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Override3.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3.xml" ContentType="application/vnd.openxmlformats-officedocument.drawingml.chart+xml"/>
  <Override PartName="/xl/charts/style3.xml" ContentType="application/vnd.ms-office.chartstyle+xml"/>
  <Override PartName="/xl/charts/chart9.xml" ContentType="application/vnd.openxmlformats-officedocument.drawingml.chart+xml"/>
  <Override PartName="/xl/drawings/drawing15.xml" ContentType="application/vnd.openxmlformats-officedocument.drawing+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theme/themeOverride1.xml" ContentType="application/vnd.openxmlformats-officedocument.themeOverride+xml"/>
  <Override PartName="/xl/charts/chart12.xml" ContentType="application/vnd.openxmlformats-officedocument.drawingml.chart+xml"/>
  <Override PartName="/xl/charts/chart11.xml" ContentType="application/vnd.openxmlformats-officedocument.drawingml.chart+xml"/>
  <Override PartName="/xl/charts/colors4.xml" ContentType="application/vnd.ms-office.chartcolorstyle+xml"/>
  <Override PartName="/xl/drawings/drawing14.xml" ContentType="application/vnd.openxmlformats-officedocument.drawing+xml"/>
  <Override PartName="/xl/worksheets/sheet1.xml" ContentType="application/vnd.openxmlformats-officedocument.spreadsheetml.worksheet+xml"/>
  <Override PartName="/xl/drawings/drawing13.xml" ContentType="application/vnd.openxmlformats-officedocument.drawing+xml"/>
  <Override PartName="/xl/theme/theme1.xml" ContentType="application/vnd.openxmlformats-officedocument.theme+xml"/>
  <Override PartName="/xl/drawings/drawing7.xml" ContentType="application/vnd.openxmlformats-officedocument.drawing+xml"/>
  <Override PartName="/xl/worksheets/sheet15.xml" ContentType="application/vnd.openxmlformats-officedocument.spreadsheetml.worksheet+xml"/>
  <Override PartName="/xl/drawings/drawing8.xml" ContentType="application/vnd.openxmlformats-officedocument.drawing+xml"/>
  <Override PartName="/xl/worksheets/sheet14.xml" ContentType="application/vnd.openxmlformats-officedocument.spreadsheetml.worksheet+xml"/>
  <Override PartName="/xl/drawings/drawing9.xml" ContentType="application/vnd.openxmlformats-officedocument.drawing+xml"/>
  <Override PartName="/xl/worksheets/sheet13.xml" ContentType="application/vnd.openxmlformats-officedocument.spreadsheetml.worksheet+xml"/>
  <Override PartName="/xl/drawings/drawing10.xml" ContentType="application/vnd.openxmlformats-officedocument.drawing+xml"/>
  <Override PartName="/xl/drawings/drawing6.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worksheets/sheet7.xml" ContentType="application/vnd.openxmlformats-officedocument.spreadsheetml.worksheet+xml"/>
  <Override PartName="/xl/charts/chart8.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worksheets/sheet10.xml" ContentType="application/vnd.openxmlformats-officedocument.spreadsheetml.worksheet+xml"/>
  <Override PartName="/xl/worksheets/sheet9.xml" ContentType="application/vnd.openxmlformats-officedocument.spreadsheetml.worksheet+xml"/>
  <Override PartName="/xl/drawings/drawing11.xml" ContentType="application/vnd.openxmlformats-officedocument.drawing+xml"/>
  <Override PartName="/xl/worksheets/sheet8.xml" ContentType="application/vnd.openxmlformats-officedocument.spreadsheetml.worksheet+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workbookProtection workbookAlgorithmName="SHA-512" workbookHashValue="vz2mNK394eWfLmn6Yoo2QCTkXvPRofwCdzJPmaQ/c7cGQxrj2pkocZ3RpBq8z9nadYhq/5tRYL9dKs0EEq/4Sw==" workbookSaltValue="zAzhmc23zVxETO9XyAlqKg==" workbookSpinCount="100000" lockStructure="1"/>
  <bookViews>
    <workbookView xWindow="0" yWindow="0" windowWidth="28800" windowHeight="11400" tabRatio="837"/>
  </bookViews>
  <sheets>
    <sheet name="CONTENIDO" sheetId="61" r:id="rId1"/>
    <sheet name="1.Datos generales organización " sheetId="52" r:id="rId2"/>
    <sheet name="2. Hoja de trabajo. Consumos" sheetId="56" r:id="rId3"/>
    <sheet name="3. Datos cultivos" sheetId="72" r:id="rId4"/>
    <sheet name="4. Emisiones cultivos" sheetId="73" r:id="rId5"/>
    <sheet name="5. Instalaciones fijas" sheetId="62" r:id="rId6"/>
    <sheet name="6. Vehículos y maquinaria" sheetId="60" r:id="rId7"/>
    <sheet name="7. Emisiones Fugitivas" sheetId="27" r:id="rId8"/>
    <sheet name="8. Emisiones de proceso" sheetId="64" r:id="rId9"/>
    <sheet name="9. Información adicional" sheetId="40" r:id="rId10"/>
    <sheet name="10. Electricidad y otras energ." sheetId="65" r:id="rId11"/>
    <sheet name="11. Informe final. Resultados" sheetId="68" r:id="rId12"/>
    <sheet name="12. Factores de emisión" sheetId="70" r:id="rId13"/>
    <sheet name="13. Revisiones calculadora" sheetId="49" r:id="rId14"/>
    <sheet name="Datos" sheetId="66" state="hidden" r:id="rId15"/>
  </sheets>
  <definedNames>
    <definedName name="_Com2007">Datos!$M$2114:$M$2128</definedName>
    <definedName name="_Com2008">Datos!$O$2114:$O$2126</definedName>
    <definedName name="_Com2009">Datos!$Q$2114:$Q$2131</definedName>
    <definedName name="_Com2010">Datos!$S$2114:$S$2133</definedName>
    <definedName name="_Com2011">Datos!$U$2114:$U$2138</definedName>
    <definedName name="_Com2012">Datos!$W$2114:$W$2140</definedName>
    <definedName name="_Com2013">Datos!$Y$2114:$Y$2150</definedName>
    <definedName name="_Com2014">Datos!$AA$2114:$AA$2156</definedName>
    <definedName name="_Com2015">Datos!$AC$2114:$AC$2180</definedName>
    <definedName name="_Com2016">Datos!$AE$2114:$AE$2233</definedName>
    <definedName name="_Com2017">Datos!$AG$2114:$AG$2237</definedName>
    <definedName name="_Com2018">Datos!$AI$2114:$AI$2288</definedName>
    <definedName name="_Com2019">Datos!$AK$2114:$AK$2313</definedName>
    <definedName name="_Com2020">Datos!$AM$2114:$AM$2358</definedName>
    <definedName name="_Com2021">Datos!$AO$2114:$AO$2349</definedName>
    <definedName name="_Com2022">Datos!$AQ$2114:$AQ$2303</definedName>
    <definedName name="_Com2023">Datos!$AS$2114:$AS$2325</definedName>
    <definedName name="_xlnm._FilterDatabase" localSheetId="14" hidden="1">Datos!$C$1357:$E$1397</definedName>
    <definedName name="_Mix2007">Datos!$N$2114:$N$2128</definedName>
    <definedName name="_Mix2008">Datos!$P$2114:$P$2126</definedName>
    <definedName name="_Mix2009">Datos!$R$2114:$R$2131</definedName>
    <definedName name="_Mix2010">Datos!$T$2114:$T$2133</definedName>
    <definedName name="_Mix2011">Datos!$V$2114:$V$2138</definedName>
    <definedName name="_Mix2012">Datos!$X$2114:$X$2140</definedName>
    <definedName name="_Mix2013">Datos!$Z$2114:$Z$2150</definedName>
    <definedName name="_Mix2014">Datos!$AB$2114:$AB$2156</definedName>
    <definedName name="_Mix2015">Datos!$AD$2114:$AD$2180</definedName>
    <definedName name="_Mix2016">Datos!$AF$2114:$AF$2233</definedName>
    <definedName name="_Mix2017">Datos!$AH$2114:$AH$2237</definedName>
    <definedName name="_Mix2018">Datos!$AJ$2114:$AJ$2288</definedName>
    <definedName name="_Mix2019">Datos!$AL$2114:$AL$2313</definedName>
    <definedName name="_Mix2020">Datos!$AN$2114:$AN$2358</definedName>
    <definedName name="_Mix2021">Datos!$AP$2114:$AP$2349</definedName>
    <definedName name="_Mix2022">Datos!$AR$2114:$AR$2303</definedName>
    <definedName name="_Mix2023">Datos!$AT$2114:$AT$2325</definedName>
    <definedName name="Anchura">Datos!$E$1759:$E$1760</definedName>
    <definedName name="Año">Datos!$C$9:$C$25</definedName>
    <definedName name="Capacidad">Datos!$E$1818:$E$1819</definedName>
    <definedName name="Categoría_actividades">Datos!$C$1267:$C$1295</definedName>
    <definedName name="Categoría_Veh">Datos!$C$1420:$C$1425</definedName>
    <definedName name="Comb_fijas_2007">Datos!$C$1197:$C$1220</definedName>
    <definedName name="Comb_fijas_2008">Datos!$D$1197:$D$1220</definedName>
    <definedName name="Comb_fijas_2009">Datos!$E$1197:$E$1220</definedName>
    <definedName name="Comb_fijas_2010">Datos!$F$1197:$F$1220</definedName>
    <definedName name="Comb_fijas_2011">Datos!$G$1197:$G$1220</definedName>
    <definedName name="Comb_fijas_2012">Datos!$H$1197:$H$1220</definedName>
    <definedName name="Comb_fijas_2013">Datos!$I$1197:$I$1220</definedName>
    <definedName name="Comb_fijas_2014">Datos!$J$1197:$J$1220</definedName>
    <definedName name="Comb_fijas_2015">Datos!$K$1197:$K$1220</definedName>
    <definedName name="Comb_fijas_2016">Datos!$L$1197:$L$1220</definedName>
    <definedName name="Comb_fijas_2017">Datos!$M$1197:$M$1220</definedName>
    <definedName name="Comb_fijas_2018">Datos!$N$1197:$N$1220</definedName>
    <definedName name="Comb_fijas_2019">Datos!$O$1197:$O$1227</definedName>
    <definedName name="Comb_fijas_2020">Datos!$P$1197:$P$1227</definedName>
    <definedName name="Comb_fijas_2021">Datos!$Q$1197:$Q$1227</definedName>
    <definedName name="Comb_fijas_2022">Datos!$R$1197:$R$1227</definedName>
    <definedName name="Comb_fijas_2023">Datos!$S$1197:$S$1227</definedName>
    <definedName name="Comb_fijas_2024">Datos!$T$1197:$T$1227</definedName>
    <definedName name="Comb_fijas_2025">Datos!$U$1197:$U$1227</definedName>
    <definedName name="Comb_Maq_1_2007">Datos!$C$1654:$C$1657</definedName>
    <definedName name="Comb_Maq_1_2008">Datos!$F$1654:$F$1657</definedName>
    <definedName name="Comb_Maq_1_2009">Datos!$I$1654:$I$1657</definedName>
    <definedName name="Comb_Maq_1_2010">Datos!$L$1654:$L$1657</definedName>
    <definedName name="Comb_Maq_1_2011">Datos!$O$1654:$O$1657</definedName>
    <definedName name="Comb_Maq_1_2012">Datos!$R$1654:$R$1657</definedName>
    <definedName name="Comb_Maq_1_2013">Datos!$U$1654:$U$1657</definedName>
    <definedName name="Comb_Maq_1_2014">Datos!$X$1654:$X$1657</definedName>
    <definedName name="Comb_Maq_1_2015">Datos!$AA$1654:$AA$1657</definedName>
    <definedName name="Comb_Maq_1_2016">Datos!$AD$1654:$AD$1657</definedName>
    <definedName name="Comb_Maq_1_2017">Datos!$AG$1654:$AG$1657</definedName>
    <definedName name="Comb_Maq_1_2018">Datos!$AJ$1654:$AJ$1657</definedName>
    <definedName name="Comb_Maq_1_2019">Datos!$AM$1654:$AM$1661</definedName>
    <definedName name="Comb_Maq_1_2020">Datos!$AP$1654:$AP$1661</definedName>
    <definedName name="Comb_Maq_1_2021">Datos!$AS$1654:$AS$1661</definedName>
    <definedName name="Comb_Maq_1_2022">Datos!$AV$1654:$AV$1661</definedName>
    <definedName name="Comb_Maq_1_2023">Datos!$AY$1654:$AY$1661</definedName>
    <definedName name="Comb_Maq_1_2024">Datos!$BB$1654:$BB$1661</definedName>
    <definedName name="Comb_Maq_2_2007">Datos!$D$1654:$D$1658</definedName>
    <definedName name="Comb_Maq_2_2008">Datos!$G$1654:$G$1658</definedName>
    <definedName name="Comb_Maq_2_2009">Datos!$J$1654:$J$1658</definedName>
    <definedName name="Comb_Maq_2_2010">Datos!$M$1654:$M$1658</definedName>
    <definedName name="Comb_Maq_2_2011">Datos!$P$1654:$P$1658</definedName>
    <definedName name="Comb_Maq_2_2012">Datos!$S$1654:$S$1658</definedName>
    <definedName name="Comb_Maq_2_2013">Datos!$V$1654:$V$1658</definedName>
    <definedName name="Comb_Maq_2_2014">Datos!$Y$1654:$Y$1658</definedName>
    <definedName name="Comb_Maq_2_2015">Datos!$AB$1654:$AB$1658</definedName>
    <definedName name="Comb_Maq_2_2016">Datos!$AE$1654:$AE$1658</definedName>
    <definedName name="Comb_Maq_2_2017">Datos!$AH$1654:$AH$1658</definedName>
    <definedName name="Comb_Maq_2_2018">Datos!$AK$1654:$AK$1658</definedName>
    <definedName name="Comb_Maq_2_2019">Datos!$AN$1654:$AN$1665</definedName>
    <definedName name="Comb_Maq_2_2020">Datos!$AQ$1654:$AQ$1665</definedName>
    <definedName name="Comb_Maq_2_2021">Datos!$AT$1654:$AT$1665</definedName>
    <definedName name="Comb_Maq_2_2022">Datos!$AW$1654:$AW$1665</definedName>
    <definedName name="Comb_Maq_2_2023">Datos!$AZ$1654:$AZ$1665</definedName>
    <definedName name="Comb_Maq_2_2024">Datos!$BC$1654:$BC$1665</definedName>
    <definedName name="Comb_Maq_3_2007">Datos!$E$1654:$E$1658</definedName>
    <definedName name="Comb_Maq_3_2008">Datos!$H$1654:$H$1658</definedName>
    <definedName name="Comb_Maq_3_2009">Datos!$K$1654:$K$1658</definedName>
    <definedName name="Comb_Maq_3_2010">Datos!$N$1654:$N$1658</definedName>
    <definedName name="Comb_Maq_3_2011">Datos!$Q$1654:$Q$1658</definedName>
    <definedName name="Comb_Maq_3_2012">Datos!$T$1654:$T$1658</definedName>
    <definedName name="Comb_Maq_3_2013">Datos!$W$1654:$W$1658</definedName>
    <definedName name="Comb_Maq_3_2014">Datos!$Z$1654:$Z$1658</definedName>
    <definedName name="Comb_Maq_3_2015">Datos!$AC$1654:$AC$1658</definedName>
    <definedName name="Comb_Maq_3_2016">Datos!$AF$1654:$AF$1658</definedName>
    <definedName name="Comb_Maq_3_2017">Datos!$AI$1654:$AI$1658</definedName>
    <definedName name="Comb_Maq_3_2018">Datos!$AL$1654:$AL$1658</definedName>
    <definedName name="Comb_Maq_3_2019">Datos!$AO$1654:$AO$1665</definedName>
    <definedName name="Comb_Maq_3_2020">Datos!$AR$1654:$AR$1665</definedName>
    <definedName name="Comb_Maq_3_2021">Datos!$AU$1654:$AU$1665</definedName>
    <definedName name="Comb_Maq_3_2022">Datos!$AX$1654:$AX$1665</definedName>
    <definedName name="Comb_Maq_3_2023">Datos!$BA$1654:$BA$1665</definedName>
    <definedName name="Comb_Maq_3_2024">Datos!$BD$1654:$BD$1665</definedName>
    <definedName name="Comb_Veh_Turismos_2007">Datos!$C$1446:$C$1451</definedName>
    <definedName name="Comb_Veh_Vehículoscomercialesligeros_2007">Datos!$D$1446:$D$1449</definedName>
    <definedName name="Comb_VehA1_1_2007">Datos!$C$1446:$C$1451</definedName>
    <definedName name="Comb_VehA1_1_2008">Datos!$I$1446:$I$1451</definedName>
    <definedName name="Comb_VehA1_1_2009">Datos!$O$1446:$O$1451</definedName>
    <definedName name="Comb_VehA1_1_2010">Datos!$U$1446:$U$1451</definedName>
    <definedName name="Comb_VehA1_1_2011">Datos!$AA$1446:$AA$1451</definedName>
    <definedName name="Comb_VehA1_1_2012">Datos!$AG$1446:$AG$1451</definedName>
    <definedName name="Comb_VehA1_1_2013">Datos!$AM$1446:$AM$1451</definedName>
    <definedName name="Comb_VehA1_1_2014">Datos!$AS$1446:$AS$1451</definedName>
    <definedName name="Comb_VehA1_1_2015">Datos!$AY$1446:$AY$1451</definedName>
    <definedName name="Comb_VehA1_1_2016">Datos!$BE$1446:$BE$1451</definedName>
    <definedName name="Comb_VehA1_1_2017">Datos!$BK$1446:$BK$1451</definedName>
    <definedName name="Comb_VehA1_1_2018">Datos!$BQ$1446:$BQ$1451</definedName>
    <definedName name="Comb_VehA1_1_2019">Datos!$BW$1446:$BW$1458</definedName>
    <definedName name="Comb_VehA1_1_2020">Datos!$CC$1446:$CC$1458</definedName>
    <definedName name="Comb_VehA1_1_2021">Datos!$CI$1446:$CI$1458</definedName>
    <definedName name="Comb_VehA1_1_2022">Datos!$CO$1446:$CO$1458</definedName>
    <definedName name="Comb_VehA1_1_2023">Datos!$CU$1446:$CU$1458</definedName>
    <definedName name="Comb_VehA1_2_2007">Datos!$D$1446:$D$1449</definedName>
    <definedName name="Comb_VehA1_2_2008">Datos!$J$1446:$J$1449</definedName>
    <definedName name="Comb_VehA1_2_2009">Datos!$P$1446:$P$1449</definedName>
    <definedName name="Comb_VehA1_2_2010">Datos!$V$1446:$V$1449</definedName>
    <definedName name="Comb_VehA1_2_2011">Datos!$AB$1446:$AB$1449</definedName>
    <definedName name="Comb_VehA1_2_2012">Datos!$AH$1446:$AH$1449</definedName>
    <definedName name="Comb_VehA1_2_2013">Datos!$AN$1446:$AN$1449</definedName>
    <definedName name="Comb_VehA1_2_2014">Datos!$AT$1446:$AT$1449</definedName>
    <definedName name="Comb_VehA1_2_2015">Datos!$AZ$1446:$AZ$1449</definedName>
    <definedName name="Comb_VehA1_2_2016">Datos!$BF$1446:$BF$1449</definedName>
    <definedName name="Comb_VehA1_2_2017">Datos!$BL$1446:$BL$1449</definedName>
    <definedName name="Comb_VehA1_2_2018">Datos!$BR$1446:$BR$1449</definedName>
    <definedName name="Comb_VehA1_2_2019">Datos!$BX$1446:$BX$1456</definedName>
    <definedName name="Comb_VehA1_2_2020">Datos!$CD$1446:$CD$1456</definedName>
    <definedName name="Comb_VehA1_2_2021">Datos!$CJ$1446:$CJ$1456</definedName>
    <definedName name="Comb_VehA1_2_2022">Datos!$CP$1446:$CP$1456</definedName>
    <definedName name="Comb_VehA1_2_2023">Datos!$CV$1446:$CV$1456</definedName>
    <definedName name="Comb_VehA1_3_2007">Datos!$E$1446:$E$1451</definedName>
    <definedName name="Comb_VehA1_3_2008">Datos!$K$1446:$K$1451</definedName>
    <definedName name="Comb_VehA1_3_2009">Datos!$Q$1446:$Q$1451</definedName>
    <definedName name="Comb_VehA1_3_2010">Datos!$W$1446:$W$1451</definedName>
    <definedName name="Comb_VehA1_3_2011">Datos!$AC$1446:$AC$1451</definedName>
    <definedName name="Comb_VehA1_3_2012">Datos!$AI$1446:$AI$1451</definedName>
    <definedName name="Comb_VehA1_3_2013">Datos!$AO$1446:$AO$1451</definedName>
    <definedName name="Comb_VehA1_3_2014">Datos!$AU$1446:$AU$1451</definedName>
    <definedName name="Comb_VehA1_3_2015">Datos!$BA$1446:$BA$1451</definedName>
    <definedName name="Comb_VehA1_3_2016">Datos!$BG$1446:$BG$1451</definedName>
    <definedName name="Comb_VehA1_3_2017">Datos!$BM$1446:$BM$1451</definedName>
    <definedName name="Comb_VehA1_3_2018">Datos!$BS$1446:$BS$1451</definedName>
    <definedName name="Comb_VehA1_3_2019">Datos!$BY$1446:$BY$1458</definedName>
    <definedName name="Comb_VehA1_3_2020">Datos!$CE$1446:$CE$1458</definedName>
    <definedName name="Comb_VehA1_3_2021">Datos!$CK$1446:$CK$1458</definedName>
    <definedName name="Comb_VehA1_3_2022">Datos!$CQ$1446:$CQ$1458</definedName>
    <definedName name="Comb_VehA1_3_2023">Datos!$CW$1446:$CW$1458</definedName>
    <definedName name="Comb_VehA1_4_2007">Datos!$F$1446:$F$1449</definedName>
    <definedName name="Comb_VehA1_4_2008">Datos!$L$1446:$L$1449</definedName>
    <definedName name="Comb_VehA1_4_2009">Datos!$R$1446:$R$1449</definedName>
    <definedName name="Comb_VehA1_4_2010">Datos!$X$1446:$X$1449</definedName>
    <definedName name="Comb_VehA1_4_2011">Datos!$AD$1446:$AD$1449</definedName>
    <definedName name="Comb_VehA1_4_2012">Datos!$AJ$1446:$AJ$1449</definedName>
    <definedName name="Comb_VehA1_4_2013">Datos!$AP$1446:$AP$1449</definedName>
    <definedName name="Comb_VehA1_4_2014">Datos!$AV$1446:$AV$1449</definedName>
    <definedName name="Comb_VehA1_4_2015">Datos!$BB$1446:$BB$1449</definedName>
    <definedName name="Comb_VehA1_4_2016">Datos!$BH$1446:$BH$1449</definedName>
    <definedName name="Comb_VehA1_4_2017">Datos!$BN$1446:$BN$1449</definedName>
    <definedName name="Comb_VehA1_4_2018">Datos!$BT$1446:$BT$1449</definedName>
    <definedName name="Comb_VehA1_4_2019">Datos!$BZ$1446:$BZ$1453</definedName>
    <definedName name="Comb_VehA1_4_2020">Datos!$CF$1446:$CF$1453</definedName>
    <definedName name="Comb_VehA1_4_2021">Datos!$CL$1446:$CL$1453</definedName>
    <definedName name="Comb_VehA1_4_2022">Datos!$CR$1446:$CR$1453</definedName>
    <definedName name="Comb_VehA1_4_2023">Datos!$CX$1446:$CX$1453</definedName>
    <definedName name="Comb_VehA1_5_2007">Datos!$G$1446:$G$1447</definedName>
    <definedName name="Comb_VehA1_5_2008">Datos!$M$1446:$M$1447</definedName>
    <definedName name="Comb_VehA1_5_2009">Datos!$S$1446:$S$1447</definedName>
    <definedName name="Comb_VehA1_5_2010">Datos!$Y$1446:$Y$1447</definedName>
    <definedName name="Comb_VehA1_5_2011">Datos!$AE$1446:$AE$1447</definedName>
    <definedName name="Comb_VehA1_5_2012">Datos!$AK$1446:$AK$1447</definedName>
    <definedName name="Comb_VehA1_5_2013">Datos!$AQ$1446:$AQ$1447</definedName>
    <definedName name="Comb_VehA1_5_2014">Datos!$AW$1446:$AW$1447</definedName>
    <definedName name="Comb_VehA1_5_2015">Datos!$BC$1446:$BC$1447</definedName>
    <definedName name="Comb_VehA1_5_2016">Datos!$BI$1446:$BI$1447</definedName>
    <definedName name="Comb_VehA1_5_2017">Datos!$BO$1446:$BO$1447</definedName>
    <definedName name="Comb_VehA1_5_2018">Datos!$BU$1446:$BU$1447</definedName>
    <definedName name="Comb_VehA1_5_2019">Datos!$CA$1446:$CA$1450</definedName>
    <definedName name="Comb_VehA1_5_2020">Datos!$CG$1446:$CG$1450</definedName>
    <definedName name="Comb_VehA1_5_2021">Datos!$CM$1446:$CM$1450</definedName>
    <definedName name="Comb_VehA1_5_2022">Datos!$CS$1446:$CS$1450</definedName>
    <definedName name="Comb_VehA1_5_2023">Datos!$CY$1446:$CY$1450</definedName>
    <definedName name="Comb_VehA1_6_2007">Datos!$H$1446:$H$1447</definedName>
    <definedName name="Comb_VehA1_6_2008">Datos!$N$1446:$N$1447</definedName>
    <definedName name="Comb_VehA1_6_2009">Datos!$T$1446:$T$1447</definedName>
    <definedName name="Comb_VehA1_6_2010">Datos!$Z$1446:$Z$1447</definedName>
    <definedName name="Comb_VehA1_6_2011">Datos!$AF$1446:$AF$1447</definedName>
    <definedName name="Comb_VehA1_6_2012">Datos!$AL$1446:$AL$1447</definedName>
    <definedName name="Comb_VehA1_6_2013">Datos!$AR$1446:$AR$1447</definedName>
    <definedName name="Comb_VehA1_6_2014">Datos!$AX$1446:$AX$1447</definedName>
    <definedName name="Comb_VehA1_6_2015">Datos!$BD$1446:$BD$1447</definedName>
    <definedName name="Comb_VehA1_6_2016">Datos!$BJ$1446:$BJ$1447</definedName>
    <definedName name="Comb_VehA1_6_2017">Datos!$BP$1446:$BP$1447</definedName>
    <definedName name="Comb_VehA1_6_2018">Datos!$BV$1446:$BV$1447</definedName>
    <definedName name="Comb_VehA1_6_2019">Datos!$CB$1446:$CB$1450</definedName>
    <definedName name="Comb_VehA1_6_2020">Datos!$CH$1446:$CH$1450</definedName>
    <definedName name="Comb_VehA1_6_2021">Datos!$CN$1446:$CN$1450</definedName>
    <definedName name="Comb_VehA1_6_2022">Datos!$CT$1446:$CT$1450</definedName>
    <definedName name="Comb_VehA1_6_2023">Datos!$CZ$1446:$CZ$1450</definedName>
    <definedName name="Comb_VehA2_1_2007">Datos!$C$1543:$C$1547</definedName>
    <definedName name="Comb_VehA2_1_2008">Datos!$I$1543:$I$1547</definedName>
    <definedName name="Comb_VehA2_1_2009">Datos!$O$1543:$O$1547</definedName>
    <definedName name="Comb_VehA2_1_2010">Datos!$U$1543:$U$1547</definedName>
    <definedName name="Comb_VehA2_1_2011">Datos!$AA$1543:$AA$1547</definedName>
    <definedName name="Comb_VehA2_1_2012">Datos!$AG$1543:$AG$1547</definedName>
    <definedName name="Comb_VehA2_1_2013">Datos!$AM$1543:$AM$1547</definedName>
    <definedName name="Comb_VehA2_1_2014">Datos!$AS$1543:$AS$1547</definedName>
    <definedName name="Comb_VehA2_1_2015">Datos!$AY$1543:$AY$1547</definedName>
    <definedName name="Comb_VehA2_1_2016">Datos!$BE$1543:$BE$1547</definedName>
    <definedName name="Comb_VehA2_1_2017">Datos!$BK$1543:$BK$1547</definedName>
    <definedName name="Comb_VehA2_1_2018">Datos!$BQ$1543:$BQ$1547</definedName>
    <definedName name="Comb_VehA2_1_2019">Datos!$BW$1543:$BW$1547</definedName>
    <definedName name="Comb_VehA2_1_2020">Datos!$CC$1543:$CC$1547</definedName>
    <definedName name="Comb_VehA2_1_2021">Datos!$CI$1543:$CI$1547</definedName>
    <definedName name="Comb_VehA2_1_2022">Datos!$CO$1543:$CO$1547</definedName>
    <definedName name="Comb_VehA2_1_2023">Datos!$CU$1543:$CU$1547</definedName>
    <definedName name="Comb_VehA2_2_2007">Datos!$D$1543:$D$1545</definedName>
    <definedName name="Comb_VehA2_2_2008">Datos!$J$1543:$J$1545</definedName>
    <definedName name="Comb_VehA2_2_2009">Datos!$P$1543:$P$1545</definedName>
    <definedName name="Comb_VehA2_2_2010">Datos!$V$1543:$V$1545</definedName>
    <definedName name="Comb_VehA2_2_2011">Datos!$AB$1543:$AB$1545</definedName>
    <definedName name="Comb_VehA2_2_2012">Datos!$AH$1543:$AH$1545</definedName>
    <definedName name="Comb_VehA2_2_2013">Datos!$AN$1543:$AN$1545</definedName>
    <definedName name="Comb_VehA2_2_2014">Datos!$AT$1543:$AT$1545</definedName>
    <definedName name="Comb_VehA2_2_2015">Datos!$AZ$1543:$AZ$1545</definedName>
    <definedName name="Comb_VehA2_2_2016">Datos!$BF$1543:$BF$1545</definedName>
    <definedName name="Comb_VehA2_2_2017">Datos!$BL$1543:$BL$1545</definedName>
    <definedName name="Comb_VehA2_2_2018">Datos!$BR$1543:$BR$1545</definedName>
    <definedName name="Comb_VehA2_2_2019">Datos!$BX$1543:$BX$1545</definedName>
    <definedName name="Comb_VehA2_2_2020">Datos!$CD$1543:$CD$1545</definedName>
    <definedName name="Comb_VehA2_2_2021">Datos!$CJ$1543:$CJ$1545</definedName>
    <definedName name="Comb_VehA2_2_2022">Datos!$CP$1543:$CP$1545</definedName>
    <definedName name="Comb_VehA2_2_2023">Datos!$CV$1543:$CV$1545</definedName>
    <definedName name="Comb_VehA2_3_2007">Datos!$E$1543:$E$1547</definedName>
    <definedName name="Comb_VehA2_3_2008">Datos!$K$1543:$K$1547</definedName>
    <definedName name="Comb_VehA2_3_2009">Datos!$Q$1543:$Q$1547</definedName>
    <definedName name="Comb_VehA2_3_2010">Datos!$W$1543:$W$1547</definedName>
    <definedName name="Comb_VehA2_3_2011">Datos!$AC$1543:$AC$1547</definedName>
    <definedName name="Comb_VehA2_3_2012">Datos!$AI$1543:$AI$1547</definedName>
    <definedName name="Comb_VehA2_3_2013">Datos!$AO$1543:$AO$1547</definedName>
    <definedName name="Comb_VehA2_3_2014">Datos!$AU$1543:$AU$1547</definedName>
    <definedName name="Comb_VehA2_3_2015">Datos!$BA$1543:$BA$1547</definedName>
    <definedName name="Comb_VehA2_3_2016">Datos!$BG$1543:$BG$1547</definedName>
    <definedName name="Comb_VehA2_3_2017">Datos!$BM$1543:$BM$1547</definedName>
    <definedName name="Comb_VehA2_3_2018">Datos!$BS$1543:$BS$1547</definedName>
    <definedName name="Comb_VehA2_3_2019">Datos!$BY$1543:$BY$1547</definedName>
    <definedName name="Comb_VehA2_3_2020">Datos!$CE$1543:$CE$1547</definedName>
    <definedName name="Comb_VehA2_3_2021">Datos!$CK$1543:$CK$1547</definedName>
    <definedName name="Comb_VehA2_3_2022">Datos!$CQ$1543:$CQ$1547</definedName>
    <definedName name="Comb_VehA2_3_2023">Datos!$CW$1543:$CW$1547</definedName>
    <definedName name="Comb_VehA2_4_2007">Datos!$F$1543:$F$1545</definedName>
    <definedName name="Comb_VehA2_4_2008">Datos!$L$1543:$L$1545</definedName>
    <definedName name="Comb_VehA2_4_2009">Datos!$R$1543:$R$1545</definedName>
    <definedName name="Comb_VehA2_4_2010">Datos!$X$1543:$X$1545</definedName>
    <definedName name="Comb_VehA2_4_2011">Datos!$AD$1543:$AD$1545</definedName>
    <definedName name="Comb_VehA2_4_2012">Datos!$AJ$1543:$AJ$1545</definedName>
    <definedName name="Comb_VehA2_4_2013">Datos!$AP$1543:$AP$1545</definedName>
    <definedName name="Comb_VehA2_4_2014">Datos!$AV$1543:$AV$1545</definedName>
    <definedName name="Comb_VehA2_4_2015">Datos!$BB$1543:$BB$1545</definedName>
    <definedName name="Comb_VehA2_4_2016">Datos!$BH$1543:$BH$1545</definedName>
    <definedName name="Comb_VehA2_4_2017">Datos!$BN$1543:$BN$1545</definedName>
    <definedName name="Comb_VehA2_4_2018">Datos!$BT$1543:$BT$1545</definedName>
    <definedName name="Comb_VehA2_4_2019">Datos!$BZ$1543:$BZ$1545</definedName>
    <definedName name="Comb_VehA2_4_2020">Datos!$CF$1543:$CF$1545</definedName>
    <definedName name="Comb_VehA2_4_2021">Datos!$CL$1543:$CL$1545</definedName>
    <definedName name="Comb_VehA2_4_2022">Datos!$CR$1543:$CR$1545</definedName>
    <definedName name="Comb_VehA2_4_2023">Datos!$CX$1543:$CX$1545</definedName>
    <definedName name="Comb_VehA2_5_2007">Datos!$G$1543:$G$1544</definedName>
    <definedName name="Comb_VehA2_5_2008">Datos!$M$1543:$M$1544</definedName>
    <definedName name="Comb_VehA2_5_2009">Datos!$S$1543:$S$1544</definedName>
    <definedName name="Comb_VehA2_5_2010">Datos!$Y$1543:$Y$1544</definedName>
    <definedName name="Comb_VehA2_5_2011">Datos!$AE$1543:$AE$1544</definedName>
    <definedName name="Comb_VehA2_5_2012">Datos!$AK$1543:$AK$1544</definedName>
    <definedName name="Comb_VehA2_5_2013">Datos!$AQ$1543:$AQ$1544</definedName>
    <definedName name="Comb_VehA2_5_2014">Datos!$AW$1543:$AW$1544</definedName>
    <definedName name="Comb_VehA2_5_2015">Datos!$BC$1543:$BC$1544</definedName>
    <definedName name="Comb_VehA2_5_2016">Datos!$BI$1543:$BI$1544</definedName>
    <definedName name="Comb_VehA2_5_2017">Datos!$BO$1543:$BO$1544</definedName>
    <definedName name="Comb_VehA2_5_2018">Datos!$BU$1543:$BU$1544</definedName>
    <definedName name="Comb_VehA2_5_2019">Datos!$CA$1543:$CA$1544</definedName>
    <definedName name="Comb_VehA2_5_2020">Datos!$CG$1543:$CG$1544</definedName>
    <definedName name="Comb_VehA2_5_2021">Datos!$CM$1543:$CM$1544</definedName>
    <definedName name="Comb_VehA2_5_2022">Datos!$CS$1543:$CS$1544</definedName>
    <definedName name="Comb_VehA2_5_2023">Datos!$CY$1543:$CY$1544</definedName>
    <definedName name="Comb_VehA2_6_2007">Datos!$H$1543:$H$1544</definedName>
    <definedName name="Comb_VehA2_6_2008">Datos!$N$1543:$N$1544</definedName>
    <definedName name="Comb_VehA2_6_2009">Datos!$T$1543:$T$1544</definedName>
    <definedName name="Comb_VehA2_6_2010">Datos!$Z$1543:$Z$1544</definedName>
    <definedName name="Comb_VehA2_6_2011">Datos!$AF$1543:$AF$1544</definedName>
    <definedName name="Comb_VehA2_6_2012">Datos!$AL$1543:$AL$1544</definedName>
    <definedName name="Comb_VehA2_6_2013">Datos!$AR$1543:$AR$1544</definedName>
    <definedName name="Comb_VehA2_6_2014">Datos!$AX$1543:$AX$1544</definedName>
    <definedName name="Comb_VehA2_6_2015">Datos!$BD$1543:$BD$1544</definedName>
    <definedName name="Comb_VehA2_6_2016">Datos!$BJ$1543:$BJ$1544</definedName>
    <definedName name="Comb_VehA2_6_2017">Datos!$BP$1543:$BP$1544</definedName>
    <definedName name="Comb_VehA2_6_2018">Datos!$BV$1543:$BV$1544</definedName>
    <definedName name="Comb_VehA2_6_2019">Datos!$CB$1543:$CB$1544</definedName>
    <definedName name="Comb_VehA2_6_2020">Datos!$CH$1543:$CH$1544</definedName>
    <definedName name="Comb_VehA2_6_2021">Datos!$CN$1543:$CN$1544</definedName>
    <definedName name="Comb_VehA2_6_2022">Datos!$CT$1543:$CT$1544</definedName>
    <definedName name="Comb_VehA2_6_2023">Datos!$CZ$1543:$CZ$1544</definedName>
    <definedName name="Combustible_No_Carr_1">Datos!$G$1902:$G$1903</definedName>
    <definedName name="Combustible_No_Carr_2">Datos!$H$1902:$H$1904</definedName>
    <definedName name="Combustible_No_Carr_3">Datos!$I$1902:$I$1904</definedName>
    <definedName name="Cultivos">Datos!$E$41:$E$60</definedName>
    <definedName name="Fugitivas_otros">Datos!$C$2017:$C$2027</definedName>
    <definedName name="GdO_1">Datos!$D$2141</definedName>
    <definedName name="GdO_2">Datos!$E$2141:$E$2143</definedName>
    <definedName name="Lista_fertilizantes">Datos!$J$41:$J$56</definedName>
    <definedName name="Lista_Otros_orgánicos">Datos!$G$42:$G$44</definedName>
    <definedName name="Maquinaria">Datos!$C$1818:$C$1836</definedName>
    <definedName name="Maquinaria_aperos">Datos!$C$1759:$C$1772</definedName>
    <definedName name="PCA_1">Datos!$C$1932:$E$1977</definedName>
    <definedName name="PCA_2">Datos!$C$2016:$E$2027</definedName>
    <definedName name="Provincia">Datos!$C$41:$C$91</definedName>
    <definedName name="Refrigerante">Datos!$C$1933:$C$1977</definedName>
    <definedName name="Sector">Datos!$E$9:$E$29</definedName>
    <definedName name="Sector_Industrial">Datos!$C$2051:$C$2063</definedName>
    <definedName name="Textura_profundidad">Datos!$E$1707:$E$1710</definedName>
    <definedName name="Tipo_de_apero">Datos!$C$1707:$C$1716</definedName>
    <definedName name="Tipo_EAdquirida">Datos!$I$2404:$I$2407</definedName>
    <definedName name="Tipo_ER">Datos!$C$2095:$C$2098</definedName>
    <definedName name="Tipo_estiércol">Datos!$M$41:$M$43</definedName>
    <definedName name="Tipo_estiércol_1">Datos!$T$41:$T$48</definedName>
    <definedName name="Tipo_estiércol_2">Datos!$U$41:$U$45</definedName>
    <definedName name="Tipo_estiércol_3">Datos!$V$41:$V$43</definedName>
    <definedName name="Tipo_inst">Datos!#REF!</definedName>
    <definedName name="Tipo_Maquinaria">Datos!$C$1638:$C$1640</definedName>
    <definedName name="Tipo_Org">Datos!$D$9:$D$15</definedName>
    <definedName name="Tipo_transporte">Datos!$C$1902:$C$1904</definedName>
    <definedName name="TipoOrg">Datos!$D$9:$D$15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657" i="66" l="1"/>
  <c r="F1032" i="66" l="1"/>
  <c r="F1037" i="66"/>
  <c r="F1033" i="66"/>
  <c r="F1034" i="66"/>
  <c r="F1035" i="66"/>
  <c r="F1036" i="66"/>
  <c r="F982" i="66" l="1"/>
  <c r="F981" i="66"/>
  <c r="J700" i="66"/>
  <c r="D902" i="66" l="1"/>
  <c r="BE97" i="66" l="1"/>
  <c r="BF97" i="66"/>
  <c r="BG97" i="66"/>
  <c r="H2040" i="66" l="1"/>
  <c r="G1983" i="66" l="1"/>
  <c r="AY1699" i="66" l="1"/>
  <c r="BD1699" i="66"/>
  <c r="BB1699" i="66"/>
  <c r="BC1699" i="66"/>
  <c r="BA1699" i="66"/>
  <c r="BB1698" i="66"/>
  <c r="BC1698" i="66"/>
  <c r="BD1698" i="66"/>
  <c r="BA1698" i="66"/>
  <c r="D1699" i="66"/>
  <c r="E1699" i="66"/>
  <c r="F1699" i="66"/>
  <c r="G1699" i="66"/>
  <c r="H1699" i="66"/>
  <c r="I1699" i="66"/>
  <c r="J1699" i="66"/>
  <c r="K1699" i="66"/>
  <c r="L1699" i="66"/>
  <c r="M1699" i="66"/>
  <c r="N1699" i="66"/>
  <c r="O1699" i="66"/>
  <c r="P1699" i="66"/>
  <c r="Q1699" i="66"/>
  <c r="R1699" i="66"/>
  <c r="S1699" i="66"/>
  <c r="T1699" i="66"/>
  <c r="U1699" i="66"/>
  <c r="V1699" i="66"/>
  <c r="W1699" i="66"/>
  <c r="X1699" i="66"/>
  <c r="Y1699" i="66"/>
  <c r="Z1699" i="66"/>
  <c r="AA1699" i="66"/>
  <c r="AB1699" i="66"/>
  <c r="AC1699" i="66"/>
  <c r="AD1699" i="66"/>
  <c r="AE1699" i="66"/>
  <c r="AF1699" i="66"/>
  <c r="AG1699" i="66"/>
  <c r="AH1699" i="66"/>
  <c r="AI1699" i="66"/>
  <c r="AJ1699" i="66"/>
  <c r="AK1699" i="66"/>
  <c r="AL1699" i="66"/>
  <c r="AM1699" i="66"/>
  <c r="AN1699" i="66"/>
  <c r="AO1699" i="66"/>
  <c r="AP1699" i="66"/>
  <c r="AQ1699" i="66"/>
  <c r="AR1699" i="66"/>
  <c r="AS1699" i="66"/>
  <c r="AT1699" i="66"/>
  <c r="AU1699" i="66"/>
  <c r="AV1699" i="66"/>
  <c r="AW1699" i="66"/>
  <c r="AX1699" i="66"/>
  <c r="AZ1699" i="66"/>
  <c r="C1699" i="66"/>
  <c r="AV1698" i="66"/>
  <c r="AW1698" i="66"/>
  <c r="AX1698" i="66"/>
  <c r="AY1698" i="66"/>
  <c r="AZ1698" i="66"/>
  <c r="AU1698" i="66"/>
  <c r="BB1891" i="66" l="1"/>
  <c r="BC1891" i="66"/>
  <c r="BD1891" i="66"/>
  <c r="BE1891" i="66"/>
  <c r="BF1891" i="66"/>
  <c r="BG1891" i="66"/>
  <c r="BA1891" i="66"/>
  <c r="BD1653" i="66" l="1"/>
  <c r="BC1653" i="66"/>
  <c r="BB1653" i="66"/>
  <c r="BA1653" i="66"/>
  <c r="AZ1653" i="66"/>
  <c r="AY1653" i="66"/>
  <c r="AX1653" i="66"/>
  <c r="AW1653" i="66"/>
  <c r="AV1653" i="66"/>
  <c r="AU1653" i="66"/>
  <c r="AT1653" i="66"/>
  <c r="AS1653" i="66"/>
  <c r="AR1653" i="66"/>
  <c r="AQ1653" i="66"/>
  <c r="AP1653" i="66"/>
  <c r="AO1653" i="66"/>
  <c r="AN1653" i="66"/>
  <c r="AM1653" i="66"/>
  <c r="AL1653" i="66"/>
  <c r="AK1653" i="66"/>
  <c r="AJ1653" i="66"/>
  <c r="AI1653" i="66"/>
  <c r="AH1653" i="66"/>
  <c r="AG1653" i="66"/>
  <c r="AF1653" i="66"/>
  <c r="AE1653" i="66"/>
  <c r="AD1653" i="66"/>
  <c r="AC1653" i="66"/>
  <c r="AB1653" i="66"/>
  <c r="AA1653" i="66"/>
  <c r="Z1653" i="66"/>
  <c r="Y1653" i="66"/>
  <c r="X1653" i="66"/>
  <c r="W1653" i="66"/>
  <c r="V1653" i="66"/>
  <c r="U1653" i="66"/>
  <c r="T1653" i="66"/>
  <c r="S1653" i="66"/>
  <c r="R1653" i="66"/>
  <c r="Q1653" i="66"/>
  <c r="P1653" i="66"/>
  <c r="O1653" i="66"/>
  <c r="N1653" i="66"/>
  <c r="M1653" i="66"/>
  <c r="L1653" i="66"/>
  <c r="K1653" i="66"/>
  <c r="J1653" i="66"/>
  <c r="I1653" i="66"/>
  <c r="H1653" i="66"/>
  <c r="G1653" i="66"/>
  <c r="F1653" i="66"/>
  <c r="E1653" i="66"/>
  <c r="D1653" i="66"/>
  <c r="C1653" i="66"/>
  <c r="BC1598" i="66"/>
  <c r="BD1598" i="66"/>
  <c r="BE1598" i="66"/>
  <c r="BF1598" i="66"/>
  <c r="BG1598" i="66"/>
  <c r="BB1598" i="66"/>
  <c r="E1600" i="66"/>
  <c r="E1601" i="66"/>
  <c r="E1602" i="66"/>
  <c r="E1603" i="66"/>
  <c r="E1604" i="66"/>
  <c r="E1605" i="66"/>
  <c r="E1606" i="66"/>
  <c r="E1607" i="66"/>
  <c r="E1608" i="66"/>
  <c r="E1609" i="66"/>
  <c r="E1610" i="66"/>
  <c r="E1611" i="66"/>
  <c r="E1612" i="66"/>
  <c r="E1613" i="66"/>
  <c r="E1614" i="66"/>
  <c r="E1615" i="66"/>
  <c r="E1616" i="66"/>
  <c r="E1617" i="66"/>
  <c r="E1618" i="66"/>
  <c r="E1619" i="66"/>
  <c r="E1620" i="66"/>
  <c r="E1621" i="66"/>
  <c r="E1622" i="66"/>
  <c r="E1623" i="66"/>
  <c r="E1624" i="66"/>
  <c r="E1625" i="66"/>
  <c r="E1626" i="66"/>
  <c r="E1627" i="66"/>
  <c r="E1628" i="66"/>
  <c r="E1629" i="66"/>
  <c r="E1630" i="66"/>
  <c r="E1631" i="66"/>
  <c r="E1632" i="66"/>
  <c r="E1599" i="66"/>
  <c r="D1542" i="66" l="1"/>
  <c r="E1542" i="66"/>
  <c r="F1542" i="66"/>
  <c r="G1542" i="66"/>
  <c r="H1542" i="66"/>
  <c r="I1542" i="66"/>
  <c r="J1542" i="66"/>
  <c r="K1542" i="66"/>
  <c r="L1542" i="66"/>
  <c r="M1542" i="66"/>
  <c r="N1542" i="66"/>
  <c r="O1542" i="66"/>
  <c r="P1542" i="66"/>
  <c r="Q1542" i="66"/>
  <c r="R1542" i="66"/>
  <c r="S1542" i="66"/>
  <c r="T1542" i="66"/>
  <c r="U1542" i="66"/>
  <c r="V1542" i="66"/>
  <c r="W1542" i="66"/>
  <c r="X1542" i="66"/>
  <c r="Y1542" i="66"/>
  <c r="Z1542" i="66"/>
  <c r="AA1542" i="66"/>
  <c r="AB1542" i="66"/>
  <c r="AC1542" i="66"/>
  <c r="AD1542" i="66"/>
  <c r="AE1542" i="66"/>
  <c r="AF1542" i="66"/>
  <c r="AG1542" i="66"/>
  <c r="AH1542" i="66"/>
  <c r="AI1542" i="66"/>
  <c r="AJ1542" i="66"/>
  <c r="AK1542" i="66"/>
  <c r="AL1542" i="66"/>
  <c r="AM1542" i="66"/>
  <c r="AN1542" i="66"/>
  <c r="AO1542" i="66"/>
  <c r="AP1542" i="66"/>
  <c r="AQ1542" i="66"/>
  <c r="AR1542" i="66"/>
  <c r="AS1542" i="66"/>
  <c r="AT1542" i="66"/>
  <c r="AU1542" i="66"/>
  <c r="AV1542" i="66"/>
  <c r="AW1542" i="66"/>
  <c r="AX1542" i="66"/>
  <c r="AY1542" i="66"/>
  <c r="AZ1542" i="66"/>
  <c r="BA1542" i="66"/>
  <c r="BB1542" i="66"/>
  <c r="BC1542" i="66"/>
  <c r="BD1542" i="66"/>
  <c r="BE1542" i="66"/>
  <c r="BF1542" i="66"/>
  <c r="BG1542" i="66"/>
  <c r="BH1542" i="66"/>
  <c r="BI1542" i="66"/>
  <c r="BJ1542" i="66"/>
  <c r="BK1542" i="66"/>
  <c r="BL1542" i="66"/>
  <c r="BM1542" i="66"/>
  <c r="BN1542" i="66"/>
  <c r="BO1542" i="66"/>
  <c r="BP1542" i="66"/>
  <c r="BQ1542" i="66"/>
  <c r="BR1542" i="66"/>
  <c r="BS1542" i="66"/>
  <c r="BT1542" i="66"/>
  <c r="BU1542" i="66"/>
  <c r="BV1542" i="66"/>
  <c r="BW1542" i="66"/>
  <c r="BX1542" i="66"/>
  <c r="BY1542" i="66"/>
  <c r="BZ1542" i="66"/>
  <c r="CA1542" i="66"/>
  <c r="CB1542" i="66"/>
  <c r="CC1542" i="66"/>
  <c r="CD1542" i="66"/>
  <c r="CE1542" i="66"/>
  <c r="CF1542" i="66"/>
  <c r="CG1542" i="66"/>
  <c r="CH1542" i="66"/>
  <c r="CI1542" i="66"/>
  <c r="CJ1542" i="66"/>
  <c r="CK1542" i="66"/>
  <c r="CL1542" i="66"/>
  <c r="CM1542" i="66"/>
  <c r="CN1542" i="66"/>
  <c r="CO1542" i="66"/>
  <c r="CP1542" i="66"/>
  <c r="CQ1542" i="66"/>
  <c r="CR1542" i="66"/>
  <c r="CS1542" i="66"/>
  <c r="CT1542" i="66"/>
  <c r="CU1542" i="66"/>
  <c r="CV1542" i="66"/>
  <c r="CW1542" i="66"/>
  <c r="CX1542" i="66"/>
  <c r="CY1542" i="66"/>
  <c r="CZ1542" i="66"/>
  <c r="C1542" i="66"/>
  <c r="CZ1445" i="66"/>
  <c r="C1445" i="66"/>
  <c r="AZ1498" i="66"/>
  <c r="BA1498" i="66"/>
  <c r="BB1498" i="66"/>
  <c r="BC1498" i="66"/>
  <c r="BD1498" i="66"/>
  <c r="AY1498" i="66"/>
  <c r="E1500" i="66"/>
  <c r="E1501" i="66"/>
  <c r="E1502" i="66"/>
  <c r="E1503" i="66"/>
  <c r="E1504" i="66"/>
  <c r="E1505" i="66"/>
  <c r="E1506" i="66"/>
  <c r="E1507" i="66"/>
  <c r="E1508" i="66"/>
  <c r="E1509" i="66"/>
  <c r="E1510" i="66"/>
  <c r="E1511" i="66"/>
  <c r="E1512" i="66"/>
  <c r="E1499" i="66"/>
  <c r="CY1445" i="66" l="1"/>
  <c r="CX1445" i="66"/>
  <c r="CW1445" i="66"/>
  <c r="CV1445" i="66"/>
  <c r="CU1445" i="66"/>
  <c r="CT1445" i="66"/>
  <c r="CS1445" i="66"/>
  <c r="CR1445" i="66"/>
  <c r="CQ1445" i="66"/>
  <c r="CP1445" i="66"/>
  <c r="CO1445" i="66"/>
  <c r="CN1445" i="66"/>
  <c r="CM1445" i="66"/>
  <c r="CL1445" i="66"/>
  <c r="CK1445" i="66"/>
  <c r="CJ1445" i="66"/>
  <c r="CI1445" i="66"/>
  <c r="CH1445" i="66"/>
  <c r="CG1445" i="66"/>
  <c r="CF1445" i="66"/>
  <c r="CE1445" i="66"/>
  <c r="CD1445" i="66"/>
  <c r="CC1445" i="66"/>
  <c r="CB1445" i="66"/>
  <c r="CA1445" i="66"/>
  <c r="BZ1445" i="66"/>
  <c r="BY1445" i="66"/>
  <c r="BX1445" i="66"/>
  <c r="BW1445" i="66"/>
  <c r="BV1445" i="66"/>
  <c r="BU1445" i="66"/>
  <c r="BT1445" i="66"/>
  <c r="BS1445" i="66"/>
  <c r="BR1445" i="66"/>
  <c r="BQ1445" i="66"/>
  <c r="BP1445" i="66"/>
  <c r="BO1445" i="66"/>
  <c r="BN1445" i="66"/>
  <c r="BM1445" i="66"/>
  <c r="BL1445" i="66"/>
  <c r="BK1445" i="66"/>
  <c r="BJ1445" i="66"/>
  <c r="BI1445" i="66"/>
  <c r="BH1445" i="66"/>
  <c r="BG1445" i="66"/>
  <c r="BF1445" i="66"/>
  <c r="BE1445" i="66"/>
  <c r="BD1445" i="66"/>
  <c r="BC1445" i="66"/>
  <c r="BB1445" i="66"/>
  <c r="BA1445" i="66"/>
  <c r="AZ1445" i="66"/>
  <c r="AY1445" i="66"/>
  <c r="AX1445" i="66"/>
  <c r="AW1445" i="66"/>
  <c r="AV1445" i="66"/>
  <c r="AU1445" i="66"/>
  <c r="AT1445" i="66"/>
  <c r="AS1445" i="66"/>
  <c r="AR1445" i="66"/>
  <c r="AQ1445" i="66"/>
  <c r="AP1445" i="66"/>
  <c r="AO1445" i="66"/>
  <c r="AN1445" i="66"/>
  <c r="AM1445" i="66"/>
  <c r="AL1445" i="66"/>
  <c r="AK1445" i="66"/>
  <c r="AJ1445" i="66"/>
  <c r="AI1445" i="66"/>
  <c r="AH1445" i="66"/>
  <c r="AG1445" i="66"/>
  <c r="AF1445" i="66"/>
  <c r="AE1445" i="66"/>
  <c r="AD1445" i="66"/>
  <c r="AC1445" i="66"/>
  <c r="AB1445" i="66"/>
  <c r="AA1445" i="66"/>
  <c r="Z1445" i="66"/>
  <c r="Y1445" i="66"/>
  <c r="X1445" i="66"/>
  <c r="W1445" i="66"/>
  <c r="V1445" i="66"/>
  <c r="U1445" i="66"/>
  <c r="T1445" i="66"/>
  <c r="S1445" i="66"/>
  <c r="R1445" i="66"/>
  <c r="Q1445" i="66"/>
  <c r="P1445" i="66"/>
  <c r="O1445" i="66"/>
  <c r="N1445" i="66"/>
  <c r="M1445" i="66"/>
  <c r="L1445" i="66"/>
  <c r="K1445" i="66"/>
  <c r="J1445" i="66"/>
  <c r="I1445" i="66"/>
  <c r="H1445" i="66"/>
  <c r="G1445" i="66"/>
  <c r="F1445" i="66"/>
  <c r="E1445" i="66"/>
  <c r="D1445" i="66"/>
  <c r="AZ1357" i="66" l="1"/>
  <c r="BA1357" i="66"/>
  <c r="BB1357" i="66"/>
  <c r="BC1357" i="66"/>
  <c r="BD1357" i="66"/>
  <c r="E1359" i="66"/>
  <c r="E1360" i="66"/>
  <c r="E1361" i="66"/>
  <c r="E1362" i="66"/>
  <c r="E1363" i="66"/>
  <c r="E1364" i="66"/>
  <c r="E1365" i="66"/>
  <c r="E1366" i="66"/>
  <c r="E1367" i="66"/>
  <c r="E1368" i="66"/>
  <c r="E1369" i="66"/>
  <c r="E1370" i="66"/>
  <c r="E1371" i="66"/>
  <c r="E1372" i="66"/>
  <c r="E1373" i="66"/>
  <c r="E1374" i="66"/>
  <c r="E1375" i="66"/>
  <c r="E1376" i="66"/>
  <c r="E1377" i="66"/>
  <c r="E1378" i="66"/>
  <c r="E1379" i="66"/>
  <c r="E1380" i="66"/>
  <c r="E1381" i="66"/>
  <c r="E1382" i="66"/>
  <c r="E1383" i="66"/>
  <c r="E1384" i="66"/>
  <c r="E1385" i="66"/>
  <c r="E1386" i="66"/>
  <c r="E1387" i="66"/>
  <c r="E1388" i="66"/>
  <c r="E1389" i="66"/>
  <c r="E1390" i="66"/>
  <c r="E1391" i="66"/>
  <c r="E1392" i="66"/>
  <c r="E1393" i="66"/>
  <c r="E1394" i="66"/>
  <c r="E1395" i="66"/>
  <c r="E1396" i="66"/>
  <c r="E1397" i="66"/>
  <c r="E1398" i="66"/>
  <c r="E1399" i="66"/>
  <c r="E1400" i="66"/>
  <c r="E1401" i="66"/>
  <c r="E1402" i="66"/>
  <c r="E1403" i="66"/>
  <c r="E1404" i="66"/>
  <c r="E1405" i="66"/>
  <c r="E1406" i="66"/>
  <c r="E1407" i="66"/>
  <c r="E1408" i="66"/>
  <c r="E1409" i="66"/>
  <c r="E1410" i="66"/>
  <c r="E1411" i="66"/>
  <c r="E1412" i="66"/>
  <c r="E1413" i="66"/>
  <c r="E1414" i="66"/>
  <c r="E1415" i="66"/>
  <c r="E1358" i="66"/>
  <c r="U1196" i="66" l="1"/>
  <c r="T1196" i="66"/>
  <c r="S1196" i="66"/>
  <c r="R1196" i="66"/>
  <c r="Q1196" i="66"/>
  <c r="P1196" i="66"/>
  <c r="O1196" i="66"/>
  <c r="N1196" i="66"/>
  <c r="M1196" i="66"/>
  <c r="L1196" i="66"/>
  <c r="K1196" i="66"/>
  <c r="J1196" i="66"/>
  <c r="I1196" i="66"/>
  <c r="H1196" i="66"/>
  <c r="G1196" i="66"/>
  <c r="F1196" i="66"/>
  <c r="E1196" i="66"/>
  <c r="D1196" i="66"/>
  <c r="C1196" i="66"/>
  <c r="AZ1154" i="66"/>
  <c r="BA1154" i="66"/>
  <c r="BB1154" i="66"/>
  <c r="BC1154" i="66"/>
  <c r="BD1154" i="66"/>
  <c r="BE1154" i="66"/>
  <c r="D2480" i="66" l="1"/>
  <c r="AX1891" i="66" l="1"/>
  <c r="E1892" i="66"/>
  <c r="L1681" i="66" l="1"/>
  <c r="AY1598" i="66"/>
  <c r="AX1598" i="66"/>
  <c r="J1560" i="66" l="1"/>
  <c r="K1560" i="66"/>
  <c r="L1560" i="66"/>
  <c r="J1561" i="66"/>
  <c r="K1561" i="66"/>
  <c r="L1561" i="66"/>
  <c r="J1562" i="66"/>
  <c r="K1562" i="66"/>
  <c r="L1562" i="66"/>
  <c r="J1563" i="66"/>
  <c r="K1563" i="66"/>
  <c r="L1563" i="66"/>
  <c r="J1564" i="66"/>
  <c r="K1564" i="66"/>
  <c r="L1564" i="66"/>
  <c r="J1565" i="66"/>
  <c r="K1565" i="66"/>
  <c r="L1565" i="66"/>
  <c r="J1566" i="66"/>
  <c r="K1566" i="66"/>
  <c r="L1566" i="66"/>
  <c r="J1567" i="66"/>
  <c r="K1567" i="66"/>
  <c r="L1567" i="66"/>
  <c r="J1568" i="66"/>
  <c r="K1568" i="66"/>
  <c r="L1568" i="66"/>
  <c r="J1569" i="66"/>
  <c r="K1569" i="66"/>
  <c r="L1569" i="66"/>
  <c r="J1570" i="66"/>
  <c r="K1570" i="66"/>
  <c r="L1570" i="66"/>
  <c r="J1571" i="66"/>
  <c r="K1571" i="66"/>
  <c r="L1571" i="66"/>
  <c r="J1572" i="66"/>
  <c r="K1572" i="66"/>
  <c r="L1572" i="66"/>
  <c r="J1573" i="66"/>
  <c r="K1573" i="66"/>
  <c r="L1573" i="66"/>
  <c r="J1574" i="66"/>
  <c r="K1574" i="66"/>
  <c r="L1574" i="66"/>
  <c r="J1575" i="66"/>
  <c r="K1575" i="66"/>
  <c r="L1575" i="66"/>
  <c r="J1576" i="66"/>
  <c r="K1576" i="66"/>
  <c r="L1576" i="66"/>
  <c r="J1577" i="66"/>
  <c r="K1577" i="66"/>
  <c r="L1577" i="66"/>
  <c r="J1578" i="66"/>
  <c r="K1578" i="66"/>
  <c r="L1578" i="66"/>
  <c r="K1559" i="66"/>
  <c r="L1559" i="66"/>
  <c r="J1559" i="66"/>
  <c r="F1560" i="66"/>
  <c r="F1561" i="66"/>
  <c r="F1562" i="66"/>
  <c r="F1563" i="66"/>
  <c r="F1564" i="66"/>
  <c r="F1565" i="66"/>
  <c r="F1566" i="66"/>
  <c r="F1567" i="66"/>
  <c r="F1568" i="66"/>
  <c r="F1569" i="66"/>
  <c r="F1570" i="66"/>
  <c r="F1571" i="66"/>
  <c r="F1572" i="66"/>
  <c r="F1573" i="66"/>
  <c r="F1574" i="66"/>
  <c r="F1575" i="66"/>
  <c r="F1576" i="66"/>
  <c r="F1577" i="66"/>
  <c r="F1578" i="66"/>
  <c r="F1559" i="66"/>
  <c r="D1560" i="66"/>
  <c r="E1518" i="66" s="1"/>
  <c r="E1560" i="66"/>
  <c r="D1561" i="66"/>
  <c r="E1519" i="66" s="1"/>
  <c r="E1561" i="66"/>
  <c r="D1562" i="66"/>
  <c r="E1520" i="66" s="1"/>
  <c r="E1562" i="66"/>
  <c r="D1563" i="66"/>
  <c r="E1521" i="66" s="1"/>
  <c r="E1563" i="66"/>
  <c r="D1564" i="66"/>
  <c r="E1522" i="66" s="1"/>
  <c r="E1564" i="66"/>
  <c r="D1565" i="66"/>
  <c r="E1523" i="66" s="1"/>
  <c r="E1565" i="66"/>
  <c r="D1566" i="66"/>
  <c r="E1524" i="66" s="1"/>
  <c r="E1566" i="66"/>
  <c r="D1567" i="66"/>
  <c r="E1525" i="66" s="1"/>
  <c r="E1567" i="66"/>
  <c r="D1568" i="66"/>
  <c r="E1526" i="66" s="1"/>
  <c r="E1568" i="66"/>
  <c r="D1569" i="66"/>
  <c r="E1527" i="66" s="1"/>
  <c r="E1569" i="66"/>
  <c r="D1570" i="66"/>
  <c r="E1528" i="66" s="1"/>
  <c r="E1570" i="66"/>
  <c r="D1571" i="66"/>
  <c r="E1529" i="66" s="1"/>
  <c r="E1571" i="66"/>
  <c r="D1572" i="66"/>
  <c r="E1530" i="66" s="1"/>
  <c r="E1572" i="66"/>
  <c r="D1573" i="66"/>
  <c r="E1531" i="66" s="1"/>
  <c r="E1573" i="66"/>
  <c r="D1574" i="66"/>
  <c r="E1532" i="66" s="1"/>
  <c r="E1574" i="66"/>
  <c r="D1575" i="66"/>
  <c r="E1533" i="66" s="1"/>
  <c r="E1575" i="66"/>
  <c r="D1576" i="66"/>
  <c r="E1534" i="66" s="1"/>
  <c r="E1576" i="66"/>
  <c r="D1577" i="66"/>
  <c r="E1535" i="66" s="1"/>
  <c r="E1577" i="66"/>
  <c r="D1578" i="66"/>
  <c r="E1536" i="66" s="1"/>
  <c r="E1578" i="66"/>
  <c r="E1559" i="66"/>
  <c r="D1559" i="66"/>
  <c r="E1517" i="66" s="1"/>
  <c r="C1560" i="66"/>
  <c r="C1561" i="66"/>
  <c r="C1562" i="66"/>
  <c r="C1563" i="66"/>
  <c r="C1564" i="66"/>
  <c r="C1565" i="66"/>
  <c r="C1566" i="66"/>
  <c r="C1567" i="66"/>
  <c r="C1568" i="66"/>
  <c r="C1569" i="66"/>
  <c r="C1570" i="66"/>
  <c r="C1571" i="66"/>
  <c r="C1572" i="66"/>
  <c r="C1573" i="66"/>
  <c r="C1574" i="66"/>
  <c r="C1575" i="66"/>
  <c r="C1576" i="66"/>
  <c r="C1577" i="66"/>
  <c r="C1578" i="66"/>
  <c r="C1559" i="66"/>
  <c r="H1498" i="66" l="1"/>
  <c r="I1498" i="66"/>
  <c r="J1498" i="66"/>
  <c r="K1498" i="66"/>
  <c r="L1498" i="66"/>
  <c r="M1498" i="66"/>
  <c r="N1498" i="66"/>
  <c r="O1498" i="66"/>
  <c r="P1498" i="66"/>
  <c r="Q1498" i="66"/>
  <c r="R1498" i="66"/>
  <c r="S1498" i="66"/>
  <c r="T1498" i="66"/>
  <c r="U1498" i="66"/>
  <c r="V1498" i="66"/>
  <c r="W1498" i="66"/>
  <c r="X1498" i="66"/>
  <c r="Y1498" i="66"/>
  <c r="Z1498" i="66"/>
  <c r="AA1498" i="66"/>
  <c r="AB1498" i="66"/>
  <c r="AC1498" i="66"/>
  <c r="AD1498" i="66"/>
  <c r="AE1498" i="66"/>
  <c r="AF1498" i="66"/>
  <c r="AG1498" i="66"/>
  <c r="AH1498" i="66"/>
  <c r="AI1498" i="66"/>
  <c r="AJ1498" i="66"/>
  <c r="AK1498" i="66"/>
  <c r="AL1498" i="66"/>
  <c r="AM1498" i="66"/>
  <c r="AN1498" i="66"/>
  <c r="AO1498" i="66"/>
  <c r="AP1498" i="66"/>
  <c r="AQ1498" i="66"/>
  <c r="AR1498" i="66"/>
  <c r="AS1498" i="66"/>
  <c r="AT1498" i="66"/>
  <c r="AU1498" i="66"/>
  <c r="AV1498" i="66"/>
  <c r="AW1498" i="66"/>
  <c r="AX1498" i="66"/>
  <c r="G1498" i="66"/>
  <c r="F1498" i="66"/>
  <c r="L1487" i="66"/>
  <c r="K1487" i="66"/>
  <c r="J1487" i="66"/>
  <c r="I1487" i="66"/>
  <c r="G1357" i="66" l="1"/>
  <c r="H1357" i="66"/>
  <c r="I1357" i="66"/>
  <c r="J1357" i="66"/>
  <c r="K1357" i="66"/>
  <c r="L1357" i="66"/>
  <c r="M1357" i="66"/>
  <c r="N1357" i="66"/>
  <c r="O1357" i="66"/>
  <c r="P1357" i="66"/>
  <c r="Q1357" i="66"/>
  <c r="R1357" i="66"/>
  <c r="S1357" i="66"/>
  <c r="T1357" i="66"/>
  <c r="U1357" i="66"/>
  <c r="V1357" i="66"/>
  <c r="W1357" i="66"/>
  <c r="X1357" i="66"/>
  <c r="Y1357" i="66"/>
  <c r="Z1357" i="66"/>
  <c r="AA1357" i="66"/>
  <c r="AB1357" i="66"/>
  <c r="AC1357" i="66"/>
  <c r="AD1357" i="66"/>
  <c r="AE1357" i="66"/>
  <c r="AF1357" i="66"/>
  <c r="AG1357" i="66"/>
  <c r="AH1357" i="66"/>
  <c r="AI1357" i="66"/>
  <c r="AJ1357" i="66"/>
  <c r="AK1357" i="66"/>
  <c r="AL1357" i="66"/>
  <c r="AM1357" i="66"/>
  <c r="AN1357" i="66"/>
  <c r="AO1357" i="66"/>
  <c r="AP1357" i="66"/>
  <c r="AQ1357" i="66"/>
  <c r="AR1357" i="66"/>
  <c r="AS1357" i="66"/>
  <c r="AT1357" i="66"/>
  <c r="AU1357" i="66"/>
  <c r="AV1357" i="66"/>
  <c r="AW1357" i="66"/>
  <c r="AX1357" i="66"/>
  <c r="AY1357" i="66"/>
  <c r="F1357" i="66"/>
  <c r="AY1154" i="66" l="1"/>
  <c r="AX1154" i="66"/>
  <c r="AW1154" i="66"/>
  <c r="AV1154" i="66"/>
  <c r="AU1154" i="66"/>
  <c r="AT1154" i="66"/>
  <c r="AS1154" i="66"/>
  <c r="AR1154" i="66"/>
  <c r="AQ1154" i="66"/>
  <c r="AP1154" i="66"/>
  <c r="AO1154" i="66"/>
  <c r="AN1154" i="66"/>
  <c r="AM1154" i="66"/>
  <c r="AL1154" i="66"/>
  <c r="AK1154" i="66"/>
  <c r="AJ1154" i="66"/>
  <c r="AI1154" i="66"/>
  <c r="AH1154" i="66"/>
  <c r="AG1154" i="66"/>
  <c r="AF1154" i="66"/>
  <c r="AE1154" i="66"/>
  <c r="AD1154" i="66"/>
  <c r="AC1154" i="66"/>
  <c r="AB1154" i="66"/>
  <c r="AA1154" i="66"/>
  <c r="Z1154" i="66"/>
  <c r="Y1154" i="66"/>
  <c r="X1154" i="66"/>
  <c r="W1154" i="66"/>
  <c r="V1154" i="66"/>
  <c r="U1154" i="66"/>
  <c r="T1154" i="66"/>
  <c r="S1154" i="66"/>
  <c r="R1154" i="66"/>
  <c r="Q1154" i="66"/>
  <c r="P1154" i="66"/>
  <c r="O1154" i="66"/>
  <c r="N1154" i="66"/>
  <c r="M1154" i="66"/>
  <c r="L1154" i="66"/>
  <c r="K1154" i="66"/>
  <c r="J1154" i="66"/>
  <c r="I1154" i="66"/>
  <c r="H1154" i="66"/>
  <c r="G1154" i="66"/>
  <c r="F1154" i="66"/>
  <c r="E1154" i="66"/>
  <c r="D1154" i="66"/>
  <c r="K686" i="66" l="1"/>
  <c r="K687" i="66"/>
  <c r="K688" i="66"/>
  <c r="K689" i="66"/>
  <c r="K690" i="66"/>
  <c r="K685" i="66"/>
  <c r="K505" i="66" l="1"/>
  <c r="K506" i="66"/>
  <c r="K507" i="66"/>
  <c r="K508" i="66"/>
  <c r="K509" i="66"/>
  <c r="J505" i="66"/>
  <c r="J506" i="66"/>
  <c r="J507" i="66"/>
  <c r="J508" i="66"/>
  <c r="J509" i="66"/>
  <c r="F505" i="66"/>
  <c r="F686" i="66" s="1"/>
  <c r="H56" i="73" s="1"/>
  <c r="F506" i="66"/>
  <c r="F687" i="66" s="1"/>
  <c r="H57" i="73" s="1"/>
  <c r="F507" i="66"/>
  <c r="F688" i="66" s="1"/>
  <c r="F508" i="66"/>
  <c r="F689" i="66" s="1"/>
  <c r="F509" i="66"/>
  <c r="F690" i="66" s="1"/>
  <c r="H60" i="73" s="1"/>
  <c r="E505" i="66"/>
  <c r="E686" i="66" s="1"/>
  <c r="G56" i="73" s="1"/>
  <c r="E506" i="66"/>
  <c r="E687" i="66" s="1"/>
  <c r="G57" i="73" s="1"/>
  <c r="E507" i="66"/>
  <c r="E688" i="66" s="1"/>
  <c r="G58" i="73" s="1"/>
  <c r="E508" i="66"/>
  <c r="E689" i="66" s="1"/>
  <c r="G59" i="73" s="1"/>
  <c r="E509" i="66"/>
  <c r="E690" i="66" s="1"/>
  <c r="G60" i="73" s="1"/>
  <c r="D505" i="66"/>
  <c r="D506" i="66"/>
  <c r="D507" i="66"/>
  <c r="D508" i="66"/>
  <c r="D509" i="66"/>
  <c r="C505" i="66"/>
  <c r="C686" i="66" s="1"/>
  <c r="E56" i="73" s="1"/>
  <c r="C506" i="66"/>
  <c r="C687" i="66" s="1"/>
  <c r="E57" i="73" s="1"/>
  <c r="C507" i="66"/>
  <c r="C688" i="66" s="1"/>
  <c r="E58" i="73" s="1"/>
  <c r="C508" i="66"/>
  <c r="C689" i="66" s="1"/>
  <c r="E59" i="73" s="1"/>
  <c r="C509" i="66"/>
  <c r="C690" i="66" s="1"/>
  <c r="E60" i="73" s="1"/>
  <c r="D687" i="66" l="1"/>
  <c r="F57" i="73" s="1"/>
  <c r="D688" i="66"/>
  <c r="J688" i="66" s="1"/>
  <c r="L58" i="73" s="1"/>
  <c r="D690" i="66"/>
  <c r="J690" i="66" s="1"/>
  <c r="L60" i="73" s="1"/>
  <c r="D686" i="66"/>
  <c r="F56" i="73" s="1"/>
  <c r="D689" i="66"/>
  <c r="F59" i="73" s="1"/>
  <c r="H59" i="73"/>
  <c r="F58" i="73"/>
  <c r="H58" i="73"/>
  <c r="H505" i="66"/>
  <c r="H506" i="66"/>
  <c r="H507" i="66"/>
  <c r="H508" i="66"/>
  <c r="H509" i="66"/>
  <c r="F60" i="73" l="1"/>
  <c r="J689" i="66"/>
  <c r="L59" i="73" s="1"/>
  <c r="H504" i="66"/>
  <c r="H483" i="66"/>
  <c r="H482" i="66"/>
  <c r="D504" i="66" l="1"/>
  <c r="E504" i="66"/>
  <c r="E685" i="66" s="1"/>
  <c r="G55" i="73" s="1"/>
  <c r="F494" i="66"/>
  <c r="F672" i="66" s="1"/>
  <c r="H45" i="73" s="1"/>
  <c r="F495" i="66"/>
  <c r="F673" i="66" s="1"/>
  <c r="H46" i="73" s="1"/>
  <c r="F496" i="66"/>
  <c r="F674" i="66" s="1"/>
  <c r="H47" i="73" s="1"/>
  <c r="F497" i="66"/>
  <c r="F675" i="66" s="1"/>
  <c r="H48" i="73" s="1"/>
  <c r="F498" i="66"/>
  <c r="F676" i="66" s="1"/>
  <c r="H49" i="73" s="1"/>
  <c r="F493" i="66"/>
  <c r="F671" i="66" s="1"/>
  <c r="H44" i="73" s="1"/>
  <c r="D685" i="66" l="1"/>
  <c r="J685" i="66" s="1"/>
  <c r="I509" i="66"/>
  <c r="I508" i="66"/>
  <c r="I507" i="66"/>
  <c r="AY97" i="66"/>
  <c r="AZ97" i="66"/>
  <c r="BA97" i="66"/>
  <c r="BB97" i="66"/>
  <c r="BC97" i="66"/>
  <c r="BD97" i="66"/>
  <c r="E404" i="66"/>
  <c r="E405" i="66"/>
  <c r="E406" i="66"/>
  <c r="E407" i="66"/>
  <c r="E408" i="66"/>
  <c r="E409" i="66"/>
  <c r="E410" i="66"/>
  <c r="E411" i="66"/>
  <c r="E412" i="66"/>
  <c r="E413" i="66"/>
  <c r="E414" i="66"/>
  <c r="E415" i="66"/>
  <c r="E416" i="66"/>
  <c r="E417" i="66"/>
  <c r="E418" i="66"/>
  <c r="E419" i="66"/>
  <c r="E420" i="66"/>
  <c r="E421" i="66"/>
  <c r="E422" i="66"/>
  <c r="E423" i="66"/>
  <c r="E424" i="66"/>
  <c r="E425" i="66"/>
  <c r="E426" i="66"/>
  <c r="E427" i="66"/>
  <c r="E428" i="66"/>
  <c r="E429" i="66"/>
  <c r="E430" i="66"/>
  <c r="E431" i="66"/>
  <c r="E432" i="66"/>
  <c r="E433" i="66"/>
  <c r="E434" i="66"/>
  <c r="E435" i="66"/>
  <c r="E436" i="66"/>
  <c r="E437" i="66"/>
  <c r="E438" i="66"/>
  <c r="E439" i="66"/>
  <c r="E440" i="66"/>
  <c r="E441" i="66"/>
  <c r="E442" i="66"/>
  <c r="E443" i="66"/>
  <c r="E444" i="66"/>
  <c r="E445" i="66"/>
  <c r="E446" i="66"/>
  <c r="E447" i="66"/>
  <c r="E448" i="66"/>
  <c r="E449" i="66"/>
  <c r="E450" i="66"/>
  <c r="E451" i="66"/>
  <c r="E452" i="66"/>
  <c r="E453" i="66"/>
  <c r="E454" i="66"/>
  <c r="F55" i="73" l="1"/>
  <c r="K68" i="72"/>
  <c r="H688" i="66"/>
  <c r="J58" i="73" s="1"/>
  <c r="K69" i="72"/>
  <c r="H689" i="66"/>
  <c r="J59" i="73" s="1"/>
  <c r="K70" i="72"/>
  <c r="H690" i="66"/>
  <c r="J60" i="73" s="1"/>
  <c r="E98" i="66"/>
  <c r="F101" i="72" l="1"/>
  <c r="F96" i="72" l="1"/>
  <c r="J657" i="66" l="1"/>
  <c r="G1033" i="66" l="1"/>
  <c r="G1034" i="66"/>
  <c r="G1035" i="66"/>
  <c r="G1036" i="66"/>
  <c r="G1037" i="66"/>
  <c r="G1032" i="66"/>
  <c r="D628" i="66" l="1"/>
  <c r="D622" i="66"/>
  <c r="D621" i="66"/>
  <c r="D620" i="66"/>
  <c r="D619" i="66"/>
  <c r="D618" i="66"/>
  <c r="D617" i="66"/>
  <c r="D616" i="66"/>
  <c r="D615" i="66"/>
  <c r="D614" i="66"/>
  <c r="D613" i="66"/>
  <c r="D612" i="66"/>
  <c r="D611" i="66"/>
  <c r="D610" i="66"/>
  <c r="D609" i="66"/>
  <c r="F98" i="72" l="1"/>
  <c r="H36" i="68" l="1"/>
  <c r="I36" i="68"/>
  <c r="J36" i="68"/>
  <c r="I35" i="68"/>
  <c r="J35" i="68"/>
  <c r="H35" i="68"/>
  <c r="G2483" i="66"/>
  <c r="F2483" i="66"/>
  <c r="E2483" i="66"/>
  <c r="D2483" i="66"/>
  <c r="G2482" i="66"/>
  <c r="F2482" i="66"/>
  <c r="E2482" i="66"/>
  <c r="D2482" i="66"/>
  <c r="H32" i="52"/>
  <c r="H31" i="52"/>
  <c r="M31" i="52" s="1"/>
  <c r="H30" i="52"/>
  <c r="K30" i="52" s="1"/>
  <c r="F2429" i="66"/>
  <c r="F2430" i="66"/>
  <c r="F2431" i="66"/>
  <c r="F2432" i="66"/>
  <c r="F2433" i="66"/>
  <c r="F2434" i="66"/>
  <c r="G2434" i="66"/>
  <c r="G2435" i="66"/>
  <c r="F2436" i="66"/>
  <c r="G2436" i="66"/>
  <c r="F2437" i="66"/>
  <c r="G2437" i="66"/>
  <c r="F2450" i="66"/>
  <c r="G2450" i="66"/>
  <c r="F2451" i="66"/>
  <c r="G2451" i="66"/>
  <c r="F2453" i="66"/>
  <c r="G2453" i="66"/>
  <c r="F2454" i="66"/>
  <c r="G2454" i="66"/>
  <c r="F2455" i="66"/>
  <c r="G2473" i="66" s="1"/>
  <c r="G2455" i="66"/>
  <c r="H2473" i="66" s="1"/>
  <c r="E2455" i="66"/>
  <c r="F2473" i="66" s="1"/>
  <c r="H37" i="68" s="1"/>
  <c r="E2454" i="66"/>
  <c r="E2453" i="66"/>
  <c r="E2451" i="66"/>
  <c r="E2450" i="66"/>
  <c r="E2438" i="66"/>
  <c r="E2435" i="66"/>
  <c r="E2434" i="66"/>
  <c r="E2433" i="66"/>
  <c r="E2432" i="66"/>
  <c r="E2431" i="66"/>
  <c r="E2430" i="66"/>
  <c r="E2429" i="66"/>
  <c r="D2422" i="66"/>
  <c r="M30" i="52" l="1"/>
  <c r="H2466" i="66"/>
  <c r="J31" i="68" s="1"/>
  <c r="F2466" i="66"/>
  <c r="H31" i="68" s="1"/>
  <c r="G2466" i="66"/>
  <c r="I31" i="68" s="1"/>
  <c r="H2474" i="66"/>
  <c r="J38" i="68" s="1"/>
  <c r="J37" i="68"/>
  <c r="I37" i="68"/>
  <c r="G2474" i="66"/>
  <c r="I38" i="68" s="1"/>
  <c r="F2474" i="66"/>
  <c r="H38" i="68" s="1"/>
  <c r="C642" i="66"/>
  <c r="C641" i="66"/>
  <c r="C640" i="66"/>
  <c r="C639" i="66"/>
  <c r="C638" i="66"/>
  <c r="C637" i="66"/>
  <c r="C635" i="66"/>
  <c r="C634" i="66"/>
  <c r="C633" i="66"/>
  <c r="H6" i="66"/>
  <c r="I651" i="66" s="1"/>
  <c r="N1868" i="66"/>
  <c r="O1868" i="66"/>
  <c r="N1869" i="66"/>
  <c r="O1869" i="66"/>
  <c r="N1870" i="66"/>
  <c r="O1870" i="66"/>
  <c r="N1871" i="66"/>
  <c r="O1871" i="66"/>
  <c r="N1872" i="66"/>
  <c r="O1872" i="66"/>
  <c r="N1873" i="66"/>
  <c r="O1873" i="66"/>
  <c r="N1874" i="66"/>
  <c r="O1874" i="66"/>
  <c r="N1875" i="66"/>
  <c r="O1875" i="66"/>
  <c r="N1876" i="66"/>
  <c r="O1876" i="66"/>
  <c r="N1877" i="66"/>
  <c r="O1877" i="66"/>
  <c r="M1869" i="66"/>
  <c r="M1870" i="66"/>
  <c r="M1871" i="66"/>
  <c r="M1872" i="66"/>
  <c r="M1873" i="66"/>
  <c r="M1874" i="66"/>
  <c r="M1875" i="66"/>
  <c r="M1876" i="66"/>
  <c r="M1877" i="66"/>
  <c r="M1868" i="66"/>
  <c r="H1869" i="66"/>
  <c r="H1870" i="66"/>
  <c r="H1871" i="66"/>
  <c r="H1872" i="66"/>
  <c r="H1873" i="66"/>
  <c r="H1874" i="66"/>
  <c r="H1875" i="66"/>
  <c r="H1876" i="66"/>
  <c r="H1877" i="66"/>
  <c r="H1868" i="66"/>
  <c r="G1869" i="66"/>
  <c r="G1870" i="66"/>
  <c r="G1871" i="66"/>
  <c r="G1872" i="66"/>
  <c r="G1873" i="66"/>
  <c r="G1874" i="66"/>
  <c r="G1875" i="66"/>
  <c r="G1876" i="66"/>
  <c r="G1877" i="66"/>
  <c r="G1868" i="66"/>
  <c r="C1869" i="66"/>
  <c r="D1869" i="66"/>
  <c r="E1869" i="66"/>
  <c r="C1870" i="66"/>
  <c r="D1870" i="66"/>
  <c r="E1870" i="66"/>
  <c r="C1871" i="66"/>
  <c r="D1871" i="66"/>
  <c r="E1871" i="66"/>
  <c r="C1872" i="66"/>
  <c r="D1872" i="66"/>
  <c r="E1872" i="66"/>
  <c r="C1873" i="66"/>
  <c r="D1873" i="66"/>
  <c r="E1873" i="66"/>
  <c r="C1874" i="66"/>
  <c r="D1874" i="66"/>
  <c r="E1874" i="66"/>
  <c r="C1875" i="66"/>
  <c r="D1875" i="66"/>
  <c r="E1875" i="66"/>
  <c r="C1876" i="66"/>
  <c r="D1876" i="66"/>
  <c r="E1876" i="66"/>
  <c r="C1877" i="66"/>
  <c r="D1877" i="66"/>
  <c r="E1877" i="66"/>
  <c r="D1868" i="66"/>
  <c r="E1868" i="66"/>
  <c r="C1868" i="66"/>
  <c r="N1801" i="66"/>
  <c r="O1801" i="66"/>
  <c r="N1802" i="66"/>
  <c r="O1802" i="66"/>
  <c r="N1803" i="66"/>
  <c r="O1803" i="66"/>
  <c r="N1804" i="66"/>
  <c r="O1804" i="66"/>
  <c r="N1805" i="66"/>
  <c r="O1805" i="66"/>
  <c r="N1806" i="66"/>
  <c r="O1806" i="66"/>
  <c r="N1807" i="66"/>
  <c r="O1807" i="66"/>
  <c r="N1808" i="66"/>
  <c r="O1808" i="66"/>
  <c r="N1809" i="66"/>
  <c r="O1809" i="66"/>
  <c r="N1810" i="66"/>
  <c r="O1810" i="66"/>
  <c r="M1802" i="66"/>
  <c r="M1803" i="66"/>
  <c r="M1804" i="66"/>
  <c r="M1805" i="66"/>
  <c r="M1806" i="66"/>
  <c r="M1807" i="66"/>
  <c r="M1808" i="66"/>
  <c r="M1809" i="66"/>
  <c r="M1810" i="66"/>
  <c r="M1801" i="66"/>
  <c r="H1801" i="66"/>
  <c r="H1802" i="66"/>
  <c r="H1803" i="66"/>
  <c r="H1804" i="66"/>
  <c r="H1805" i="66"/>
  <c r="H1806" i="66"/>
  <c r="H1807" i="66"/>
  <c r="H1808" i="66"/>
  <c r="H1809" i="66"/>
  <c r="H1810" i="66"/>
  <c r="G1802" i="66"/>
  <c r="G1803" i="66"/>
  <c r="G1804" i="66"/>
  <c r="G1805" i="66"/>
  <c r="G1806" i="66"/>
  <c r="G1807" i="66"/>
  <c r="G1808" i="66"/>
  <c r="G1809" i="66"/>
  <c r="G1810" i="66"/>
  <c r="G1801" i="66"/>
  <c r="C1802" i="66"/>
  <c r="D1802" i="66"/>
  <c r="E1802" i="66"/>
  <c r="C1803" i="66"/>
  <c r="D1803" i="66"/>
  <c r="E1803" i="66"/>
  <c r="C1804" i="66"/>
  <c r="D1804" i="66"/>
  <c r="E1804" i="66"/>
  <c r="C1805" i="66"/>
  <c r="D1805" i="66"/>
  <c r="E1805" i="66"/>
  <c r="C1806" i="66"/>
  <c r="D1806" i="66"/>
  <c r="E1806" i="66"/>
  <c r="C1807" i="66"/>
  <c r="D1807" i="66"/>
  <c r="E1807" i="66"/>
  <c r="C1808" i="66"/>
  <c r="D1808" i="66"/>
  <c r="E1808" i="66"/>
  <c r="C1809" i="66"/>
  <c r="D1809" i="66"/>
  <c r="E1809" i="66"/>
  <c r="C1810" i="66"/>
  <c r="D1810" i="66"/>
  <c r="E1810" i="66"/>
  <c r="D1801" i="66"/>
  <c r="E1801" i="66"/>
  <c r="C1801" i="66"/>
  <c r="M1743" i="66"/>
  <c r="N1743" i="66"/>
  <c r="O1743" i="66"/>
  <c r="M1744" i="66"/>
  <c r="N1744" i="66"/>
  <c r="O1744" i="66"/>
  <c r="M1745" i="66"/>
  <c r="N1745" i="66"/>
  <c r="O1745" i="66"/>
  <c r="M1746" i="66"/>
  <c r="N1746" i="66"/>
  <c r="O1746" i="66"/>
  <c r="M1747" i="66"/>
  <c r="N1747" i="66"/>
  <c r="O1747" i="66"/>
  <c r="M1748" i="66"/>
  <c r="N1748" i="66"/>
  <c r="O1748" i="66"/>
  <c r="M1749" i="66"/>
  <c r="N1749" i="66"/>
  <c r="O1749" i="66"/>
  <c r="M1750" i="66"/>
  <c r="N1750" i="66"/>
  <c r="O1750" i="66"/>
  <c r="M1751" i="66"/>
  <c r="N1751" i="66"/>
  <c r="O1751" i="66"/>
  <c r="N1742" i="66"/>
  <c r="O1742" i="66"/>
  <c r="M1742" i="66"/>
  <c r="H1743" i="66"/>
  <c r="H1744" i="66"/>
  <c r="H1745" i="66"/>
  <c r="H1746" i="66"/>
  <c r="H1747" i="66"/>
  <c r="H1748" i="66"/>
  <c r="H1749" i="66"/>
  <c r="H1750" i="66"/>
  <c r="H1751" i="66"/>
  <c r="H1742" i="66"/>
  <c r="G1743" i="66"/>
  <c r="G1744" i="66"/>
  <c r="G1745" i="66"/>
  <c r="G1746" i="66"/>
  <c r="G1747" i="66"/>
  <c r="G1748" i="66"/>
  <c r="G1749" i="66"/>
  <c r="G1750" i="66"/>
  <c r="G1751" i="66"/>
  <c r="G1742" i="66"/>
  <c r="E1742" i="66"/>
  <c r="E1743" i="66"/>
  <c r="E1744" i="66"/>
  <c r="E1745" i="66"/>
  <c r="E1746" i="66"/>
  <c r="E1747" i="66"/>
  <c r="E1748" i="66"/>
  <c r="E1749" i="66"/>
  <c r="E1750" i="66"/>
  <c r="E1751" i="66"/>
  <c r="D1742" i="66"/>
  <c r="D1743" i="66"/>
  <c r="D1744" i="66"/>
  <c r="D1745" i="66"/>
  <c r="D1746" i="66"/>
  <c r="D1747" i="66"/>
  <c r="D1748" i="66"/>
  <c r="D1749" i="66"/>
  <c r="D1750" i="66"/>
  <c r="D1751" i="66"/>
  <c r="C1743" i="66"/>
  <c r="C1744" i="66"/>
  <c r="C1745" i="66"/>
  <c r="C1746" i="66"/>
  <c r="C1747" i="66"/>
  <c r="C1748" i="66"/>
  <c r="C1749" i="66"/>
  <c r="C1750" i="66"/>
  <c r="C1751" i="66"/>
  <c r="C1742" i="66"/>
  <c r="J1749" i="66" l="1"/>
  <c r="L175" i="60" s="1"/>
  <c r="K1749" i="66"/>
  <c r="M175" i="60" s="1"/>
  <c r="L1749" i="66"/>
  <c r="N175" i="60" s="1"/>
  <c r="L1806" i="66"/>
  <c r="N197" i="60" s="1"/>
  <c r="J1806" i="66"/>
  <c r="K1806" i="66"/>
  <c r="M197" i="60" s="1"/>
  <c r="J1873" i="66"/>
  <c r="K1873" i="66"/>
  <c r="L1873" i="66"/>
  <c r="L1744" i="66"/>
  <c r="J1744" i="66"/>
  <c r="K1744" i="66"/>
  <c r="L1803" i="66"/>
  <c r="N194" i="60" s="1"/>
  <c r="J1803" i="66"/>
  <c r="L194" i="60" s="1"/>
  <c r="K1803" i="66"/>
  <c r="J1874" i="66"/>
  <c r="L220" i="60" s="1"/>
  <c r="K1874" i="66"/>
  <c r="M220" i="60" s="1"/>
  <c r="L1874" i="66"/>
  <c r="N220" i="60" s="1"/>
  <c r="K1751" i="66"/>
  <c r="M177" i="60" s="1"/>
  <c r="L1751" i="66"/>
  <c r="N177" i="60" s="1"/>
  <c r="J1751" i="66"/>
  <c r="L1743" i="66"/>
  <c r="J1743" i="66"/>
  <c r="K1743" i="66"/>
  <c r="J1801" i="66"/>
  <c r="L1801" i="66"/>
  <c r="K1801" i="66"/>
  <c r="J1808" i="66"/>
  <c r="L199" i="60" s="1"/>
  <c r="K1808" i="66"/>
  <c r="M199" i="60" s="1"/>
  <c r="L1808" i="66"/>
  <c r="N199" i="60" s="1"/>
  <c r="J1804" i="66"/>
  <c r="K1804" i="66"/>
  <c r="L1804" i="66"/>
  <c r="L1868" i="66"/>
  <c r="K1868" i="66"/>
  <c r="J1868" i="66"/>
  <c r="K1875" i="66"/>
  <c r="L1875" i="66"/>
  <c r="J1875" i="66"/>
  <c r="K1871" i="66"/>
  <c r="L1871" i="66"/>
  <c r="J1871" i="66"/>
  <c r="J1745" i="66"/>
  <c r="K1745" i="66"/>
  <c r="M171" i="60" s="1"/>
  <c r="L1745" i="66"/>
  <c r="N171" i="60" s="1"/>
  <c r="K1810" i="66"/>
  <c r="J1810" i="66"/>
  <c r="L1810" i="66"/>
  <c r="N201" i="60" s="1"/>
  <c r="L1802" i="66"/>
  <c r="N193" i="60" s="1"/>
  <c r="J1802" i="66"/>
  <c r="L193" i="60" s="1"/>
  <c r="K1802" i="66"/>
  <c r="M193" i="60" s="1"/>
  <c r="L1877" i="66"/>
  <c r="N223" i="60" s="1"/>
  <c r="J1877" i="66"/>
  <c r="L223" i="60" s="1"/>
  <c r="K1877" i="66"/>
  <c r="M223" i="60" s="1"/>
  <c r="J1869" i="66"/>
  <c r="L1869" i="66"/>
  <c r="K1869" i="66"/>
  <c r="L1748" i="66"/>
  <c r="J1748" i="66"/>
  <c r="K1748" i="66"/>
  <c r="L1807" i="66"/>
  <c r="J1807" i="66"/>
  <c r="K1807" i="66"/>
  <c r="J1870" i="66"/>
  <c r="K1870" i="66"/>
  <c r="L1870" i="66"/>
  <c r="L1747" i="66"/>
  <c r="J1747" i="66"/>
  <c r="K1747" i="66"/>
  <c r="K1750" i="66"/>
  <c r="M176" i="60" s="1"/>
  <c r="L1750" i="66"/>
  <c r="J1750" i="66"/>
  <c r="L176" i="60" s="1"/>
  <c r="K1746" i="66"/>
  <c r="L1746" i="66"/>
  <c r="J1746" i="66"/>
  <c r="K1742" i="66"/>
  <c r="J1742" i="66"/>
  <c r="L1742" i="66"/>
  <c r="K1809" i="66"/>
  <c r="M200" i="60" s="1"/>
  <c r="L1809" i="66"/>
  <c r="N200" i="60" s="1"/>
  <c r="J1809" i="66"/>
  <c r="L200" i="60" s="1"/>
  <c r="K1805" i="66"/>
  <c r="M196" i="60" s="1"/>
  <c r="L1805" i="66"/>
  <c r="J1805" i="66"/>
  <c r="L196" i="60" s="1"/>
  <c r="L1876" i="66"/>
  <c r="J1876" i="66"/>
  <c r="K1876" i="66"/>
  <c r="L1872" i="66"/>
  <c r="N218" i="60" s="1"/>
  <c r="K1872" i="66"/>
  <c r="M218" i="60" s="1"/>
  <c r="J1872" i="66"/>
  <c r="L218" i="60" s="1"/>
  <c r="J686" i="66"/>
  <c r="L56" i="73" s="1"/>
  <c r="J687" i="66"/>
  <c r="L57" i="73" s="1"/>
  <c r="L177" i="60"/>
  <c r="L201" i="60"/>
  <c r="L197" i="60"/>
  <c r="I1868" i="66"/>
  <c r="I1877" i="66"/>
  <c r="K223" i="60" s="1"/>
  <c r="I1873" i="66"/>
  <c r="K219" i="60" s="1"/>
  <c r="I1746" i="66"/>
  <c r="K172" i="60" s="1"/>
  <c r="M194" i="60"/>
  <c r="L171" i="60"/>
  <c r="I1874" i="66"/>
  <c r="K220" i="60" s="1"/>
  <c r="I1870" i="66"/>
  <c r="I1875" i="66"/>
  <c r="I1872" i="66"/>
  <c r="K218" i="60" s="1"/>
  <c r="I1871" i="66"/>
  <c r="I1869" i="66"/>
  <c r="I1876" i="66"/>
  <c r="K222" i="60" s="1"/>
  <c r="N176" i="60"/>
  <c r="I1750" i="66"/>
  <c r="K176" i="60" s="1"/>
  <c r="F1808" i="66"/>
  <c r="H199" i="60" s="1"/>
  <c r="F1747" i="66"/>
  <c r="H173" i="60" s="1"/>
  <c r="N196" i="60"/>
  <c r="F1749" i="66"/>
  <c r="H175" i="60" s="1"/>
  <c r="I1749" i="66"/>
  <c r="K175" i="60" s="1"/>
  <c r="F1751" i="66"/>
  <c r="H177" i="60" s="1"/>
  <c r="I1751" i="66"/>
  <c r="K177" i="60" s="1"/>
  <c r="I1744" i="66"/>
  <c r="K170" i="60" s="1"/>
  <c r="I1810" i="66"/>
  <c r="K201" i="60" s="1"/>
  <c r="M201" i="60"/>
  <c r="F1802" i="66"/>
  <c r="H193" i="60" s="1"/>
  <c r="I1748" i="66"/>
  <c r="I1743" i="66"/>
  <c r="K169" i="60" s="1"/>
  <c r="F1750" i="66"/>
  <c r="H176" i="60" s="1"/>
  <c r="F1745" i="66"/>
  <c r="H171" i="60" s="1"/>
  <c r="I1745" i="66"/>
  <c r="K171" i="60" s="1"/>
  <c r="I1742" i="66"/>
  <c r="F1743" i="66"/>
  <c r="H169" i="60" s="1"/>
  <c r="F1744" i="66"/>
  <c r="H170" i="60" s="1"/>
  <c r="F1807" i="66"/>
  <c r="H198" i="60" s="1"/>
  <c r="I1803" i="66"/>
  <c r="K194" i="60" s="1"/>
  <c r="F1748" i="66"/>
  <c r="H174" i="60" s="1"/>
  <c r="F3" i="72"/>
  <c r="G5" i="68"/>
  <c r="F1746" i="66"/>
  <c r="H172" i="60" s="1"/>
  <c r="I1802" i="66"/>
  <c r="K193" i="60" s="1"/>
  <c r="F1871" i="66"/>
  <c r="F1877" i="66"/>
  <c r="H223" i="60" s="1"/>
  <c r="I1808" i="66"/>
  <c r="K199" i="60" s="1"/>
  <c r="F1876" i="66"/>
  <c r="H222" i="60" s="1"/>
  <c r="F1742" i="66"/>
  <c r="H168" i="60" s="1"/>
  <c r="I1806" i="66"/>
  <c r="K197" i="60" s="1"/>
  <c r="F1806" i="66"/>
  <c r="H197" i="60" s="1"/>
  <c r="F1870" i="66"/>
  <c r="F1801" i="66"/>
  <c r="H192" i="60" s="1"/>
  <c r="F1805" i="66"/>
  <c r="H196" i="60" s="1"/>
  <c r="F1875" i="66"/>
  <c r="H221" i="60" s="1"/>
  <c r="F1869" i="66"/>
  <c r="H215" i="60" s="1"/>
  <c r="F1810" i="66"/>
  <c r="H201" i="60" s="1"/>
  <c r="F1804" i="66"/>
  <c r="H195" i="60" s="1"/>
  <c r="I1805" i="66"/>
  <c r="K196" i="60" s="1"/>
  <c r="F1874" i="66"/>
  <c r="H220" i="60" s="1"/>
  <c r="F1809" i="66"/>
  <c r="H200" i="60" s="1"/>
  <c r="F1803" i="66"/>
  <c r="H194" i="60" s="1"/>
  <c r="F1873" i="66"/>
  <c r="H219" i="60" s="1"/>
  <c r="I1809" i="66"/>
  <c r="K200" i="60" s="1"/>
  <c r="F1868" i="66"/>
  <c r="F1872" i="66"/>
  <c r="H218" i="60" s="1"/>
  <c r="R1877" i="66" l="1"/>
  <c r="Q1877" i="66"/>
  <c r="R1751" i="66"/>
  <c r="R1810" i="66"/>
  <c r="P1742" i="66"/>
  <c r="P1877" i="66"/>
  <c r="Q1810" i="66"/>
  <c r="P1810" i="66"/>
  <c r="Q1751" i="66"/>
  <c r="P1751" i="66"/>
  <c r="D37" i="66"/>
  <c r="D38" i="66"/>
  <c r="I1747" i="66"/>
  <c r="K173" i="60" s="1"/>
  <c r="K174" i="60"/>
  <c r="K221" i="60"/>
  <c r="K215" i="60"/>
  <c r="H214" i="60"/>
  <c r="K214" i="60"/>
  <c r="H216" i="60"/>
  <c r="K216" i="60"/>
  <c r="H217" i="60"/>
  <c r="K217" i="60"/>
  <c r="I1807" i="66"/>
  <c r="K198" i="60" s="1"/>
  <c r="K168" i="60"/>
  <c r="I1801" i="66"/>
  <c r="K192" i="60" s="1"/>
  <c r="I1804" i="66"/>
  <c r="K195" i="60" s="1"/>
  <c r="S1877" i="66" l="1"/>
  <c r="I1081" i="66"/>
  <c r="I1082" i="66"/>
  <c r="I1083" i="66"/>
  <c r="I1084" i="66"/>
  <c r="I1085" i="66"/>
  <c r="I1086" i="66"/>
  <c r="C523" i="66"/>
  <c r="C701" i="66" s="1"/>
  <c r="E68" i="73" s="1"/>
  <c r="C524" i="66"/>
  <c r="C702" i="66" s="1"/>
  <c r="E69" i="73" s="1"/>
  <c r="C525" i="66"/>
  <c r="C703" i="66" s="1"/>
  <c r="E70" i="73" s="1"/>
  <c r="C526" i="66"/>
  <c r="C704" i="66" s="1"/>
  <c r="E71" i="73" s="1"/>
  <c r="C527" i="66"/>
  <c r="C705" i="66" s="1"/>
  <c r="E72" i="73" s="1"/>
  <c r="C522" i="66"/>
  <c r="C700" i="66" s="1"/>
  <c r="C1132" i="66" s="1"/>
  <c r="E143" i="73" s="1"/>
  <c r="C515" i="66"/>
  <c r="C1060" i="66" s="1"/>
  <c r="E120" i="73" s="1"/>
  <c r="C514" i="66"/>
  <c r="C1059" i="66" s="1"/>
  <c r="E119" i="73" s="1"/>
  <c r="C504" i="66"/>
  <c r="C685" i="66" s="1"/>
  <c r="C494" i="66"/>
  <c r="C672" i="66" s="1"/>
  <c r="E45" i="73" s="1"/>
  <c r="C495" i="66"/>
  <c r="C673" i="66" s="1"/>
  <c r="E46" i="73" s="1"/>
  <c r="C496" i="66"/>
  <c r="C674" i="66" s="1"/>
  <c r="E47" i="73" s="1"/>
  <c r="C497" i="66"/>
  <c r="C675" i="66" s="1"/>
  <c r="E48" i="73" s="1"/>
  <c r="C498" i="66"/>
  <c r="C676" i="66" s="1"/>
  <c r="E49" i="73" s="1"/>
  <c r="C493" i="66"/>
  <c r="C671" i="66" s="1"/>
  <c r="E44" i="73" s="1"/>
  <c r="C483" i="66"/>
  <c r="C658" i="66" s="1"/>
  <c r="E34" i="73" s="1"/>
  <c r="C484" i="66"/>
  <c r="C659" i="66" s="1"/>
  <c r="E35" i="73" s="1"/>
  <c r="C485" i="66"/>
  <c r="C660" i="66" s="1"/>
  <c r="E36" i="73" s="1"/>
  <c r="C486" i="66"/>
  <c r="C661" i="66" s="1"/>
  <c r="E37" i="73" s="1"/>
  <c r="C487" i="66"/>
  <c r="C662" i="66" s="1"/>
  <c r="E38" i="73" s="1"/>
  <c r="C482" i="66"/>
  <c r="C657" i="66" s="1"/>
  <c r="E55" i="73" l="1"/>
  <c r="C1133" i="66"/>
  <c r="E144" i="73" s="1"/>
  <c r="C1136" i="66"/>
  <c r="E147" i="73" s="1"/>
  <c r="E33" i="73"/>
  <c r="C1134" i="66"/>
  <c r="E145" i="73" s="1"/>
  <c r="E67" i="73"/>
  <c r="C1137" i="66"/>
  <c r="E148" i="73" s="1"/>
  <c r="C1135" i="66"/>
  <c r="E146" i="73" s="1"/>
  <c r="C470" i="66" l="1"/>
  <c r="C471" i="66"/>
  <c r="C472" i="66"/>
  <c r="C473" i="66"/>
  <c r="C474" i="66"/>
  <c r="C469" i="66"/>
  <c r="K1132" i="66"/>
  <c r="K1133" i="66"/>
  <c r="K1134" i="66"/>
  <c r="K1135" i="66"/>
  <c r="K1136" i="66"/>
  <c r="K1137" i="66"/>
  <c r="J1133" i="66"/>
  <c r="J1134" i="66"/>
  <c r="J1135" i="66"/>
  <c r="J1136" i="66"/>
  <c r="J1137" i="66"/>
  <c r="J1132" i="66"/>
  <c r="C1127" i="66"/>
  <c r="C1075" i="66"/>
  <c r="G1060" i="66"/>
  <c r="G1059" i="66"/>
  <c r="E515" i="66"/>
  <c r="E1060" i="66" s="1"/>
  <c r="E514" i="66"/>
  <c r="E1059" i="66" s="1"/>
  <c r="C1054" i="66"/>
  <c r="C1027" i="66"/>
  <c r="G1007" i="66"/>
  <c r="G1008" i="66"/>
  <c r="G1009" i="66"/>
  <c r="G1010" i="66"/>
  <c r="G1011" i="66"/>
  <c r="G1006" i="66"/>
  <c r="C1001" i="66"/>
  <c r="E992" i="66"/>
  <c r="C978" i="66"/>
  <c r="K701" i="66"/>
  <c r="K702" i="66"/>
  <c r="K703" i="66"/>
  <c r="K704" i="66"/>
  <c r="K705" i="66"/>
  <c r="K700" i="66"/>
  <c r="F523" i="66"/>
  <c r="G701" i="66" s="1"/>
  <c r="F524" i="66"/>
  <c r="G702" i="66" s="1"/>
  <c r="F525" i="66"/>
  <c r="G703" i="66" s="1"/>
  <c r="F526" i="66"/>
  <c r="G704" i="66" s="1"/>
  <c r="F527" i="66"/>
  <c r="G705" i="66" s="1"/>
  <c r="F522" i="66"/>
  <c r="G700" i="66" s="1"/>
  <c r="E523" i="66"/>
  <c r="E524" i="66"/>
  <c r="E525" i="66"/>
  <c r="E526" i="66"/>
  <c r="E527" i="66"/>
  <c r="E522" i="66"/>
  <c r="F700" i="66" s="1"/>
  <c r="F470" i="66"/>
  <c r="E701" i="66" s="1"/>
  <c r="G68" i="73" s="1"/>
  <c r="F471" i="66"/>
  <c r="E702" i="66" s="1"/>
  <c r="G69" i="73" s="1"/>
  <c r="F472" i="66"/>
  <c r="E703" i="66" s="1"/>
  <c r="G70" i="73" s="1"/>
  <c r="F473" i="66"/>
  <c r="E704" i="66" s="1"/>
  <c r="G71" i="73" s="1"/>
  <c r="F474" i="66"/>
  <c r="E705" i="66" s="1"/>
  <c r="G72" i="73" s="1"/>
  <c r="F469" i="66"/>
  <c r="E700" i="66" s="1"/>
  <c r="G67" i="73" s="1"/>
  <c r="E470" i="66"/>
  <c r="E471" i="66"/>
  <c r="E472" i="66"/>
  <c r="E473" i="66"/>
  <c r="E474" i="66"/>
  <c r="E469" i="66"/>
  <c r="D470" i="66"/>
  <c r="D1033" i="66" s="1"/>
  <c r="D471" i="66"/>
  <c r="D1034" i="66" s="1"/>
  <c r="D472" i="66"/>
  <c r="D1035" i="66" s="1"/>
  <c r="D473" i="66"/>
  <c r="D1036" i="66" s="1"/>
  <c r="D474" i="66"/>
  <c r="D1037" i="66" s="1"/>
  <c r="D469" i="66"/>
  <c r="D1032" i="66" s="1"/>
  <c r="C696" i="66"/>
  <c r="C636" i="66" s="1"/>
  <c r="C681" i="66"/>
  <c r="C653" i="66"/>
  <c r="C667" i="66"/>
  <c r="H616" i="66"/>
  <c r="G616" i="66"/>
  <c r="F616" i="66"/>
  <c r="E616" i="66"/>
  <c r="H614" i="66"/>
  <c r="G614" i="66"/>
  <c r="F614" i="66"/>
  <c r="E614" i="66"/>
  <c r="K672" i="66"/>
  <c r="K673" i="66"/>
  <c r="K674" i="66"/>
  <c r="K675" i="66"/>
  <c r="K676" i="66"/>
  <c r="K671" i="66"/>
  <c r="J658" i="66"/>
  <c r="J659" i="66"/>
  <c r="J660" i="66"/>
  <c r="J661" i="66"/>
  <c r="J662" i="66"/>
  <c r="K504" i="66"/>
  <c r="I505" i="66"/>
  <c r="I506" i="66"/>
  <c r="J504" i="66"/>
  <c r="I504" i="66" s="1"/>
  <c r="F504" i="66"/>
  <c r="F685" i="66" s="1"/>
  <c r="H55" i="73" s="1"/>
  <c r="D494" i="66"/>
  <c r="D495" i="66"/>
  <c r="D496" i="66"/>
  <c r="D497" i="66"/>
  <c r="D498" i="66"/>
  <c r="D493" i="66"/>
  <c r="D671" i="66" s="1"/>
  <c r="E494" i="66"/>
  <c r="E495" i="66"/>
  <c r="E496" i="66"/>
  <c r="E497" i="66"/>
  <c r="E498" i="66"/>
  <c r="E493" i="66"/>
  <c r="J494" i="66"/>
  <c r="J495" i="66"/>
  <c r="J496" i="66"/>
  <c r="J497" i="66"/>
  <c r="J498" i="66"/>
  <c r="J493" i="66"/>
  <c r="I483" i="66"/>
  <c r="I484" i="66"/>
  <c r="I485" i="66"/>
  <c r="I486" i="66"/>
  <c r="I487" i="66"/>
  <c r="I482" i="66"/>
  <c r="G494" i="66"/>
  <c r="G672" i="66" s="1"/>
  <c r="I45" i="73" s="1"/>
  <c r="G495" i="66"/>
  <c r="G673" i="66" s="1"/>
  <c r="I46" i="73" s="1"/>
  <c r="G496" i="66"/>
  <c r="G674" i="66" s="1"/>
  <c r="I47" i="73" s="1"/>
  <c r="G497" i="66"/>
  <c r="G675" i="66" s="1"/>
  <c r="I48" i="73" s="1"/>
  <c r="G498" i="66"/>
  <c r="G676" i="66" s="1"/>
  <c r="I49" i="73" s="1"/>
  <c r="G493" i="66"/>
  <c r="G671" i="66" s="1"/>
  <c r="I44" i="73" s="1"/>
  <c r="H484" i="66"/>
  <c r="H485" i="66"/>
  <c r="H486" i="66"/>
  <c r="H487" i="66"/>
  <c r="F483" i="66"/>
  <c r="F658" i="66" s="1"/>
  <c r="H34" i="73" s="1"/>
  <c r="F484" i="66"/>
  <c r="F485" i="66"/>
  <c r="F486" i="66"/>
  <c r="F661" i="66" s="1"/>
  <c r="H37" i="73" s="1"/>
  <c r="F487" i="66"/>
  <c r="F662" i="66" s="1"/>
  <c r="H38" i="73" s="1"/>
  <c r="F482" i="66"/>
  <c r="F657" i="66" s="1"/>
  <c r="H33" i="73" s="1"/>
  <c r="E483" i="66"/>
  <c r="E658" i="66" s="1"/>
  <c r="G34" i="73" s="1"/>
  <c r="E484" i="66"/>
  <c r="E659" i="66" s="1"/>
  <c r="G35" i="73" s="1"/>
  <c r="E485" i="66"/>
  <c r="E660" i="66" s="1"/>
  <c r="G36" i="73" s="1"/>
  <c r="E486" i="66"/>
  <c r="E487" i="66"/>
  <c r="E662" i="66" s="1"/>
  <c r="G38" i="73" s="1"/>
  <c r="E482" i="66"/>
  <c r="D483" i="66"/>
  <c r="D484" i="66"/>
  <c r="D485" i="66"/>
  <c r="D486" i="66"/>
  <c r="D487" i="66"/>
  <c r="D482" i="66"/>
  <c r="G482" i="66" s="1"/>
  <c r="G657" i="66" s="1"/>
  <c r="D522" i="66"/>
  <c r="D700" i="66" s="1"/>
  <c r="D527" i="66"/>
  <c r="D705" i="66" s="1"/>
  <c r="F100" i="72"/>
  <c r="D526" i="66" s="1"/>
  <c r="D704" i="66" s="1"/>
  <c r="D524" i="66"/>
  <c r="D702" i="66" s="1"/>
  <c r="F97" i="72"/>
  <c r="D523" i="66" s="1"/>
  <c r="D701" i="66" s="1"/>
  <c r="F99" i="72"/>
  <c r="D525" i="66" s="1"/>
  <c r="D703" i="66" s="1"/>
  <c r="I494" i="66"/>
  <c r="I495" i="66"/>
  <c r="I496" i="66"/>
  <c r="I497" i="66"/>
  <c r="I498" i="66"/>
  <c r="I493" i="66"/>
  <c r="G487" i="66" l="1"/>
  <c r="H657" i="66"/>
  <c r="J671" i="66"/>
  <c r="L44" i="73" s="1"/>
  <c r="J67" i="73"/>
  <c r="J705" i="66"/>
  <c r="J72" i="73" s="1"/>
  <c r="K66" i="72"/>
  <c r="H686" i="66"/>
  <c r="J56" i="73" s="1"/>
  <c r="J702" i="66"/>
  <c r="J69" i="73" s="1"/>
  <c r="J701" i="66"/>
  <c r="J68" i="73" s="1"/>
  <c r="K67" i="72"/>
  <c r="H687" i="66"/>
  <c r="J57" i="73" s="1"/>
  <c r="J703" i="66"/>
  <c r="J70" i="73" s="1"/>
  <c r="K65" i="72"/>
  <c r="J704" i="66"/>
  <c r="J71" i="73" s="1"/>
  <c r="G485" i="66"/>
  <c r="H700" i="66"/>
  <c r="F705" i="66"/>
  <c r="F1137" i="66" s="1"/>
  <c r="H148" i="73" s="1"/>
  <c r="F702" i="66"/>
  <c r="F1134" i="66" s="1"/>
  <c r="H145" i="73" s="1"/>
  <c r="F704" i="66"/>
  <c r="F1136" i="66" s="1"/>
  <c r="H147" i="73" s="1"/>
  <c r="F703" i="66"/>
  <c r="F1135" i="66" s="1"/>
  <c r="H146" i="73" s="1"/>
  <c r="F701" i="66"/>
  <c r="H701" i="66" s="1"/>
  <c r="G483" i="66"/>
  <c r="G658" i="66" s="1"/>
  <c r="H658" i="66" s="1"/>
  <c r="I38" i="72"/>
  <c r="G484" i="66"/>
  <c r="G486" i="66"/>
  <c r="D661" i="66"/>
  <c r="D660" i="66"/>
  <c r="F1060" i="66"/>
  <c r="H120" i="73" s="1"/>
  <c r="F1059" i="66"/>
  <c r="H119" i="73" s="1"/>
  <c r="C1032" i="66"/>
  <c r="E107" i="73" s="1"/>
  <c r="E1032" i="66"/>
  <c r="G107" i="73" s="1"/>
  <c r="F44" i="73"/>
  <c r="C1037" i="66"/>
  <c r="E112" i="73" s="1"/>
  <c r="E1037" i="66"/>
  <c r="H1037" i="66" s="1"/>
  <c r="E1036" i="66"/>
  <c r="H1036" i="66" s="1"/>
  <c r="C1036" i="66"/>
  <c r="E111" i="73" s="1"/>
  <c r="E1035" i="66"/>
  <c r="C1035" i="66"/>
  <c r="E110" i="73" s="1"/>
  <c r="C1034" i="66"/>
  <c r="E109" i="73" s="1"/>
  <c r="E1034" i="66"/>
  <c r="E1033" i="66"/>
  <c r="C1033" i="66"/>
  <c r="E108" i="73" s="1"/>
  <c r="H705" i="66"/>
  <c r="H72" i="73" s="1"/>
  <c r="F67" i="73"/>
  <c r="F68" i="73"/>
  <c r="F72" i="73"/>
  <c r="D1134" i="66"/>
  <c r="D1133" i="66"/>
  <c r="D1132" i="66"/>
  <c r="I1132" i="66" s="1"/>
  <c r="F71" i="73"/>
  <c r="D1136" i="66"/>
  <c r="F70" i="73"/>
  <c r="D1135" i="66"/>
  <c r="E1134" i="66"/>
  <c r="G145" i="73" s="1"/>
  <c r="E1133" i="66"/>
  <c r="G144" i="73" s="1"/>
  <c r="E1137" i="66"/>
  <c r="G148" i="73" s="1"/>
  <c r="D1137" i="66"/>
  <c r="E1136" i="66"/>
  <c r="G147" i="73" s="1"/>
  <c r="E1135" i="66"/>
  <c r="G146" i="73" s="1"/>
  <c r="E1132" i="66"/>
  <c r="G120" i="73"/>
  <c r="G119" i="73"/>
  <c r="F107" i="73"/>
  <c r="F69" i="73"/>
  <c r="E671" i="66"/>
  <c r="G44" i="73" s="1"/>
  <c r="D659" i="66"/>
  <c r="I659" i="66" s="1"/>
  <c r="D662" i="66"/>
  <c r="I662" i="66" s="1"/>
  <c r="D658" i="66"/>
  <c r="I658" i="66" s="1"/>
  <c r="F659" i="66"/>
  <c r="D657" i="66"/>
  <c r="E657" i="66"/>
  <c r="G33" i="73" s="1"/>
  <c r="E661" i="66"/>
  <c r="G37" i="73" s="1"/>
  <c r="F660" i="66"/>
  <c r="H36" i="73" s="1"/>
  <c r="I657" i="66" l="1"/>
  <c r="H1059" i="66"/>
  <c r="J119" i="73" s="1"/>
  <c r="H704" i="66"/>
  <c r="I704" i="66" s="1"/>
  <c r="I71" i="73" s="1"/>
  <c r="H703" i="66"/>
  <c r="H70" i="73" s="1"/>
  <c r="H702" i="66"/>
  <c r="H69" i="73" s="1"/>
  <c r="H685" i="66"/>
  <c r="J55" i="73" s="1"/>
  <c r="D1084" i="66"/>
  <c r="F133" i="73" s="1"/>
  <c r="I660" i="66"/>
  <c r="K36" i="73" s="1"/>
  <c r="C1010" i="66"/>
  <c r="E98" i="73" s="1"/>
  <c r="I661" i="66"/>
  <c r="F1133" i="66"/>
  <c r="H144" i="73" s="1"/>
  <c r="F37" i="73"/>
  <c r="D1010" i="66"/>
  <c r="E1010" i="66" s="1"/>
  <c r="F1010" i="66" s="1"/>
  <c r="H98" i="73" s="1"/>
  <c r="D1085" i="66"/>
  <c r="F134" i="73" s="1"/>
  <c r="D1009" i="66"/>
  <c r="F97" i="73" s="1"/>
  <c r="F36" i="73"/>
  <c r="C1009" i="66"/>
  <c r="E97" i="73" s="1"/>
  <c r="H1060" i="66"/>
  <c r="J120" i="73" s="1"/>
  <c r="K34" i="73"/>
  <c r="C1007" i="66"/>
  <c r="E95" i="73" s="1"/>
  <c r="I1137" i="66"/>
  <c r="K148" i="73" s="1"/>
  <c r="H1137" i="66"/>
  <c r="J148" i="73" s="1"/>
  <c r="H1136" i="66"/>
  <c r="J147" i="73" s="1"/>
  <c r="I1136" i="66"/>
  <c r="K147" i="73" s="1"/>
  <c r="H1132" i="66"/>
  <c r="J143" i="73" s="1"/>
  <c r="D1083" i="66"/>
  <c r="C1008" i="66"/>
  <c r="E96" i="73" s="1"/>
  <c r="K35" i="73"/>
  <c r="C1006" i="66"/>
  <c r="E94" i="73" s="1"/>
  <c r="D1086" i="66"/>
  <c r="C1011" i="66"/>
  <c r="E99" i="73" s="1"/>
  <c r="K38" i="73"/>
  <c r="H1135" i="66"/>
  <c r="J146" i="73" s="1"/>
  <c r="I1135" i="66"/>
  <c r="K146" i="73" s="1"/>
  <c r="H1134" i="66"/>
  <c r="J145" i="73" s="1"/>
  <c r="I1134" i="66"/>
  <c r="K145" i="73" s="1"/>
  <c r="H1133" i="66"/>
  <c r="J144" i="73" s="1"/>
  <c r="I1133" i="66"/>
  <c r="K144" i="73" s="1"/>
  <c r="D1082" i="66"/>
  <c r="D1007" i="66"/>
  <c r="E1007" i="66" s="1"/>
  <c r="F33" i="73"/>
  <c r="D1081" i="66"/>
  <c r="D1006" i="66"/>
  <c r="F38" i="73"/>
  <c r="D1011" i="66"/>
  <c r="F35" i="73"/>
  <c r="D1008" i="66"/>
  <c r="E1008" i="66" s="1"/>
  <c r="F1008" i="66" s="1"/>
  <c r="H96" i="73" s="1"/>
  <c r="F34" i="73"/>
  <c r="F145" i="73"/>
  <c r="F143" i="73"/>
  <c r="K143" i="73"/>
  <c r="F111" i="73"/>
  <c r="F108" i="73"/>
  <c r="F112" i="73"/>
  <c r="F109" i="73"/>
  <c r="F110" i="73"/>
  <c r="F144" i="73"/>
  <c r="G1134" i="66"/>
  <c r="F146" i="73"/>
  <c r="G1135" i="66"/>
  <c r="G143" i="73"/>
  <c r="I700" i="66"/>
  <c r="I67" i="73" s="1"/>
  <c r="F1132" i="66"/>
  <c r="H143" i="73" s="1"/>
  <c r="F147" i="73"/>
  <c r="G1136" i="66"/>
  <c r="G1137" i="66"/>
  <c r="F148" i="73"/>
  <c r="I705" i="66"/>
  <c r="I72" i="73" s="1"/>
  <c r="I701" i="66"/>
  <c r="I68" i="73" s="1"/>
  <c r="H68" i="73"/>
  <c r="H35" i="73"/>
  <c r="H71" i="73" l="1"/>
  <c r="L704" i="66"/>
  <c r="M704" i="66" s="1"/>
  <c r="M71" i="73" s="1"/>
  <c r="I703" i="66"/>
  <c r="I70" i="73" s="1"/>
  <c r="I702" i="66"/>
  <c r="I69" i="73" s="1"/>
  <c r="H1084" i="66"/>
  <c r="I133" i="73" s="1"/>
  <c r="C1084" i="66"/>
  <c r="E133" i="73" s="1"/>
  <c r="H1085" i="66"/>
  <c r="I134" i="73" s="1"/>
  <c r="F98" i="73"/>
  <c r="G1133" i="66"/>
  <c r="L1133" i="66" s="1"/>
  <c r="N144" i="73" s="1"/>
  <c r="C1085" i="66"/>
  <c r="E134" i="73" s="1"/>
  <c r="I1059" i="66"/>
  <c r="K119" i="73" s="1"/>
  <c r="F1007" i="66"/>
  <c r="H95" i="73" s="1"/>
  <c r="F94" i="73"/>
  <c r="I146" i="73"/>
  <c r="L1135" i="66"/>
  <c r="M1135" i="66"/>
  <c r="O146" i="73" s="1"/>
  <c r="I145" i="73"/>
  <c r="L1134" i="66"/>
  <c r="N145" i="73" s="1"/>
  <c r="M1134" i="66"/>
  <c r="O145" i="73" s="1"/>
  <c r="I148" i="73"/>
  <c r="L1137" i="66"/>
  <c r="N148" i="73" s="1"/>
  <c r="M1137" i="66"/>
  <c r="O148" i="73" s="1"/>
  <c r="I147" i="73"/>
  <c r="M1136" i="66"/>
  <c r="O147" i="73" s="1"/>
  <c r="L1136" i="66"/>
  <c r="F131" i="73"/>
  <c r="E1082" i="66"/>
  <c r="F1082" i="66" s="1"/>
  <c r="F135" i="73"/>
  <c r="F132" i="73"/>
  <c r="F130" i="73"/>
  <c r="H1081" i="66"/>
  <c r="I130" i="73" s="1"/>
  <c r="C1082" i="66"/>
  <c r="E131" i="73" s="1"/>
  <c r="H1082" i="66"/>
  <c r="I131" i="73" s="1"/>
  <c r="C1086" i="66"/>
  <c r="E135" i="73" s="1"/>
  <c r="H1086" i="66"/>
  <c r="I135" i="73" s="1"/>
  <c r="C1081" i="66"/>
  <c r="E130" i="73" s="1"/>
  <c r="H1083" i="66"/>
  <c r="I132" i="73" s="1"/>
  <c r="C1083" i="66"/>
  <c r="E132" i="73" s="1"/>
  <c r="G109" i="73"/>
  <c r="G108" i="73"/>
  <c r="G110" i="73"/>
  <c r="G112" i="73"/>
  <c r="G111" i="73"/>
  <c r="H67" i="73"/>
  <c r="G1132" i="66"/>
  <c r="M1132" i="66" s="1"/>
  <c r="L705" i="66"/>
  <c r="M705" i="66" s="1"/>
  <c r="M72" i="73" s="1"/>
  <c r="F96" i="73"/>
  <c r="F99" i="73"/>
  <c r="F95" i="73"/>
  <c r="K37" i="73"/>
  <c r="L700" i="66"/>
  <c r="L701" i="66"/>
  <c r="L71" i="73" l="1"/>
  <c r="L703" i="66"/>
  <c r="M703" i="66" s="1"/>
  <c r="M70" i="73" s="1"/>
  <c r="I706" i="66"/>
  <c r="L702" i="66"/>
  <c r="D1054" i="66"/>
  <c r="E2436" i="66" s="1"/>
  <c r="I144" i="73"/>
  <c r="M1133" i="66"/>
  <c r="O144" i="73" s="1"/>
  <c r="G1054" i="66"/>
  <c r="D640" i="66" s="1"/>
  <c r="G22" i="73" s="1"/>
  <c r="N147" i="73"/>
  <c r="N1136" i="66"/>
  <c r="P147" i="73" s="1"/>
  <c r="N146" i="73"/>
  <c r="N1135" i="66"/>
  <c r="P146" i="73" s="1"/>
  <c r="G1082" i="66"/>
  <c r="H131" i="73" s="1"/>
  <c r="G131" i="73"/>
  <c r="N1134" i="66"/>
  <c r="P145" i="73" s="1"/>
  <c r="N1137" i="66"/>
  <c r="P148" i="73" s="1"/>
  <c r="L1132" i="66"/>
  <c r="L1138" i="66" s="1"/>
  <c r="I143" i="73"/>
  <c r="L72" i="73"/>
  <c r="H1007" i="66"/>
  <c r="J95" i="73" s="1"/>
  <c r="G95" i="73"/>
  <c r="H1008" i="66"/>
  <c r="J96" i="73" s="1"/>
  <c r="G96" i="73"/>
  <c r="M701" i="66"/>
  <c r="M68" i="73" s="1"/>
  <c r="L68" i="73"/>
  <c r="M700" i="66"/>
  <c r="L67" i="73"/>
  <c r="L706" i="66" l="1"/>
  <c r="F696" i="66" s="1"/>
  <c r="G2432" i="66" s="1"/>
  <c r="L70" i="73"/>
  <c r="L69" i="73"/>
  <c r="M702" i="66"/>
  <c r="M69" i="73" s="1"/>
  <c r="M1138" i="66"/>
  <c r="F1127" i="66" s="1"/>
  <c r="G2438" i="66" s="1"/>
  <c r="N1133" i="66"/>
  <c r="P144" i="73" s="1"/>
  <c r="H2436" i="66"/>
  <c r="J1082" i="66"/>
  <c r="K131" i="73" s="1"/>
  <c r="O143" i="73"/>
  <c r="N143" i="73"/>
  <c r="E1127" i="66"/>
  <c r="F2438" i="66" s="1"/>
  <c r="N1132" i="66"/>
  <c r="M67" i="73"/>
  <c r="M706" i="66" l="1"/>
  <c r="G696" i="66" s="1"/>
  <c r="D636" i="66" s="1"/>
  <c r="G18" i="73" s="1"/>
  <c r="N700" i="66"/>
  <c r="N67" i="73" s="1"/>
  <c r="P143" i="73"/>
  <c r="N1138" i="66"/>
  <c r="O1132" i="66"/>
  <c r="Q143" i="73" s="1"/>
  <c r="H2432" i="66" l="1"/>
  <c r="G1127" i="66"/>
  <c r="H2438" i="66" s="1"/>
  <c r="E672" i="66"/>
  <c r="G45" i="73" s="1"/>
  <c r="E674" i="66"/>
  <c r="G47" i="73" s="1"/>
  <c r="E675" i="66"/>
  <c r="G48" i="73" s="1"/>
  <c r="D672" i="66"/>
  <c r="J672" i="66" s="1"/>
  <c r="L45" i="73" s="1"/>
  <c r="Q41" i="66"/>
  <c r="Q42" i="66"/>
  <c r="G659" i="66"/>
  <c r="I35" i="73" l="1"/>
  <c r="H659" i="66"/>
  <c r="E1083" i="66" s="1"/>
  <c r="F1083" i="66" s="1"/>
  <c r="D642" i="66"/>
  <c r="G24" i="73" s="1"/>
  <c r="F45" i="73"/>
  <c r="Q46" i="66"/>
  <c r="D676" i="66"/>
  <c r="E676" i="66"/>
  <c r="G49" i="73" s="1"/>
  <c r="Q45" i="66"/>
  <c r="D675" i="66"/>
  <c r="J675" i="66" s="1"/>
  <c r="L48" i="73" s="1"/>
  <c r="Q44" i="66"/>
  <c r="D674" i="66"/>
  <c r="J674" i="66" s="1"/>
  <c r="L47" i="73" s="1"/>
  <c r="Q43" i="66"/>
  <c r="D673" i="66"/>
  <c r="J673" i="66" s="1"/>
  <c r="L46" i="73" s="1"/>
  <c r="E673" i="66"/>
  <c r="G46" i="73" s="1"/>
  <c r="Q47" i="66"/>
  <c r="I40" i="72"/>
  <c r="K657" i="66"/>
  <c r="L657" i="66" s="1"/>
  <c r="I43" i="72"/>
  <c r="G662" i="66"/>
  <c r="I42" i="72"/>
  <c r="G661" i="66"/>
  <c r="I39" i="72"/>
  <c r="I41" i="72"/>
  <c r="G660" i="66"/>
  <c r="AT1698" i="66"/>
  <c r="AS1698" i="66"/>
  <c r="AR1698" i="66"/>
  <c r="AQ1698" i="66"/>
  <c r="AP1698" i="66"/>
  <c r="AO1698" i="66"/>
  <c r="AN1698" i="66"/>
  <c r="AM1698" i="66"/>
  <c r="AL1698" i="66"/>
  <c r="AK1698" i="66"/>
  <c r="AJ1698" i="66"/>
  <c r="AI1698" i="66"/>
  <c r="AH1698" i="66"/>
  <c r="AG1698" i="66"/>
  <c r="AF1698" i="66"/>
  <c r="AE1698" i="66"/>
  <c r="AD1698" i="66"/>
  <c r="AC1698" i="66"/>
  <c r="AB1698" i="66"/>
  <c r="AA1698" i="66"/>
  <c r="Z1698" i="66"/>
  <c r="Y1698" i="66"/>
  <c r="X1698" i="66"/>
  <c r="W1698" i="66"/>
  <c r="V1698" i="66"/>
  <c r="U1698" i="66"/>
  <c r="T1698" i="66"/>
  <c r="S1698" i="66"/>
  <c r="R1698" i="66"/>
  <c r="Q1698" i="66"/>
  <c r="P1698" i="66"/>
  <c r="O1698" i="66"/>
  <c r="N1698" i="66"/>
  <c r="M1698" i="66"/>
  <c r="L1698" i="66"/>
  <c r="K1698" i="66"/>
  <c r="J1698" i="66"/>
  <c r="I1698" i="66"/>
  <c r="H1698" i="66"/>
  <c r="G1698" i="66"/>
  <c r="F1698" i="66"/>
  <c r="E1698" i="66"/>
  <c r="D1698" i="66"/>
  <c r="C1698" i="66"/>
  <c r="E403" i="66"/>
  <c r="E402" i="66"/>
  <c r="E401" i="66"/>
  <c r="E400" i="66"/>
  <c r="E399" i="66"/>
  <c r="E398" i="66"/>
  <c r="E397" i="66"/>
  <c r="E396" i="66"/>
  <c r="E395" i="66"/>
  <c r="E394" i="66"/>
  <c r="E393" i="66"/>
  <c r="E392" i="66"/>
  <c r="E391" i="66"/>
  <c r="E390" i="66"/>
  <c r="E389" i="66"/>
  <c r="E388" i="66"/>
  <c r="E387" i="66"/>
  <c r="E386" i="66"/>
  <c r="E385" i="66"/>
  <c r="E384" i="66"/>
  <c r="E383" i="66"/>
  <c r="E382" i="66"/>
  <c r="E381" i="66"/>
  <c r="E380" i="66"/>
  <c r="E379" i="66"/>
  <c r="E378" i="66"/>
  <c r="E377" i="66"/>
  <c r="E376" i="66"/>
  <c r="E375" i="66"/>
  <c r="E374" i="66"/>
  <c r="E373" i="66"/>
  <c r="E372" i="66"/>
  <c r="E371" i="66"/>
  <c r="E370" i="66"/>
  <c r="E369" i="66"/>
  <c r="E368" i="66"/>
  <c r="E367" i="66"/>
  <c r="E366" i="66"/>
  <c r="E365" i="66"/>
  <c r="E364" i="66"/>
  <c r="E363" i="66"/>
  <c r="E362" i="66"/>
  <c r="E361" i="66"/>
  <c r="E360" i="66"/>
  <c r="E359" i="66"/>
  <c r="E358" i="66"/>
  <c r="E357" i="66"/>
  <c r="E356" i="66"/>
  <c r="E355" i="66"/>
  <c r="E354" i="66"/>
  <c r="E353" i="66"/>
  <c r="E352" i="66"/>
  <c r="E351" i="66"/>
  <c r="E350" i="66"/>
  <c r="E349" i="66"/>
  <c r="E348" i="66"/>
  <c r="E347" i="66"/>
  <c r="E346" i="66"/>
  <c r="E345" i="66"/>
  <c r="E344" i="66"/>
  <c r="E343" i="66"/>
  <c r="E342" i="66"/>
  <c r="E341" i="66"/>
  <c r="E340" i="66"/>
  <c r="E339" i="66"/>
  <c r="E338" i="66"/>
  <c r="E337" i="66"/>
  <c r="E336" i="66"/>
  <c r="E335" i="66"/>
  <c r="E334" i="66"/>
  <c r="E333" i="66"/>
  <c r="E332" i="66"/>
  <c r="E331" i="66"/>
  <c r="E330" i="66"/>
  <c r="E329" i="66"/>
  <c r="E328" i="66"/>
  <c r="E327" i="66"/>
  <c r="E326" i="66"/>
  <c r="E325" i="66"/>
  <c r="E324" i="66"/>
  <c r="E323" i="66"/>
  <c r="E322" i="66"/>
  <c r="E321" i="66"/>
  <c r="E320" i="66"/>
  <c r="E319" i="66"/>
  <c r="E318" i="66"/>
  <c r="E317" i="66"/>
  <c r="E316" i="66"/>
  <c r="E315" i="66"/>
  <c r="E314" i="66"/>
  <c r="E313" i="66"/>
  <c r="E312" i="66"/>
  <c r="E311" i="66"/>
  <c r="E310" i="66"/>
  <c r="E309" i="66"/>
  <c r="E308" i="66"/>
  <c r="E307" i="66"/>
  <c r="E306" i="66"/>
  <c r="E305" i="66"/>
  <c r="E304" i="66"/>
  <c r="E303" i="66"/>
  <c r="E302" i="66"/>
  <c r="E301" i="66"/>
  <c r="E300" i="66"/>
  <c r="E299" i="66"/>
  <c r="E298" i="66"/>
  <c r="E297" i="66"/>
  <c r="E296" i="66"/>
  <c r="E295" i="66"/>
  <c r="E294" i="66"/>
  <c r="E293" i="66"/>
  <c r="E292" i="66"/>
  <c r="E291" i="66"/>
  <c r="E290" i="66"/>
  <c r="E289" i="66"/>
  <c r="E288" i="66"/>
  <c r="E287" i="66"/>
  <c r="E286" i="66"/>
  <c r="E285" i="66"/>
  <c r="E284" i="66"/>
  <c r="E283" i="66"/>
  <c r="E282" i="66"/>
  <c r="E281" i="66"/>
  <c r="E280" i="66"/>
  <c r="E279" i="66"/>
  <c r="E278" i="66"/>
  <c r="E277" i="66"/>
  <c r="E276" i="66"/>
  <c r="E275" i="66"/>
  <c r="E274" i="66"/>
  <c r="E273" i="66"/>
  <c r="E272" i="66"/>
  <c r="E271" i="66"/>
  <c r="E270" i="66"/>
  <c r="E269" i="66"/>
  <c r="E268" i="66"/>
  <c r="E267" i="66"/>
  <c r="E266" i="66"/>
  <c r="E265" i="66"/>
  <c r="E264" i="66"/>
  <c r="E263" i="66"/>
  <c r="E262" i="66"/>
  <c r="E261" i="66"/>
  <c r="E260" i="66"/>
  <c r="E259" i="66"/>
  <c r="E258" i="66"/>
  <c r="E257" i="66"/>
  <c r="E256" i="66"/>
  <c r="E255" i="66"/>
  <c r="E254" i="66"/>
  <c r="E253" i="66"/>
  <c r="E252" i="66"/>
  <c r="E251" i="66"/>
  <c r="E250" i="66"/>
  <c r="E249" i="66"/>
  <c r="E248" i="66"/>
  <c r="E247" i="66"/>
  <c r="E246" i="66"/>
  <c r="E245" i="66"/>
  <c r="E244" i="66"/>
  <c r="E243" i="66"/>
  <c r="E242" i="66"/>
  <c r="E241" i="66"/>
  <c r="E240" i="66"/>
  <c r="E239" i="66"/>
  <c r="E238" i="66"/>
  <c r="E237" i="66"/>
  <c r="E236" i="66"/>
  <c r="E235" i="66"/>
  <c r="E234" i="66"/>
  <c r="E233" i="66"/>
  <c r="E232" i="66"/>
  <c r="E231" i="66"/>
  <c r="E230" i="66"/>
  <c r="E229" i="66"/>
  <c r="E228" i="66"/>
  <c r="E227" i="66"/>
  <c r="E226" i="66"/>
  <c r="E225" i="66"/>
  <c r="E224" i="66"/>
  <c r="E223" i="66"/>
  <c r="E222" i="66"/>
  <c r="E221" i="66"/>
  <c r="E220" i="66"/>
  <c r="E219" i="66"/>
  <c r="E218" i="66"/>
  <c r="E217" i="66"/>
  <c r="E216" i="66"/>
  <c r="E215" i="66"/>
  <c r="E214" i="66"/>
  <c r="E213" i="66"/>
  <c r="E212" i="66"/>
  <c r="E211" i="66"/>
  <c r="E210" i="66"/>
  <c r="E209" i="66"/>
  <c r="E208" i="66"/>
  <c r="E207" i="66"/>
  <c r="E206" i="66"/>
  <c r="E205" i="66"/>
  <c r="E204" i="66"/>
  <c r="E203" i="66"/>
  <c r="E202" i="66"/>
  <c r="E201" i="66"/>
  <c r="E200" i="66"/>
  <c r="E199" i="66"/>
  <c r="E198" i="66"/>
  <c r="E197" i="66"/>
  <c r="E196" i="66"/>
  <c r="E195" i="66"/>
  <c r="E194" i="66"/>
  <c r="E193" i="66"/>
  <c r="E192" i="66"/>
  <c r="E191" i="66"/>
  <c r="E190" i="66"/>
  <c r="E189" i="66"/>
  <c r="E188" i="66"/>
  <c r="E187" i="66"/>
  <c r="E186" i="66"/>
  <c r="E185" i="66"/>
  <c r="E184" i="66"/>
  <c r="E183" i="66"/>
  <c r="E182" i="66"/>
  <c r="E181" i="66"/>
  <c r="E180" i="66"/>
  <c r="E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AX97" i="66"/>
  <c r="AW97" i="66"/>
  <c r="AV97" i="66"/>
  <c r="AU97" i="66"/>
  <c r="AT97" i="66"/>
  <c r="AS97" i="66"/>
  <c r="AR97" i="66"/>
  <c r="AQ97" i="66"/>
  <c r="AP97" i="66"/>
  <c r="AO97" i="66"/>
  <c r="AN97" i="66"/>
  <c r="AM97" i="66"/>
  <c r="AL97" i="66"/>
  <c r="AK97" i="66"/>
  <c r="AJ97"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J676" i="66" l="1"/>
  <c r="L49" i="73" s="1"/>
  <c r="G132" i="73"/>
  <c r="G1083" i="66"/>
  <c r="E1006" i="66"/>
  <c r="F1006" i="66" s="1"/>
  <c r="H94" i="73" s="1"/>
  <c r="E1081" i="66"/>
  <c r="F1081" i="66" s="1"/>
  <c r="G1081" i="66" s="1"/>
  <c r="I37" i="73"/>
  <c r="H661" i="66"/>
  <c r="E1085" i="66" s="1"/>
  <c r="F1085" i="66" s="1"/>
  <c r="J35" i="73"/>
  <c r="K659" i="66"/>
  <c r="F46" i="73"/>
  <c r="F49" i="73"/>
  <c r="F47" i="73"/>
  <c r="F48" i="73"/>
  <c r="I34" i="73"/>
  <c r="I33" i="73"/>
  <c r="H660" i="66"/>
  <c r="E1084" i="66" s="1"/>
  <c r="F1084" i="66" s="1"/>
  <c r="I36" i="73"/>
  <c r="H662" i="66"/>
  <c r="E1086" i="66" s="1"/>
  <c r="F1086" i="66" s="1"/>
  <c r="I38" i="73"/>
  <c r="R1874" i="66"/>
  <c r="T220" i="60" s="1"/>
  <c r="S223" i="60"/>
  <c r="J1083" i="66" l="1"/>
  <c r="K132" i="73" s="1"/>
  <c r="H132" i="73"/>
  <c r="H663" i="66"/>
  <c r="G1084" i="66"/>
  <c r="G133" i="73"/>
  <c r="G134" i="73"/>
  <c r="G1085" i="66"/>
  <c r="G135" i="73"/>
  <c r="G1086" i="66"/>
  <c r="K662" i="66"/>
  <c r="E1011" i="66"/>
  <c r="K660" i="66"/>
  <c r="E1009" i="66"/>
  <c r="H1010" i="66"/>
  <c r="J98" i="73" s="1"/>
  <c r="G98" i="73"/>
  <c r="J37" i="73"/>
  <c r="K661" i="66"/>
  <c r="L659" i="66"/>
  <c r="N35" i="73" s="1"/>
  <c r="M35" i="73"/>
  <c r="T223" i="60"/>
  <c r="P1874" i="66"/>
  <c r="Q1874" i="66"/>
  <c r="S220" i="60" s="1"/>
  <c r="R1872" i="66"/>
  <c r="T218" i="60" s="1"/>
  <c r="Q1872" i="66"/>
  <c r="S218" i="60" s="1"/>
  <c r="P1872" i="66"/>
  <c r="Q1803" i="66"/>
  <c r="S194" i="60" s="1"/>
  <c r="P1803" i="66"/>
  <c r="R194" i="60" s="1"/>
  <c r="R1803" i="66"/>
  <c r="T194" i="60" s="1"/>
  <c r="P1806" i="66"/>
  <c r="R197" i="60" s="1"/>
  <c r="Q1806" i="66"/>
  <c r="S197" i="60" s="1"/>
  <c r="R1806" i="66"/>
  <c r="T197" i="60" s="1"/>
  <c r="P1802" i="66"/>
  <c r="R193" i="60" s="1"/>
  <c r="Q1802" i="66"/>
  <c r="S193" i="60" s="1"/>
  <c r="R1802" i="66"/>
  <c r="T193" i="60" s="1"/>
  <c r="R1805" i="66"/>
  <c r="T196" i="60" s="1"/>
  <c r="P1805" i="66"/>
  <c r="R196" i="60" s="1"/>
  <c r="Q1805" i="66"/>
  <c r="S196" i="60" s="1"/>
  <c r="R1809" i="66"/>
  <c r="T200" i="60" s="1"/>
  <c r="P1809" i="66"/>
  <c r="R200" i="60" s="1"/>
  <c r="Q1809" i="66"/>
  <c r="S200" i="60" s="1"/>
  <c r="T201" i="60"/>
  <c r="R201" i="60"/>
  <c r="S201" i="60"/>
  <c r="P1808" i="66"/>
  <c r="R199" i="60" s="1"/>
  <c r="Q1808" i="66"/>
  <c r="S199" i="60" s="1"/>
  <c r="R1808" i="66"/>
  <c r="T199" i="60" s="1"/>
  <c r="R1745" i="66"/>
  <c r="T171" i="60" s="1"/>
  <c r="R177" i="60"/>
  <c r="R1750" i="66"/>
  <c r="T176" i="60" s="1"/>
  <c r="P1749" i="66"/>
  <c r="R175" i="60" s="1"/>
  <c r="Q1750" i="66"/>
  <c r="S176" i="60" s="1"/>
  <c r="P1745" i="66"/>
  <c r="R171" i="60" s="1"/>
  <c r="P1750" i="66"/>
  <c r="R176" i="60" s="1"/>
  <c r="T177" i="60"/>
  <c r="R1749" i="66"/>
  <c r="T175" i="60" s="1"/>
  <c r="S177" i="60"/>
  <c r="Q1745" i="66"/>
  <c r="S171" i="60" s="1"/>
  <c r="Q1749" i="66"/>
  <c r="S175" i="60" s="1"/>
  <c r="K658" i="66"/>
  <c r="H1006" i="66"/>
  <c r="J33" i="73"/>
  <c r="J36" i="73"/>
  <c r="J38" i="73"/>
  <c r="J34" i="73"/>
  <c r="R220" i="60" l="1"/>
  <c r="S1874" i="66"/>
  <c r="U220" i="60" s="1"/>
  <c r="R218" i="60"/>
  <c r="S1872" i="66"/>
  <c r="U218" i="60" s="1"/>
  <c r="L658" i="66"/>
  <c r="K663" i="66"/>
  <c r="J1084" i="66"/>
  <c r="K133" i="73" s="1"/>
  <c r="H133" i="73"/>
  <c r="J1085" i="66"/>
  <c r="K134" i="73" s="1"/>
  <c r="H134" i="73"/>
  <c r="J1086" i="66"/>
  <c r="K135" i="73" s="1"/>
  <c r="H135" i="73"/>
  <c r="F1011" i="66"/>
  <c r="H99" i="73" s="1"/>
  <c r="G99" i="73"/>
  <c r="F1009" i="66"/>
  <c r="H97" i="73" s="1"/>
  <c r="H1009" i="66"/>
  <c r="J97" i="73" s="1"/>
  <c r="G97" i="73"/>
  <c r="M37" i="73"/>
  <c r="L661" i="66"/>
  <c r="N37" i="73" s="1"/>
  <c r="U223" i="60"/>
  <c r="R223" i="60"/>
  <c r="S1809" i="66"/>
  <c r="U200" i="60" s="1"/>
  <c r="S1802" i="66"/>
  <c r="U193" i="60" s="1"/>
  <c r="S1810" i="66"/>
  <c r="U201" i="60" s="1"/>
  <c r="S1805" i="66"/>
  <c r="U196" i="60" s="1"/>
  <c r="S1803" i="66"/>
  <c r="U194" i="60" s="1"/>
  <c r="S1808" i="66"/>
  <c r="U199" i="60" s="1"/>
  <c r="S1806" i="66"/>
  <c r="U197" i="60" s="1"/>
  <c r="S1745" i="66"/>
  <c r="U171" i="60" s="1"/>
  <c r="S1749" i="66"/>
  <c r="U175" i="60" s="1"/>
  <c r="S1751" i="66"/>
  <c r="U177" i="60" s="1"/>
  <c r="S1750" i="66"/>
  <c r="U176" i="60" s="1"/>
  <c r="J94" i="73"/>
  <c r="G94" i="73"/>
  <c r="M38" i="73"/>
  <c r="L662" i="66"/>
  <c r="N38" i="73" s="1"/>
  <c r="M36" i="73"/>
  <c r="L660" i="66"/>
  <c r="N36" i="73" s="1"/>
  <c r="M34" i="73"/>
  <c r="L663" i="66" l="1"/>
  <c r="H1011" i="66"/>
  <c r="J99" i="73" s="1"/>
  <c r="J1081" i="66"/>
  <c r="J1087" i="66" s="1"/>
  <c r="G130" i="73"/>
  <c r="N34" i="73"/>
  <c r="I1006" i="66" l="1"/>
  <c r="K94" i="73" s="1"/>
  <c r="H1012" i="66"/>
  <c r="G1001" i="66" s="1"/>
  <c r="H2434" i="66" s="1"/>
  <c r="D1075" i="66"/>
  <c r="E2437" i="66" s="1"/>
  <c r="F2459" i="66" s="1"/>
  <c r="H24" i="68" s="1"/>
  <c r="G1075" i="66"/>
  <c r="K130" i="73"/>
  <c r="H130" i="73"/>
  <c r="D638" i="66" l="1"/>
  <c r="G20" i="73" s="1"/>
  <c r="D641" i="66"/>
  <c r="G23" i="73" s="1"/>
  <c r="H2437" i="66"/>
  <c r="L130" i="73"/>
  <c r="F1598" i="66" l="1"/>
  <c r="BA1598" i="66"/>
  <c r="AZ1598" i="66"/>
  <c r="AW1598" i="66"/>
  <c r="AV1598" i="66"/>
  <c r="AU1598" i="66"/>
  <c r="AT1598" i="66"/>
  <c r="AS1598" i="66"/>
  <c r="AR1598" i="66"/>
  <c r="AQ1598" i="66"/>
  <c r="AP1598" i="66"/>
  <c r="AO1598" i="66"/>
  <c r="AN1598" i="66"/>
  <c r="AM1598" i="66"/>
  <c r="AL1598" i="66"/>
  <c r="AK1598" i="66"/>
  <c r="AJ1598" i="66"/>
  <c r="AI1598" i="66"/>
  <c r="AH1598" i="66"/>
  <c r="AG1598" i="66"/>
  <c r="AF1598" i="66"/>
  <c r="AE1598" i="66"/>
  <c r="AD1598" i="66"/>
  <c r="AC1598" i="66"/>
  <c r="AB1598" i="66"/>
  <c r="AA1598" i="66"/>
  <c r="Z1598" i="66"/>
  <c r="Y1598" i="66"/>
  <c r="X1598" i="66"/>
  <c r="W1598" i="66"/>
  <c r="V1598" i="66"/>
  <c r="U1598" i="66"/>
  <c r="T1598" i="66"/>
  <c r="S1598" i="66"/>
  <c r="R1598" i="66"/>
  <c r="Q1598" i="66"/>
  <c r="P1598" i="66"/>
  <c r="O1598" i="66"/>
  <c r="N1598" i="66"/>
  <c r="M1598" i="66"/>
  <c r="L1598" i="66"/>
  <c r="K1598" i="66"/>
  <c r="J1598" i="66"/>
  <c r="I1598" i="66"/>
  <c r="H1598" i="66"/>
  <c r="G1598" i="66"/>
  <c r="D1676" i="66"/>
  <c r="E1643" i="66" s="1"/>
  <c r="E1676" i="66"/>
  <c r="F1676" i="66"/>
  <c r="J1676" i="66"/>
  <c r="K1676" i="66"/>
  <c r="L1676" i="66"/>
  <c r="D1677" i="66"/>
  <c r="E1644" i="66" s="1"/>
  <c r="E1677" i="66"/>
  <c r="F1677" i="66"/>
  <c r="J1677" i="66"/>
  <c r="K1677" i="66"/>
  <c r="L1677" i="66"/>
  <c r="D1678" i="66"/>
  <c r="E1645" i="66" s="1"/>
  <c r="E1678" i="66"/>
  <c r="F1678" i="66"/>
  <c r="J1678" i="66"/>
  <c r="K1678" i="66"/>
  <c r="L1678" i="66"/>
  <c r="D1679" i="66"/>
  <c r="E1679" i="66"/>
  <c r="F1679" i="66"/>
  <c r="J1679" i="66"/>
  <c r="K1679" i="66"/>
  <c r="L1679" i="66"/>
  <c r="D1680" i="66"/>
  <c r="E1680" i="66"/>
  <c r="F1680" i="66"/>
  <c r="J1680" i="66"/>
  <c r="K1680" i="66"/>
  <c r="L1680" i="66"/>
  <c r="D1681" i="66"/>
  <c r="E1681" i="66"/>
  <c r="F1681" i="66"/>
  <c r="J1681" i="66"/>
  <c r="K1681" i="66"/>
  <c r="C1681" i="66"/>
  <c r="C1676" i="66"/>
  <c r="C1677" i="66"/>
  <c r="C1678" i="66"/>
  <c r="C1679" i="66"/>
  <c r="C1680" i="66"/>
  <c r="E1648" i="66" l="1"/>
  <c r="E1647" i="66"/>
  <c r="E1646" i="66"/>
  <c r="C1984" i="66" l="1"/>
  <c r="D1984" i="66"/>
  <c r="E1984" i="66" s="1"/>
  <c r="G1984" i="66"/>
  <c r="H1984" i="66"/>
  <c r="C1985" i="66"/>
  <c r="D1985" i="66"/>
  <c r="G1985" i="66"/>
  <c r="H1985" i="66"/>
  <c r="C1986" i="66"/>
  <c r="D1986" i="66"/>
  <c r="G1986" i="66"/>
  <c r="H1986" i="66"/>
  <c r="C1987" i="66"/>
  <c r="D1987" i="66"/>
  <c r="G1987" i="66"/>
  <c r="H1987" i="66"/>
  <c r="C1988" i="66"/>
  <c r="D1988" i="66"/>
  <c r="G1988" i="66"/>
  <c r="H1988" i="66"/>
  <c r="C1989" i="66"/>
  <c r="D1989" i="66"/>
  <c r="G1989" i="66"/>
  <c r="H1989" i="66"/>
  <c r="C1990" i="66"/>
  <c r="D1990" i="66"/>
  <c r="G1990" i="66"/>
  <c r="H1990" i="66"/>
  <c r="C1991" i="66"/>
  <c r="D1991" i="66"/>
  <c r="G1991" i="66"/>
  <c r="H1991" i="66"/>
  <c r="C1992" i="66"/>
  <c r="D1992" i="66"/>
  <c r="G1992" i="66"/>
  <c r="H1992" i="66"/>
  <c r="C1993" i="66"/>
  <c r="D1993" i="66"/>
  <c r="G1993" i="66"/>
  <c r="H1993" i="66"/>
  <c r="C1994" i="66"/>
  <c r="D1994" i="66"/>
  <c r="G1994" i="66"/>
  <c r="H1994" i="66"/>
  <c r="C1995" i="66"/>
  <c r="D1995" i="66"/>
  <c r="G1995" i="66"/>
  <c r="H1995" i="66"/>
  <c r="C1996" i="66"/>
  <c r="D1996" i="66"/>
  <c r="G1996" i="66"/>
  <c r="H1996" i="66"/>
  <c r="C1997" i="66"/>
  <c r="D1997" i="66"/>
  <c r="G1997" i="66"/>
  <c r="H1997" i="66"/>
  <c r="C1998" i="66"/>
  <c r="D1998" i="66"/>
  <c r="G1998" i="66"/>
  <c r="H1998" i="66"/>
  <c r="C1999" i="66"/>
  <c r="D1999" i="66"/>
  <c r="G1999" i="66"/>
  <c r="H1999" i="66"/>
  <c r="C2000" i="66"/>
  <c r="D2000" i="66"/>
  <c r="G2000" i="66"/>
  <c r="H2000" i="66"/>
  <c r="C2001" i="66"/>
  <c r="D2001" i="66"/>
  <c r="G2001" i="66"/>
  <c r="H2001" i="66"/>
  <c r="C2002" i="66"/>
  <c r="D2002" i="66"/>
  <c r="G2002" i="66"/>
  <c r="H2002" i="66"/>
  <c r="C2003" i="66"/>
  <c r="D2003" i="66"/>
  <c r="G2003" i="66"/>
  <c r="H2003" i="66"/>
  <c r="C2004" i="66"/>
  <c r="D2004" i="66"/>
  <c r="G2004" i="66"/>
  <c r="H2004" i="66"/>
  <c r="H1983" i="66"/>
  <c r="D1983" i="66"/>
  <c r="E1983" i="66" l="1"/>
  <c r="F1983" i="66"/>
  <c r="I1983" i="66" s="1"/>
  <c r="E2004" i="66"/>
  <c r="F2004" i="66"/>
  <c r="I2004" i="66" s="1"/>
  <c r="F1996" i="66"/>
  <c r="I1996" i="66" s="1"/>
  <c r="E1996" i="66"/>
  <c r="F2003" i="66"/>
  <c r="I2003" i="66" s="1"/>
  <c r="E2003" i="66"/>
  <c r="E2000" i="66"/>
  <c r="F2000" i="66"/>
  <c r="I2000" i="66" s="1"/>
  <c r="E1994" i="66"/>
  <c r="F1994" i="66"/>
  <c r="I1994" i="66" s="1"/>
  <c r="E1991" i="66"/>
  <c r="F1991" i="66"/>
  <c r="I1991" i="66" s="1"/>
  <c r="F1988" i="66"/>
  <c r="I1988" i="66" s="1"/>
  <c r="E1988" i="66"/>
  <c r="E1999" i="66"/>
  <c r="F1999" i="66"/>
  <c r="I1999" i="66" s="1"/>
  <c r="E1993" i="66"/>
  <c r="F1993" i="66"/>
  <c r="I1993" i="66" s="1"/>
  <c r="E1987" i="66"/>
  <c r="F1987" i="66"/>
  <c r="I1987" i="66" s="1"/>
  <c r="F2001" i="66"/>
  <c r="I2001" i="66" s="1"/>
  <c r="E2001" i="66"/>
  <c r="E1998" i="66"/>
  <c r="F1998" i="66"/>
  <c r="I1998" i="66" s="1"/>
  <c r="E1995" i="66"/>
  <c r="F1995" i="66"/>
  <c r="I1995" i="66" s="1"/>
  <c r="E1992" i="66"/>
  <c r="F1992" i="66"/>
  <c r="I1992" i="66" s="1"/>
  <c r="E1989" i="66"/>
  <c r="F1989" i="66"/>
  <c r="I1989" i="66" s="1"/>
  <c r="F1986" i="66"/>
  <c r="I1986" i="66" s="1"/>
  <c r="E1986" i="66"/>
  <c r="F1984" i="66"/>
  <c r="I1984" i="66" s="1"/>
  <c r="F2002" i="66"/>
  <c r="I2002" i="66" s="1"/>
  <c r="E2002" i="66"/>
  <c r="E1997" i="66"/>
  <c r="F1997" i="66"/>
  <c r="I1997" i="66" s="1"/>
  <c r="E1990" i="66"/>
  <c r="F1990" i="66"/>
  <c r="I1990" i="66" s="1"/>
  <c r="F1985" i="66"/>
  <c r="I1985" i="66" s="1"/>
  <c r="E1985" i="66"/>
  <c r="I2005" i="66" l="1"/>
  <c r="Q66" i="56"/>
  <c r="D6" i="66" l="1"/>
  <c r="J2114" i="66"/>
  <c r="G508" i="66" l="1"/>
  <c r="G507" i="66"/>
  <c r="G506" i="66"/>
  <c r="G509" i="66"/>
  <c r="G505" i="66"/>
  <c r="G504" i="66"/>
  <c r="D899" i="66"/>
  <c r="D900" i="66"/>
  <c r="F900" i="66" s="1"/>
  <c r="D901" i="66"/>
  <c r="H497" i="66"/>
  <c r="H495" i="66"/>
  <c r="H494" i="66"/>
  <c r="H496" i="66"/>
  <c r="H493" i="66"/>
  <c r="H671" i="66" s="1"/>
  <c r="I671" i="66" s="1"/>
  <c r="H498" i="66"/>
  <c r="J56" i="72" s="1"/>
  <c r="G1678" i="66"/>
  <c r="M1678" i="66" s="1"/>
  <c r="I1679" i="66"/>
  <c r="O1679" i="66" s="1"/>
  <c r="G1680" i="66"/>
  <c r="M1680" i="66" s="1"/>
  <c r="G1676" i="66"/>
  <c r="M1676" i="66" s="1"/>
  <c r="G1679" i="66"/>
  <c r="M1679" i="66" s="1"/>
  <c r="H1680" i="66"/>
  <c r="N1680" i="66" s="1"/>
  <c r="H1676" i="66"/>
  <c r="N1676" i="66" s="1"/>
  <c r="H1681" i="66"/>
  <c r="N1681" i="66" s="1"/>
  <c r="I1680" i="66"/>
  <c r="O1680" i="66" s="1"/>
  <c r="H1678" i="66"/>
  <c r="N1678" i="66" s="1"/>
  <c r="I1676" i="66"/>
  <c r="O1676" i="66" s="1"/>
  <c r="I1677" i="66"/>
  <c r="O1677" i="66" s="1"/>
  <c r="G1677" i="66"/>
  <c r="M1677" i="66" s="1"/>
  <c r="I1678" i="66"/>
  <c r="O1678" i="66" s="1"/>
  <c r="I1681" i="66"/>
  <c r="O1681" i="66" s="1"/>
  <c r="G1681" i="66"/>
  <c r="M1681" i="66" s="1"/>
  <c r="H1679" i="66"/>
  <c r="N1679" i="66" s="1"/>
  <c r="H1677" i="66"/>
  <c r="N1677" i="66" s="1"/>
  <c r="H1034" i="66"/>
  <c r="G1575" i="66"/>
  <c r="M1575" i="66" s="1"/>
  <c r="G1563" i="66"/>
  <c r="M1563" i="66" s="1"/>
  <c r="I1563" i="66"/>
  <c r="O1563" i="66" s="1"/>
  <c r="H1577" i="66"/>
  <c r="N1577" i="66" s="1"/>
  <c r="H1571" i="66"/>
  <c r="N1571" i="66" s="1"/>
  <c r="H1565" i="66"/>
  <c r="N1565" i="66" s="1"/>
  <c r="G1578" i="66"/>
  <c r="M1578" i="66" s="1"/>
  <c r="H1574" i="66"/>
  <c r="N1574" i="66" s="1"/>
  <c r="I1570" i="66"/>
  <c r="O1570" i="66" s="1"/>
  <c r="G1573" i="66"/>
  <c r="M1573" i="66" s="1"/>
  <c r="H1567" i="66"/>
  <c r="N1567" i="66" s="1"/>
  <c r="I1564" i="66"/>
  <c r="O1564" i="66" s="1"/>
  <c r="I1562" i="66"/>
  <c r="O1562" i="66" s="1"/>
  <c r="I1573" i="66"/>
  <c r="O1573" i="66" s="1"/>
  <c r="G1567" i="66"/>
  <c r="M1567" i="66" s="1"/>
  <c r="I1569" i="66"/>
  <c r="O1569" i="66" s="1"/>
  <c r="G1559" i="66"/>
  <c r="M1559" i="66" s="1"/>
  <c r="G1565" i="66"/>
  <c r="M1565" i="66" s="1"/>
  <c r="H1576" i="66"/>
  <c r="N1576" i="66" s="1"/>
  <c r="G1572" i="66"/>
  <c r="M1572" i="66" s="1"/>
  <c r="G1568" i="66"/>
  <c r="M1568" i="66" s="1"/>
  <c r="G1564" i="66"/>
  <c r="M1564" i="66" s="1"/>
  <c r="G1560" i="66"/>
  <c r="M1560" i="66" s="1"/>
  <c r="I1575" i="66"/>
  <c r="O1575" i="66" s="1"/>
  <c r="I1577" i="66"/>
  <c r="O1577" i="66" s="1"/>
  <c r="I1565" i="66"/>
  <c r="O1565" i="66" s="1"/>
  <c r="G1561" i="66"/>
  <c r="M1561" i="66" s="1"/>
  <c r="I1578" i="66"/>
  <c r="O1578" i="66" s="1"/>
  <c r="I1576" i="66"/>
  <c r="O1576" i="66" s="1"/>
  <c r="G1574" i="66"/>
  <c r="M1574" i="66" s="1"/>
  <c r="I1574" i="66"/>
  <c r="O1574" i="66" s="1"/>
  <c r="I1572" i="66"/>
  <c r="O1572" i="66" s="1"/>
  <c r="G1570" i="66"/>
  <c r="M1570" i="66" s="1"/>
  <c r="I1568" i="66"/>
  <c r="O1568" i="66" s="1"/>
  <c r="G1566" i="66"/>
  <c r="M1566" i="66" s="1"/>
  <c r="I1566" i="66"/>
  <c r="O1566" i="66" s="1"/>
  <c r="G1562" i="66"/>
  <c r="M1562" i="66" s="1"/>
  <c r="I1560" i="66"/>
  <c r="O1560" i="66" s="1"/>
  <c r="H1573" i="66"/>
  <c r="N1573" i="66" s="1"/>
  <c r="I1559" i="66"/>
  <c r="O1559" i="66" s="1"/>
  <c r="I1561" i="66"/>
  <c r="O1561" i="66" s="1"/>
  <c r="G1576" i="66"/>
  <c r="M1576" i="66" s="1"/>
  <c r="H1570" i="66"/>
  <c r="N1570" i="66" s="1"/>
  <c r="H1566" i="66"/>
  <c r="N1566" i="66" s="1"/>
  <c r="H1562" i="66"/>
  <c r="N1562" i="66" s="1"/>
  <c r="H1575" i="66"/>
  <c r="N1575" i="66" s="1"/>
  <c r="G1569" i="66"/>
  <c r="M1569" i="66" s="1"/>
  <c r="H1563" i="66"/>
  <c r="N1563" i="66" s="1"/>
  <c r="H1559" i="66"/>
  <c r="N1559" i="66" s="1"/>
  <c r="G1571" i="66"/>
  <c r="M1571" i="66" s="1"/>
  <c r="I1571" i="66"/>
  <c r="O1571" i="66" s="1"/>
  <c r="H1578" i="66"/>
  <c r="N1578" i="66" s="1"/>
  <c r="I1567" i="66"/>
  <c r="O1567" i="66" s="1"/>
  <c r="H1569" i="66"/>
  <c r="N1569" i="66" s="1"/>
  <c r="G1577" i="66"/>
  <c r="M1577" i="66" s="1"/>
  <c r="H1561" i="66"/>
  <c r="N1561" i="66" s="1"/>
  <c r="H1572" i="66"/>
  <c r="N1572" i="66" s="1"/>
  <c r="H1568" i="66"/>
  <c r="N1568" i="66" s="1"/>
  <c r="H1564" i="66"/>
  <c r="N1564" i="66" s="1"/>
  <c r="H1560" i="66"/>
  <c r="N1560" i="66" s="1"/>
  <c r="J53" i="72"/>
  <c r="I1033" i="66"/>
  <c r="L1730" i="66"/>
  <c r="M168" i="60"/>
  <c r="N168" i="60"/>
  <c r="G13" i="68"/>
  <c r="H2070" i="66"/>
  <c r="I2070" i="66"/>
  <c r="H2071" i="66"/>
  <c r="I2071" i="66"/>
  <c r="H2072" i="66"/>
  <c r="I2072" i="66"/>
  <c r="H2073" i="66"/>
  <c r="I2073" i="66"/>
  <c r="H2074" i="66"/>
  <c r="I2074" i="66"/>
  <c r="H2075" i="66"/>
  <c r="I2075" i="66"/>
  <c r="H2076" i="66"/>
  <c r="I2076" i="66"/>
  <c r="H2077" i="66"/>
  <c r="I2077" i="66"/>
  <c r="H2078" i="66"/>
  <c r="I2078" i="66"/>
  <c r="H2079" i="66"/>
  <c r="I2079" i="66"/>
  <c r="H2080" i="66"/>
  <c r="I2080" i="66"/>
  <c r="H2081" i="66"/>
  <c r="I2081" i="66"/>
  <c r="H2082" i="66"/>
  <c r="I2082" i="66"/>
  <c r="H2083" i="66"/>
  <c r="I2083" i="66"/>
  <c r="I2069" i="66"/>
  <c r="H2069" i="66"/>
  <c r="G2070" i="66"/>
  <c r="G2071" i="66"/>
  <c r="G2072" i="66"/>
  <c r="G2073" i="66"/>
  <c r="G2074" i="66"/>
  <c r="G2075" i="66"/>
  <c r="G2076" i="66"/>
  <c r="G2077" i="66"/>
  <c r="G2078" i="66"/>
  <c r="G2079" i="66"/>
  <c r="G2080" i="66"/>
  <c r="G2081" i="66"/>
  <c r="G2082" i="66"/>
  <c r="G2083" i="66"/>
  <c r="G2069" i="66"/>
  <c r="J51" i="72" l="1"/>
  <c r="J2069" i="66"/>
  <c r="J2078" i="66"/>
  <c r="J2074" i="66"/>
  <c r="J2071" i="66"/>
  <c r="J2076" i="66"/>
  <c r="J2083" i="66"/>
  <c r="J2070" i="66"/>
  <c r="J2075" i="66"/>
  <c r="J2079" i="66"/>
  <c r="J2077" i="66"/>
  <c r="J2073" i="66"/>
  <c r="J2072" i="66"/>
  <c r="J2082" i="66"/>
  <c r="J2081" i="66"/>
  <c r="J2080" i="66"/>
  <c r="P1681" i="66"/>
  <c r="P1676" i="66"/>
  <c r="P1680" i="66"/>
  <c r="P1677" i="66"/>
  <c r="P1679" i="66"/>
  <c r="P1678" i="66"/>
  <c r="P1578" i="66"/>
  <c r="N1579" i="66"/>
  <c r="M1579" i="66"/>
  <c r="O1579" i="66"/>
  <c r="H1035" i="66"/>
  <c r="J110" i="73" s="1"/>
  <c r="H110" i="73"/>
  <c r="I1035" i="66"/>
  <c r="J95" i="60"/>
  <c r="P95" i="60"/>
  <c r="K88" i="60"/>
  <c r="Q88" i="60"/>
  <c r="K96" i="60"/>
  <c r="Q96" i="60"/>
  <c r="J94" i="60"/>
  <c r="P94" i="60"/>
  <c r="K99" i="60"/>
  <c r="Q99" i="60"/>
  <c r="I97" i="60"/>
  <c r="O97" i="60"/>
  <c r="I106" i="60"/>
  <c r="O106" i="60"/>
  <c r="I103" i="60"/>
  <c r="O103" i="60"/>
  <c r="I87" i="60"/>
  <c r="O87" i="60"/>
  <c r="K100" i="60"/>
  <c r="Q100" i="60"/>
  <c r="K93" i="60"/>
  <c r="Q93" i="60"/>
  <c r="J91" i="60"/>
  <c r="P91" i="60"/>
  <c r="I89" i="60"/>
  <c r="O89" i="60"/>
  <c r="I102" i="60"/>
  <c r="O102" i="60"/>
  <c r="I95" i="60"/>
  <c r="O95" i="60"/>
  <c r="K95" i="60"/>
  <c r="Q95" i="60"/>
  <c r="I93" i="60"/>
  <c r="O93" i="60"/>
  <c r="K104" i="60"/>
  <c r="Q104" i="60"/>
  <c r="I99" i="60"/>
  <c r="O99" i="60"/>
  <c r="J93" i="60"/>
  <c r="P93" i="60"/>
  <c r="K102" i="60"/>
  <c r="Q102" i="60"/>
  <c r="I104" i="60"/>
  <c r="O104" i="60"/>
  <c r="K101" i="60"/>
  <c r="Q101" i="60"/>
  <c r="I101" i="60"/>
  <c r="O101" i="60"/>
  <c r="K90" i="60"/>
  <c r="Q90" i="60"/>
  <c r="K106" i="60"/>
  <c r="Q106" i="60"/>
  <c r="K91" i="60"/>
  <c r="Q91" i="60"/>
  <c r="I105" i="60"/>
  <c r="O105" i="60"/>
  <c r="I96" i="60"/>
  <c r="O96" i="60"/>
  <c r="I91" i="60"/>
  <c r="O91" i="60"/>
  <c r="K103" i="60"/>
  <c r="Q103" i="60"/>
  <c r="K94" i="60"/>
  <c r="Q94" i="60"/>
  <c r="K98" i="60"/>
  <c r="Q98" i="60"/>
  <c r="K97" i="60"/>
  <c r="Q97" i="60"/>
  <c r="J87" i="60"/>
  <c r="P87" i="60"/>
  <c r="I90" i="60"/>
  <c r="O90" i="60"/>
  <c r="J96" i="60"/>
  <c r="P96" i="60"/>
  <c r="J89" i="60"/>
  <c r="P89" i="60"/>
  <c r="J92" i="60"/>
  <c r="P92" i="60"/>
  <c r="K89" i="60"/>
  <c r="Q89" i="60"/>
  <c r="K105" i="60"/>
  <c r="Q105" i="60"/>
  <c r="J106" i="60"/>
  <c r="J100" i="60"/>
  <c r="P100" i="60"/>
  <c r="J90" i="60"/>
  <c r="P90" i="60"/>
  <c r="J104" i="60"/>
  <c r="P104" i="60"/>
  <c r="J103" i="60"/>
  <c r="P103" i="60"/>
  <c r="J105" i="60"/>
  <c r="P105" i="60"/>
  <c r="I88" i="60"/>
  <c r="I92" i="60"/>
  <c r="O92" i="60"/>
  <c r="J99" i="60"/>
  <c r="J88" i="60"/>
  <c r="P88" i="60"/>
  <c r="I98" i="60"/>
  <c r="O98" i="60"/>
  <c r="I100" i="60"/>
  <c r="O100" i="60"/>
  <c r="K87" i="60"/>
  <c r="K92" i="60"/>
  <c r="J98" i="60"/>
  <c r="P98" i="60"/>
  <c r="J101" i="60"/>
  <c r="P101" i="60"/>
  <c r="J97" i="60"/>
  <c r="P97" i="60"/>
  <c r="I94" i="60"/>
  <c r="J102" i="60"/>
  <c r="P102" i="60"/>
  <c r="L671" i="66"/>
  <c r="M671" i="66" s="1"/>
  <c r="I65" i="72"/>
  <c r="G685" i="66"/>
  <c r="I66" i="72"/>
  <c r="G686" i="66"/>
  <c r="I68" i="72"/>
  <c r="G688" i="66"/>
  <c r="I67" i="72"/>
  <c r="G687" i="66"/>
  <c r="I70" i="72"/>
  <c r="G690" i="66"/>
  <c r="I69" i="72"/>
  <c r="G689" i="66"/>
  <c r="H674" i="66"/>
  <c r="J54" i="72"/>
  <c r="H675" i="66"/>
  <c r="J55" i="72"/>
  <c r="H673" i="66"/>
  <c r="H108" i="73"/>
  <c r="H1033" i="66"/>
  <c r="J108" i="73" s="1"/>
  <c r="H672" i="66"/>
  <c r="J52" i="72"/>
  <c r="N173" i="60"/>
  <c r="R1747" i="66"/>
  <c r="T173" i="60" s="1"/>
  <c r="M173" i="60"/>
  <c r="Q1747" i="66"/>
  <c r="S173" i="60" s="1"/>
  <c r="L173" i="60"/>
  <c r="P1747" i="66"/>
  <c r="L214" i="60"/>
  <c r="P1868" i="66"/>
  <c r="N214" i="60"/>
  <c r="R1868" i="66"/>
  <c r="N216" i="60"/>
  <c r="R1870" i="66"/>
  <c r="T216" i="60" s="1"/>
  <c r="L216" i="60"/>
  <c r="P1870" i="66"/>
  <c r="M216" i="60"/>
  <c r="Q1870" i="66"/>
  <c r="S216" i="60" s="1"/>
  <c r="M214" i="60"/>
  <c r="Q1868" i="66"/>
  <c r="H676" i="66"/>
  <c r="I676" i="66" s="1"/>
  <c r="H111" i="73"/>
  <c r="J111" i="73"/>
  <c r="I1036" i="66"/>
  <c r="H1032" i="66"/>
  <c r="I1032" i="66"/>
  <c r="L55" i="73"/>
  <c r="M169" i="60"/>
  <c r="Q1743" i="66"/>
  <c r="S169" i="60" s="1"/>
  <c r="N169" i="60"/>
  <c r="R1743" i="66"/>
  <c r="T169" i="60" s="1"/>
  <c r="M170" i="60"/>
  <c r="Q1744" i="66"/>
  <c r="S170" i="60" s="1"/>
  <c r="L170" i="60"/>
  <c r="P1744" i="66"/>
  <c r="L169" i="60"/>
  <c r="P1743" i="66"/>
  <c r="N170" i="60"/>
  <c r="R1744" i="66"/>
  <c r="T170" i="60" s="1"/>
  <c r="L222" i="60"/>
  <c r="P1876" i="66"/>
  <c r="M222" i="60"/>
  <c r="Q1876" i="66"/>
  <c r="S222" i="60" s="1"/>
  <c r="N222" i="60"/>
  <c r="R1876" i="66"/>
  <c r="T222" i="60" s="1"/>
  <c r="L221" i="60"/>
  <c r="P1875" i="66"/>
  <c r="M221" i="60"/>
  <c r="Q1875" i="66"/>
  <c r="S221" i="60" s="1"/>
  <c r="N221" i="60"/>
  <c r="R1875" i="66"/>
  <c r="T221" i="60" s="1"/>
  <c r="L215" i="60"/>
  <c r="P1869" i="66"/>
  <c r="N215" i="60"/>
  <c r="R1869" i="66"/>
  <c r="T215" i="60" s="1"/>
  <c r="L172" i="60"/>
  <c r="P1746" i="66"/>
  <c r="M172" i="60"/>
  <c r="Q1746" i="66"/>
  <c r="S172" i="60" s="1"/>
  <c r="L219" i="60"/>
  <c r="P1873" i="66"/>
  <c r="N172" i="60"/>
  <c r="R1746" i="66"/>
  <c r="T172" i="60" s="1"/>
  <c r="M215" i="60"/>
  <c r="Q1869" i="66"/>
  <c r="S215" i="60" s="1"/>
  <c r="N219" i="60"/>
  <c r="R1873" i="66"/>
  <c r="T219" i="60" s="1"/>
  <c r="M219" i="60"/>
  <c r="Q1873" i="66"/>
  <c r="S219" i="60" s="1"/>
  <c r="R1804" i="66"/>
  <c r="T195" i="60" s="1"/>
  <c r="N195" i="60"/>
  <c r="M174" i="60"/>
  <c r="Q1748" i="66"/>
  <c r="S174" i="60" s="1"/>
  <c r="Q1804" i="66"/>
  <c r="S195" i="60" s="1"/>
  <c r="M195" i="60"/>
  <c r="R168" i="60"/>
  <c r="L168" i="60"/>
  <c r="Q1801" i="66"/>
  <c r="S192" i="60" s="1"/>
  <c r="M192" i="60"/>
  <c r="N174" i="60"/>
  <c r="R1748" i="66"/>
  <c r="T174" i="60" s="1"/>
  <c r="P1804" i="66"/>
  <c r="R195" i="60" s="1"/>
  <c r="L195" i="60"/>
  <c r="P1801" i="66"/>
  <c r="R192" i="60" s="1"/>
  <c r="L192" i="60"/>
  <c r="L174" i="60"/>
  <c r="P1748" i="66"/>
  <c r="R1871" i="66"/>
  <c r="N217" i="60"/>
  <c r="Q1871" i="66"/>
  <c r="M217" i="60"/>
  <c r="R1801" i="66"/>
  <c r="T192" i="60" s="1"/>
  <c r="N192" i="60"/>
  <c r="P1871" i="66"/>
  <c r="L217" i="60"/>
  <c r="L198" i="60"/>
  <c r="P1807" i="66"/>
  <c r="M198" i="60"/>
  <c r="Q1807" i="66"/>
  <c r="S198" i="60" s="1"/>
  <c r="N198" i="60"/>
  <c r="R1807" i="66"/>
  <c r="T198" i="60" s="1"/>
  <c r="H109" i="73"/>
  <c r="I1034" i="66"/>
  <c r="H112" i="73"/>
  <c r="I1037" i="66"/>
  <c r="J112" i="73"/>
  <c r="H107" i="73"/>
  <c r="O142" i="60"/>
  <c r="I142" i="60"/>
  <c r="O146" i="60"/>
  <c r="I146" i="60"/>
  <c r="I143" i="60"/>
  <c r="Q145" i="60"/>
  <c r="K145" i="60"/>
  <c r="P146" i="60"/>
  <c r="J146" i="60"/>
  <c r="O141" i="60"/>
  <c r="I141" i="60"/>
  <c r="P141" i="60"/>
  <c r="J141" i="60"/>
  <c r="Q146" i="60"/>
  <c r="K146" i="60"/>
  <c r="P143" i="60"/>
  <c r="J143" i="60"/>
  <c r="Q141" i="60"/>
  <c r="K141" i="60"/>
  <c r="Q142" i="60"/>
  <c r="K142" i="60"/>
  <c r="P142" i="60"/>
  <c r="J142" i="60"/>
  <c r="I145" i="60"/>
  <c r="P145" i="60"/>
  <c r="J145" i="60"/>
  <c r="O144" i="60"/>
  <c r="I144" i="60"/>
  <c r="P144" i="60"/>
  <c r="J144" i="60"/>
  <c r="Q143" i="60"/>
  <c r="K143" i="60"/>
  <c r="Q144" i="60"/>
  <c r="K144" i="60"/>
  <c r="F2406" i="66"/>
  <c r="F2407" i="66"/>
  <c r="F2408" i="66"/>
  <c r="F2409" i="66"/>
  <c r="F2410" i="66"/>
  <c r="F2411" i="66"/>
  <c r="F2412" i="66"/>
  <c r="F2413" i="66"/>
  <c r="F2414" i="66"/>
  <c r="F2405" i="66"/>
  <c r="J71" i="65"/>
  <c r="I71" i="65"/>
  <c r="J25" i="65"/>
  <c r="I25" i="65"/>
  <c r="J2084" i="66" l="1"/>
  <c r="S1873" i="66"/>
  <c r="S1875" i="66"/>
  <c r="U221" i="60" s="1"/>
  <c r="R217" i="60"/>
  <c r="S1871" i="66"/>
  <c r="U217" i="60" s="1"/>
  <c r="P1878" i="66"/>
  <c r="S1868" i="66"/>
  <c r="U214" i="60" s="1"/>
  <c r="S1869" i="66"/>
  <c r="U215" i="60" s="1"/>
  <c r="S1876" i="66"/>
  <c r="S214" i="60"/>
  <c r="Q1878" i="66"/>
  <c r="S1870" i="66"/>
  <c r="U216" i="60" s="1"/>
  <c r="T214" i="60"/>
  <c r="R1878" i="66"/>
  <c r="F1489" i="66"/>
  <c r="G2442" i="66" s="1"/>
  <c r="Q87" i="60"/>
  <c r="P1571" i="66"/>
  <c r="R99" i="60" s="1"/>
  <c r="P99" i="60"/>
  <c r="R106" i="60"/>
  <c r="P106" i="60"/>
  <c r="P1566" i="66"/>
  <c r="R94" i="60" s="1"/>
  <c r="O94" i="60"/>
  <c r="P1564" i="66"/>
  <c r="R92" i="60" s="1"/>
  <c r="Q92" i="60"/>
  <c r="P1560" i="66"/>
  <c r="R88" i="60" s="1"/>
  <c r="O88" i="60"/>
  <c r="O107" i="60" s="1"/>
  <c r="P1562" i="66"/>
  <c r="R90" i="60" s="1"/>
  <c r="P1577" i="66"/>
  <c r="R105" i="60" s="1"/>
  <c r="P1573" i="66"/>
  <c r="R101" i="60" s="1"/>
  <c r="P1576" i="66"/>
  <c r="R104" i="60" s="1"/>
  <c r="P1563" i="66"/>
  <c r="R91" i="60" s="1"/>
  <c r="P1572" i="66"/>
  <c r="R100" i="60" s="1"/>
  <c r="P1575" i="66"/>
  <c r="R103" i="60" s="1"/>
  <c r="P1569" i="66"/>
  <c r="R97" i="60" s="1"/>
  <c r="P1559" i="66"/>
  <c r="E1489" i="66"/>
  <c r="F2442" i="66" s="1"/>
  <c r="P1570" i="66"/>
  <c r="R98" i="60" s="1"/>
  <c r="P1568" i="66"/>
  <c r="R96" i="60" s="1"/>
  <c r="P1574" i="66"/>
  <c r="R102" i="60" s="1"/>
  <c r="P1565" i="66"/>
  <c r="R93" i="60" s="1"/>
  <c r="P1561" i="66"/>
  <c r="R89" i="60" s="1"/>
  <c r="D1489" i="66"/>
  <c r="P1567" i="66"/>
  <c r="R95" i="60" s="1"/>
  <c r="J44" i="73"/>
  <c r="I58" i="73"/>
  <c r="I688" i="66"/>
  <c r="I56" i="73"/>
  <c r="I686" i="66"/>
  <c r="I59" i="73"/>
  <c r="I689" i="66"/>
  <c r="I57" i="73"/>
  <c r="I687" i="66"/>
  <c r="I55" i="73"/>
  <c r="I685" i="66"/>
  <c r="I60" i="73"/>
  <c r="I690" i="66"/>
  <c r="R173" i="60"/>
  <c r="S1747" i="66"/>
  <c r="U173" i="60" s="1"/>
  <c r="R214" i="60"/>
  <c r="R216" i="60"/>
  <c r="J49" i="73"/>
  <c r="H1038" i="66"/>
  <c r="E1027" i="66" s="1"/>
  <c r="F2435" i="66" s="1"/>
  <c r="G2459" i="66" s="1"/>
  <c r="I1038" i="66"/>
  <c r="J1032" i="66" s="1"/>
  <c r="K107" i="73" s="1"/>
  <c r="K49" i="73"/>
  <c r="L676" i="66"/>
  <c r="N49" i="73" s="1"/>
  <c r="J45" i="73"/>
  <c r="I672" i="66"/>
  <c r="R170" i="60"/>
  <c r="S1744" i="66"/>
  <c r="U170" i="60" s="1"/>
  <c r="R169" i="60"/>
  <c r="S1743" i="66"/>
  <c r="U169" i="60" s="1"/>
  <c r="R221" i="60"/>
  <c r="R222" i="60"/>
  <c r="U222" i="60"/>
  <c r="R172" i="60"/>
  <c r="S1746" i="66"/>
  <c r="U172" i="60" s="1"/>
  <c r="R219" i="60"/>
  <c r="U219" i="60"/>
  <c r="R215" i="60"/>
  <c r="P1811" i="66"/>
  <c r="D1688" i="66" s="1"/>
  <c r="E2445" i="66" s="1"/>
  <c r="R1811" i="66"/>
  <c r="T202" i="60" s="1"/>
  <c r="S1801" i="66"/>
  <c r="R198" i="60"/>
  <c r="S1807" i="66"/>
  <c r="U198" i="60" s="1"/>
  <c r="R174" i="60"/>
  <c r="S1748" i="66"/>
  <c r="U174" i="60" s="1"/>
  <c r="Q1811" i="66"/>
  <c r="S217" i="60"/>
  <c r="S1804" i="66"/>
  <c r="U195" i="60" s="1"/>
  <c r="T217" i="60"/>
  <c r="J109" i="73"/>
  <c r="J107" i="73"/>
  <c r="I673" i="66"/>
  <c r="J46" i="73"/>
  <c r="K44" i="73"/>
  <c r="I674" i="66"/>
  <c r="J47" i="73"/>
  <c r="I675" i="66"/>
  <c r="J48" i="73"/>
  <c r="O145" i="60"/>
  <c r="R145" i="60"/>
  <c r="O143" i="60"/>
  <c r="R143" i="60"/>
  <c r="R144" i="60"/>
  <c r="R141" i="60"/>
  <c r="R146" i="60"/>
  <c r="R142" i="60"/>
  <c r="E2406" i="66"/>
  <c r="E2407" i="66"/>
  <c r="E2408" i="66"/>
  <c r="E2409" i="66"/>
  <c r="E2410" i="66"/>
  <c r="E2411" i="66"/>
  <c r="E2412" i="66"/>
  <c r="E2413" i="66"/>
  <c r="E2414" i="66"/>
  <c r="E2405" i="66"/>
  <c r="G2405" i="66" s="1"/>
  <c r="E2120" i="66"/>
  <c r="E2115" i="66"/>
  <c r="S1878" i="66" l="1"/>
  <c r="G1689" i="66" s="1"/>
  <c r="H2446" i="66" s="1"/>
  <c r="R87" i="60"/>
  <c r="R107" i="60" s="1"/>
  <c r="P1579" i="66"/>
  <c r="G1489" i="66" s="1"/>
  <c r="I24" i="68"/>
  <c r="P107" i="60"/>
  <c r="G1490" i="66"/>
  <c r="Q107" i="60"/>
  <c r="K60" i="73"/>
  <c r="L690" i="66"/>
  <c r="K59" i="73"/>
  <c r="L689" i="66"/>
  <c r="K58" i="73"/>
  <c r="L688" i="66"/>
  <c r="K57" i="73"/>
  <c r="L687" i="66"/>
  <c r="I691" i="66"/>
  <c r="F902" i="66" s="1"/>
  <c r="K56" i="73"/>
  <c r="L686" i="66"/>
  <c r="I677" i="66"/>
  <c r="K55" i="73"/>
  <c r="L685" i="66"/>
  <c r="M676" i="66"/>
  <c r="O49" i="73" s="1"/>
  <c r="K45" i="73"/>
  <c r="L672" i="66"/>
  <c r="F1688" i="66"/>
  <c r="G2445" i="66" s="1"/>
  <c r="R202" i="60"/>
  <c r="S1811" i="66"/>
  <c r="G1688" i="66" s="1"/>
  <c r="H2445" i="66" s="1"/>
  <c r="U192" i="60"/>
  <c r="E1689" i="66"/>
  <c r="F2446" i="66" s="1"/>
  <c r="S224" i="60"/>
  <c r="E1688" i="66"/>
  <c r="F2445" i="66" s="1"/>
  <c r="S202" i="60"/>
  <c r="F1689" i="66"/>
  <c r="G2446" i="66" s="1"/>
  <c r="T224" i="60"/>
  <c r="D1689" i="66"/>
  <c r="E2446" i="66" s="1"/>
  <c r="R224" i="60"/>
  <c r="G1027" i="66"/>
  <c r="K47" i="73"/>
  <c r="L674" i="66"/>
  <c r="N47" i="73" s="1"/>
  <c r="N44" i="73"/>
  <c r="K48" i="73"/>
  <c r="L675" i="66"/>
  <c r="N48" i="73" s="1"/>
  <c r="K46" i="73"/>
  <c r="L673" i="66"/>
  <c r="N46" i="73" s="1"/>
  <c r="G2414" i="66"/>
  <c r="G2408" i="66"/>
  <c r="G2409" i="66"/>
  <c r="G2413" i="66"/>
  <c r="G2407" i="66"/>
  <c r="G2412" i="66"/>
  <c r="G2406" i="66"/>
  <c r="G2411" i="66"/>
  <c r="G2410" i="66"/>
  <c r="F2135" i="66"/>
  <c r="E2382" i="66"/>
  <c r="E2383" i="66"/>
  <c r="E2384" i="66"/>
  <c r="E2385" i="66"/>
  <c r="E2386" i="66"/>
  <c r="E2387" i="66"/>
  <c r="E2388" i="66"/>
  <c r="E2389" i="66"/>
  <c r="E2390" i="66"/>
  <c r="F2382" i="66"/>
  <c r="F2383" i="66"/>
  <c r="F2384" i="66"/>
  <c r="F2385" i="66"/>
  <c r="F2386" i="66"/>
  <c r="F2387" i="66"/>
  <c r="F2388" i="66"/>
  <c r="F2389" i="66"/>
  <c r="F2390" i="66"/>
  <c r="F2381" i="66"/>
  <c r="F2116" i="66"/>
  <c r="F2117" i="66"/>
  <c r="F2118" i="66"/>
  <c r="F2119" i="66"/>
  <c r="F2120" i="66"/>
  <c r="F2121" i="66"/>
  <c r="F2122" i="66"/>
  <c r="F2123" i="66"/>
  <c r="F2124" i="66"/>
  <c r="F2125" i="66"/>
  <c r="F2126" i="66"/>
  <c r="F2127" i="66"/>
  <c r="F2128" i="66"/>
  <c r="F2129" i="66"/>
  <c r="F2130" i="66"/>
  <c r="F2131" i="66"/>
  <c r="F2132" i="66"/>
  <c r="F2133" i="66"/>
  <c r="F2134" i="66"/>
  <c r="F2136" i="66"/>
  <c r="F2115" i="66"/>
  <c r="F899" i="66" l="1"/>
  <c r="F901" i="66"/>
  <c r="M690" i="66"/>
  <c r="O60" i="73" s="1"/>
  <c r="N60" i="73"/>
  <c r="N59" i="73"/>
  <c r="M689" i="66"/>
  <c r="O59" i="73" s="1"/>
  <c r="M688" i="66"/>
  <c r="O58" i="73" s="1"/>
  <c r="N58" i="73"/>
  <c r="M687" i="66"/>
  <c r="O57" i="73" s="1"/>
  <c r="N57" i="73"/>
  <c r="N56" i="73"/>
  <c r="M686" i="66"/>
  <c r="O56" i="73" s="1"/>
  <c r="N45" i="73"/>
  <c r="L677" i="66"/>
  <c r="F667" i="66" s="1"/>
  <c r="G2430" i="66" s="1"/>
  <c r="N55" i="73"/>
  <c r="L691" i="66"/>
  <c r="F681" i="66" s="1"/>
  <c r="G2431" i="66" s="1"/>
  <c r="D981" i="66"/>
  <c r="E981" i="66" s="1"/>
  <c r="D982" i="66"/>
  <c r="E982" i="66" s="1"/>
  <c r="M685" i="66"/>
  <c r="M672" i="66"/>
  <c r="O45" i="73" s="1"/>
  <c r="U224" i="60"/>
  <c r="D639" i="66"/>
  <c r="G21" i="73" s="1"/>
  <c r="H2435" i="66"/>
  <c r="U202" i="60"/>
  <c r="M673" i="66"/>
  <c r="O46" i="73" s="1"/>
  <c r="O44" i="73"/>
  <c r="M674" i="66"/>
  <c r="O47" i="73" s="1"/>
  <c r="M675" i="66"/>
  <c r="O48" i="73" s="1"/>
  <c r="G2415" i="66"/>
  <c r="G2398" i="66" s="1"/>
  <c r="H2455" i="66" s="1"/>
  <c r="I2473" i="66" s="1"/>
  <c r="K37" i="68" s="1"/>
  <c r="K1671" i="66"/>
  <c r="L1671" i="66"/>
  <c r="K1672" i="66"/>
  <c r="L1672" i="66"/>
  <c r="K1673" i="66"/>
  <c r="L1673" i="66"/>
  <c r="K1674" i="66"/>
  <c r="L1674" i="66"/>
  <c r="K1675" i="66"/>
  <c r="L1675" i="66"/>
  <c r="J1672" i="66"/>
  <c r="J1673" i="66"/>
  <c r="J1674" i="66"/>
  <c r="J1675" i="66"/>
  <c r="J1671" i="66"/>
  <c r="E1895" i="66"/>
  <c r="E1896" i="66"/>
  <c r="G82" i="73" l="1"/>
  <c r="N685" i="66"/>
  <c r="P55" i="73" s="1"/>
  <c r="M691" i="66"/>
  <c r="G681" i="66" s="1"/>
  <c r="M677" i="66"/>
  <c r="G667" i="66" s="1"/>
  <c r="N671" i="66"/>
  <c r="P44" i="73" s="1"/>
  <c r="G981" i="66"/>
  <c r="O55" i="73"/>
  <c r="F81" i="73"/>
  <c r="F82" i="73"/>
  <c r="D2070" i="66"/>
  <c r="E2070" i="66"/>
  <c r="F2070" i="66"/>
  <c r="D2071" i="66"/>
  <c r="E2071" i="66"/>
  <c r="F2071" i="66"/>
  <c r="D2072" i="66"/>
  <c r="E2072" i="66"/>
  <c r="F2072" i="66"/>
  <c r="D2073" i="66"/>
  <c r="E2073" i="66"/>
  <c r="F2073" i="66"/>
  <c r="D2074" i="66"/>
  <c r="E2074" i="66"/>
  <c r="F2074" i="66"/>
  <c r="D2075" i="66"/>
  <c r="E2075" i="66"/>
  <c r="F2075" i="66"/>
  <c r="D2076" i="66"/>
  <c r="E2076" i="66"/>
  <c r="F2076" i="66"/>
  <c r="D2077" i="66"/>
  <c r="E2077" i="66"/>
  <c r="F2077" i="66"/>
  <c r="D2078" i="66"/>
  <c r="E2078" i="66"/>
  <c r="F2078" i="66"/>
  <c r="D2079" i="66"/>
  <c r="E2079" i="66"/>
  <c r="F2079" i="66"/>
  <c r="D2080" i="66"/>
  <c r="E2080" i="66"/>
  <c r="F2080" i="66"/>
  <c r="D2081" i="66"/>
  <c r="E2081" i="66"/>
  <c r="F2081" i="66"/>
  <c r="D2082" i="66"/>
  <c r="E2082" i="66"/>
  <c r="F2082" i="66"/>
  <c r="D2083" i="66"/>
  <c r="E2083" i="66"/>
  <c r="F2083" i="66"/>
  <c r="F2069" i="66"/>
  <c r="E2069" i="66"/>
  <c r="D2069" i="66"/>
  <c r="C1302" i="66"/>
  <c r="G982" i="66" l="1"/>
  <c r="H982" i="66" s="1"/>
  <c r="J82" i="73" s="1"/>
  <c r="D635" i="66"/>
  <c r="G17" i="73" s="1"/>
  <c r="H2431" i="66"/>
  <c r="G81" i="73"/>
  <c r="D634" i="66"/>
  <c r="G16" i="73" s="1"/>
  <c r="H2430" i="66"/>
  <c r="L16" i="64"/>
  <c r="I82" i="73" l="1"/>
  <c r="H981" i="66"/>
  <c r="J81" i="73" s="1"/>
  <c r="G983" i="66"/>
  <c r="F978" i="66" s="1"/>
  <c r="G2433" i="66" s="1"/>
  <c r="I81" i="73"/>
  <c r="F2487" i="66"/>
  <c r="F2491" i="66" s="1"/>
  <c r="F2494" i="66" s="1"/>
  <c r="F2481" i="66"/>
  <c r="E2481" i="66"/>
  <c r="G2481" i="66"/>
  <c r="D2481" i="66"/>
  <c r="I981" i="66" l="1"/>
  <c r="K81" i="73" s="1"/>
  <c r="H983" i="66"/>
  <c r="G978" i="66" s="1"/>
  <c r="D637" i="66" s="1"/>
  <c r="G19" i="73" s="1"/>
  <c r="D33" i="66"/>
  <c r="D31" i="66"/>
  <c r="G3" i="68" s="1"/>
  <c r="I87" i="68"/>
  <c r="I103" i="68" s="1"/>
  <c r="C2382" i="66"/>
  <c r="C2383" i="66"/>
  <c r="C2384" i="66"/>
  <c r="C2385" i="66"/>
  <c r="C2386" i="66"/>
  <c r="C2387" i="66"/>
  <c r="C2388" i="66"/>
  <c r="C2389" i="66"/>
  <c r="C2390" i="66"/>
  <c r="C2381" i="66"/>
  <c r="C1672" i="66"/>
  <c r="C1673" i="66"/>
  <c r="C1674" i="66"/>
  <c r="C1675" i="66"/>
  <c r="C1671" i="66"/>
  <c r="C1915" i="66"/>
  <c r="C1916" i="66"/>
  <c r="C1917" i="66"/>
  <c r="C1918" i="66"/>
  <c r="C1914" i="66"/>
  <c r="C1465" i="66"/>
  <c r="C1466" i="66"/>
  <c r="C1467" i="66"/>
  <c r="C1468" i="66"/>
  <c r="C1469" i="66"/>
  <c r="C1470" i="66"/>
  <c r="C1471" i="66"/>
  <c r="C1472" i="66"/>
  <c r="C1473" i="66"/>
  <c r="C1474" i="66"/>
  <c r="C1475" i="66"/>
  <c r="C1476" i="66"/>
  <c r="C1477" i="66"/>
  <c r="C1478" i="66"/>
  <c r="C1479" i="66"/>
  <c r="C1480" i="66"/>
  <c r="C1481" i="66"/>
  <c r="C1482" i="66"/>
  <c r="C1483" i="66"/>
  <c r="C1464" i="66"/>
  <c r="H2433" i="66" l="1"/>
  <c r="I95" i="68"/>
  <c r="I111" i="68"/>
  <c r="C2406" i="66"/>
  <c r="C2407" i="66"/>
  <c r="C2408" i="66"/>
  <c r="C2409" i="66"/>
  <c r="C2410" i="66"/>
  <c r="C2411" i="66"/>
  <c r="C2412" i="66"/>
  <c r="C2413" i="66"/>
  <c r="C2414" i="66"/>
  <c r="C2405" i="66"/>
  <c r="C2116" i="66"/>
  <c r="C2117" i="66"/>
  <c r="C2118" i="66"/>
  <c r="C2119" i="66"/>
  <c r="C2120" i="66"/>
  <c r="C2121" i="66"/>
  <c r="C2122" i="66"/>
  <c r="C2123" i="66"/>
  <c r="C2124" i="66"/>
  <c r="C2125" i="66"/>
  <c r="C2126" i="66"/>
  <c r="C2127" i="66"/>
  <c r="C2128" i="66"/>
  <c r="C2129" i="66"/>
  <c r="C2130" i="66"/>
  <c r="C2131" i="66"/>
  <c r="C2132" i="66"/>
  <c r="C2133" i="66"/>
  <c r="C2134" i="66"/>
  <c r="C2135" i="66"/>
  <c r="C2136" i="66"/>
  <c r="C2115" i="66"/>
  <c r="D2116" i="66"/>
  <c r="C2142" i="66" s="1"/>
  <c r="D2117" i="66"/>
  <c r="C2143" i="66" s="1"/>
  <c r="D2118" i="66"/>
  <c r="C2144" i="66" s="1"/>
  <c r="D2119" i="66"/>
  <c r="C2145" i="66" s="1"/>
  <c r="D2120" i="66"/>
  <c r="C2146" i="66" s="1"/>
  <c r="D2121" i="66"/>
  <c r="C2147" i="66" s="1"/>
  <c r="D2122" i="66"/>
  <c r="C2148" i="66" s="1"/>
  <c r="D2123" i="66"/>
  <c r="C2149" i="66" s="1"/>
  <c r="D2124" i="66"/>
  <c r="C2150" i="66" s="1"/>
  <c r="D2125" i="66"/>
  <c r="C2151" i="66" s="1"/>
  <c r="D2126" i="66"/>
  <c r="C2152" i="66" s="1"/>
  <c r="D2127" i="66"/>
  <c r="C2153" i="66" s="1"/>
  <c r="D2128" i="66"/>
  <c r="C2154" i="66" s="1"/>
  <c r="D2129" i="66"/>
  <c r="C2155" i="66" s="1"/>
  <c r="D2130" i="66"/>
  <c r="C2156" i="66" s="1"/>
  <c r="D2131" i="66"/>
  <c r="C2157" i="66" s="1"/>
  <c r="D2132" i="66"/>
  <c r="C2158" i="66" s="1"/>
  <c r="D2133" i="66"/>
  <c r="C2159" i="66" s="1"/>
  <c r="D2134" i="66"/>
  <c r="C2160" i="66" s="1"/>
  <c r="D2135" i="66"/>
  <c r="C2161" i="66" s="1"/>
  <c r="D2136" i="66"/>
  <c r="C2162" i="66" s="1"/>
  <c r="D2115" i="66"/>
  <c r="C2141" i="66" s="1"/>
  <c r="C2070" i="66"/>
  <c r="C2071" i="66"/>
  <c r="C2072" i="66"/>
  <c r="C2073" i="66"/>
  <c r="C2074" i="66"/>
  <c r="C2075" i="66"/>
  <c r="C2076" i="66"/>
  <c r="C2077" i="66"/>
  <c r="C2078" i="66"/>
  <c r="C2079" i="66"/>
  <c r="C2080" i="66"/>
  <c r="C2081" i="66"/>
  <c r="C2082" i="66"/>
  <c r="C2083" i="66"/>
  <c r="C2069" i="66"/>
  <c r="C2034" i="66"/>
  <c r="C2035" i="66"/>
  <c r="C2036" i="66"/>
  <c r="C2037" i="66"/>
  <c r="C2038" i="66"/>
  <c r="C2039" i="66"/>
  <c r="C2040" i="66"/>
  <c r="C2033" i="66"/>
  <c r="C1983" i="66"/>
  <c r="D1303" i="66"/>
  <c r="D1304" i="66"/>
  <c r="D1305" i="66"/>
  <c r="D1306" i="66"/>
  <c r="D1307" i="66"/>
  <c r="D1308" i="66"/>
  <c r="D1309" i="66"/>
  <c r="D1310" i="66"/>
  <c r="D1311" i="66"/>
  <c r="D1312" i="66"/>
  <c r="D1313" i="66"/>
  <c r="D1314" i="66"/>
  <c r="D1315" i="66"/>
  <c r="D1316" i="66"/>
  <c r="D1317" i="66"/>
  <c r="D1318" i="66"/>
  <c r="D1319" i="66"/>
  <c r="D1320" i="66"/>
  <c r="D1321" i="66"/>
  <c r="D1322" i="66"/>
  <c r="D1323" i="66"/>
  <c r="D1324" i="66"/>
  <c r="D1325" i="66"/>
  <c r="D1326" i="66"/>
  <c r="D1327" i="66"/>
  <c r="D1328" i="66"/>
  <c r="D1329" i="66"/>
  <c r="D1330" i="66"/>
  <c r="D1331" i="66"/>
  <c r="D1332" i="66"/>
  <c r="D1333" i="66"/>
  <c r="D1302" i="66"/>
  <c r="C1234" i="66"/>
  <c r="C1303" i="66"/>
  <c r="E1303" i="66"/>
  <c r="C1304" i="66"/>
  <c r="E1304" i="66"/>
  <c r="C1305" i="66"/>
  <c r="E1305" i="66"/>
  <c r="C1306" i="66"/>
  <c r="E1306" i="66"/>
  <c r="C1307" i="66"/>
  <c r="E1307" i="66"/>
  <c r="C1308" i="66"/>
  <c r="E1308" i="66"/>
  <c r="C1309" i="66"/>
  <c r="E1309" i="66"/>
  <c r="C1310" i="66"/>
  <c r="E1310" i="66"/>
  <c r="C1311" i="66"/>
  <c r="E1311" i="66"/>
  <c r="C1312" i="66"/>
  <c r="E1312" i="66"/>
  <c r="C1313" i="66"/>
  <c r="E1313" i="66"/>
  <c r="C1314" i="66"/>
  <c r="E1314" i="66"/>
  <c r="C1315" i="66"/>
  <c r="E1315" i="66"/>
  <c r="C1316" i="66"/>
  <c r="E1316" i="66"/>
  <c r="C1317" i="66"/>
  <c r="E1317" i="66"/>
  <c r="C1318" i="66"/>
  <c r="E1318" i="66"/>
  <c r="C1319" i="66"/>
  <c r="E1319" i="66"/>
  <c r="C1320" i="66"/>
  <c r="E1320" i="66"/>
  <c r="C1321" i="66"/>
  <c r="E1321" i="66"/>
  <c r="C1322" i="66"/>
  <c r="E1322" i="66"/>
  <c r="C1323" i="66"/>
  <c r="E1323" i="66"/>
  <c r="C1324" i="66"/>
  <c r="E1324" i="66"/>
  <c r="C1325" i="66"/>
  <c r="E1325" i="66"/>
  <c r="C1326" i="66"/>
  <c r="E1326" i="66"/>
  <c r="C1327" i="66"/>
  <c r="E1327" i="66"/>
  <c r="C1328" i="66"/>
  <c r="E1328" i="66"/>
  <c r="C1329" i="66"/>
  <c r="E1329" i="66"/>
  <c r="C1330" i="66"/>
  <c r="E1330" i="66"/>
  <c r="C1331" i="66"/>
  <c r="E1331" i="66"/>
  <c r="C1332" i="66"/>
  <c r="E1332" i="66"/>
  <c r="C1333" i="66"/>
  <c r="E1333" i="66"/>
  <c r="C1235" i="66"/>
  <c r="C1236" i="66"/>
  <c r="C1237" i="66"/>
  <c r="C1238" i="66"/>
  <c r="C1239" i="66"/>
  <c r="C1240" i="66"/>
  <c r="C1241" i="66"/>
  <c r="C1242" i="66"/>
  <c r="C1243" i="66"/>
  <c r="C1244" i="66"/>
  <c r="C1245" i="66"/>
  <c r="C1246" i="66"/>
  <c r="C1247" i="66"/>
  <c r="C1248" i="66"/>
  <c r="C1249" i="66"/>
  <c r="C1250" i="66"/>
  <c r="C1251" i="66"/>
  <c r="C1252" i="66"/>
  <c r="C1253" i="66"/>
  <c r="C1254" i="66"/>
  <c r="C1255" i="66"/>
  <c r="F93" i="68"/>
  <c r="D2382" i="66"/>
  <c r="J2381" i="66" s="1"/>
  <c r="D2383" i="66"/>
  <c r="J2382" i="66" s="1"/>
  <c r="D2384" i="66"/>
  <c r="J2383" i="66" s="1"/>
  <c r="D2385" i="66"/>
  <c r="J2384" i="66" s="1"/>
  <c r="D2386" i="66"/>
  <c r="J2385" i="66" s="1"/>
  <c r="D2387" i="66"/>
  <c r="J2386" i="66" s="1"/>
  <c r="D2388" i="66"/>
  <c r="J2387" i="66" s="1"/>
  <c r="D2389" i="66"/>
  <c r="J2388" i="66" s="1"/>
  <c r="D2390" i="66"/>
  <c r="J2389" i="66" s="1"/>
  <c r="E2381" i="66"/>
  <c r="D2381" i="66"/>
  <c r="J2380" i="66" s="1"/>
  <c r="J1915" i="66"/>
  <c r="K1915" i="66"/>
  <c r="L1915" i="66"/>
  <c r="J1916" i="66"/>
  <c r="K1916" i="66"/>
  <c r="L1916" i="66"/>
  <c r="J1917" i="66"/>
  <c r="K1917" i="66"/>
  <c r="L1917" i="66"/>
  <c r="J1918" i="66"/>
  <c r="K1918" i="66"/>
  <c r="L1918" i="66"/>
  <c r="K1914" i="66"/>
  <c r="L1914" i="66"/>
  <c r="J1914" i="66"/>
  <c r="D1916" i="66"/>
  <c r="E1916" i="66"/>
  <c r="F1916" i="66"/>
  <c r="D1917" i="66"/>
  <c r="E1917" i="66"/>
  <c r="F1917" i="66"/>
  <c r="D1918" i="66"/>
  <c r="E1918" i="66"/>
  <c r="F1918" i="66"/>
  <c r="F1915" i="66"/>
  <c r="E1915" i="66"/>
  <c r="D1915" i="66"/>
  <c r="F1914" i="66"/>
  <c r="E1914" i="66"/>
  <c r="D1914" i="66"/>
  <c r="E1893" i="66"/>
  <c r="E1894" i="66"/>
  <c r="E1906" i="66" l="1"/>
  <c r="E1904" i="66"/>
  <c r="E1903" i="66"/>
  <c r="E1902" i="66"/>
  <c r="E1905" i="66"/>
  <c r="L22" i="64"/>
  <c r="D1235" i="66"/>
  <c r="D1234" i="66"/>
  <c r="F1234" i="66" s="1"/>
  <c r="I1235" i="66"/>
  <c r="J1235" i="66"/>
  <c r="K1235" i="66"/>
  <c r="I1236" i="66"/>
  <c r="J1236" i="66"/>
  <c r="K1236" i="66"/>
  <c r="I1237" i="66"/>
  <c r="J1237" i="66"/>
  <c r="K1237" i="66"/>
  <c r="I1238" i="66"/>
  <c r="J1238" i="66"/>
  <c r="K1238" i="66"/>
  <c r="I1239" i="66"/>
  <c r="J1239" i="66"/>
  <c r="K1239" i="66"/>
  <c r="I1240" i="66"/>
  <c r="J1240" i="66"/>
  <c r="K1240" i="66"/>
  <c r="I1241" i="66"/>
  <c r="J1241" i="66"/>
  <c r="K1241" i="66"/>
  <c r="I1242" i="66"/>
  <c r="J1242" i="66"/>
  <c r="K1242" i="66"/>
  <c r="I1243" i="66"/>
  <c r="J1243" i="66"/>
  <c r="K1243" i="66"/>
  <c r="I1244" i="66"/>
  <c r="J1244" i="66"/>
  <c r="K1244" i="66"/>
  <c r="I1245" i="66"/>
  <c r="J1245" i="66"/>
  <c r="K1245" i="66"/>
  <c r="I1246" i="66"/>
  <c r="J1246" i="66"/>
  <c r="K1246" i="66"/>
  <c r="I1247" i="66"/>
  <c r="J1247" i="66"/>
  <c r="K1247" i="66"/>
  <c r="I1248" i="66"/>
  <c r="J1248" i="66"/>
  <c r="K1248" i="66"/>
  <c r="I1249" i="66"/>
  <c r="J1249" i="66"/>
  <c r="K1249" i="66"/>
  <c r="I1250" i="66"/>
  <c r="J1250" i="66"/>
  <c r="K1250" i="66"/>
  <c r="I1251" i="66"/>
  <c r="J1251" i="66"/>
  <c r="K1251" i="66"/>
  <c r="I1252" i="66"/>
  <c r="J1252" i="66"/>
  <c r="K1252" i="66"/>
  <c r="I1253" i="66"/>
  <c r="J1253" i="66"/>
  <c r="K1253" i="66"/>
  <c r="I1254" i="66"/>
  <c r="J1254" i="66"/>
  <c r="K1254" i="66"/>
  <c r="I1255" i="66"/>
  <c r="J1255" i="66"/>
  <c r="K1255" i="66"/>
  <c r="J1234" i="66"/>
  <c r="K1234" i="66"/>
  <c r="E1235" i="66"/>
  <c r="D1236" i="66"/>
  <c r="E1236" i="66"/>
  <c r="D1237" i="66"/>
  <c r="E1237" i="66"/>
  <c r="D1238" i="66"/>
  <c r="E1238" i="66"/>
  <c r="D1239" i="66"/>
  <c r="E1239" i="66"/>
  <c r="D1240" i="66"/>
  <c r="E1240" i="66"/>
  <c r="D1241" i="66"/>
  <c r="E1241" i="66"/>
  <c r="D1242" i="66"/>
  <c r="E1242" i="66"/>
  <c r="D1243" i="66"/>
  <c r="E1243" i="66"/>
  <c r="D1244" i="66"/>
  <c r="E1244" i="66"/>
  <c r="D1245" i="66"/>
  <c r="E1245" i="66"/>
  <c r="D1246" i="66"/>
  <c r="E1246" i="66"/>
  <c r="D1247" i="66"/>
  <c r="E1247" i="66"/>
  <c r="D1248" i="66"/>
  <c r="E1248" i="66"/>
  <c r="D1249" i="66"/>
  <c r="E1249" i="66"/>
  <c r="D1250" i="66"/>
  <c r="E1250" i="66"/>
  <c r="D1251" i="66"/>
  <c r="E1251" i="66"/>
  <c r="D1252" i="66"/>
  <c r="E1252" i="66"/>
  <c r="D1253" i="66"/>
  <c r="E1253" i="66"/>
  <c r="D1254" i="66"/>
  <c r="E1254" i="66"/>
  <c r="D1255" i="66"/>
  <c r="E1255" i="66"/>
  <c r="E1234" i="66"/>
  <c r="F1303" i="66"/>
  <c r="G1303" i="66"/>
  <c r="H1303" i="66"/>
  <c r="F1304" i="66"/>
  <c r="G1304" i="66"/>
  <c r="H1304" i="66"/>
  <c r="F1305" i="66"/>
  <c r="G1305" i="66"/>
  <c r="H1305" i="66"/>
  <c r="F1306" i="66"/>
  <c r="G1306" i="66"/>
  <c r="H1306" i="66"/>
  <c r="F1307" i="66"/>
  <c r="G1307" i="66"/>
  <c r="H1307" i="66"/>
  <c r="F1308" i="66"/>
  <c r="G1308" i="66"/>
  <c r="H1308" i="66"/>
  <c r="F1309" i="66"/>
  <c r="G1309" i="66"/>
  <c r="H1309" i="66"/>
  <c r="F1310" i="66"/>
  <c r="G1310" i="66"/>
  <c r="H1310" i="66"/>
  <c r="F1311" i="66"/>
  <c r="G1311" i="66"/>
  <c r="H1311" i="66"/>
  <c r="F1312" i="66"/>
  <c r="G1312" i="66"/>
  <c r="H1312" i="66"/>
  <c r="F1313" i="66"/>
  <c r="G1313" i="66"/>
  <c r="H1313" i="66"/>
  <c r="F1314" i="66"/>
  <c r="G1314" i="66"/>
  <c r="H1314" i="66"/>
  <c r="F1315" i="66"/>
  <c r="G1315" i="66"/>
  <c r="H1315" i="66"/>
  <c r="F1316" i="66"/>
  <c r="G1316" i="66"/>
  <c r="H1316" i="66"/>
  <c r="F1317" i="66"/>
  <c r="G1317" i="66"/>
  <c r="H1317" i="66"/>
  <c r="F1318" i="66"/>
  <c r="G1318" i="66"/>
  <c r="H1318" i="66"/>
  <c r="F1319" i="66"/>
  <c r="G1319" i="66"/>
  <c r="H1319" i="66"/>
  <c r="F1320" i="66"/>
  <c r="G1320" i="66"/>
  <c r="H1320" i="66"/>
  <c r="F1321" i="66"/>
  <c r="G1321" i="66"/>
  <c r="H1321" i="66"/>
  <c r="F1322" i="66"/>
  <c r="G1322" i="66"/>
  <c r="H1322" i="66"/>
  <c r="F1323" i="66"/>
  <c r="G1323" i="66"/>
  <c r="H1323" i="66"/>
  <c r="F1324" i="66"/>
  <c r="G1324" i="66"/>
  <c r="H1324" i="66"/>
  <c r="F1325" i="66"/>
  <c r="G1325" i="66"/>
  <c r="H1325" i="66"/>
  <c r="F1326" i="66"/>
  <c r="G1326" i="66"/>
  <c r="H1326" i="66"/>
  <c r="F1327" i="66"/>
  <c r="G1327" i="66"/>
  <c r="H1327" i="66"/>
  <c r="F1328" i="66"/>
  <c r="G1328" i="66"/>
  <c r="H1328" i="66"/>
  <c r="F1329" i="66"/>
  <c r="G1329" i="66"/>
  <c r="H1329" i="66"/>
  <c r="F1330" i="66"/>
  <c r="G1330" i="66"/>
  <c r="H1330" i="66"/>
  <c r="F1331" i="66"/>
  <c r="G1331" i="66"/>
  <c r="H1331" i="66"/>
  <c r="F1332" i="66"/>
  <c r="G1332" i="66"/>
  <c r="H1332" i="66"/>
  <c r="F1333" i="66"/>
  <c r="G1333" i="66"/>
  <c r="H1333" i="66"/>
  <c r="G1302" i="66"/>
  <c r="H1302" i="66"/>
  <c r="F1302" i="66"/>
  <c r="E1302" i="66"/>
  <c r="H1255" i="66" l="1"/>
  <c r="F1255" i="66"/>
  <c r="G1234" i="66"/>
  <c r="M1234" i="66" s="1"/>
  <c r="L1234" i="66"/>
  <c r="H1234" i="66"/>
  <c r="N1234" i="66" s="1"/>
  <c r="F1254" i="66"/>
  <c r="L1254" i="66" s="1"/>
  <c r="G1254" i="66"/>
  <c r="M1254" i="66" s="1"/>
  <c r="H1254" i="66"/>
  <c r="N1254" i="66" s="1"/>
  <c r="H1252" i="66"/>
  <c r="N1252" i="66" s="1"/>
  <c r="F1252" i="66"/>
  <c r="L1252" i="66" s="1"/>
  <c r="G1252" i="66"/>
  <c r="M1252" i="66" s="1"/>
  <c r="F1250" i="66"/>
  <c r="L1250" i="66" s="1"/>
  <c r="G1250" i="66"/>
  <c r="M1250" i="66" s="1"/>
  <c r="H1250" i="66"/>
  <c r="N1250" i="66" s="1"/>
  <c r="H1248" i="66"/>
  <c r="N1248" i="66" s="1"/>
  <c r="F1248" i="66"/>
  <c r="L1248" i="66" s="1"/>
  <c r="G1248" i="66"/>
  <c r="M1248" i="66" s="1"/>
  <c r="F1246" i="66"/>
  <c r="L1246" i="66" s="1"/>
  <c r="G1246" i="66"/>
  <c r="M1246" i="66" s="1"/>
  <c r="H1246" i="66"/>
  <c r="N1246" i="66" s="1"/>
  <c r="H1244" i="66"/>
  <c r="N1244" i="66" s="1"/>
  <c r="F1244" i="66"/>
  <c r="L1244" i="66" s="1"/>
  <c r="G1244" i="66"/>
  <c r="M1244" i="66" s="1"/>
  <c r="F1242" i="66"/>
  <c r="L1242" i="66" s="1"/>
  <c r="G1242" i="66"/>
  <c r="M1242" i="66" s="1"/>
  <c r="H1242" i="66"/>
  <c r="N1242" i="66" s="1"/>
  <c r="H1240" i="66"/>
  <c r="N1240" i="66" s="1"/>
  <c r="F1240" i="66"/>
  <c r="L1240" i="66" s="1"/>
  <c r="G1240" i="66"/>
  <c r="M1240" i="66" s="1"/>
  <c r="F1238" i="66"/>
  <c r="L1238" i="66" s="1"/>
  <c r="G1238" i="66"/>
  <c r="M1238" i="66" s="1"/>
  <c r="H1238" i="66"/>
  <c r="N1238" i="66" s="1"/>
  <c r="H1236" i="66"/>
  <c r="N1236" i="66" s="1"/>
  <c r="F1236" i="66"/>
  <c r="L1236" i="66" s="1"/>
  <c r="G1236" i="66"/>
  <c r="M1236" i="66" s="1"/>
  <c r="G1235" i="66"/>
  <c r="M1235" i="66" s="1"/>
  <c r="H1235" i="66"/>
  <c r="N1235" i="66" s="1"/>
  <c r="F1235" i="66"/>
  <c r="L1235" i="66" s="1"/>
  <c r="N1255" i="66"/>
  <c r="G1255" i="66"/>
  <c r="M1255" i="66" s="1"/>
  <c r="L1255" i="66"/>
  <c r="F1253" i="66"/>
  <c r="L1253" i="66" s="1"/>
  <c r="G1253" i="66"/>
  <c r="M1253" i="66" s="1"/>
  <c r="H1253" i="66"/>
  <c r="N1253" i="66" s="1"/>
  <c r="G1251" i="66"/>
  <c r="M1251" i="66" s="1"/>
  <c r="H1251" i="66"/>
  <c r="N1251" i="66" s="1"/>
  <c r="F1251" i="66"/>
  <c r="L1251" i="66" s="1"/>
  <c r="F1249" i="66"/>
  <c r="L1249" i="66" s="1"/>
  <c r="G1249" i="66"/>
  <c r="M1249" i="66" s="1"/>
  <c r="H1249" i="66"/>
  <c r="N1249" i="66" s="1"/>
  <c r="G1247" i="66"/>
  <c r="M1247" i="66" s="1"/>
  <c r="H1247" i="66"/>
  <c r="N1247" i="66" s="1"/>
  <c r="F1247" i="66"/>
  <c r="L1247" i="66" s="1"/>
  <c r="F1245" i="66"/>
  <c r="L1245" i="66" s="1"/>
  <c r="G1245" i="66"/>
  <c r="M1245" i="66" s="1"/>
  <c r="H1245" i="66"/>
  <c r="N1245" i="66" s="1"/>
  <c r="G1243" i="66"/>
  <c r="M1243" i="66" s="1"/>
  <c r="H1243" i="66"/>
  <c r="N1243" i="66" s="1"/>
  <c r="F1243" i="66"/>
  <c r="L1243" i="66" s="1"/>
  <c r="F1241" i="66"/>
  <c r="L1241" i="66" s="1"/>
  <c r="G1241" i="66"/>
  <c r="M1241" i="66" s="1"/>
  <c r="H1241" i="66"/>
  <c r="N1241" i="66" s="1"/>
  <c r="G1239" i="66"/>
  <c r="M1239" i="66" s="1"/>
  <c r="H1239" i="66"/>
  <c r="N1239" i="66" s="1"/>
  <c r="F1239" i="66"/>
  <c r="L1239" i="66" s="1"/>
  <c r="F1237" i="66"/>
  <c r="L1237" i="66" s="1"/>
  <c r="G1237" i="66"/>
  <c r="M1237" i="66" s="1"/>
  <c r="H1237" i="66"/>
  <c r="N1237" i="66" s="1"/>
  <c r="F1334" i="66"/>
  <c r="N98" i="62" s="1"/>
  <c r="H1334" i="66"/>
  <c r="P98" i="62" s="1"/>
  <c r="G1334" i="66"/>
  <c r="O98" i="62" s="1"/>
  <c r="I1305" i="66"/>
  <c r="Q69" i="62" s="1"/>
  <c r="I1302" i="66"/>
  <c r="Q66" i="62" s="1"/>
  <c r="I1322" i="66"/>
  <c r="Q86" i="62" s="1"/>
  <c r="I1318" i="66"/>
  <c r="Q82" i="62" s="1"/>
  <c r="I1312" i="66"/>
  <c r="I1310" i="66"/>
  <c r="Q74" i="62" s="1"/>
  <c r="I1304" i="66"/>
  <c r="Q68" i="62" s="1"/>
  <c r="I1324" i="66"/>
  <c r="Q88" i="62" s="1"/>
  <c r="I1320" i="66"/>
  <c r="Q84" i="62" s="1"/>
  <c r="I1306" i="66"/>
  <c r="Q70" i="62" s="1"/>
  <c r="I1316" i="66"/>
  <c r="Q80" i="62" s="1"/>
  <c r="I1314" i="66"/>
  <c r="Q78" i="62" s="1"/>
  <c r="I1308" i="66"/>
  <c r="Q72" i="62" s="1"/>
  <c r="I1331" i="66"/>
  <c r="Q95" i="62" s="1"/>
  <c r="I1325" i="66"/>
  <c r="Q89" i="62" s="1"/>
  <c r="I1321" i="66"/>
  <c r="Q85" i="62" s="1"/>
  <c r="I1315" i="66"/>
  <c r="Q79" i="62" s="1"/>
  <c r="I1309" i="66"/>
  <c r="Q73" i="62" s="1"/>
  <c r="I1303" i="66"/>
  <c r="Q67" i="62" s="1"/>
  <c r="I1333" i="66"/>
  <c r="Q97" i="62" s="1"/>
  <c r="I1329" i="66"/>
  <c r="Q93" i="62" s="1"/>
  <c r="I1327" i="66"/>
  <c r="Q91" i="62" s="1"/>
  <c r="I1323" i="66"/>
  <c r="Q87" i="62" s="1"/>
  <c r="I1319" i="66"/>
  <c r="Q83" i="62" s="1"/>
  <c r="I1317" i="66"/>
  <c r="Q81" i="62" s="1"/>
  <c r="I1313" i="66"/>
  <c r="Q77" i="62" s="1"/>
  <c r="I1311" i="66"/>
  <c r="Q75" i="62" s="1"/>
  <c r="I1307" i="66"/>
  <c r="Q71" i="62" s="1"/>
  <c r="I1332" i="66"/>
  <c r="Q96" i="62" s="1"/>
  <c r="I1330" i="66"/>
  <c r="Q94" i="62" s="1"/>
  <c r="I1326" i="66"/>
  <c r="Q90" i="62" s="1"/>
  <c r="I1328" i="66"/>
  <c r="Q92" i="62" s="1"/>
  <c r="O1245" i="66" l="1"/>
  <c r="O1249" i="66"/>
  <c r="O1253" i="66"/>
  <c r="O1251" i="66"/>
  <c r="O1239" i="66"/>
  <c r="N1256" i="66"/>
  <c r="O1243" i="66"/>
  <c r="O1247" i="66"/>
  <c r="L1256" i="66"/>
  <c r="O1234" i="66"/>
  <c r="M1256" i="66"/>
  <c r="O1255" i="66"/>
  <c r="O1238" i="66"/>
  <c r="O1242" i="66"/>
  <c r="O1246" i="66"/>
  <c r="O1250" i="66"/>
  <c r="O1254" i="66"/>
  <c r="O1237" i="66"/>
  <c r="O1241" i="66"/>
  <c r="O1236" i="66"/>
  <c r="O1240" i="66"/>
  <c r="O1244" i="66"/>
  <c r="O1248" i="66"/>
  <c r="O1252" i="66"/>
  <c r="O1235" i="66"/>
  <c r="D1261" i="66"/>
  <c r="E2440" i="66" s="1"/>
  <c r="E1261" i="66"/>
  <c r="F2440" i="66" s="1"/>
  <c r="F1261" i="66"/>
  <c r="G2440" i="66" s="1"/>
  <c r="Q76" i="62"/>
  <c r="I1334" i="66"/>
  <c r="O1256" i="66" l="1"/>
  <c r="G1262" i="66"/>
  <c r="G1261" i="66"/>
  <c r="H2440" i="66" s="1"/>
  <c r="Q98" i="62"/>
  <c r="G2399" i="66"/>
  <c r="G2375" i="66"/>
  <c r="G2090" i="66"/>
  <c r="D2421" i="66"/>
  <c r="I103" i="65"/>
  <c r="I104" i="65"/>
  <c r="I105" i="65"/>
  <c r="I106" i="65"/>
  <c r="I107" i="65"/>
  <c r="I108" i="65"/>
  <c r="I109" i="65"/>
  <c r="I110" i="65"/>
  <c r="I111" i="65"/>
  <c r="D2406" i="66"/>
  <c r="D2407" i="66"/>
  <c r="D2408" i="66"/>
  <c r="D2409" i="66"/>
  <c r="D2410" i="66"/>
  <c r="D2411" i="66"/>
  <c r="D2412" i="66"/>
  <c r="D2413" i="66"/>
  <c r="D2414" i="66"/>
  <c r="D2405" i="66"/>
  <c r="M2384" i="66"/>
  <c r="M2383" i="66"/>
  <c r="I102" i="65" l="1"/>
  <c r="G2034" i="66"/>
  <c r="G2035" i="66"/>
  <c r="G2036" i="66"/>
  <c r="G2037" i="66"/>
  <c r="G2038" i="66"/>
  <c r="G2039" i="66"/>
  <c r="G2040" i="66"/>
  <c r="G2033" i="66"/>
  <c r="H2034" i="66"/>
  <c r="H2035" i="66"/>
  <c r="H2036" i="66"/>
  <c r="H2037" i="66"/>
  <c r="H2038" i="66"/>
  <c r="H2039" i="66"/>
  <c r="H2033" i="66"/>
  <c r="D2034" i="66"/>
  <c r="D2035" i="66"/>
  <c r="D2036" i="66"/>
  <c r="D2037" i="66"/>
  <c r="D2038" i="66"/>
  <c r="D2039" i="66"/>
  <c r="D2040" i="66"/>
  <c r="D2033" i="66"/>
  <c r="E2033" i="66" l="1"/>
  <c r="G59" i="27" s="1"/>
  <c r="F2033" i="66"/>
  <c r="I2033" i="66" s="1"/>
  <c r="M59" i="27" s="1"/>
  <c r="F2040" i="66"/>
  <c r="I2040" i="66" s="1"/>
  <c r="E2040" i="66"/>
  <c r="G66" i="27" s="1"/>
  <c r="E2038" i="66"/>
  <c r="G64" i="27" s="1"/>
  <c r="F2038" i="66"/>
  <c r="H64" i="27" s="1"/>
  <c r="F2037" i="66"/>
  <c r="H63" i="27" s="1"/>
  <c r="E2037" i="66"/>
  <c r="G63" i="27" s="1"/>
  <c r="F2034" i="66"/>
  <c r="H60" i="27" s="1"/>
  <c r="E2034" i="66"/>
  <c r="G60" i="27" s="1"/>
  <c r="F2039" i="66"/>
  <c r="H65" i="27" s="1"/>
  <c r="E2039" i="66"/>
  <c r="G65" i="27" s="1"/>
  <c r="E2036" i="66"/>
  <c r="G62" i="27" s="1"/>
  <c r="F2036" i="66"/>
  <c r="H62" i="27" s="1"/>
  <c r="E2035" i="66"/>
  <c r="G61" i="27" s="1"/>
  <c r="F2035" i="66"/>
  <c r="H61" i="27" s="1"/>
  <c r="G42" i="27"/>
  <c r="G30" i="27"/>
  <c r="G24" i="27"/>
  <c r="H39" i="27"/>
  <c r="G33" i="27"/>
  <c r="H27" i="27"/>
  <c r="G22" i="27"/>
  <c r="G32" i="27"/>
  <c r="G26" i="27"/>
  <c r="H43" i="27"/>
  <c r="H37" i="27"/>
  <c r="G31" i="27"/>
  <c r="G25" i="27"/>
  <c r="N41" i="27"/>
  <c r="H35" i="27"/>
  <c r="H29" i="27"/>
  <c r="N40" i="27"/>
  <c r="H34" i="27"/>
  <c r="N28" i="27"/>
  <c r="G36" i="27"/>
  <c r="H23" i="27"/>
  <c r="G38" i="27"/>
  <c r="H38" i="27"/>
  <c r="H26" i="27"/>
  <c r="G35" i="27"/>
  <c r="G23" i="27"/>
  <c r="G40" i="27"/>
  <c r="G34" i="27"/>
  <c r="G28" i="27"/>
  <c r="H22" i="27"/>
  <c r="G39" i="27"/>
  <c r="G27" i="27"/>
  <c r="H32" i="27"/>
  <c r="H33" i="27"/>
  <c r="G41" i="27"/>
  <c r="G29" i="27"/>
  <c r="H42" i="27"/>
  <c r="G43" i="27"/>
  <c r="G37" i="27"/>
  <c r="H66" i="27" l="1"/>
  <c r="I2039" i="66"/>
  <c r="M65" i="27" s="1"/>
  <c r="N23" i="27"/>
  <c r="H59" i="27"/>
  <c r="N39" i="27"/>
  <c r="M66" i="27"/>
  <c r="I2037" i="66"/>
  <c r="M63" i="27" s="1"/>
  <c r="N37" i="27"/>
  <c r="H41" i="27"/>
  <c r="N34" i="27"/>
  <c r="N29" i="27"/>
  <c r="N27" i="27"/>
  <c r="I2034" i="66"/>
  <c r="I2036" i="66"/>
  <c r="M62" i="27" s="1"/>
  <c r="H40" i="27"/>
  <c r="N35" i="27"/>
  <c r="N32" i="27"/>
  <c r="N36" i="27"/>
  <c r="I2035" i="66"/>
  <c r="N38" i="27"/>
  <c r="N24" i="27"/>
  <c r="N42" i="27"/>
  <c r="H28" i="27"/>
  <c r="N31" i="27"/>
  <c r="N30" i="27"/>
  <c r="I2038" i="66"/>
  <c r="M64" i="27" s="1"/>
  <c r="N25" i="27"/>
  <c r="N43" i="27"/>
  <c r="N26" i="27"/>
  <c r="H36" i="27"/>
  <c r="H25" i="27"/>
  <c r="H31" i="27"/>
  <c r="H24" i="27"/>
  <c r="H30" i="27"/>
  <c r="I2041" i="66" l="1"/>
  <c r="N33" i="27"/>
  <c r="N22" i="27"/>
  <c r="G1927" i="66"/>
  <c r="H2450" i="66" s="1"/>
  <c r="E2116" i="66"/>
  <c r="E2117" i="66"/>
  <c r="E2118" i="66"/>
  <c r="E2119" i="66"/>
  <c r="E2121" i="66"/>
  <c r="E2122" i="66"/>
  <c r="E2123" i="66"/>
  <c r="E2124" i="66"/>
  <c r="E2125" i="66"/>
  <c r="E2126" i="66"/>
  <c r="E2127" i="66"/>
  <c r="E2128" i="66"/>
  <c r="E2129" i="66"/>
  <c r="E2130" i="66"/>
  <c r="E2131" i="66"/>
  <c r="E2132" i="66"/>
  <c r="E2133" i="66"/>
  <c r="E2134" i="66"/>
  <c r="E2135" i="66"/>
  <c r="E2136" i="66"/>
  <c r="AZ1891" i="66"/>
  <c r="AY1891" i="66"/>
  <c r="AW1891" i="66"/>
  <c r="AV1891" i="66"/>
  <c r="AU1891" i="66"/>
  <c r="AT1891" i="66"/>
  <c r="AS1891" i="66"/>
  <c r="AR1891" i="66"/>
  <c r="AQ1891" i="66"/>
  <c r="AP1891" i="66"/>
  <c r="AO1891" i="66"/>
  <c r="AN1891" i="66"/>
  <c r="AM1891" i="66"/>
  <c r="AL1891" i="66"/>
  <c r="AK1891" i="66"/>
  <c r="AJ1891" i="66"/>
  <c r="AI1891" i="66"/>
  <c r="AH1891" i="66"/>
  <c r="AG1891" i="66"/>
  <c r="AF1891" i="66"/>
  <c r="AE1891" i="66"/>
  <c r="AD1891" i="66"/>
  <c r="AC1891" i="66"/>
  <c r="AB1891" i="66"/>
  <c r="AA1891" i="66"/>
  <c r="Z1891" i="66"/>
  <c r="Y1891" i="66"/>
  <c r="X1891" i="66"/>
  <c r="W1891" i="66"/>
  <c r="V1891" i="66"/>
  <c r="U1891" i="66"/>
  <c r="T1891" i="66"/>
  <c r="S1891" i="66"/>
  <c r="R1891" i="66"/>
  <c r="Q1891" i="66"/>
  <c r="P1891" i="66"/>
  <c r="O1891" i="66"/>
  <c r="N1891" i="66"/>
  <c r="M1891" i="66"/>
  <c r="L1891" i="66"/>
  <c r="K1891" i="66"/>
  <c r="J1891" i="66"/>
  <c r="I1891" i="66"/>
  <c r="H1891" i="66"/>
  <c r="G1891" i="66"/>
  <c r="I1918" i="66" l="1"/>
  <c r="O1918" i="66" s="1"/>
  <c r="G1915" i="66"/>
  <c r="M1915" i="66" s="1"/>
  <c r="H1916" i="66"/>
  <c r="N1916" i="66" s="1"/>
  <c r="I1917" i="66"/>
  <c r="O1917" i="66" s="1"/>
  <c r="H1918" i="66"/>
  <c r="N1918" i="66" s="1"/>
  <c r="H1915" i="66"/>
  <c r="N1915" i="66" s="1"/>
  <c r="I1916" i="66"/>
  <c r="O1916" i="66" s="1"/>
  <c r="I1914" i="66"/>
  <c r="O1914" i="66" s="1"/>
  <c r="G1918" i="66"/>
  <c r="M1918" i="66" s="1"/>
  <c r="I1915" i="66"/>
  <c r="O1915" i="66" s="1"/>
  <c r="G1917" i="66"/>
  <c r="M1917" i="66" s="1"/>
  <c r="H1914" i="66"/>
  <c r="N1914" i="66" s="1"/>
  <c r="G1914" i="66"/>
  <c r="M1914" i="66" s="1"/>
  <c r="G1916" i="66"/>
  <c r="M1916" i="66" s="1"/>
  <c r="H1917" i="66"/>
  <c r="N1917" i="66" s="1"/>
  <c r="E1672" i="66"/>
  <c r="E1673" i="66"/>
  <c r="E1674" i="66"/>
  <c r="E1675" i="66"/>
  <c r="F1672" i="66"/>
  <c r="F1673" i="66"/>
  <c r="F1674" i="66"/>
  <c r="F1675" i="66"/>
  <c r="F1671" i="66"/>
  <c r="E1671" i="66"/>
  <c r="D1672" i="66"/>
  <c r="D1673" i="66"/>
  <c r="D1674" i="66"/>
  <c r="E1641" i="66" s="1"/>
  <c r="D1675" i="66"/>
  <c r="E1642" i="66" s="1"/>
  <c r="D1671" i="66"/>
  <c r="P1918" i="66" l="1"/>
  <c r="P1916" i="66"/>
  <c r="I241" i="60"/>
  <c r="N1919" i="66"/>
  <c r="O1919" i="66"/>
  <c r="P1917" i="66"/>
  <c r="P1915" i="66"/>
  <c r="P1914" i="66"/>
  <c r="M1919" i="66"/>
  <c r="G1674" i="66"/>
  <c r="M1674" i="66" s="1"/>
  <c r="H1674" i="66"/>
  <c r="N1674" i="66" s="1"/>
  <c r="I1674" i="66"/>
  <c r="O1674" i="66" s="1"/>
  <c r="I1673" i="66"/>
  <c r="O1673" i="66" s="1"/>
  <c r="G1673" i="66"/>
  <c r="M1673" i="66" s="1"/>
  <c r="H1673" i="66"/>
  <c r="N1673" i="66" s="1"/>
  <c r="G1671" i="66"/>
  <c r="M1671" i="66" s="1"/>
  <c r="I1671" i="66"/>
  <c r="O1671" i="66" s="1"/>
  <c r="H1671" i="66"/>
  <c r="N1671" i="66" s="1"/>
  <c r="H1672" i="66"/>
  <c r="N1672" i="66" s="1"/>
  <c r="I1672" i="66"/>
  <c r="O1672" i="66" s="1"/>
  <c r="G1672" i="66"/>
  <c r="M1672" i="66" s="1"/>
  <c r="G1675" i="66"/>
  <c r="I140" i="60" s="1"/>
  <c r="H1675" i="66"/>
  <c r="N1675" i="66" s="1"/>
  <c r="I1675" i="66"/>
  <c r="O1675" i="66" s="1"/>
  <c r="E1640" i="66"/>
  <c r="E1639" i="66"/>
  <c r="E1638" i="66"/>
  <c r="P1919" i="66" l="1"/>
  <c r="P1673" i="66"/>
  <c r="P1674" i="66"/>
  <c r="N1682" i="66"/>
  <c r="O1682" i="66"/>
  <c r="P1672" i="66"/>
  <c r="M1675" i="66"/>
  <c r="P1675" i="66" s="1"/>
  <c r="J140" i="60"/>
  <c r="K140" i="60"/>
  <c r="P1671" i="66"/>
  <c r="K1464" i="66"/>
  <c r="L1464" i="66"/>
  <c r="K1465" i="66"/>
  <c r="L1465" i="66"/>
  <c r="K1466" i="66"/>
  <c r="L1466" i="66"/>
  <c r="K1467" i="66"/>
  <c r="L1467" i="66"/>
  <c r="K1468" i="66"/>
  <c r="L1468" i="66"/>
  <c r="K1469" i="66"/>
  <c r="L1469" i="66"/>
  <c r="K1470" i="66"/>
  <c r="L1470" i="66"/>
  <c r="K1471" i="66"/>
  <c r="L1471" i="66"/>
  <c r="K1472" i="66"/>
  <c r="L1472" i="66"/>
  <c r="K1473" i="66"/>
  <c r="L1473" i="66"/>
  <c r="K1474" i="66"/>
  <c r="L1474" i="66"/>
  <c r="K1475" i="66"/>
  <c r="L1475" i="66"/>
  <c r="K1476" i="66"/>
  <c r="L1476" i="66"/>
  <c r="K1477" i="66"/>
  <c r="L1477" i="66"/>
  <c r="K1478" i="66"/>
  <c r="L1478" i="66"/>
  <c r="K1479" i="66"/>
  <c r="L1479" i="66"/>
  <c r="K1480" i="66"/>
  <c r="L1480" i="66"/>
  <c r="K1481" i="66"/>
  <c r="L1481" i="66"/>
  <c r="K1482" i="66"/>
  <c r="L1482" i="66"/>
  <c r="K1483" i="66"/>
  <c r="L1483" i="66"/>
  <c r="J1465" i="66"/>
  <c r="J1466" i="66"/>
  <c r="J1467" i="66"/>
  <c r="J1468" i="66"/>
  <c r="J1469" i="66"/>
  <c r="J1470" i="66"/>
  <c r="J1471" i="66"/>
  <c r="J1472" i="66"/>
  <c r="J1473" i="66"/>
  <c r="J1474" i="66"/>
  <c r="J1475" i="66"/>
  <c r="J1476" i="66"/>
  <c r="J1477" i="66"/>
  <c r="J1478" i="66"/>
  <c r="J1479" i="66"/>
  <c r="J1480" i="66"/>
  <c r="J1481" i="66"/>
  <c r="J1482" i="66"/>
  <c r="J1483" i="66"/>
  <c r="J1464" i="66"/>
  <c r="F1465" i="66"/>
  <c r="F1466" i="66"/>
  <c r="F1467" i="66"/>
  <c r="F1468" i="66"/>
  <c r="F1469" i="66"/>
  <c r="F1470" i="66"/>
  <c r="F1471" i="66"/>
  <c r="F1472" i="66"/>
  <c r="F1473" i="66"/>
  <c r="F1474" i="66"/>
  <c r="F1475" i="66"/>
  <c r="F1476" i="66"/>
  <c r="F1477" i="66"/>
  <c r="F1478" i="66"/>
  <c r="F1479" i="66"/>
  <c r="F1480" i="66"/>
  <c r="F1481" i="66"/>
  <c r="F1482" i="66"/>
  <c r="F1483" i="66"/>
  <c r="F1464" i="66"/>
  <c r="E1465" i="66"/>
  <c r="E1466" i="66"/>
  <c r="E1467" i="66"/>
  <c r="E1468" i="66"/>
  <c r="E1469" i="66"/>
  <c r="E1470" i="66"/>
  <c r="E1471" i="66"/>
  <c r="E1472" i="66"/>
  <c r="E1473" i="66"/>
  <c r="E1474" i="66"/>
  <c r="E1475" i="66"/>
  <c r="E1476" i="66"/>
  <c r="E1477" i="66"/>
  <c r="E1478" i="66"/>
  <c r="E1479" i="66"/>
  <c r="E1480" i="66"/>
  <c r="E1481" i="66"/>
  <c r="E1482" i="66"/>
  <c r="E1483" i="66"/>
  <c r="E1464" i="66"/>
  <c r="D1465" i="66"/>
  <c r="E1421" i="66" s="1"/>
  <c r="D1466" i="66"/>
  <c r="E1422" i="66" s="1"/>
  <c r="D1467" i="66"/>
  <c r="E1423" i="66" s="1"/>
  <c r="D1468" i="66"/>
  <c r="E1424" i="66" s="1"/>
  <c r="D1469" i="66"/>
  <c r="E1425" i="66" s="1"/>
  <c r="D1470" i="66"/>
  <c r="E1426" i="66" s="1"/>
  <c r="D1471" i="66"/>
  <c r="E1427" i="66" s="1"/>
  <c r="D1472" i="66"/>
  <c r="E1428" i="66" s="1"/>
  <c r="D1473" i="66"/>
  <c r="E1429" i="66" s="1"/>
  <c r="D1474" i="66"/>
  <c r="E1430" i="66" s="1"/>
  <c r="D1475" i="66"/>
  <c r="E1431" i="66" s="1"/>
  <c r="D1476" i="66"/>
  <c r="E1432" i="66" s="1"/>
  <c r="D1477" i="66"/>
  <c r="E1433" i="66" s="1"/>
  <c r="D1478" i="66"/>
  <c r="E1434" i="66" s="1"/>
  <c r="D1479" i="66"/>
  <c r="E1435" i="66" s="1"/>
  <c r="D1480" i="66"/>
  <c r="E1436" i="66" s="1"/>
  <c r="D1481" i="66"/>
  <c r="E1437" i="66" s="1"/>
  <c r="D1482" i="66"/>
  <c r="E1438" i="66" s="1"/>
  <c r="D1483" i="66"/>
  <c r="E1439" i="66" s="1"/>
  <c r="D1464" i="66"/>
  <c r="E1420" i="66" s="1"/>
  <c r="M1682" i="66" l="1"/>
  <c r="O147" i="60" s="1"/>
  <c r="P1682" i="66"/>
  <c r="I1464" i="66"/>
  <c r="O1464" i="66" s="1"/>
  <c r="H1464" i="66"/>
  <c r="N1464" i="66" s="1"/>
  <c r="G1464" i="66"/>
  <c r="M1464" i="66" s="1"/>
  <c r="H1480" i="66"/>
  <c r="N1480" i="66" s="1"/>
  <c r="I1480" i="66"/>
  <c r="O1480" i="66" s="1"/>
  <c r="G1480" i="66"/>
  <c r="M1480" i="66" s="1"/>
  <c r="H1476" i="66"/>
  <c r="N1476" i="66" s="1"/>
  <c r="I1476" i="66"/>
  <c r="O1476" i="66" s="1"/>
  <c r="G1476" i="66"/>
  <c r="M1476" i="66" s="1"/>
  <c r="H1472" i="66"/>
  <c r="N1472" i="66" s="1"/>
  <c r="I1472" i="66"/>
  <c r="O1472" i="66" s="1"/>
  <c r="G1472" i="66"/>
  <c r="M1472" i="66" s="1"/>
  <c r="H1468" i="66"/>
  <c r="N1468" i="66" s="1"/>
  <c r="I1468" i="66"/>
  <c r="O1468" i="66" s="1"/>
  <c r="G1468" i="66"/>
  <c r="M1468" i="66" s="1"/>
  <c r="H1483" i="66"/>
  <c r="N1483" i="66" s="1"/>
  <c r="G1483" i="66"/>
  <c r="M1483" i="66" s="1"/>
  <c r="I1483" i="66"/>
  <c r="O1483" i="66" s="1"/>
  <c r="G1479" i="66"/>
  <c r="M1479" i="66" s="1"/>
  <c r="H1479" i="66"/>
  <c r="N1479" i="66" s="1"/>
  <c r="I1479" i="66"/>
  <c r="O1479" i="66" s="1"/>
  <c r="G1475" i="66"/>
  <c r="M1475" i="66" s="1"/>
  <c r="H1475" i="66"/>
  <c r="N1475" i="66" s="1"/>
  <c r="I1475" i="66"/>
  <c r="O1475" i="66" s="1"/>
  <c r="G1471" i="66"/>
  <c r="M1471" i="66" s="1"/>
  <c r="H1471" i="66"/>
  <c r="N1471" i="66" s="1"/>
  <c r="I1471" i="66"/>
  <c r="O1471" i="66" s="1"/>
  <c r="G1467" i="66"/>
  <c r="M1467" i="66" s="1"/>
  <c r="H1467" i="66"/>
  <c r="N1467" i="66" s="1"/>
  <c r="I1467" i="66"/>
  <c r="O1467" i="66" s="1"/>
  <c r="G1482" i="66"/>
  <c r="M1482" i="66" s="1"/>
  <c r="I1482" i="66"/>
  <c r="O1482" i="66" s="1"/>
  <c r="H1482" i="66"/>
  <c r="N1482" i="66" s="1"/>
  <c r="G1478" i="66"/>
  <c r="M1478" i="66" s="1"/>
  <c r="I1478" i="66"/>
  <c r="O1478" i="66" s="1"/>
  <c r="H1478" i="66"/>
  <c r="N1478" i="66" s="1"/>
  <c r="G1474" i="66"/>
  <c r="M1474" i="66" s="1"/>
  <c r="I1474" i="66"/>
  <c r="O1474" i="66" s="1"/>
  <c r="H1474" i="66"/>
  <c r="N1474" i="66" s="1"/>
  <c r="I1470" i="66"/>
  <c r="O1470" i="66" s="1"/>
  <c r="G1470" i="66"/>
  <c r="M1470" i="66" s="1"/>
  <c r="H1470" i="66"/>
  <c r="N1470" i="66" s="1"/>
  <c r="I1466" i="66"/>
  <c r="O1466" i="66" s="1"/>
  <c r="G1466" i="66"/>
  <c r="M1466" i="66" s="1"/>
  <c r="H1466" i="66"/>
  <c r="N1466" i="66" s="1"/>
  <c r="I1481" i="66"/>
  <c r="O1481" i="66" s="1"/>
  <c r="H1481" i="66"/>
  <c r="N1481" i="66" s="1"/>
  <c r="G1481" i="66"/>
  <c r="M1481" i="66" s="1"/>
  <c r="I1477" i="66"/>
  <c r="O1477" i="66" s="1"/>
  <c r="H1477" i="66"/>
  <c r="N1477" i="66" s="1"/>
  <c r="G1477" i="66"/>
  <c r="M1477" i="66" s="1"/>
  <c r="I1473" i="66"/>
  <c r="O1473" i="66" s="1"/>
  <c r="H1473" i="66"/>
  <c r="N1473" i="66" s="1"/>
  <c r="G1473" i="66"/>
  <c r="M1473" i="66" s="1"/>
  <c r="I1469" i="66"/>
  <c r="O1469" i="66" s="1"/>
  <c r="H1469" i="66"/>
  <c r="N1469" i="66" s="1"/>
  <c r="G1469" i="66"/>
  <c r="M1469" i="66" s="1"/>
  <c r="I1465" i="66"/>
  <c r="O1465" i="66" s="1"/>
  <c r="H1465" i="66"/>
  <c r="N1465" i="66" s="1"/>
  <c r="G1465" i="66"/>
  <c r="M1465" i="66" s="1"/>
  <c r="E2487" i="66"/>
  <c r="E2491" i="66" s="1"/>
  <c r="D2487" i="66"/>
  <c r="D2491" i="66" s="1"/>
  <c r="G2480" i="66"/>
  <c r="F2480" i="66"/>
  <c r="E2480" i="66"/>
  <c r="F101" i="68" s="1"/>
  <c r="D2490" i="66"/>
  <c r="I112" i="65"/>
  <c r="P1474" i="66" l="1"/>
  <c r="P1471" i="66"/>
  <c r="P1472" i="66"/>
  <c r="P1476" i="66"/>
  <c r="P1480" i="66"/>
  <c r="P1465" i="66"/>
  <c r="P1475" i="66"/>
  <c r="P1483" i="66"/>
  <c r="P1464" i="66"/>
  <c r="M1484" i="66"/>
  <c r="P1467" i="66"/>
  <c r="N1484" i="66"/>
  <c r="P1473" i="66"/>
  <c r="P1469" i="66"/>
  <c r="P1478" i="66"/>
  <c r="P1479" i="66"/>
  <c r="P1468" i="66"/>
  <c r="O1484" i="66"/>
  <c r="P1470" i="66"/>
  <c r="P1477" i="66"/>
  <c r="P1481" i="66"/>
  <c r="P1482" i="66"/>
  <c r="P1466" i="66"/>
  <c r="G109" i="68"/>
  <c r="F2493" i="66"/>
  <c r="G107" i="68" s="1"/>
  <c r="D2493" i="66"/>
  <c r="G91" i="68" s="1"/>
  <c r="D2492" i="66"/>
  <c r="G95" i="68" s="1"/>
  <c r="D2494" i="66"/>
  <c r="E2494" i="66"/>
  <c r="G101" i="68" s="1"/>
  <c r="E2493" i="66"/>
  <c r="G99" i="68" s="1"/>
  <c r="F2492" i="66"/>
  <c r="G111" i="68" s="1"/>
  <c r="E2492" i="66"/>
  <c r="G103" i="68" s="1"/>
  <c r="F2490" i="66"/>
  <c r="F109" i="68"/>
  <c r="G2490" i="66"/>
  <c r="F85" i="68"/>
  <c r="I34" i="62"/>
  <c r="J34" i="62"/>
  <c r="I43" i="60"/>
  <c r="K43" i="60"/>
  <c r="J43" i="60"/>
  <c r="I43" i="62"/>
  <c r="J46" i="62"/>
  <c r="J42" i="62"/>
  <c r="J36" i="62"/>
  <c r="I47" i="62"/>
  <c r="I41" i="62"/>
  <c r="I35" i="62"/>
  <c r="J37" i="62"/>
  <c r="J27" i="62"/>
  <c r="J43" i="62"/>
  <c r="I48" i="62"/>
  <c r="I40" i="62"/>
  <c r="J47" i="62"/>
  <c r="J41" i="62"/>
  <c r="J35" i="62"/>
  <c r="I29" i="62"/>
  <c r="I30" i="62"/>
  <c r="I37" i="62"/>
  <c r="I27" i="62"/>
  <c r="I46" i="62"/>
  <c r="J48" i="62"/>
  <c r="I42" i="62"/>
  <c r="I36" i="62"/>
  <c r="J40" i="62"/>
  <c r="J29" i="62"/>
  <c r="J30" i="62"/>
  <c r="I31" i="62"/>
  <c r="I28" i="62"/>
  <c r="I45" i="62"/>
  <c r="I39" i="62"/>
  <c r="I33" i="62"/>
  <c r="J31" i="62"/>
  <c r="J28" i="62"/>
  <c r="J45" i="62"/>
  <c r="J39" i="62"/>
  <c r="J33" i="62"/>
  <c r="I44" i="62"/>
  <c r="I38" i="62"/>
  <c r="I32" i="62"/>
  <c r="J44" i="62"/>
  <c r="J38" i="62"/>
  <c r="J32" i="62"/>
  <c r="D2423" i="66"/>
  <c r="K44" i="60"/>
  <c r="P44" i="60"/>
  <c r="F2486" i="66"/>
  <c r="D2486" i="66"/>
  <c r="G2486" i="66"/>
  <c r="E2486" i="66"/>
  <c r="E2490" i="66"/>
  <c r="P1484" i="66" l="1"/>
  <c r="D2503" i="66"/>
  <c r="G93" i="68"/>
  <c r="D2497" i="66"/>
  <c r="I137" i="60"/>
  <c r="O137" i="60"/>
  <c r="K137" i="60"/>
  <c r="Q137" i="60"/>
  <c r="J137" i="60"/>
  <c r="P137" i="60"/>
  <c r="J139" i="60"/>
  <c r="P139" i="60"/>
  <c r="K136" i="60"/>
  <c r="J138" i="60"/>
  <c r="P138" i="60"/>
  <c r="K138" i="60"/>
  <c r="Q138" i="60"/>
  <c r="J136" i="60"/>
  <c r="I138" i="60"/>
  <c r="O138" i="60"/>
  <c r="K139" i="60"/>
  <c r="Q139" i="60"/>
  <c r="Q140" i="60"/>
  <c r="O140" i="60"/>
  <c r="P140" i="60"/>
  <c r="H34" i="62"/>
  <c r="H39" i="62"/>
  <c r="I311" i="68"/>
  <c r="I309" i="68"/>
  <c r="P308" i="68"/>
  <c r="P311" i="68"/>
  <c r="P309" i="68"/>
  <c r="I308" i="68"/>
  <c r="I293" i="68"/>
  <c r="I291" i="68"/>
  <c r="P290" i="68"/>
  <c r="P293" i="68"/>
  <c r="P291" i="68"/>
  <c r="I290" i="68"/>
  <c r="I275" i="68"/>
  <c r="I273" i="68"/>
  <c r="P257" i="68"/>
  <c r="P221" i="68"/>
  <c r="P185" i="68"/>
  <c r="P149" i="68"/>
  <c r="P255" i="68"/>
  <c r="P219" i="68"/>
  <c r="P183" i="68"/>
  <c r="P147" i="68"/>
  <c r="P272" i="68"/>
  <c r="P254" i="68"/>
  <c r="P218" i="68"/>
  <c r="P182" i="68"/>
  <c r="P146" i="68"/>
  <c r="P239" i="68"/>
  <c r="P203" i="68"/>
  <c r="P167" i="68"/>
  <c r="P275" i="68"/>
  <c r="P273" i="68"/>
  <c r="I272" i="68"/>
  <c r="P237" i="68"/>
  <c r="P201" i="68"/>
  <c r="P165" i="68"/>
  <c r="P236" i="68"/>
  <c r="P200" i="68"/>
  <c r="P164" i="68"/>
  <c r="I257" i="68"/>
  <c r="I255" i="68"/>
  <c r="I254" i="68"/>
  <c r="I236" i="68"/>
  <c r="I239" i="68"/>
  <c r="I237" i="68"/>
  <c r="I221" i="68"/>
  <c r="I219" i="68"/>
  <c r="I218" i="68"/>
  <c r="I200" i="68"/>
  <c r="I203" i="68"/>
  <c r="I201" i="68"/>
  <c r="I182" i="68"/>
  <c r="I183" i="68"/>
  <c r="I185" i="68"/>
  <c r="I167" i="68"/>
  <c r="I165" i="68"/>
  <c r="I164" i="68"/>
  <c r="I146" i="68"/>
  <c r="P128" i="68"/>
  <c r="I131" i="68"/>
  <c r="I149" i="68"/>
  <c r="I147" i="68"/>
  <c r="P131" i="68"/>
  <c r="P129" i="68"/>
  <c r="I129" i="68"/>
  <c r="I128" i="68"/>
  <c r="I139" i="60"/>
  <c r="H37" i="62"/>
  <c r="N37" i="62"/>
  <c r="H28" i="62"/>
  <c r="H35" i="62"/>
  <c r="H42" i="62"/>
  <c r="H38" i="62"/>
  <c r="N38" i="62"/>
  <c r="H40" i="62"/>
  <c r="H36" i="62"/>
  <c r="H41" i="62"/>
  <c r="N41" i="62"/>
  <c r="H30" i="62"/>
  <c r="H33" i="62"/>
  <c r="H47" i="62"/>
  <c r="N47" i="62"/>
  <c r="H43" i="62"/>
  <c r="H46" i="62"/>
  <c r="H45" i="62"/>
  <c r="N45" i="62"/>
  <c r="H44" i="62"/>
  <c r="H48" i="62"/>
  <c r="H31" i="62"/>
  <c r="N31" i="62"/>
  <c r="H32" i="62"/>
  <c r="I244" i="60"/>
  <c r="K244" i="60"/>
  <c r="Q244" i="60"/>
  <c r="J244" i="60"/>
  <c r="P244" i="60"/>
  <c r="J243" i="60"/>
  <c r="K243" i="60"/>
  <c r="Q245" i="60"/>
  <c r="K245" i="60"/>
  <c r="I243" i="60"/>
  <c r="P245" i="60"/>
  <c r="J245" i="60"/>
  <c r="O245" i="60"/>
  <c r="I245" i="60"/>
  <c r="J241" i="60"/>
  <c r="K241" i="60"/>
  <c r="J242" i="60"/>
  <c r="K242" i="60"/>
  <c r="I242" i="60"/>
  <c r="H29" i="62"/>
  <c r="P46" i="62"/>
  <c r="N39" i="62"/>
  <c r="P40" i="62"/>
  <c r="O38" i="62"/>
  <c r="O43" i="62"/>
  <c r="P33" i="62"/>
  <c r="P28" i="62"/>
  <c r="O41" i="62"/>
  <c r="O47" i="62"/>
  <c r="O37" i="62"/>
  <c r="P38" i="62"/>
  <c r="N27" i="62"/>
  <c r="H27" i="62"/>
  <c r="O45" i="62"/>
  <c r="N46" i="62"/>
  <c r="O30" i="62"/>
  <c r="O31" i="62"/>
  <c r="O32" i="62"/>
  <c r="O39" i="62"/>
  <c r="O28" i="62"/>
  <c r="P31" i="62"/>
  <c r="P30" i="62"/>
  <c r="O36" i="62"/>
  <c r="P47" i="62"/>
  <c r="N48" i="62"/>
  <c r="O46" i="62"/>
  <c r="P45" i="62"/>
  <c r="N40" i="62"/>
  <c r="O33" i="62"/>
  <c r="N28" i="62"/>
  <c r="P43" i="62"/>
  <c r="P36" i="62"/>
  <c r="O42" i="62"/>
  <c r="P39" i="62"/>
  <c r="P32" i="62"/>
  <c r="P27" i="62"/>
  <c r="P42" i="62"/>
  <c r="O48" i="62"/>
  <c r="O27" i="62"/>
  <c r="N34" i="62"/>
  <c r="N30" i="62"/>
  <c r="N32" i="62"/>
  <c r="P44" i="62"/>
  <c r="N43" i="62"/>
  <c r="P34" i="62"/>
  <c r="O40" i="62"/>
  <c r="P48" i="62"/>
  <c r="N44" i="62"/>
  <c r="N36" i="62"/>
  <c r="P41" i="62"/>
  <c r="O44" i="62"/>
  <c r="P37" i="62"/>
  <c r="N33" i="62"/>
  <c r="P35" i="62"/>
  <c r="O35" i="62"/>
  <c r="O29" i="62"/>
  <c r="P29" i="62"/>
  <c r="N29" i="62"/>
  <c r="M60" i="27"/>
  <c r="I136" i="60"/>
  <c r="Q44" i="60"/>
  <c r="J44" i="60"/>
  <c r="I44" i="60"/>
  <c r="K39" i="60"/>
  <c r="Q39" i="60"/>
  <c r="J57" i="60"/>
  <c r="P57" i="60"/>
  <c r="I41" i="60"/>
  <c r="J55" i="60"/>
  <c r="P55" i="60"/>
  <c r="J40" i="60"/>
  <c r="P40" i="60"/>
  <c r="K58" i="60"/>
  <c r="Q58" i="60"/>
  <c r="K46" i="60"/>
  <c r="P46" i="60"/>
  <c r="J46" i="60"/>
  <c r="I54" i="60"/>
  <c r="I53" i="60"/>
  <c r="Q47" i="60"/>
  <c r="K47" i="60"/>
  <c r="I55" i="60"/>
  <c r="P53" i="60"/>
  <c r="J53" i="60"/>
  <c r="P39" i="60"/>
  <c r="J39" i="60"/>
  <c r="K56" i="60"/>
  <c r="Q56" i="60"/>
  <c r="Q42" i="60"/>
  <c r="K42" i="60"/>
  <c r="P42" i="60"/>
  <c r="J42" i="60"/>
  <c r="I52" i="60"/>
  <c r="J54" i="60"/>
  <c r="P54" i="60"/>
  <c r="Q45" i="60"/>
  <c r="K45" i="60"/>
  <c r="I39" i="60"/>
  <c r="P56" i="60"/>
  <c r="J56" i="60"/>
  <c r="J51" i="60"/>
  <c r="I49" i="60"/>
  <c r="K54" i="60"/>
  <c r="Q54" i="60"/>
  <c r="I51" i="60"/>
  <c r="I57" i="60"/>
  <c r="I50" i="60"/>
  <c r="Q57" i="60"/>
  <c r="K57" i="60"/>
  <c r="Q40" i="60"/>
  <c r="K40" i="60"/>
  <c r="P49" i="60"/>
  <c r="J49" i="60"/>
  <c r="I47" i="60"/>
  <c r="K52" i="60"/>
  <c r="Q52" i="60"/>
  <c r="P52" i="60"/>
  <c r="J52" i="60"/>
  <c r="J58" i="60"/>
  <c r="P58" i="60"/>
  <c r="I48" i="60"/>
  <c r="Q53" i="60"/>
  <c r="K53" i="60"/>
  <c r="J41" i="60"/>
  <c r="J47" i="60"/>
  <c r="P47" i="60"/>
  <c r="I45" i="60"/>
  <c r="K50" i="60"/>
  <c r="Q50" i="60"/>
  <c r="P50" i="60"/>
  <c r="J50" i="60"/>
  <c r="I58" i="60"/>
  <c r="I46" i="60"/>
  <c r="Q51" i="60"/>
  <c r="K51" i="60"/>
  <c r="Q55" i="60"/>
  <c r="K55" i="60"/>
  <c r="J45" i="60"/>
  <c r="P45" i="60"/>
  <c r="I40" i="60"/>
  <c r="K48" i="60"/>
  <c r="Q48" i="60"/>
  <c r="J48" i="60"/>
  <c r="P48" i="60"/>
  <c r="I56" i="60"/>
  <c r="I42" i="60"/>
  <c r="Q49" i="60"/>
  <c r="K49" i="60"/>
  <c r="Q41" i="60"/>
  <c r="K41" i="60"/>
  <c r="O44" i="60"/>
  <c r="Q243" i="60" l="1"/>
  <c r="F1886" i="66"/>
  <c r="G2449" i="66" s="1"/>
  <c r="H2465" i="66" s="1"/>
  <c r="J30" i="68" s="1"/>
  <c r="O243" i="60"/>
  <c r="D1886" i="66"/>
  <c r="E2449" i="66" s="1"/>
  <c r="F2465" i="66" s="1"/>
  <c r="H30" i="68" s="1"/>
  <c r="P243" i="60"/>
  <c r="E1886" i="66"/>
  <c r="F2449" i="66" s="1"/>
  <c r="G2465" i="66" s="1"/>
  <c r="I30" i="68" s="1"/>
  <c r="Q242" i="60"/>
  <c r="F1885" i="66"/>
  <c r="G2448" i="66" s="1"/>
  <c r="H2464" i="66" s="1"/>
  <c r="J29" i="68" s="1"/>
  <c r="P242" i="60"/>
  <c r="E1885" i="66"/>
  <c r="F2448" i="66" s="1"/>
  <c r="G2464" i="66" s="1"/>
  <c r="I29" i="68" s="1"/>
  <c r="O242" i="60"/>
  <c r="D1885" i="66"/>
  <c r="E2448" i="66" s="1"/>
  <c r="F2464" i="66" s="1"/>
  <c r="H29" i="68" s="1"/>
  <c r="Q241" i="60"/>
  <c r="F1884" i="66"/>
  <c r="O241" i="60"/>
  <c r="D1884" i="66"/>
  <c r="P241" i="60"/>
  <c r="E1884" i="66"/>
  <c r="E1587" i="66"/>
  <c r="F2443" i="66" s="1"/>
  <c r="D1587" i="66"/>
  <c r="E2443" i="66" s="1"/>
  <c r="D1147" i="66"/>
  <c r="E2439" i="66" s="1"/>
  <c r="F2460" i="66" s="1"/>
  <c r="O139" i="60"/>
  <c r="O244" i="60"/>
  <c r="N35" i="62"/>
  <c r="Q35" i="62"/>
  <c r="O34" i="62"/>
  <c r="Q34" i="62"/>
  <c r="Q28" i="62"/>
  <c r="Q45" i="62"/>
  <c r="Q32" i="62"/>
  <c r="Q38" i="62"/>
  <c r="Q31" i="62"/>
  <c r="Q39" i="62"/>
  <c r="Q40" i="62"/>
  <c r="Q33" i="62"/>
  <c r="Q47" i="62"/>
  <c r="Q44" i="62"/>
  <c r="Q42" i="62"/>
  <c r="N42" i="62"/>
  <c r="Q30" i="62"/>
  <c r="Q37" i="62"/>
  <c r="Q36" i="62"/>
  <c r="Q41" i="62"/>
  <c r="Q46" i="62"/>
  <c r="Q43" i="62"/>
  <c r="F1147" i="66"/>
  <c r="G2439" i="66" s="1"/>
  <c r="H2460" i="66" s="1"/>
  <c r="J25" i="68" s="1"/>
  <c r="E1147" i="66"/>
  <c r="F2439" i="66" s="1"/>
  <c r="G2460" i="66" s="1"/>
  <c r="Q29" i="62"/>
  <c r="O136" i="60"/>
  <c r="P136" i="60"/>
  <c r="Q136" i="60"/>
  <c r="R54" i="60"/>
  <c r="R44" i="60"/>
  <c r="R40" i="60"/>
  <c r="O48" i="60"/>
  <c r="R39" i="60"/>
  <c r="O39" i="60"/>
  <c r="O54" i="60"/>
  <c r="R47" i="60"/>
  <c r="O47" i="60"/>
  <c r="O51" i="60"/>
  <c r="R51" i="60"/>
  <c r="P51" i="60"/>
  <c r="R46" i="60"/>
  <c r="O46" i="60"/>
  <c r="P41" i="60"/>
  <c r="O42" i="60"/>
  <c r="R42" i="60"/>
  <c r="O58" i="60"/>
  <c r="R45" i="60"/>
  <c r="O45" i="60"/>
  <c r="O50" i="60"/>
  <c r="R50" i="60"/>
  <c r="R53" i="60"/>
  <c r="O53" i="60"/>
  <c r="Q46" i="60"/>
  <c r="R57" i="60"/>
  <c r="O57" i="60"/>
  <c r="O49" i="60"/>
  <c r="R49" i="60"/>
  <c r="O55" i="60"/>
  <c r="R55" i="60"/>
  <c r="O41" i="60"/>
  <c r="R41" i="60"/>
  <c r="O56" i="60"/>
  <c r="R56" i="60"/>
  <c r="R52" i="60"/>
  <c r="O52" i="60"/>
  <c r="O40" i="60"/>
  <c r="D1344" i="66"/>
  <c r="E2441" i="66" s="1"/>
  <c r="O43" i="60"/>
  <c r="Q43" i="60"/>
  <c r="F1344" i="66"/>
  <c r="P43" i="60"/>
  <c r="E1344" i="66"/>
  <c r="H25" i="68" l="1"/>
  <c r="I25" i="68"/>
  <c r="D1887" i="66"/>
  <c r="E2447" i="66"/>
  <c r="F2463" i="66" s="1"/>
  <c r="H28" i="68" s="1"/>
  <c r="E1887" i="66"/>
  <c r="F2447" i="66"/>
  <c r="G2463" i="66" s="1"/>
  <c r="I28" i="68" s="1"/>
  <c r="F1887" i="66"/>
  <c r="G2447" i="66"/>
  <c r="H2463" i="66" s="1"/>
  <c r="J28" i="68" s="1"/>
  <c r="G1884" i="66"/>
  <c r="H2447" i="66" s="1"/>
  <c r="I2463" i="66" s="1"/>
  <c r="K28" i="68" s="1"/>
  <c r="R243" i="60"/>
  <c r="G1886" i="66"/>
  <c r="H2449" i="66" s="1"/>
  <c r="I2465" i="66" s="1"/>
  <c r="K30" i="68" s="1"/>
  <c r="R242" i="60"/>
  <c r="G1885" i="66"/>
  <c r="H2448" i="66" s="1"/>
  <c r="I2464" i="66" s="1"/>
  <c r="K29" i="68" s="1"/>
  <c r="O59" i="60"/>
  <c r="G2441" i="66"/>
  <c r="H2461" i="66" s="1"/>
  <c r="J26" i="68" s="1"/>
  <c r="F2441" i="66"/>
  <c r="G2461" i="66" s="1"/>
  <c r="I26" i="68" s="1"/>
  <c r="R140" i="60"/>
  <c r="R244" i="60"/>
  <c r="G1587" i="66"/>
  <c r="H2443" i="66" s="1"/>
  <c r="P147" i="60"/>
  <c r="Q147" i="60"/>
  <c r="F1587" i="66"/>
  <c r="R245" i="60"/>
  <c r="R138" i="60"/>
  <c r="R139" i="60"/>
  <c r="R137" i="60"/>
  <c r="R241" i="60"/>
  <c r="Q48" i="62"/>
  <c r="R48" i="60"/>
  <c r="R58" i="60"/>
  <c r="Q27" i="62"/>
  <c r="O49" i="62"/>
  <c r="P49" i="62"/>
  <c r="N49" i="62"/>
  <c r="R136" i="60"/>
  <c r="R43" i="60"/>
  <c r="G1344" i="66"/>
  <c r="H2441" i="66" s="1"/>
  <c r="G1887" i="66" l="1"/>
  <c r="R59" i="60"/>
  <c r="G2443" i="66"/>
  <c r="R147" i="60"/>
  <c r="G1345" i="66"/>
  <c r="G1148" i="66"/>
  <c r="G1147" i="66"/>
  <c r="Q49" i="62"/>
  <c r="G1588" i="66"/>
  <c r="H2439" i="66" l="1"/>
  <c r="I2460" i="66" s="1"/>
  <c r="K25" i="68" s="1"/>
  <c r="I2439" i="66" l="1"/>
  <c r="P59" i="60" l="1"/>
  <c r="Q59" i="60"/>
  <c r="P66" i="56" l="1"/>
  <c r="O66" i="56"/>
  <c r="N66" i="56"/>
  <c r="M66" i="56"/>
  <c r="L66" i="56"/>
  <c r="K66" i="56"/>
  <c r="J66" i="56"/>
  <c r="I66" i="56"/>
  <c r="H66" i="56"/>
  <c r="G66" i="56"/>
  <c r="F66" i="56"/>
  <c r="Y5" i="52" l="1"/>
  <c r="Y6" i="52"/>
  <c r="H21" i="52"/>
  <c r="H28" i="52" s="1"/>
  <c r="K32" i="52"/>
  <c r="M32" i="52" l="1"/>
  <c r="K31" i="52"/>
  <c r="I2084" i="66" l="1"/>
  <c r="F2046" i="66" s="1"/>
  <c r="K31" i="64"/>
  <c r="N44" i="27"/>
  <c r="G2452" i="66" l="1"/>
  <c r="H2467" i="66" s="1"/>
  <c r="J32" i="68" s="1"/>
  <c r="L27" i="64"/>
  <c r="L21" i="64" l="1"/>
  <c r="L28" i="64"/>
  <c r="L20" i="64"/>
  <c r="L19" i="64"/>
  <c r="L24" i="64"/>
  <c r="L17" i="64"/>
  <c r="H2084" i="66"/>
  <c r="E2046" i="66" s="1"/>
  <c r="L29" i="64"/>
  <c r="L23" i="64"/>
  <c r="L25" i="64"/>
  <c r="L26" i="64"/>
  <c r="F2452" i="66" l="1"/>
  <c r="G2467" i="66" s="1"/>
  <c r="I32" i="68" s="1"/>
  <c r="L18" i="64"/>
  <c r="L30" i="64"/>
  <c r="L31" i="64" l="1"/>
  <c r="G2011" i="66" l="1"/>
  <c r="H2451" i="66" s="1"/>
  <c r="I2466" i="66" s="1"/>
  <c r="K31" i="68" s="1"/>
  <c r="I2450" i="66" l="1"/>
  <c r="M61" i="27"/>
  <c r="M67" i="27" s="1"/>
  <c r="I1234" i="66" l="1"/>
  <c r="I31" i="64" l="1"/>
  <c r="J31" i="64" l="1"/>
  <c r="G2084" i="66" l="1"/>
  <c r="D2046" i="66" s="1"/>
  <c r="E2452" i="66" s="1"/>
  <c r="F2467" i="66" s="1"/>
  <c r="H32" i="68" s="1"/>
  <c r="G2046" i="66"/>
  <c r="H2452" i="66" s="1"/>
  <c r="I2467" i="66" s="1"/>
  <c r="K32" i="68" s="1"/>
  <c r="I2452" i="66" l="1"/>
  <c r="G2047" i="66"/>
  <c r="R1742" i="66" l="1"/>
  <c r="Q1742" i="66"/>
  <c r="S168" i="60" s="1"/>
  <c r="R1752" i="66" l="1"/>
  <c r="F1687" i="66" s="1"/>
  <c r="G2444" i="66" s="1"/>
  <c r="T168" i="60"/>
  <c r="Q1752" i="66"/>
  <c r="E1687" i="66" s="1"/>
  <c r="F2444" i="66" s="1"/>
  <c r="S1742" i="66"/>
  <c r="U1742" i="66"/>
  <c r="P1752" i="66"/>
  <c r="D1687" i="66" s="1"/>
  <c r="E2444" i="66" s="1"/>
  <c r="F2462" i="66" s="1"/>
  <c r="G2462" i="66" l="1"/>
  <c r="H27" i="68"/>
  <c r="H2462" i="66"/>
  <c r="J27" i="68" s="1"/>
  <c r="S1752" i="66"/>
  <c r="U168" i="60"/>
  <c r="E117" i="68"/>
  <c r="I27" i="68" l="1"/>
  <c r="G2468" i="66"/>
  <c r="I33" i="68" s="1"/>
  <c r="G1687" i="66"/>
  <c r="H2444" i="66" s="1"/>
  <c r="U178" i="60"/>
  <c r="L117" i="68"/>
  <c r="O129" i="68" s="1"/>
  <c r="H123" i="68"/>
  <c r="H130" i="68"/>
  <c r="H120" i="68"/>
  <c r="H124" i="68"/>
  <c r="H121" i="68"/>
  <c r="H122" i="68"/>
  <c r="H119" i="68"/>
  <c r="H128" i="68"/>
  <c r="H129" i="68"/>
  <c r="H125" i="68"/>
  <c r="I16" i="68" l="1"/>
  <c r="I19" i="68" s="1"/>
  <c r="G2476" i="66"/>
  <c r="I40" i="68" s="1"/>
  <c r="I2462" i="66"/>
  <c r="K27" i="68" s="1"/>
  <c r="O121" i="68"/>
  <c r="O124" i="68"/>
  <c r="O120" i="68"/>
  <c r="O128" i="68"/>
  <c r="O125" i="68"/>
  <c r="O122" i="68"/>
  <c r="O130" i="68"/>
  <c r="O119" i="68"/>
  <c r="O123" i="68"/>
  <c r="H126" i="68"/>
  <c r="H131" i="68"/>
  <c r="E135" i="68"/>
  <c r="L135" i="68" l="1"/>
  <c r="O142" i="68" s="1"/>
  <c r="O131" i="68"/>
  <c r="O126" i="68"/>
  <c r="H133" i="68"/>
  <c r="H141" i="68"/>
  <c r="H137" i="68"/>
  <c r="H139" i="68"/>
  <c r="H138" i="68"/>
  <c r="H148" i="68"/>
  <c r="H143" i="68"/>
  <c r="H142" i="68"/>
  <c r="H140" i="68"/>
  <c r="H146" i="68"/>
  <c r="H147" i="68"/>
  <c r="O137" i="68" l="1"/>
  <c r="O141" i="68"/>
  <c r="O140" i="68"/>
  <c r="O139" i="68"/>
  <c r="O148" i="68"/>
  <c r="O143" i="68"/>
  <c r="O147" i="68"/>
  <c r="O138" i="68"/>
  <c r="O146" i="68"/>
  <c r="O133" i="68"/>
  <c r="E153" i="68"/>
  <c r="H149" i="68"/>
  <c r="H144" i="68"/>
  <c r="O144" i="68" l="1"/>
  <c r="O149" i="68"/>
  <c r="L153" i="68"/>
  <c r="O156" i="68" s="1"/>
  <c r="H151" i="68"/>
  <c r="H159" i="68"/>
  <c r="H156" i="68"/>
  <c r="E154" i="68"/>
  <c r="H166" i="68"/>
  <c r="H155" i="68"/>
  <c r="H160" i="68"/>
  <c r="H158" i="68"/>
  <c r="H157" i="68"/>
  <c r="H164" i="68"/>
  <c r="H165" i="68"/>
  <c r="H161" i="68"/>
  <c r="O151" i="68" l="1"/>
  <c r="O165" i="68"/>
  <c r="O155" i="68"/>
  <c r="O166" i="68"/>
  <c r="O158" i="68"/>
  <c r="O160" i="68"/>
  <c r="O157" i="68"/>
  <c r="O159" i="68"/>
  <c r="E171" i="68"/>
  <c r="H179" i="68" s="1"/>
  <c r="O161" i="68"/>
  <c r="O164" i="68"/>
  <c r="H167" i="68"/>
  <c r="H162" i="68"/>
  <c r="O167" i="68" l="1"/>
  <c r="H173" i="68"/>
  <c r="O162" i="68"/>
  <c r="H182" i="68"/>
  <c r="H183" i="68"/>
  <c r="H184" i="68"/>
  <c r="H177" i="68"/>
  <c r="H174" i="68"/>
  <c r="H175" i="68"/>
  <c r="L171" i="68"/>
  <c r="O173" i="68" s="1"/>
  <c r="H178" i="68"/>
  <c r="H176" i="68"/>
  <c r="H169" i="68"/>
  <c r="O169" i="68" l="1"/>
  <c r="O174" i="68"/>
  <c r="E189" i="68"/>
  <c r="H191" i="68" s="1"/>
  <c r="H185" i="68"/>
  <c r="H180" i="68"/>
  <c r="O184" i="68"/>
  <c r="O182" i="68"/>
  <c r="O178" i="68"/>
  <c r="O177" i="68"/>
  <c r="O175" i="68"/>
  <c r="O183" i="68"/>
  <c r="O179" i="68"/>
  <c r="O176" i="68"/>
  <c r="H200" i="68" l="1"/>
  <c r="H193" i="68"/>
  <c r="H201" i="68"/>
  <c r="H194" i="68"/>
  <c r="H195" i="68"/>
  <c r="L189" i="68"/>
  <c r="O192" i="68" s="1"/>
  <c r="H196" i="68"/>
  <c r="H202" i="68"/>
  <c r="H192" i="68"/>
  <c r="H197" i="68"/>
  <c r="H187" i="68"/>
  <c r="O185" i="68"/>
  <c r="O180" i="68"/>
  <c r="E207" i="68"/>
  <c r="O197" i="68" l="1"/>
  <c r="O201" i="68"/>
  <c r="O202" i="68"/>
  <c r="O195" i="68"/>
  <c r="O200" i="68"/>
  <c r="O191" i="68"/>
  <c r="O194" i="68"/>
  <c r="O193" i="68"/>
  <c r="O196" i="68"/>
  <c r="H203" i="68"/>
  <c r="H198" i="68"/>
  <c r="O187" i="68"/>
  <c r="L207" i="68"/>
  <c r="H213" i="68"/>
  <c r="H215" i="68"/>
  <c r="H210" i="68"/>
  <c r="H219" i="68"/>
  <c r="H214" i="68"/>
  <c r="H212" i="68"/>
  <c r="H220" i="68"/>
  <c r="H211" i="68"/>
  <c r="H218" i="68"/>
  <c r="H209" i="68"/>
  <c r="O203" i="68" l="1"/>
  <c r="O198" i="68"/>
  <c r="H205" i="68"/>
  <c r="O213" i="68"/>
  <c r="O211" i="68"/>
  <c r="O215" i="68"/>
  <c r="O210" i="68"/>
  <c r="O209" i="68"/>
  <c r="O220" i="68"/>
  <c r="O212" i="68"/>
  <c r="O214" i="68"/>
  <c r="O219" i="68"/>
  <c r="O218" i="68"/>
  <c r="E225" i="68"/>
  <c r="H216" i="68"/>
  <c r="H221" i="68"/>
  <c r="O205" i="68" l="1"/>
  <c r="L225" i="68"/>
  <c r="H223" i="68"/>
  <c r="H231" i="68"/>
  <c r="H228" i="68"/>
  <c r="H232" i="68"/>
  <c r="H230" i="68"/>
  <c r="H233" i="68"/>
  <c r="H229" i="68"/>
  <c r="H227" i="68"/>
  <c r="H237" i="68"/>
  <c r="H238" i="68"/>
  <c r="H236" i="68"/>
  <c r="O216" i="68"/>
  <c r="O221" i="68"/>
  <c r="H234" i="68" l="1"/>
  <c r="O223" i="68"/>
  <c r="H239" i="68"/>
  <c r="E243" i="68"/>
  <c r="O231" i="68"/>
  <c r="O228" i="68"/>
  <c r="O227" i="68"/>
  <c r="O232" i="68"/>
  <c r="O230" i="68"/>
  <c r="O233" i="68"/>
  <c r="O229" i="68"/>
  <c r="O238" i="68"/>
  <c r="O237" i="68"/>
  <c r="O236" i="68"/>
  <c r="H241" i="68" l="1"/>
  <c r="O234" i="68"/>
  <c r="L243" i="68"/>
  <c r="O239" i="68"/>
  <c r="H249" i="68"/>
  <c r="H246" i="68"/>
  <c r="H245" i="68"/>
  <c r="H256" i="68"/>
  <c r="H251" i="68"/>
  <c r="H248" i="68"/>
  <c r="H247" i="68"/>
  <c r="H250" i="68"/>
  <c r="H254" i="68"/>
  <c r="H255" i="68"/>
  <c r="O241" i="68" l="1"/>
  <c r="H252" i="68"/>
  <c r="E261" i="68"/>
  <c r="O250" i="68"/>
  <c r="O246" i="68"/>
  <c r="O251" i="68"/>
  <c r="O249" i="68"/>
  <c r="O256" i="68"/>
  <c r="O248" i="68"/>
  <c r="O247" i="68"/>
  <c r="O245" i="68"/>
  <c r="O254" i="68"/>
  <c r="O255" i="68"/>
  <c r="H257" i="68"/>
  <c r="H259" i="68" l="1"/>
  <c r="L261" i="68"/>
  <c r="H267" i="68"/>
  <c r="H265" i="68"/>
  <c r="H269" i="68"/>
  <c r="H264" i="68"/>
  <c r="H273" i="68"/>
  <c r="H268" i="68"/>
  <c r="H263" i="68"/>
  <c r="H266" i="68"/>
  <c r="H274" i="68"/>
  <c r="H272" i="68"/>
  <c r="O257" i="68"/>
  <c r="O252" i="68"/>
  <c r="H270" i="68" l="1"/>
  <c r="E279" i="68"/>
  <c r="O259" i="68"/>
  <c r="O263" i="68"/>
  <c r="O274" i="68"/>
  <c r="O264" i="68"/>
  <c r="O267" i="68"/>
  <c r="O272" i="68"/>
  <c r="O265" i="68"/>
  <c r="O273" i="68"/>
  <c r="O266" i="68"/>
  <c r="O268" i="68"/>
  <c r="O269" i="68"/>
  <c r="H275" i="68"/>
  <c r="H277" i="68" l="1"/>
  <c r="O275" i="68"/>
  <c r="O270" i="68"/>
  <c r="H282" i="68"/>
  <c r="H284" i="68"/>
  <c r="H281" i="68"/>
  <c r="H285" i="68"/>
  <c r="H291" i="68"/>
  <c r="H286" i="68"/>
  <c r="H290" i="68"/>
  <c r="H292" i="68"/>
  <c r="H283" i="68"/>
  <c r="H287" i="68"/>
  <c r="L279" i="68"/>
  <c r="O277" i="68" l="1"/>
  <c r="H293" i="68"/>
  <c r="O287" i="68"/>
  <c r="O284" i="68"/>
  <c r="O290" i="68"/>
  <c r="O291" i="68"/>
  <c r="O285" i="68"/>
  <c r="O286" i="68"/>
  <c r="O292" i="68"/>
  <c r="O281" i="68"/>
  <c r="O283" i="68"/>
  <c r="O282" i="68"/>
  <c r="E297" i="68"/>
  <c r="H288" i="68"/>
  <c r="H295" i="68" l="1"/>
  <c r="L297" i="68"/>
  <c r="H303" i="68"/>
  <c r="H308" i="68"/>
  <c r="H305" i="68"/>
  <c r="H302" i="68"/>
  <c r="H304" i="68"/>
  <c r="H309" i="68"/>
  <c r="H299" i="68"/>
  <c r="H310" i="68"/>
  <c r="H300" i="68"/>
  <c r="H301" i="68"/>
  <c r="O293" i="68"/>
  <c r="O288" i="68"/>
  <c r="O295" i="68" l="1"/>
  <c r="H306" i="68"/>
  <c r="O303" i="68"/>
  <c r="O300" i="68"/>
  <c r="O308" i="68"/>
  <c r="O304" i="68"/>
  <c r="O302" i="68"/>
  <c r="O299" i="68"/>
  <c r="O310" i="68"/>
  <c r="O309" i="68"/>
  <c r="O301" i="68"/>
  <c r="O305" i="68"/>
  <c r="H311" i="68"/>
  <c r="H313" i="68" l="1"/>
  <c r="O311" i="68"/>
  <c r="O306" i="68"/>
  <c r="O313" i="68" l="1"/>
  <c r="K33" i="73" l="1"/>
  <c r="M33" i="73" l="1"/>
  <c r="O33" i="73" l="1"/>
  <c r="F653" i="66"/>
  <c r="G2429" i="66" s="1"/>
  <c r="H2459" i="66" s="1"/>
  <c r="N33" i="73"/>
  <c r="J24" i="68" l="1"/>
  <c r="H2468" i="66"/>
  <c r="J16" i="68" s="1"/>
  <c r="J19" i="68" s="1"/>
  <c r="G653" i="66"/>
  <c r="H2429" i="66" s="1"/>
  <c r="I2459" i="66" s="1"/>
  <c r="K24" i="68" l="1"/>
  <c r="D633" i="66"/>
  <c r="G15" i="73" s="1"/>
  <c r="G25" i="73" s="1"/>
  <c r="I2429" i="66"/>
  <c r="H2476" i="66"/>
  <c r="J40" i="68" s="1"/>
  <c r="J33" i="68"/>
  <c r="D643" i="66" l="1"/>
  <c r="H2442" i="66" l="1"/>
  <c r="E2442" i="66" l="1"/>
  <c r="F2461" i="66" s="1"/>
  <c r="F2468" i="66" s="1"/>
  <c r="I2441" i="66"/>
  <c r="I2461" i="66"/>
  <c r="I2468" i="66" l="1"/>
  <c r="K2461" i="66" s="1"/>
  <c r="K26" i="68"/>
  <c r="H26" i="68"/>
  <c r="K2462" i="66" l="1"/>
  <c r="K2460" i="66"/>
  <c r="K2466" i="66"/>
  <c r="K2465" i="66"/>
  <c r="K2463" i="66"/>
  <c r="K2467" i="66"/>
  <c r="K2464" i="66"/>
  <c r="K2468" i="66"/>
  <c r="D2424" i="66"/>
  <c r="K16" i="68"/>
  <c r="K2459" i="66"/>
  <c r="K33" i="68"/>
  <c r="H16" i="68"/>
  <c r="H19" i="68" s="1"/>
  <c r="F2476" i="66"/>
  <c r="H40" i="68" s="1"/>
  <c r="H33" i="68"/>
  <c r="K2162" i="66"/>
  <c r="J2351" i="66"/>
  <c r="K2327" i="66"/>
  <c r="J2276" i="66"/>
  <c r="K2309" i="66"/>
  <c r="J2352" i="66"/>
  <c r="J2202" i="66"/>
  <c r="K2146" i="66"/>
  <c r="K2283" i="66"/>
  <c r="K2148" i="66"/>
  <c r="J2249" i="66"/>
  <c r="K2315" i="66"/>
  <c r="J2221" i="66"/>
  <c r="K2321" i="66"/>
  <c r="J2124" i="66"/>
  <c r="J2185" i="66"/>
  <c r="K2322" i="66"/>
  <c r="K2304" i="66"/>
  <c r="K2194" i="66"/>
  <c r="K2337" i="66"/>
  <c r="K2238" i="66"/>
  <c r="J2331" i="66"/>
  <c r="J2264" i="66"/>
  <c r="K2210" i="66"/>
  <c r="J2354" i="66"/>
  <c r="K2202" i="66"/>
  <c r="K2247" i="66"/>
  <c r="J2182" i="66"/>
  <c r="J2157" i="66"/>
  <c r="J2314" i="66"/>
  <c r="J2121" i="66"/>
  <c r="J2301" i="66"/>
  <c r="J2355" i="66"/>
  <c r="K2357" i="66"/>
  <c r="J2346" i="66"/>
  <c r="K2250" i="66"/>
  <c r="J2208" i="66"/>
  <c r="J2271" i="66"/>
  <c r="J2254" i="66"/>
  <c r="K2116" i="66"/>
  <c r="K2208" i="66"/>
  <c r="K2159" i="66"/>
  <c r="K2132" i="66"/>
  <c r="K2144" i="66"/>
  <c r="K2175" i="66"/>
  <c r="J2334" i="66"/>
  <c r="K2126" i="66"/>
  <c r="J2172" i="66"/>
  <c r="K2310" i="66"/>
  <c r="K2273" i="66"/>
  <c r="J2214" i="66"/>
  <c r="K2294" i="66"/>
  <c r="J2141" i="66"/>
  <c r="J2226" i="66"/>
  <c r="J2247" i="66"/>
  <c r="K2300" i="66"/>
  <c r="K2149" i="66"/>
  <c r="J2260" i="66"/>
  <c r="J2348" i="66"/>
  <c r="K2176" i="66"/>
  <c r="K2351" i="66"/>
  <c r="K2301" i="66"/>
  <c r="J2137" i="66"/>
  <c r="K2221" i="66"/>
  <c r="J2317" i="66"/>
  <c r="K2188" i="66"/>
  <c r="K2293" i="66"/>
  <c r="J2213" i="66"/>
  <c r="J2320" i="66"/>
  <c r="J2155" i="66"/>
  <c r="J2262" i="66"/>
  <c r="J2126" i="66"/>
  <c r="J2339" i="66"/>
  <c r="K2125" i="66"/>
  <c r="K2220" i="66"/>
  <c r="J2204" i="66"/>
  <c r="K2206" i="66"/>
  <c r="K2157" i="66"/>
  <c r="K2161" i="66"/>
  <c r="K2214" i="66"/>
  <c r="J2242" i="66"/>
  <c r="J2167" i="66"/>
  <c r="K2171" i="66"/>
  <c r="K2164" i="66"/>
  <c r="K2224" i="66"/>
  <c r="K2254" i="66"/>
  <c r="J2306" i="66"/>
  <c r="J2344" i="66"/>
  <c r="K2228" i="66"/>
  <c r="K2158" i="66"/>
  <c r="J2277" i="66"/>
  <c r="J2115" i="66"/>
  <c r="J2330" i="66"/>
  <c r="K2121" i="66"/>
  <c r="K2308" i="66"/>
  <c r="K2284" i="66"/>
  <c r="J2282" i="66"/>
  <c r="K2195" i="66"/>
  <c r="J2181" i="66"/>
  <c r="J2135" i="66"/>
  <c r="J2245" i="66"/>
  <c r="K2280" i="66"/>
  <c r="K2246" i="66"/>
  <c r="J2319" i="66"/>
  <c r="J2196" i="66"/>
  <c r="K2312" i="66"/>
  <c r="J2166" i="66"/>
  <c r="J2227" i="66"/>
  <c r="J2161" i="66"/>
  <c r="J2243" i="66"/>
  <c r="K2355" i="66"/>
  <c r="J2198" i="66"/>
  <c r="K2165" i="66"/>
  <c r="J2252" i="66"/>
  <c r="J2347" i="66"/>
  <c r="K2352" i="66"/>
  <c r="J2168" i="66"/>
  <c r="K2119" i="66"/>
  <c r="K2114" i="66"/>
  <c r="J2165" i="66"/>
  <c r="K2290" i="66"/>
  <c r="K2133" i="66"/>
  <c r="J2142" i="66"/>
  <c r="K2271" i="66"/>
  <c r="K2348" i="66"/>
  <c r="J2206" i="66"/>
  <c r="K2163" i="66"/>
  <c r="K2166" i="66"/>
  <c r="J2194" i="66"/>
  <c r="K2216" i="66"/>
  <c r="K2229" i="66"/>
  <c r="J2309" i="66"/>
  <c r="K2152" i="66"/>
  <c r="K2154" i="66"/>
  <c r="K2223" i="66"/>
  <c r="K2263" i="66"/>
  <c r="J2186" i="66"/>
  <c r="K2313" i="66"/>
  <c r="J2173" i="66"/>
  <c r="K2244" i="66"/>
  <c r="K2260" i="66"/>
  <c r="K2298" i="66"/>
  <c r="K2198" i="66"/>
  <c r="J2258" i="66"/>
  <c r="K2142" i="66"/>
  <c r="J2217" i="66"/>
  <c r="J2292" i="66"/>
  <c r="J2209" i="66"/>
  <c r="K2138" i="66"/>
  <c r="J2175" i="66"/>
  <c r="J2233" i="66"/>
  <c r="J2191" i="66"/>
  <c r="K2346" i="66"/>
  <c r="J2342" i="66"/>
  <c r="J2288" i="66"/>
  <c r="J2257" i="66"/>
  <c r="J2153" i="66"/>
  <c r="K2305" i="66"/>
  <c r="J2325" i="66"/>
  <c r="K2192" i="66"/>
  <c r="K2136" i="66"/>
  <c r="J2152" i="66"/>
  <c r="K2226" i="66"/>
  <c r="K2307" i="66"/>
  <c r="K2295" i="66"/>
  <c r="J2222" i="66"/>
  <c r="J2337" i="66"/>
  <c r="K2330" i="66"/>
  <c r="J2156" i="66"/>
  <c r="J2134" i="66"/>
  <c r="K2268" i="66"/>
  <c r="J2335" i="66"/>
  <c r="J2259" i="66"/>
  <c r="J2238" i="66"/>
  <c r="J2132" i="66"/>
  <c r="K2189" i="66"/>
  <c r="K2243" i="66"/>
  <c r="K2204" i="66"/>
  <c r="J2279" i="66"/>
  <c r="K2201" i="66"/>
  <c r="J2333" i="66"/>
  <c r="J2294" i="66"/>
  <c r="J2174" i="66"/>
  <c r="J2251" i="66"/>
  <c r="J2323" i="66"/>
  <c r="J2149" i="66"/>
  <c r="K2117" i="66"/>
  <c r="J2239" i="66"/>
  <c r="K2326" i="66"/>
  <c r="K2227" i="66"/>
  <c r="J2189" i="66"/>
  <c r="J2299" i="66"/>
  <c r="J2127" i="66"/>
  <c r="K2279" i="66"/>
  <c r="K2316" i="66"/>
  <c r="K2329" i="66"/>
  <c r="J2246" i="66"/>
  <c r="K2347" i="66"/>
  <c r="J2287" i="66"/>
  <c r="J2118" i="66"/>
  <c r="J2263" i="66"/>
  <c r="K2153" i="66"/>
  <c r="J2326" i="66"/>
  <c r="J2318" i="66"/>
  <c r="K2335" i="66"/>
  <c r="K2358" i="66"/>
  <c r="K2267" i="66"/>
  <c r="J2290" i="66"/>
  <c r="K2269" i="66"/>
  <c r="J2338" i="66"/>
  <c r="K2234" i="66"/>
  <c r="J2283" i="66"/>
  <c r="J2281" i="66"/>
  <c r="J2200" i="66"/>
  <c r="K2155" i="66"/>
  <c r="J2285" i="66"/>
  <c r="K2130" i="66"/>
  <c r="J2228" i="66"/>
  <c r="K2128" i="66"/>
  <c r="J2267" i="66"/>
  <c r="K2320" i="66"/>
  <c r="J2223" i="66"/>
  <c r="J2273" i="66"/>
  <c r="J2139" i="66"/>
  <c r="K2186" i="66"/>
  <c r="J2187" i="66"/>
  <c r="J2148" i="66"/>
  <c r="K2240" i="66"/>
  <c r="K2249" i="66"/>
  <c r="K2147" i="66"/>
  <c r="K2129" i="66"/>
  <c r="J2341" i="66"/>
  <c r="J2164" i="66"/>
  <c r="J2220" i="66"/>
  <c r="K2178" i="66"/>
  <c r="K2225" i="66"/>
  <c r="K2118" i="66"/>
  <c r="J2133" i="66"/>
  <c r="K2177" i="66"/>
  <c r="J2224" i="66"/>
  <c r="J2269" i="66"/>
  <c r="K2299" i="66"/>
  <c r="J2219" i="66"/>
  <c r="K2190" i="66"/>
  <c r="K2336" i="66"/>
  <c r="J2357" i="66"/>
  <c r="J2298" i="66"/>
  <c r="J2131" i="66"/>
  <c r="K2324" i="66"/>
  <c r="J2297" i="66"/>
  <c r="K2115" i="66"/>
  <c r="J2225" i="66"/>
  <c r="K2354" i="66"/>
  <c r="K2341" i="66"/>
  <c r="K2275" i="66"/>
  <c r="J2296" i="66"/>
  <c r="J2138" i="66"/>
  <c r="K2169" i="66"/>
  <c r="K2185" i="66"/>
  <c r="J2188" i="66"/>
  <c r="J2272" i="66"/>
  <c r="J2211" i="66"/>
  <c r="J2293" i="66"/>
  <c r="K2272" i="66"/>
  <c r="J2308" i="66"/>
  <c r="J2192" i="66"/>
  <c r="J2151" i="66"/>
  <c r="J2176" i="66"/>
  <c r="K2282" i="66"/>
  <c r="K2255" i="66"/>
  <c r="J2261" i="66"/>
  <c r="J2146" i="66"/>
  <c r="K2325" i="66"/>
  <c r="J2256" i="66"/>
  <c r="K2345" i="66"/>
  <c r="K2264" i="66"/>
  <c r="K2160" i="66"/>
  <c r="J2170" i="66"/>
  <c r="K2232" i="66"/>
  <c r="K2349" i="66"/>
  <c r="J2234" i="66"/>
  <c r="J2266" i="66"/>
  <c r="J2340" i="66"/>
  <c r="K2278" i="66"/>
  <c r="J2169" i="66"/>
  <c r="K2333" i="66"/>
  <c r="J2190" i="66"/>
  <c r="J2241" i="66"/>
  <c r="J2275" i="66"/>
  <c r="K2173" i="66"/>
  <c r="K2277" i="66"/>
  <c r="J2312" i="66"/>
  <c r="J2280" i="66"/>
  <c r="J2305" i="66"/>
  <c r="K2332" i="66"/>
  <c r="K2150" i="66"/>
  <c r="J2310" i="66"/>
  <c r="K2287" i="66"/>
  <c r="J2300" i="66"/>
  <c r="K2253" i="66"/>
  <c r="J2218" i="66"/>
  <c r="K2239" i="66"/>
  <c r="K2296" i="66"/>
  <c r="K2274" i="66"/>
  <c r="J2203" i="66"/>
  <c r="K2139" i="66"/>
  <c r="K2237" i="66"/>
  <c r="K2145" i="66"/>
  <c r="J2313" i="66"/>
  <c r="K2222" i="66"/>
  <c r="J2229" i="66"/>
  <c r="J2136" i="66"/>
  <c r="J2210" i="66"/>
  <c r="K2191" i="66"/>
  <c r="J2215" i="66"/>
  <c r="J2336" i="66"/>
  <c r="K2303" i="66"/>
  <c r="K2181" i="66"/>
  <c r="K2193" i="66"/>
  <c r="J2278" i="66"/>
  <c r="J2304" i="66"/>
  <c r="J2150" i="66"/>
  <c r="K2302" i="66"/>
  <c r="J2303" i="66"/>
  <c r="J2140" i="66"/>
  <c r="J2158" i="66"/>
  <c r="K2184" i="66"/>
  <c r="K2338" i="66"/>
  <c r="J2235" i="66"/>
  <c r="K2197" i="66"/>
  <c r="K2167" i="66"/>
  <c r="J2184" i="66"/>
  <c r="J2328" i="66"/>
  <c r="K2306" i="66"/>
  <c r="K2140" i="66"/>
  <c r="K2131" i="66"/>
  <c r="J2122" i="66"/>
  <c r="K2241" i="66"/>
  <c r="J2345" i="66"/>
  <c r="J2130" i="66"/>
  <c r="K2120" i="66"/>
  <c r="J2179" i="66"/>
  <c r="J2315" i="66"/>
  <c r="K2276" i="66"/>
  <c r="K2259" i="66"/>
  <c r="K2187" i="66"/>
  <c r="J2231" i="66"/>
  <c r="J2268" i="66"/>
  <c r="J2324" i="66"/>
  <c r="K2252" i="66"/>
  <c r="J2230" i="66"/>
  <c r="K2353" i="66"/>
  <c r="K2170" i="66"/>
  <c r="J2265" i="66"/>
  <c r="J2358" i="66"/>
  <c r="J2295" i="66"/>
  <c r="K2311" i="66"/>
  <c r="K2196" i="66"/>
  <c r="K2266" i="66"/>
  <c r="J2253" i="66"/>
  <c r="J2327" i="66"/>
  <c r="J2180" i="66"/>
  <c r="K2236" i="66"/>
  <c r="K2123" i="66"/>
  <c r="K2248" i="66"/>
  <c r="J2193" i="66"/>
  <c r="J2353" i="66"/>
  <c r="K2151" i="66"/>
  <c r="K2356" i="66"/>
  <c r="K2183" i="66"/>
  <c r="K2258" i="66"/>
  <c r="J2284" i="66"/>
  <c r="J2289" i="66"/>
  <c r="J2216" i="66"/>
  <c r="K2199" i="66"/>
  <c r="K2342" i="66"/>
  <c r="K2343" i="66"/>
  <c r="J2316" i="66"/>
  <c r="J2250" i="66"/>
  <c r="J2302" i="66"/>
  <c r="J2248" i="66"/>
  <c r="J2128" i="66"/>
  <c r="K2200" i="66"/>
  <c r="K2344" i="66"/>
  <c r="K2231" i="66"/>
  <c r="K2205" i="66"/>
  <c r="K2318" i="66"/>
  <c r="K2219" i="66"/>
  <c r="K2143" i="66"/>
  <c r="J2343" i="66"/>
  <c r="J2291" i="66"/>
  <c r="K2141" i="66"/>
  <c r="K2135" i="66"/>
  <c r="J2255" i="66"/>
  <c r="K2288" i="66"/>
  <c r="J2329" i="66"/>
  <c r="K2314" i="66"/>
  <c r="K2319" i="66"/>
  <c r="J2201" i="66"/>
  <c r="J2123" i="66"/>
  <c r="K2203" i="66"/>
  <c r="K2233" i="66"/>
  <c r="K2292" i="66"/>
  <c r="K2256" i="66"/>
  <c r="K2281" i="66"/>
  <c r="K2122" i="66"/>
  <c r="K2328" i="66"/>
  <c r="K2215" i="66"/>
  <c r="J2160" i="66"/>
  <c r="K2261" i="66"/>
  <c r="K2134" i="66"/>
  <c r="J2171" i="66"/>
  <c r="K2182" i="66"/>
  <c r="J2147" i="66"/>
  <c r="K2317" i="66"/>
  <c r="J2236" i="66"/>
  <c r="J2244" i="66"/>
  <c r="K2297" i="66"/>
  <c r="J2177" i="66"/>
  <c r="J2274" i="66"/>
  <c r="K2350" i="66"/>
  <c r="J2154" i="66"/>
  <c r="J2349" i="66"/>
  <c r="K2218" i="66"/>
  <c r="J2240" i="66"/>
  <c r="J2332" i="66"/>
  <c r="J2307" i="66"/>
  <c r="J2286" i="66"/>
  <c r="J2207" i="66"/>
  <c r="K2323" i="66"/>
  <c r="K2230" i="66"/>
  <c r="K2207" i="66"/>
  <c r="K2245" i="66"/>
  <c r="K2286" i="66"/>
  <c r="J2144" i="66"/>
  <c r="K2251" i="66"/>
  <c r="J2125" i="66"/>
  <c r="K2124" i="66"/>
  <c r="K2270" i="66"/>
  <c r="K2235" i="66"/>
  <c r="K2257" i="66"/>
  <c r="J2143" i="66"/>
  <c r="K2334" i="66"/>
  <c r="J2311" i="66"/>
  <c r="K2209" i="66"/>
  <c r="J2159" i="66"/>
  <c r="J2212" i="66"/>
  <c r="K2174" i="66"/>
  <c r="K2265" i="66"/>
  <c r="K2331" i="66"/>
  <c r="K2127" i="66"/>
  <c r="K2262" i="66"/>
  <c r="K2289" i="66"/>
  <c r="J2145" i="66"/>
  <c r="J2195" i="66"/>
  <c r="K2285" i="66"/>
  <c r="J2129" i="66"/>
  <c r="K2217" i="66"/>
  <c r="J2270" i="66"/>
  <c r="J2232" i="66"/>
  <c r="J2322" i="66"/>
  <c r="J2205" i="66"/>
  <c r="K2213" i="66"/>
  <c r="K2180" i="66"/>
  <c r="J2162" i="66"/>
  <c r="J2119" i="66"/>
  <c r="K2291" i="66"/>
  <c r="K2212" i="66"/>
  <c r="K2340" i="66"/>
  <c r="J2120" i="66"/>
  <c r="J2116" i="66"/>
  <c r="J2117" i="66"/>
  <c r="K2339" i="66"/>
  <c r="J2183" i="66"/>
  <c r="J2237" i="66"/>
  <c r="J2321" i="66"/>
  <c r="K2168" i="66"/>
  <c r="K2242" i="66"/>
  <c r="K2179" i="66"/>
  <c r="K2211" i="66"/>
  <c r="K2172" i="66"/>
  <c r="J2356" i="66"/>
  <c r="K2137" i="66"/>
  <c r="J2350" i="66"/>
  <c r="J2197" i="66"/>
  <c r="J2178" i="66"/>
  <c r="K2156" i="66"/>
  <c r="J2163" i="66"/>
  <c r="J2199" i="66"/>
  <c r="G2125" i="66" l="1"/>
  <c r="G2388" i="66"/>
  <c r="G2124" i="66"/>
  <c r="G2127" i="66"/>
  <c r="G2383" i="66"/>
  <c r="G2382" i="66"/>
  <c r="G2386" i="66"/>
  <c r="G2135" i="66"/>
  <c r="G2119" i="66"/>
  <c r="G2120" i="66"/>
  <c r="G2136" i="66"/>
  <c r="G2117" i="66"/>
  <c r="G2129" i="66"/>
  <c r="G2115" i="66"/>
  <c r="G2381" i="66"/>
  <c r="G2390" i="66"/>
  <c r="G2133" i="66"/>
  <c r="G2122" i="66"/>
  <c r="G2132" i="66"/>
  <c r="G2384" i="66"/>
  <c r="G2118" i="66"/>
  <c r="G2116" i="66"/>
  <c r="G2128" i="66"/>
  <c r="G2131" i="66"/>
  <c r="G2130" i="66"/>
  <c r="G2126" i="66"/>
  <c r="G2134" i="66"/>
  <c r="G2121" i="66"/>
  <c r="G2385" i="66"/>
  <c r="G2389" i="66"/>
  <c r="G2387" i="66"/>
  <c r="G2123" i="66"/>
  <c r="H2121" i="66" l="1"/>
  <c r="J33" i="65" s="1"/>
  <c r="I33" i="65"/>
  <c r="I76" i="65"/>
  <c r="H2384" i="66"/>
  <c r="J76" i="65" s="1"/>
  <c r="I39" i="65"/>
  <c r="H2127" i="66"/>
  <c r="J39" i="65" s="1"/>
  <c r="H2387" i="66"/>
  <c r="J79" i="65" s="1"/>
  <c r="I79" i="65"/>
  <c r="H2134" i="66"/>
  <c r="J46" i="65" s="1"/>
  <c r="I46" i="65"/>
  <c r="I40" i="65"/>
  <c r="H2128" i="66"/>
  <c r="J40" i="65" s="1"/>
  <c r="H2132" i="66"/>
  <c r="J44" i="65" s="1"/>
  <c r="I44" i="65"/>
  <c r="H2381" i="66"/>
  <c r="I73" i="65"/>
  <c r="I48" i="65"/>
  <c r="H2136" i="66"/>
  <c r="J48" i="65" s="1"/>
  <c r="H2386" i="66"/>
  <c r="J78" i="65" s="1"/>
  <c r="I78" i="65"/>
  <c r="I36" i="65"/>
  <c r="H2124" i="66"/>
  <c r="J36" i="65" s="1"/>
  <c r="H2131" i="66"/>
  <c r="J43" i="65" s="1"/>
  <c r="I43" i="65"/>
  <c r="H2117" i="66"/>
  <c r="J29" i="65" s="1"/>
  <c r="I29" i="65"/>
  <c r="H2389" i="66"/>
  <c r="J81" i="65" s="1"/>
  <c r="I81" i="65"/>
  <c r="H2126" i="66"/>
  <c r="J38" i="65" s="1"/>
  <c r="I38" i="65"/>
  <c r="I28" i="65"/>
  <c r="H2116" i="66"/>
  <c r="J28" i="65" s="1"/>
  <c r="H2122" i="66"/>
  <c r="J34" i="65" s="1"/>
  <c r="I34" i="65"/>
  <c r="H2115" i="66"/>
  <c r="I27" i="65"/>
  <c r="I32" i="65"/>
  <c r="H2120" i="66"/>
  <c r="J32" i="65" s="1"/>
  <c r="H2382" i="66"/>
  <c r="J74" i="65" s="1"/>
  <c r="I74" i="65"/>
  <c r="H2388" i="66"/>
  <c r="J80" i="65" s="1"/>
  <c r="I80" i="65"/>
  <c r="I35" i="65"/>
  <c r="H2123" i="66"/>
  <c r="J35" i="65" s="1"/>
  <c r="H2390" i="66"/>
  <c r="J82" i="65" s="1"/>
  <c r="I82" i="65"/>
  <c r="I47" i="65"/>
  <c r="H2135" i="66"/>
  <c r="J47" i="65" s="1"/>
  <c r="H2385" i="66"/>
  <c r="J77" i="65" s="1"/>
  <c r="I77" i="65"/>
  <c r="H2130" i="66"/>
  <c r="J42" i="65" s="1"/>
  <c r="I42" i="65"/>
  <c r="H2118" i="66"/>
  <c r="J30" i="65" s="1"/>
  <c r="I30" i="65"/>
  <c r="H2133" i="66"/>
  <c r="J45" i="65" s="1"/>
  <c r="I45" i="65"/>
  <c r="H2129" i="66"/>
  <c r="J41" i="65" s="1"/>
  <c r="I41" i="65"/>
  <c r="I31" i="65"/>
  <c r="H2119" i="66"/>
  <c r="J31" i="65" s="1"/>
  <c r="H2383" i="66"/>
  <c r="J75" i="65" s="1"/>
  <c r="I75" i="65"/>
  <c r="I37" i="65"/>
  <c r="H2125" i="66"/>
  <c r="J37" i="65" s="1"/>
  <c r="J27" i="65" l="1"/>
  <c r="J49" i="65" s="1"/>
  <c r="H2137" i="66"/>
  <c r="G2108" i="66" s="1"/>
  <c r="H2453" i="66" s="1"/>
  <c r="J73" i="65"/>
  <c r="J83" i="65" s="1"/>
  <c r="H2391" i="66"/>
  <c r="G2374" i="66" s="1"/>
  <c r="H2454" i="66" s="1"/>
  <c r="I2472" i="66" s="1"/>
  <c r="I2471" i="66" l="1"/>
  <c r="I2453" i="66"/>
  <c r="K36" i="68"/>
  <c r="K35" i="68" l="1"/>
  <c r="I2474" i="66"/>
  <c r="K2474" i="66" l="1"/>
  <c r="K38" i="68"/>
  <c r="K2473" i="66"/>
  <c r="I2476" i="66"/>
  <c r="K40" i="68" s="1"/>
  <c r="D2425" i="66"/>
  <c r="D2426" i="66" s="1"/>
  <c r="K17" i="68"/>
  <c r="K19" i="68" s="1"/>
  <c r="K2472" i="66"/>
  <c r="K2471" i="66"/>
  <c r="G2487" i="66" l="1"/>
  <c r="G2491" i="66" s="1"/>
  <c r="K21" i="52"/>
  <c r="G2493" i="66" l="1"/>
  <c r="G2494" i="66"/>
  <c r="G2492" i="66"/>
  <c r="G87" i="68" s="1"/>
  <c r="D2504" i="66" l="1"/>
  <c r="G85" i="68"/>
  <c r="G83" i="68"/>
  <c r="D2498" i="66"/>
  <c r="F2499" i="66" l="1"/>
  <c r="D2499" i="66"/>
  <c r="F2505" i="66"/>
  <c r="D2500" i="66"/>
  <c r="F2497" i="66" s="1"/>
  <c r="D2505" i="66"/>
  <c r="D2506" i="66"/>
  <c r="F2503" i="66" s="1"/>
  <c r="G2498" i="66" l="1"/>
  <c r="K95" i="68" s="1"/>
  <c r="H2498" i="66"/>
  <c r="L95" i="68" s="1"/>
  <c r="G2504" i="66"/>
  <c r="K111" i="68" s="1"/>
  <c r="H2504" i="66"/>
  <c r="L111" i="68" s="1"/>
</calcChain>
</file>

<file path=xl/comments1.xml><?xml version="1.0" encoding="utf-8"?>
<comments xmlns="http://schemas.openxmlformats.org/spreadsheetml/2006/main">
  <authors>
    <author>Autor</author>
  </authors>
  <commentList>
    <comment ref="C598" authorId="0" shapeId="0">
      <text>
        <r>
          <rPr>
            <sz val="9"/>
            <color indexed="81"/>
            <rFont val="Tahoma"/>
            <family val="2"/>
          </rPr>
          <t>N2 - 14x2=28
O -16
N2O - 28+16 =44
44/28</t>
        </r>
        <r>
          <rPr>
            <b/>
            <sz val="9"/>
            <color indexed="81"/>
            <rFont val="Tahoma"/>
            <family val="2"/>
          </rPr>
          <t xml:space="preserve">
</t>
        </r>
      </text>
    </comment>
    <comment ref="H2380" authorId="0" shapeId="0">
      <text>
        <r>
          <rPr>
            <sz val="9"/>
            <color indexed="81"/>
            <rFont val="Tahoma"/>
            <family val="2"/>
          </rPr>
          <t>No se tiene en cuenta en resultados desglosados por edificios</t>
        </r>
      </text>
    </comment>
    <comment ref="G2404" authorId="0" shapeId="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<sst xmlns="http://schemas.openxmlformats.org/spreadsheetml/2006/main" count="33922" uniqueCount="2476">
  <si>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</si>
  <si>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</si>
  <si>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</si>
  <si>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</si>
  <si>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</si>
  <si>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</si>
  <si>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</si>
  <si>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</si>
  <si>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</si>
  <si>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</si>
  <si>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</si>
  <si>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</si>
  <si>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</si>
  <si>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</si>
  <si>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</si>
  <si>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</si>
  <si>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</si>
  <si>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</si>
  <si>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</si>
  <si>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</si>
  <si>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</si>
  <si>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</si>
  <si>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</si>
  <si>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</si>
  <si>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</si>
  <si>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</si>
  <si>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</si>
  <si>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</si>
  <si>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</si>
  <si>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</si>
  <si>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</si>
  <si>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</si>
  <si>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</si>
  <si>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E10 (l)</t>
  </si>
  <si>
    <t>E85 (l)</t>
  </si>
  <si>
    <t>Otros (ud)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</si>
  <si>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</si>
  <si>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</si>
  <si>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</si>
  <si>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</si>
  <si>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</si>
  <si>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</si>
  <si>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</si>
  <si>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</si>
  <si>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</si>
  <si>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</si>
  <si>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</si>
  <si>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</si>
  <si>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</si>
  <si>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</si>
  <si>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</si>
  <si>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</si>
  <si>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</si>
  <si>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</si>
  <si>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</si>
  <si>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</si>
  <si>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</si>
  <si>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</si>
  <si>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</si>
  <si>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</si>
  <si>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</si>
  <si>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</si>
  <si>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</si>
  <si>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</si>
  <si>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</si>
  <si>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</si>
  <si>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</si>
  <si>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</si>
  <si>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</si>
  <si>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</si>
  <si>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</si>
  <si>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</si>
  <si>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</si>
  <si>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</si>
  <si>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</si>
  <si>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</si>
  <si>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</si>
  <si>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</si>
  <si>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</si>
  <si>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</si>
  <si>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</si>
  <si>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</si>
  <si>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</si>
  <si>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</si>
  <si>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</si>
  <si>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</si>
  <si>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</si>
  <si>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</si>
  <si>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</si>
  <si>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</si>
  <si>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</si>
  <si>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</si>
  <si>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</si>
  <si>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</si>
  <si>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</si>
  <si>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</si>
  <si>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</si>
  <si>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</si>
  <si>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</si>
  <si>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</si>
  <si>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</si>
  <si>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</si>
  <si>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</si>
  <si>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</si>
  <si>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</si>
  <si>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R-134a/125/600/601a (93/5,1/1,3/0,6)</t>
  </si>
  <si>
    <t>R-32/125/143a/134a (15/25/10/50)</t>
  </si>
  <si>
    <t>R-125/143a/134a/600a (63,2/18/16/2,8)</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</si>
  <si>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</si>
  <si>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</si>
  <si>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</si>
  <si>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</si>
  <si>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</si>
  <si>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</si>
  <si>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</si>
  <si>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</si>
  <si>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</si>
  <si>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</si>
  <si>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</si>
  <si>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</si>
  <si>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</si>
  <si>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</si>
  <si>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Mix 2013</t>
  </si>
  <si>
    <t>DERIVADOS ENERGÉTICOS PARA EL TRANSPORTE Y LA INDUSTRIA, S.A. (DETISA)</t>
  </si>
  <si>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</si>
  <si>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</si>
  <si>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</si>
  <si>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</si>
  <si>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</si>
  <si>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</si>
  <si>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</si>
  <si>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</si>
  <si>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</si>
  <si>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</si>
  <si>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</si>
  <si>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</si>
  <si>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</si>
  <si>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</si>
  <si>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</si>
  <si>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</si>
  <si>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</si>
  <si>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</si>
  <si>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</si>
  <si>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</si>
  <si>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</si>
  <si>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</si>
  <si>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</si>
  <si>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</si>
  <si>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</si>
  <si>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</si>
  <si>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</si>
  <si>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</si>
  <si>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</si>
  <si>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</si>
  <si>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</si>
  <si>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</si>
  <si>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</si>
  <si>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</si>
  <si>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</si>
  <si>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</si>
  <si>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</si>
  <si>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</si>
  <si>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</si>
  <si>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 xml:space="preserve"> Tipo de equipo</t>
  </si>
  <si>
    <t>Lista tipo 
de ER</t>
  </si>
  <si>
    <t>Eólica</t>
  </si>
  <si>
    <t>Solar</t>
  </si>
  <si>
    <t>Geotérmica</t>
  </si>
  <si>
    <t>Hidráulica</t>
  </si>
  <si>
    <t>Otros</t>
  </si>
  <si>
    <t>C.I.F. / N.I.F.</t>
  </si>
  <si>
    <t>Versión</t>
  </si>
  <si>
    <t>V1</t>
  </si>
  <si>
    <t>V2</t>
  </si>
  <si>
    <t>Fecha de publicación en la web</t>
  </si>
  <si>
    <t xml:space="preserve">                                                                  REVISIONES DE LA CALCULADORA DE HUELLA DE CARBONO</t>
  </si>
  <si>
    <t>Revisiones</t>
  </si>
  <si>
    <t>V3</t>
  </si>
  <si>
    <t>ÍNDICE DE ACTIVIDAD</t>
  </si>
  <si>
    <t>AÑO 1:</t>
  </si>
  <si>
    <t>AÑO 2:</t>
  </si>
  <si>
    <t xml:space="preserve">AÑO DE
 CÁLCULO:    </t>
  </si>
  <si>
    <t>Comercializadoras2014</t>
  </si>
  <si>
    <t>Mix 2014</t>
  </si>
  <si>
    <t>Año de cálc.</t>
  </si>
  <si>
    <t>Emisiones absolutas (t CO2)</t>
  </si>
  <si>
    <t>Edificio</t>
  </si>
  <si>
    <t>Índice de actividad</t>
  </si>
  <si>
    <t>Año</t>
  </si>
  <si>
    <t>Emisiones relativas (t CO2/ud)</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</si>
  <si>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</si>
  <si>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</si>
  <si>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</si>
  <si>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</si>
  <si>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</si>
  <si>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</si>
  <si>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</si>
  <si>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</si>
  <si>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</si>
  <si>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</si>
  <si>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</si>
  <si>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 xml:space="preserve">                                          INFORMACIÓN ADICIONAL - INSTALACIONES PROPIAS DE ENERGÍA RENOVABLE</t>
  </si>
  <si>
    <t xml:space="preserve">                                          INFORME FINAL: RESULTADOS</t>
  </si>
  <si>
    <t>Fórmula Comercializadoras por año</t>
  </si>
  <si>
    <t>Fórmula Mix Comercializadoras por año</t>
  </si>
  <si>
    <t>V4</t>
  </si>
  <si>
    <t>V5</t>
  </si>
  <si>
    <t>V6</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</si>
  <si>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</si>
  <si>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</si>
  <si>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</si>
  <si>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</si>
  <si>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</si>
  <si>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</si>
  <si>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</si>
  <si>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</si>
  <si>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</si>
  <si>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</si>
  <si>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</si>
  <si>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</si>
  <si>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</si>
  <si>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</si>
  <si>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</si>
  <si>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</si>
  <si>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</si>
  <si>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</si>
  <si>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</si>
  <si>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</si>
  <si>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</si>
  <si>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</si>
  <si>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</si>
  <si>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</si>
  <si>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</si>
  <si>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</si>
  <si>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</si>
  <si>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</si>
  <si>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</si>
  <si>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t>V7</t>
  </si>
  <si>
    <t>Gasóleo C (l)</t>
  </si>
  <si>
    <t>Coque de petróleo (kg)</t>
  </si>
  <si>
    <t>V8</t>
  </si>
  <si>
    <t>B10 (l)</t>
  </si>
  <si>
    <t>Comercializadoras2016</t>
  </si>
  <si>
    <t>Mix 2016</t>
  </si>
  <si>
    <t>Comercializadoras2019</t>
  </si>
  <si>
    <t>Comercializadora escogida</t>
  </si>
  <si>
    <t>Fórmula FE</t>
  </si>
  <si>
    <t>Fórmula Emisiones</t>
  </si>
  <si>
    <t>emisiones</t>
  </si>
  <si>
    <t>edificio</t>
  </si>
  <si>
    <t>6_Resultados</t>
  </si>
  <si>
    <t>Nombre organización</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</si>
  <si>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</si>
  <si>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</si>
  <si>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</si>
  <si>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</si>
  <si>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</si>
  <si>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</si>
  <si>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</si>
  <si>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</si>
  <si>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t>V9</t>
  </si>
  <si>
    <t>AÑO de cálculo</t>
  </si>
  <si>
    <t>Revisiones de la calculadora</t>
  </si>
  <si>
    <t>8.</t>
  </si>
  <si>
    <r>
      <t xml:space="preserve">Edificio / Sede </t>
    </r>
    <r>
      <rPr>
        <b/>
        <vertAlign val="superscript"/>
        <sz val="10"/>
        <color indexed="9"/>
        <rFont val="Arial Narrow"/>
        <family val="2"/>
      </rPr>
      <t>(1)</t>
    </r>
  </si>
  <si>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</si>
  <si>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</si>
  <si>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</si>
  <si>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</si>
  <si>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</si>
  <si>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</si>
  <si>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</si>
  <si>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</si>
  <si>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</si>
  <si>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</si>
  <si>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</si>
  <si>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</si>
  <si>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</si>
  <si>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</si>
  <si>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</si>
  <si>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</si>
  <si>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</si>
  <si>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</si>
  <si>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</si>
  <si>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</si>
  <si>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</si>
  <si>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</si>
  <si>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</si>
  <si>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</si>
  <si>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</si>
  <si>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</si>
  <si>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</si>
  <si>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</si>
  <si>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</si>
  <si>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</si>
  <si>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</si>
  <si>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</si>
  <si>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</si>
  <si>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</si>
  <si>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</si>
  <si>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</si>
  <si>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</si>
  <si>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</si>
  <si>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</si>
  <si>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</si>
  <si>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</si>
  <si>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</si>
  <si>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</si>
  <si>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</si>
  <si>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</si>
  <si>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</si>
  <si>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</si>
  <si>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</si>
  <si>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</si>
  <si>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</si>
  <si>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</si>
  <si>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</si>
  <si>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</si>
  <si>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</si>
  <si>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</si>
  <si>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</si>
  <si>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</si>
  <si>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</si>
  <si>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</si>
  <si>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</si>
  <si>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</si>
  <si>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</si>
  <si>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t>Gasolina (l)</t>
  </si>
  <si>
    <t>V10</t>
  </si>
  <si>
    <t>Comercializadoras2017</t>
  </si>
  <si>
    <t>Mix 2017</t>
  </si>
  <si>
    <t>V11</t>
  </si>
  <si>
    <t>En el caso de haber calculado la huella de carbono de su organización para otros años anteriores, indique a continuación cuáles son y los valores de huella de carbono de alcance 1+2 obtenidos. Comience a introducir los datos por el AÑO 1.</t>
  </si>
  <si>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</si>
  <si>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</si>
  <si>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</si>
  <si>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</si>
  <si>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</si>
  <si>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</si>
  <si>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</si>
  <si>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</si>
  <si>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</si>
  <si>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</si>
  <si>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</si>
  <si>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</si>
  <si>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</si>
  <si>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</si>
  <si>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</si>
  <si>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</si>
  <si>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</si>
  <si>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</si>
  <si>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</si>
  <si>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</si>
  <si>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</si>
  <si>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</si>
  <si>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</si>
  <si>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</si>
  <si>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</si>
  <si>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</si>
  <si>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</si>
  <si>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</si>
  <si>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</si>
  <si>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</si>
  <si>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</si>
  <si>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</si>
  <si>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</si>
  <si>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</si>
  <si>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</si>
  <si>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</si>
  <si>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</si>
  <si>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</si>
  <si>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</si>
  <si>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</si>
  <si>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t xml:space="preserve"> Dato de consumo (</t>
    </r>
    <r>
      <rPr>
        <b/>
        <sz val="9"/>
        <color indexed="9"/>
        <rFont val="Arial Narrow"/>
        <family val="2"/>
      </rPr>
      <t>kWh)</t>
    </r>
  </si>
  <si>
    <t>V14</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</si>
  <si>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</si>
  <si>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</si>
  <si>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</si>
  <si>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</si>
  <si>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</si>
  <si>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</si>
  <si>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</si>
  <si>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</si>
  <si>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</si>
  <si>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</si>
  <si>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</si>
  <si>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</si>
  <si>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</si>
  <si>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</si>
  <si>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</si>
  <si>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</si>
  <si>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</si>
  <si>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</si>
  <si>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</si>
  <si>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</si>
  <si>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</si>
  <si>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</si>
  <si>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</si>
  <si>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</si>
  <si>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</si>
  <si>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</si>
  <si>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</si>
  <si>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</si>
  <si>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</si>
  <si>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</si>
  <si>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</si>
  <si>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</si>
  <si>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</si>
  <si>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</si>
  <si>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</si>
  <si>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</si>
  <si>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</si>
  <si>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</si>
  <si>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</si>
  <si>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</si>
  <si>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</si>
  <si>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</si>
  <si>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</si>
  <si>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</si>
  <si>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</si>
  <si>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</si>
  <si>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</si>
  <si>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</si>
  <si>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</si>
  <si>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</si>
  <si>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</si>
  <si>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</si>
  <si>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</si>
  <si>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</si>
  <si>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</si>
  <si>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</si>
  <si>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t>V16</t>
  </si>
  <si>
    <t>V17</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</si>
  <si>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</si>
  <si>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</si>
  <si>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</si>
  <si>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</si>
  <si>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</si>
  <si>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</si>
  <si>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</si>
  <si>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</si>
  <si>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</si>
  <si>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</si>
  <si>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</si>
  <si>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</si>
  <si>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</si>
  <si>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</si>
  <si>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</si>
  <si>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</si>
  <si>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</si>
  <si>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</si>
  <si>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</si>
  <si>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</si>
  <si>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</si>
  <si>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</si>
  <si>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</si>
  <si>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</si>
  <si>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</si>
  <si>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</si>
  <si>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</si>
  <si>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</si>
  <si>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</si>
  <si>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</si>
  <si>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</si>
  <si>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</si>
  <si>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</si>
  <si>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</si>
  <si>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</si>
  <si>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</si>
  <si>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</si>
  <si>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</si>
  <si>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</si>
  <si>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</si>
  <si>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</si>
  <si>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</si>
  <si>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</si>
  <si>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</si>
  <si>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</si>
  <si>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</si>
  <si>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</si>
  <si>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</si>
  <si>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</si>
  <si>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</si>
  <si>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</si>
  <si>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</si>
  <si>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</si>
  <si>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</si>
  <si>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</si>
  <si>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</si>
  <si>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</si>
  <si>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</si>
  <si>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</si>
  <si>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</si>
  <si>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</si>
  <si>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</si>
  <si>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</si>
  <si>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</si>
  <si>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</si>
  <si>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</si>
  <si>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</si>
  <si>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</si>
  <si>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</si>
  <si>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</si>
  <si>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</si>
  <si>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</si>
  <si>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</si>
  <si>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</si>
  <si>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</si>
  <si>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</si>
  <si>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</si>
  <si>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</si>
  <si>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</si>
  <si>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</si>
  <si>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</si>
  <si>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</si>
  <si>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</si>
  <si>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</si>
  <si>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</si>
  <si>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</si>
  <si>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</si>
  <si>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</si>
  <si>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</si>
  <si>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</si>
  <si>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</si>
  <si>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</si>
  <si>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</si>
  <si>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</si>
  <si>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</si>
  <si>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</si>
  <si>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</si>
  <si>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</si>
  <si>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</si>
  <si>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</si>
  <si>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V18</t>
  </si>
  <si>
    <t>Gasóleo B (l)</t>
  </si>
  <si>
    <t>E100 (l)</t>
  </si>
  <si>
    <t>PCA</t>
  </si>
  <si>
    <t>V19</t>
  </si>
  <si>
    <t>redondear a 4 decimales</t>
  </si>
  <si>
    <t>redondear a 2 decimales</t>
  </si>
  <si>
    <t>Promedio ratio trienio (a-3, a-2, a-1)</t>
  </si>
  <si>
    <t>Promedio ratio trienio (a-2, a-1, a)</t>
  </si>
  <si>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</si>
  <si>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</si>
  <si>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</si>
  <si>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</si>
  <si>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</si>
  <si>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</si>
  <si>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</si>
  <si>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</si>
  <si>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</si>
  <si>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</si>
  <si>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</si>
  <si>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</si>
  <si>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</si>
  <si>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</si>
  <si>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</si>
  <si>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</si>
  <si>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</si>
  <si>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</si>
  <si>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</si>
  <si>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</si>
  <si>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</si>
  <si>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</si>
  <si>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</si>
  <si>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</si>
  <si>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</si>
  <si>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</si>
  <si>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</si>
  <si>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</si>
  <si>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</si>
  <si>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</si>
  <si>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</si>
  <si>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</si>
  <si>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</si>
  <si>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</si>
  <si>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</si>
  <si>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</si>
  <si>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</si>
  <si>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</si>
  <si>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</si>
  <si>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</si>
  <si>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</si>
  <si>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</si>
  <si>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</si>
  <si>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</si>
  <si>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</si>
  <si>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</si>
  <si>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</si>
  <si>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</si>
  <si>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</si>
  <si>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</si>
  <si>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</si>
  <si>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</si>
  <si>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</si>
  <si>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</si>
  <si>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</si>
  <si>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</si>
  <si>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</si>
  <si>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</si>
  <si>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</si>
  <si>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</si>
  <si>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</si>
  <si>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</si>
  <si>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</si>
  <si>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</si>
  <si>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</si>
  <si>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</si>
  <si>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</si>
  <si>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</si>
  <si>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</si>
  <si>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</si>
  <si>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</si>
  <si>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</si>
  <si>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</si>
  <si>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</si>
  <si>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</si>
  <si>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</si>
  <si>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</si>
  <si>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</si>
  <si>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</si>
  <si>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</si>
  <si>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</si>
  <si>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</si>
  <si>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</si>
  <si>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</si>
  <si>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</si>
  <si>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</si>
  <si>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</si>
  <si>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</si>
  <si>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</si>
  <si>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</si>
  <si>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</si>
  <si>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</si>
  <si>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</si>
  <si>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</si>
  <si>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</si>
  <si>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</si>
  <si>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</si>
  <si>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</si>
  <si>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</si>
  <si>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</si>
  <si>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</si>
  <si>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</si>
  <si>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</si>
  <si>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</si>
  <si>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t>Micro</t>
  </si>
  <si>
    <t>Pequeña</t>
  </si>
  <si>
    <t>Mediana</t>
  </si>
  <si>
    <t>Gran empresa</t>
  </si>
  <si>
    <t>Administración</t>
  </si>
  <si>
    <t>Entidad sin ánimo de lucro</t>
  </si>
  <si>
    <t>CNG (kg)</t>
  </si>
  <si>
    <t>Emisiones parciales</t>
  </si>
  <si>
    <t>Maquinaria agrícola</t>
  </si>
  <si>
    <t>Maquinaria forestal</t>
  </si>
  <si>
    <t>Marítimo</t>
  </si>
  <si>
    <t>Aéreo</t>
  </si>
  <si>
    <t>Aux</t>
  </si>
  <si>
    <t>Tipo de Combustible</t>
  </si>
  <si>
    <t>Cantidad comb. (ud)</t>
  </si>
  <si>
    <t>CO2 (kg/ud)</t>
  </si>
  <si>
    <t>CH4 (g/ud)</t>
  </si>
  <si>
    <t>N2O (g/ud)</t>
  </si>
  <si>
    <t>Otro (ud)</t>
  </si>
  <si>
    <t>CH4</t>
  </si>
  <si>
    <t>N2O</t>
  </si>
  <si>
    <t>Transporte marítimo</t>
  </si>
  <si>
    <t>CO2</t>
  </si>
  <si>
    <t>Gas</t>
  </si>
  <si>
    <t>PCA AR4</t>
  </si>
  <si>
    <t>PCAs AR5</t>
  </si>
  <si>
    <t>Calor</t>
  </si>
  <si>
    <t>Vapor</t>
  </si>
  <si>
    <t>Frío</t>
  </si>
  <si>
    <t>Aire comprimido</t>
  </si>
  <si>
    <r>
      <t xml:space="preserve"> Dato de consumo </t>
    </r>
    <r>
      <rPr>
        <b/>
        <sz val="9"/>
        <color indexed="9"/>
        <rFont val="Arial Narrow"/>
        <family val="2"/>
      </rPr>
      <t>(kWh)</t>
    </r>
  </si>
  <si>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</si>
  <si>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</si>
  <si>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</si>
  <si>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</si>
  <si>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</si>
  <si>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</si>
  <si>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</si>
  <si>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</si>
  <si>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</si>
  <si>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</si>
  <si>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</si>
  <si>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</si>
  <si>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Octofluorpropano</t>
  </si>
  <si>
    <t>ANEXOS</t>
  </si>
  <si>
    <t>11.</t>
  </si>
  <si>
    <t>Información adicional (instalaciones propias de generación de energía renovable)</t>
  </si>
  <si>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</si>
  <si>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</si>
  <si>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</si>
  <si>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</si>
  <si>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</si>
  <si>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</si>
  <si>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</si>
  <si>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</si>
  <si>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</si>
  <si>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</si>
  <si>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t>Emisiones parciales A.1</t>
  </si>
  <si>
    <t>Opción A.2 (km recorridos y modelo de coche)</t>
  </si>
  <si>
    <t>Tipo de transporte</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</si>
  <si>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</si>
  <si>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</si>
  <si>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</si>
  <si>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</si>
  <si>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</si>
  <si>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</si>
  <si>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</si>
  <si>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</si>
  <si>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</si>
  <si>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</si>
  <si>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</si>
  <si>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</si>
  <si>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</si>
  <si>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</si>
  <si>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</si>
  <si>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</si>
  <si>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</si>
  <si>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</si>
  <si>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</si>
  <si>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</si>
  <si>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</si>
  <si>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</si>
  <si>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</si>
  <si>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</si>
  <si>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</si>
  <si>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</si>
  <si>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</si>
  <si>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 xml:space="preserve">                                          EMISIONES DE PROCESO</t>
  </si>
  <si>
    <t>Sector industrial</t>
  </si>
  <si>
    <t>Ejemplos de procesos industriales que dan lugar a emisiones directas de proceso pueden ser la producción de cemento y cal, la producción de sustancias químicas, el refino de petróleo, etc.</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</si>
  <si>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</si>
  <si>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</si>
  <si>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</si>
  <si>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</si>
  <si>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</si>
  <si>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</si>
  <si>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</si>
  <si>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</si>
  <si>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</si>
  <si>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</si>
  <si>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</si>
  <si>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</si>
  <si>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</si>
  <si>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</si>
  <si>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</si>
  <si>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</si>
  <si>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</si>
  <si>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</si>
  <si>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</si>
  <si>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Incluya el nombre de la comercializadora eléctrica contratada el año de cálculo, si dispone de certificado de Garantía de Origen (GdO) de la electricidad (procedente de fuentes de energía renovable o de sistemas de cogeneración de alta eficiencia), y la suma de los kWh consumidos durante el año de cálculo.</t>
  </si>
  <si>
    <t xml:space="preserve"> - Existen CUPS independientes para los consumos del edificio y para los puntos de recarga de los vehículos: en este caso deberá cumplimentar los dos apartados de esta pestaña a partir de las facturas de los distintos CUPS.</t>
  </si>
  <si>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</si>
  <si>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</si>
  <si>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</si>
  <si>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</si>
  <si>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</si>
  <si>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</si>
  <si>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</si>
  <si>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</si>
  <si>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</si>
  <si>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</si>
  <si>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</si>
  <si>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</si>
  <si>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</si>
  <si>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</si>
  <si>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</si>
  <si>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 xml:space="preserve">Se consideran los mismos FE de lubricantes para todos loa años </t>
  </si>
  <si>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</si>
  <si>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</si>
  <si>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</si>
  <si>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</si>
  <si>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</si>
  <si>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</si>
  <si>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</si>
  <si>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</si>
  <si>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</si>
  <si>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</si>
  <si>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</si>
  <si>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</si>
  <si>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</si>
  <si>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</si>
  <si>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</si>
  <si>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</si>
  <si>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</si>
  <si>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</si>
  <si>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</si>
  <si>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</si>
  <si>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</si>
  <si>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</si>
  <si>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</si>
  <si>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</si>
  <si>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</si>
  <si>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</si>
  <si>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</si>
  <si>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</si>
  <si>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</si>
  <si>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</si>
  <si>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</si>
  <si>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</si>
  <si>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</si>
  <si>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</si>
  <si>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</si>
  <si>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</si>
  <si>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</si>
  <si>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</si>
  <si>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</si>
  <si>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Extender formula</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</si>
  <si>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</si>
  <si>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</si>
  <si>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</si>
  <si>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</si>
  <si>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</si>
  <si>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</si>
  <si>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</si>
  <si>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</si>
  <si>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</si>
  <si>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</si>
  <si>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</si>
  <si>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</si>
  <si>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</si>
  <si>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</si>
  <si>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</si>
  <si>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</si>
  <si>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</si>
  <si>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</si>
  <si>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</si>
  <si>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</si>
  <si>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</si>
  <si>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</si>
  <si>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</si>
  <si>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</si>
  <si>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</si>
  <si>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</si>
  <si>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</si>
  <si>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</si>
  <si>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</si>
  <si>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</si>
  <si>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</si>
  <si>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</si>
  <si>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</si>
  <si>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</si>
  <si>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</si>
  <si>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</si>
  <si>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</si>
  <si>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</si>
  <si>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</si>
  <si>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</si>
  <si>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</si>
  <si>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</si>
  <si>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</si>
  <si>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t>Instalación</t>
  </si>
  <si>
    <t>Emisiones verificadas Ley 1/2005</t>
  </si>
  <si>
    <r>
      <t>Edificio / Sede</t>
    </r>
    <r>
      <rPr>
        <b/>
        <vertAlign val="superscript"/>
        <sz val="10"/>
        <color indexed="9"/>
        <rFont val="Arial Narrow"/>
        <family val="2"/>
      </rPr>
      <t xml:space="preserve"> </t>
    </r>
  </si>
  <si>
    <t>Resultado Instalaciones fijas B</t>
  </si>
  <si>
    <t>Resultado Instalaciones fijas A</t>
  </si>
  <si>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</si>
  <si>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</si>
  <si>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</si>
  <si>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</si>
  <si>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</si>
  <si>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</si>
  <si>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</si>
  <si>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</si>
  <si>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</si>
  <si>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</si>
  <si>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</si>
  <si>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</si>
  <si>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</si>
  <si>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</si>
  <si>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</si>
  <si>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</si>
  <si>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</si>
  <si>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</si>
  <si>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</si>
  <si>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</si>
  <si>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</si>
  <si>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</si>
  <si>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</si>
  <si>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</si>
  <si>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</si>
  <si>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</si>
  <si>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</si>
  <si>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</si>
  <si>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</si>
  <si>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</si>
  <si>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</si>
  <si>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</si>
  <si>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</si>
  <si>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</si>
  <si>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</si>
  <si>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r>
      <t>EMISIONES 
kg CO</t>
    </r>
    <r>
      <rPr>
        <b/>
        <vertAlign val="subscript"/>
        <sz val="9"/>
        <color indexed="9"/>
        <rFont val="Arial Narrow"/>
        <family val="2"/>
      </rPr>
      <t>2</t>
    </r>
    <r>
      <rPr>
        <b/>
        <sz val="9"/>
        <color indexed="9"/>
        <rFont val="Arial Narrow"/>
        <family val="2"/>
      </rPr>
      <t>e</t>
    </r>
  </si>
  <si>
    <t>Sede</t>
  </si>
  <si>
    <t>Transporte ferroviario, marítimo y aéreo</t>
  </si>
  <si>
    <t>Calor, vapor, aire comprimido</t>
  </si>
  <si>
    <t>Electricidad edificios</t>
  </si>
  <si>
    <t>Electricidad vehículos</t>
  </si>
  <si>
    <t>3.1</t>
  </si>
  <si>
    <t>3.2</t>
  </si>
  <si>
    <t>Proceso</t>
  </si>
  <si>
    <t>B.   Instalaciones fijas (calderas, turbinas, hornos, etc.) sujetas a las obligaciones establecidas en la Ley 1/2005, de 9 de marzo</t>
  </si>
  <si>
    <t>A.    INSTALACIONES FIJAS NO LEY 1/2005</t>
  </si>
  <si>
    <t>B.    INSTALACIONES FIJAS SUJETAS LEY 1/2005</t>
  </si>
  <si>
    <t>Edificio / Sede</t>
  </si>
  <si>
    <t>Fugitivas - climatización y refrigeración</t>
  </si>
  <si>
    <r>
      <t>g N</t>
    </r>
    <r>
      <rPr>
        <b/>
        <vertAlign val="subscript"/>
        <sz val="11"/>
        <color indexed="9"/>
        <rFont val="Arial Narrow"/>
        <family val="2"/>
      </rPr>
      <t>2</t>
    </r>
    <r>
      <rPr>
        <b/>
        <sz val="11"/>
        <color indexed="9"/>
        <rFont val="Arial Narrow"/>
        <family val="2"/>
      </rPr>
      <t>O</t>
    </r>
  </si>
  <si>
    <r>
      <t>g CH</t>
    </r>
    <r>
      <rPr>
        <b/>
        <vertAlign val="subscript"/>
        <sz val="11"/>
        <color indexed="9"/>
        <rFont val="Arial Narrow"/>
        <family val="2"/>
      </rPr>
      <t>4</t>
    </r>
  </si>
  <si>
    <r>
      <t>kg CO</t>
    </r>
    <r>
      <rPr>
        <b/>
        <vertAlign val="subscript"/>
        <sz val="11"/>
        <color indexed="9"/>
        <rFont val="Arial Narrow"/>
        <family val="2"/>
      </rPr>
      <t>2</t>
    </r>
  </si>
  <si>
    <r>
      <t>kg CO</t>
    </r>
    <r>
      <rPr>
        <b/>
        <vertAlign val="subscript"/>
        <sz val="11"/>
        <color indexed="9"/>
        <rFont val="Arial Narrow"/>
        <family val="2"/>
      </rPr>
      <t>2</t>
    </r>
    <r>
      <rPr>
        <b/>
        <sz val="11"/>
        <color indexed="9"/>
        <rFont val="Arial Narrow"/>
        <family val="2"/>
      </rPr>
      <t>e</t>
    </r>
  </si>
  <si>
    <t>TOTAL EMISIONES DIRECTAS</t>
  </si>
  <si>
    <t>EMISIONES INDIRECTAS (ELECTRICIDAD)</t>
  </si>
  <si>
    <t>SUBTOTAL</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</si>
  <si>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</si>
  <si>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t xml:space="preserve"> % DIRECTAS</t>
  </si>
  <si>
    <t>Fugitivas - climatización, refrigeración y otros</t>
  </si>
  <si>
    <t>t CO₂e</t>
  </si>
  <si>
    <t>Instalaciones fijas no Ley 1/2005</t>
  </si>
  <si>
    <t>Instalaciones fijas Ley 1/2005</t>
  </si>
  <si>
    <r>
      <t xml:space="preserve">  TIPO DE ORGANIZACIÓN</t>
    </r>
    <r>
      <rPr>
        <b/>
        <vertAlign val="superscript"/>
        <sz val="11"/>
        <color indexed="9"/>
        <rFont val="Arial Narrow"/>
        <family val="2"/>
      </rPr>
      <t xml:space="preserve">                     </t>
    </r>
  </si>
  <si>
    <t>SECTOR</t>
  </si>
  <si>
    <t>Consideraciones:</t>
  </si>
  <si>
    <t xml:space="preserve"> - Las emisiones calculadas en este apartado se deben a fugas que han podido producirse durante años anteriores pero no han sido registradas hasta el año en que se realiza su recarga.</t>
  </si>
  <si>
    <t xml:space="preserve"> - Las fugas se producen durante el año en que se registran y que la cantidad fugada es igual a la cantidad recargada.</t>
  </si>
  <si>
    <r>
      <t xml:space="preserve">    Otras mezclas </t>
    </r>
    <r>
      <rPr>
        <b/>
        <vertAlign val="superscript"/>
        <sz val="10"/>
        <color theme="0"/>
        <rFont val="Arial Narrow"/>
        <family val="2"/>
      </rPr>
      <t>(1)</t>
    </r>
  </si>
  <si>
    <r>
      <t>Nombre del gas o de la mezcla</t>
    </r>
    <r>
      <rPr>
        <b/>
        <vertAlign val="superscript"/>
        <sz val="10"/>
        <color indexed="9"/>
        <rFont val="Arial Narrow"/>
        <family val="2"/>
      </rPr>
      <t xml:space="preserve"> (1)</t>
    </r>
  </si>
  <si>
    <t>Capacidad equipo (kg)</t>
  </si>
  <si>
    <t>Producción</t>
  </si>
  <si>
    <r>
      <t xml:space="preserve"> Dato de consumo </t>
    </r>
    <r>
      <rPr>
        <b/>
        <sz val="9"/>
        <color indexed="9"/>
        <rFont val="Arial Narrow"/>
        <family val="2"/>
      </rPr>
      <t>kWh</t>
    </r>
  </si>
  <si>
    <r>
      <t>Emisiones
kg CO</t>
    </r>
    <r>
      <rPr>
        <b/>
        <vertAlign val="subscript"/>
        <sz val="11"/>
        <color theme="0"/>
        <rFont val="Arial Narrow"/>
        <family val="2"/>
      </rPr>
      <t>2</t>
    </r>
    <r>
      <rPr>
        <b/>
        <sz val="11"/>
        <color theme="0"/>
        <rFont val="Arial Narrow"/>
        <family val="2"/>
      </rPr>
      <t>e</t>
    </r>
  </si>
  <si>
    <t>Gas manufacturado (kg)</t>
  </si>
  <si>
    <t>Coque de carbón (kg)</t>
  </si>
  <si>
    <t>Hulla y antracita (kg)</t>
  </si>
  <si>
    <t>Hullas subituminosas (kg)</t>
  </si>
  <si>
    <t>Densidades</t>
  </si>
  <si>
    <t>PCI (Poder Calorífico Inferior)</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</si>
  <si>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</si>
  <si>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</si>
  <si>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</si>
  <si>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</si>
  <si>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</si>
  <si>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    INSTALACIONES FIJAS (CALDERAS, TURBINAS, HORNOS, ETC.) SUJETAS A LAS OBLIGACIONES ESTABLECIDAS EN LA LEY 1/2005, DE 9 DE MARZO</t>
  </si>
  <si>
    <r>
      <t>Emisiones B
kg CO</t>
    </r>
    <r>
      <rPr>
        <b/>
        <vertAlign val="subscript"/>
        <sz val="10"/>
        <color indexed="9"/>
        <rFont val="Arial Narrow"/>
        <family val="2"/>
      </rPr>
      <t>2</t>
    </r>
    <r>
      <rPr>
        <b/>
        <sz val="10"/>
        <color indexed="9"/>
        <rFont val="Arial Narrow"/>
        <family val="2"/>
      </rPr>
      <t>e</t>
    </r>
  </si>
  <si>
    <r>
      <t>Emisiones A
kg CO</t>
    </r>
    <r>
      <rPr>
        <b/>
        <vertAlign val="subscript"/>
        <sz val="10"/>
        <color indexed="9"/>
        <rFont val="Arial Narrow"/>
        <family val="2"/>
      </rPr>
      <t>2</t>
    </r>
    <r>
      <rPr>
        <b/>
        <sz val="10"/>
        <color indexed="9"/>
        <rFont val="Arial Narrow"/>
        <family val="2"/>
      </rPr>
      <t>e</t>
    </r>
  </si>
  <si>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</si>
  <si>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</si>
  <si>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</si>
  <si>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</si>
  <si>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</si>
  <si>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</si>
  <si>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</si>
  <si>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</si>
  <si>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</si>
  <si>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</si>
  <si>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</si>
  <si>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1</t>
  </si>
  <si>
    <t>Combustible 2</t>
  </si>
  <si>
    <t>Combustible 3</t>
  </si>
  <si>
    <t xml:space="preserve">                                               HOJA DE TRABAJO. CONSUMOS                                                                        </t>
  </si>
  <si>
    <t>A. Transporte por carretera</t>
  </si>
  <si>
    <t>A. Climatización / refrigeración</t>
  </si>
  <si>
    <t>B. Otros</t>
  </si>
  <si>
    <r>
      <t>Gasolina  (</t>
    </r>
    <r>
      <rPr>
        <sz val="10"/>
        <color theme="1"/>
        <rFont val="Arial Narrow"/>
        <family val="2"/>
      </rPr>
      <t>l)</t>
    </r>
  </si>
  <si>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</si>
  <si>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</si>
  <si>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</si>
  <si>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</si>
  <si>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</si>
  <si>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</si>
  <si>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</si>
  <si>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</si>
  <si>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</si>
  <si>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</si>
  <si>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</si>
  <si>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</si>
  <si>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t>Gasóleo  (l)</t>
  </si>
  <si>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</si>
  <si>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</si>
  <si>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</si>
  <si>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NF</t>
    </r>
    <r>
      <rPr>
        <vertAlign val="subscript"/>
        <sz val="10"/>
        <color rgb="FF000000"/>
        <rFont val="Arial Narrow"/>
        <family val="2"/>
      </rPr>
      <t>3</t>
    </r>
  </si>
  <si>
    <r>
      <t>SF</t>
    </r>
    <r>
      <rPr>
        <vertAlign val="subscript"/>
        <sz val="10"/>
        <color rgb="FF000000"/>
        <rFont val="Arial Narrow"/>
        <family val="2"/>
      </rPr>
      <t>6</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</si>
  <si>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</si>
  <si>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</si>
  <si>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r>
      <t>kg CO</t>
    </r>
    <r>
      <rPr>
        <vertAlign val="subscript"/>
        <sz val="10"/>
        <rFont val="Arial Narrow"/>
        <family val="2"/>
      </rPr>
      <t>2</t>
    </r>
    <r>
      <rPr>
        <sz val="10"/>
        <rFont val="Arial Narrow"/>
        <family val="2"/>
      </rPr>
      <t>/kWh</t>
    </r>
  </si>
  <si>
    <t>Mix sin GdO</t>
  </si>
  <si>
    <t xml:space="preserve">Factor GdO renovable </t>
  </si>
  <si>
    <t>Factor GdO cog. alta eficiencia</t>
  </si>
  <si>
    <r>
      <t>kg CO</t>
    </r>
    <r>
      <rPr>
        <vertAlign val="subscript"/>
        <sz val="9"/>
        <rFont val="Arial Narrow"/>
        <family val="2"/>
      </rPr>
      <t>2</t>
    </r>
    <r>
      <rPr>
        <sz val="9"/>
        <rFont val="Arial Narrow"/>
        <family val="2"/>
      </rPr>
      <t>/kWh</t>
    </r>
  </si>
  <si>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</si>
  <si>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</si>
  <si>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</si>
  <si>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</si>
  <si>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</si>
  <si>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</si>
  <si>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</si>
  <si>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</si>
  <si>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</si>
  <si>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</si>
  <si>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</si>
  <si>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</si>
  <si>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</si>
  <si>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</si>
  <si>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</si>
  <si>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</si>
  <si>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</si>
  <si>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</si>
  <si>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</si>
  <si>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</si>
  <si>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</si>
  <si>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</si>
  <si>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</si>
  <si>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</si>
  <si>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</si>
  <si>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</si>
  <si>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</si>
  <si>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</si>
  <si>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</si>
  <si>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</si>
  <si>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</si>
  <si>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</si>
  <si>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</si>
  <si>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</si>
  <si>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</si>
  <si>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r>
      <t>kg CO</t>
    </r>
    <r>
      <rPr>
        <vertAlign val="subscript"/>
        <sz val="10"/>
        <rFont val="Arial Narrow"/>
        <family val="2"/>
      </rPr>
      <t>2</t>
    </r>
    <r>
      <rPr>
        <sz val="10"/>
        <rFont val="Arial Narrow"/>
        <family val="2"/>
      </rPr>
      <t>e/kWh</t>
    </r>
  </si>
  <si>
    <r>
      <t>kg CO</t>
    </r>
    <r>
      <rPr>
        <vertAlign val="subscript"/>
        <sz val="9"/>
        <rFont val="Arial Narrow"/>
        <family val="2"/>
      </rPr>
      <t>2</t>
    </r>
    <r>
      <rPr>
        <sz val="9"/>
        <rFont val="Arial Narrow"/>
        <family val="2"/>
      </rPr>
      <t>e/kWh</t>
    </r>
  </si>
  <si>
    <r>
      <t>Transporte por carretera</t>
    </r>
    <r>
      <rPr>
        <b/>
        <vertAlign val="superscript"/>
        <sz val="10"/>
        <color indexed="9"/>
        <rFont val="Arial Narrow"/>
        <family val="2"/>
      </rPr>
      <t>(1)</t>
    </r>
  </si>
  <si>
    <t>Consumo (kWh)</t>
  </si>
  <si>
    <t>Consumo de calor, vapor, frío</t>
  </si>
  <si>
    <t>TOTAL EMISIONES INDIRECTAS ELECTRICIDAD</t>
  </si>
  <si>
    <r>
      <t>Electricidad vehículos</t>
    </r>
    <r>
      <rPr>
        <b/>
        <vertAlign val="superscript"/>
        <sz val="10"/>
        <color indexed="9"/>
        <rFont val="Arial Narrow"/>
        <family val="2"/>
      </rPr>
      <t>(2)</t>
    </r>
  </si>
  <si>
    <t xml:space="preserve"> % INDIRECTAS</t>
  </si>
  <si>
    <t>Calor, vapor, frío, aire comprimido</t>
  </si>
  <si>
    <t>Factor emisión</t>
  </si>
  <si>
    <r>
      <t xml:space="preserve">Categoría de vehículo </t>
    </r>
    <r>
      <rPr>
        <b/>
        <vertAlign val="superscript"/>
        <sz val="10"/>
        <color indexed="9"/>
        <rFont val="Arial Narrow"/>
        <family val="2"/>
      </rPr>
      <t>(1)</t>
    </r>
  </si>
  <si>
    <r>
      <t xml:space="preserve">Otros </t>
    </r>
    <r>
      <rPr>
        <b/>
        <vertAlign val="superscript"/>
        <sz val="10"/>
        <color indexed="9"/>
        <rFont val="Arial Narrow"/>
        <family val="2"/>
      </rPr>
      <t>(4)</t>
    </r>
  </si>
  <si>
    <r>
      <t xml:space="preserve">Otros </t>
    </r>
    <r>
      <rPr>
        <b/>
        <vertAlign val="superscript"/>
        <sz val="10"/>
        <color indexed="9"/>
        <rFont val="Arial Narrow"/>
        <family val="2"/>
      </rPr>
      <t>(1)</t>
    </r>
  </si>
  <si>
    <t>EMISIONES DIRECTAS (ALCANCE 1)</t>
  </si>
  <si>
    <t>Otro</t>
  </si>
  <si>
    <r>
      <t>Recarga / Uso</t>
    </r>
    <r>
      <rPr>
        <b/>
        <vertAlign val="superscript"/>
        <sz val="10"/>
        <color theme="0"/>
        <rFont val="Arial Narrow"/>
        <family val="2"/>
      </rPr>
      <t>(2)</t>
    </r>
    <r>
      <rPr>
        <b/>
        <sz val="10"/>
        <color theme="0"/>
        <rFont val="Arial Narrow"/>
        <family val="2"/>
      </rPr>
      <t xml:space="preserve">
(kg)</t>
    </r>
  </si>
  <si>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</si>
  <si>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t>No considero la biomasa porque se engloba en instalaciones fijas</t>
  </si>
  <si>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</si>
  <si>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</si>
  <si>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Nombre de la comercializadora suministradora de energía</t>
    </r>
    <r>
      <rPr>
        <b/>
        <vertAlign val="superscript"/>
        <sz val="10"/>
        <color indexed="9"/>
        <rFont val="Arial Narrow"/>
        <family val="2"/>
      </rPr>
      <t>(1)</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</si>
  <si>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</si>
  <si>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t>EMISIONES INDIRECTAS POR ENERGÍA COMPRADA</t>
  </si>
  <si>
    <r>
      <t xml:space="preserve">EMISIONES DIRECTAS 
</t>
    </r>
    <r>
      <rPr>
        <b/>
        <sz val="9"/>
        <color indexed="9"/>
        <rFont val="Arial Narrow"/>
        <family val="2"/>
      </rPr>
      <t>(ALCANCE 1)</t>
    </r>
  </si>
  <si>
    <t>ALCANCE 1</t>
  </si>
  <si>
    <t>ALCANCE 2</t>
  </si>
  <si>
    <r>
      <t>Electricidad edificios</t>
    </r>
    <r>
      <rPr>
        <b/>
        <vertAlign val="superscript"/>
        <sz val="10"/>
        <color indexed="9"/>
        <rFont val="Arial Narrow"/>
        <family val="2"/>
      </rPr>
      <t>(2)</t>
    </r>
  </si>
  <si>
    <t>2. Hoja de trabajo. Consumos</t>
  </si>
  <si>
    <r>
      <t>t CO</t>
    </r>
    <r>
      <rPr>
        <vertAlign val="subscript"/>
        <sz val="11"/>
        <color indexed="8"/>
        <rFont val="Arial Narrow"/>
        <family val="2"/>
      </rPr>
      <t xml:space="preserve">2 </t>
    </r>
    <r>
      <rPr>
        <sz val="11"/>
        <color indexed="8"/>
        <rFont val="Arial Narrow"/>
        <family val="2"/>
      </rPr>
      <t>e</t>
    </r>
  </si>
  <si>
    <r>
      <t>t CO</t>
    </r>
    <r>
      <rPr>
        <b/>
        <vertAlign val="subscript"/>
        <sz val="14"/>
        <color indexed="8"/>
        <rFont val="Arial Narrow"/>
        <family val="2"/>
      </rPr>
      <t xml:space="preserve">2 </t>
    </r>
    <r>
      <rPr>
        <b/>
        <sz val="14"/>
        <color indexed="8"/>
        <rFont val="Arial Narrow"/>
        <family val="2"/>
      </rPr>
      <t>e</t>
    </r>
  </si>
  <si>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</si>
  <si>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</si>
  <si>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</si>
  <si>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</si>
  <si>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</si>
  <si>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</si>
  <si>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</si>
  <si>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</si>
  <si>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</si>
  <si>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</si>
  <si>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</si>
  <si>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</si>
  <si>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</si>
  <si>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</si>
  <si>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</si>
  <si>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</si>
  <si>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</si>
  <si>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</si>
  <si>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</si>
  <si>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</si>
  <si>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</si>
  <si>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</si>
  <si>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</si>
  <si>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</si>
  <si>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</si>
  <si>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</si>
  <si>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</si>
  <si>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</si>
  <si>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</si>
  <si>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</si>
  <si>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</si>
  <si>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</si>
  <si>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</si>
  <si>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</si>
  <si>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</si>
  <si>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</si>
  <si>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</si>
  <si>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</si>
  <si>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</si>
  <si>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</si>
  <si>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</si>
  <si>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</si>
  <si>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</si>
  <si>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</si>
  <si>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</si>
  <si>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</si>
  <si>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</si>
  <si>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</si>
  <si>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</si>
  <si>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</si>
  <si>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</si>
  <si>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</si>
  <si>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</si>
  <si>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</si>
  <si>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</si>
  <si>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</si>
  <si>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</si>
  <si>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</si>
  <si>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</si>
  <si>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</si>
  <si>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</si>
  <si>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</si>
  <si>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</si>
  <si>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</si>
  <si>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</si>
  <si>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</si>
  <si>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</si>
  <si>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</si>
  <si>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</si>
  <si>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</si>
  <si>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</si>
  <si>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</si>
  <si>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</si>
  <si>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</si>
  <si>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</si>
  <si>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</si>
  <si>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</si>
  <si>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</si>
  <si>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</si>
  <si>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</si>
  <si>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</si>
  <si>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</si>
  <si>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</si>
  <si>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</si>
  <si>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</si>
  <si>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</si>
  <si>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</si>
  <si>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</si>
  <si>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</si>
  <si>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</si>
  <si>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</si>
  <si>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</si>
  <si>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</si>
  <si>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</si>
  <si>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</si>
  <si>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</si>
  <si>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</si>
  <si>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</si>
  <si>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</si>
  <si>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</si>
  <si>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</si>
  <si>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</si>
  <si>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</si>
  <si>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</si>
  <si>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</si>
  <si>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</si>
  <si>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</si>
  <si>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</si>
  <si>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</si>
  <si>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</si>
  <si>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</si>
  <si>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</si>
  <si>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</si>
  <si>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</si>
  <si>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</si>
  <si>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</si>
  <si>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</si>
  <si>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</si>
  <si>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</si>
  <si>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</si>
  <si>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</si>
  <si>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</si>
  <si>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</si>
  <si>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</si>
  <si>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</si>
  <si>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</si>
  <si>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</si>
  <si>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</si>
  <si>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</si>
  <si>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</si>
  <si>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</si>
  <si>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</si>
  <si>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</si>
  <si>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</si>
  <si>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</si>
  <si>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</si>
  <si>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</si>
  <si>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</si>
  <si>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</si>
  <si>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</si>
  <si>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</si>
  <si>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</si>
  <si>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</si>
  <si>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</si>
  <si>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</si>
  <si>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</si>
  <si>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</si>
  <si>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</si>
  <si>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</si>
  <si>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</si>
  <si>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</si>
  <si>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</si>
  <si>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</si>
  <si>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</si>
  <si>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</si>
  <si>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</si>
  <si>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</si>
  <si>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</si>
  <si>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</si>
  <si>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</si>
  <si>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</si>
  <si>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</si>
  <si>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</si>
  <si>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</si>
  <si>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</si>
  <si>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</si>
  <si>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</si>
  <si>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</si>
  <si>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</si>
  <si>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</si>
  <si>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</si>
  <si>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</si>
  <si>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</si>
  <si>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</si>
  <si>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</si>
  <si>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</si>
  <si>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</si>
  <si>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</si>
  <si>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</si>
  <si>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</si>
  <si>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</si>
  <si>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</si>
  <si>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</si>
  <si>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</si>
  <si>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</si>
  <si>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</si>
  <si>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</si>
  <si>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</si>
  <si>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</si>
  <si>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</si>
  <si>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</si>
  <si>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RESULTADOS RELATIVOS - EVOLUCIÓN</t>
  </si>
  <si>
    <t>Electricidad y otras energías</t>
  </si>
  <si>
    <r>
      <t>Tipo de maquinaria</t>
    </r>
    <r>
      <rPr>
        <b/>
        <vertAlign val="superscript"/>
        <sz val="10"/>
        <color indexed="9"/>
        <rFont val="Arial Narrow"/>
        <family val="2"/>
      </rPr>
      <t>(1)</t>
    </r>
  </si>
  <si>
    <t>Turismos (M1)</t>
  </si>
  <si>
    <t>Furgonetas y furgones (N1)</t>
  </si>
  <si>
    <r>
      <t xml:space="preserve">EMISIONES INDIRECTAS ELECTRICIDAD Y OTRAS ENERGÍAS
</t>
    </r>
    <r>
      <rPr>
        <b/>
        <sz val="9"/>
        <color indexed="9"/>
        <rFont val="Arial Narrow"/>
        <family val="2"/>
      </rPr>
      <t>(ALCANCE 2)</t>
    </r>
  </si>
  <si>
    <r>
      <t>Gasóleo (</t>
    </r>
    <r>
      <rPr>
        <sz val="10"/>
        <color theme="1"/>
        <rFont val="Arial Narrow"/>
        <family val="2"/>
      </rPr>
      <t>l)</t>
    </r>
  </si>
  <si>
    <t>EMISIONES INDIRECTAS POR LA COMPRA DE ELECTRICIDAD Y OTRAS ENERGÍAS (ALCANCE 2)</t>
  </si>
  <si>
    <t>EMISIONES DIRECTAS (ALCANCE 1)
EMISIONES INDIRECTAS POR LA COMPRA DE ELECTRICIDAD Y OTRAS ENERGÍAS (ALCANCE 2)</t>
  </si>
  <si>
    <t xml:space="preserve">                                           EMISIONES INDIRECTAS POR LA COMPRA DE ELECTRICIDAD Y OTRAS ENERGÍAS</t>
  </si>
  <si>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</si>
  <si>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</si>
  <si>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</si>
  <si>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</si>
  <si>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 xml:space="preserve"> - Valores de los factores de emisión y unidades en las que se expresan</t>
  </si>
  <si>
    <t xml:space="preserve">Consumo de combustibles en equipos de transporte, tales como vehículos de motor, camiones, barcos, que pertenecen o son controladas por la organización. Además, se incluyen en esta pestaña los consumos de combustible de la maquinaria móvil (tractores, motosierras, etc.).
</t>
  </si>
  <si>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</si>
  <si>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Emisiones dir. (alcance 1)</t>
  </si>
  <si>
    <t>Emisiones ind. electricidad (alcance 2)</t>
  </si>
  <si>
    <t>Biogás (kg)**</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</si>
  <si>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</si>
  <si>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t>A.   Instalaciones fijas (calderas, motores estacionarios, etc.) no sujetas a las obligaciones establecidas en la Ley 1/2005, de 9 de marzo</t>
  </si>
  <si>
    <t>A.    INSTALACIONES FIJAS (CALDERAS, MOTORES ESTACIONARIOS, ETC.) NO SUJETAS A LAS OBLIGACIONES ESTABLECIDAS EN LA LEY 1/2005, DE 9 DE MARZO</t>
  </si>
  <si>
    <t>Se aplican descuentos mínimos exigidos por la legislación (y en gasóleo se tiene en cuenta en los FAME)</t>
  </si>
  <si>
    <t>Redondear 3 unidades</t>
  </si>
  <si>
    <t>Factores de emisión por gases</t>
  </si>
  <si>
    <r>
      <t>t CO</t>
    </r>
    <r>
      <rPr>
        <b/>
        <vertAlign val="subscript"/>
        <sz val="10"/>
        <color indexed="9"/>
        <rFont val="Arial Narrow"/>
        <family val="2"/>
      </rPr>
      <t>2</t>
    </r>
    <r>
      <rPr>
        <b/>
        <sz val="10"/>
        <color indexed="9"/>
        <rFont val="Arial Narrow"/>
        <family val="2"/>
      </rPr>
      <t>e /</t>
    </r>
  </si>
  <si>
    <r>
      <t xml:space="preserve"> t CO</t>
    </r>
    <r>
      <rPr>
        <b/>
        <vertAlign val="subscript"/>
        <sz val="10"/>
        <color indexed="9"/>
        <rFont val="Arial Narrow"/>
        <family val="2"/>
      </rPr>
      <t>2</t>
    </r>
    <r>
      <rPr>
        <b/>
        <sz val="10"/>
        <color indexed="9"/>
        <rFont val="Arial Narrow"/>
        <family val="2"/>
      </rPr>
      <t>e /</t>
    </r>
  </si>
  <si>
    <t>Resultados por gases desglosados según actividades</t>
  </si>
  <si>
    <r>
      <t xml:space="preserve">Cumplimente las hojas en orden (comenzando por la hoja </t>
    </r>
    <r>
      <rPr>
        <i/>
        <sz val="12"/>
        <color rgb="FF663300"/>
        <rFont val="Arial Narrow"/>
        <family val="2"/>
      </rPr>
      <t>1. Datos generales organización)</t>
    </r>
    <r>
      <rPr>
        <sz val="12"/>
        <color rgb="FF663300"/>
        <rFont val="Arial Narrow"/>
        <family val="2"/>
      </rPr>
      <t>y tenga en cuenta el siguiente código de colores:</t>
    </r>
  </si>
  <si>
    <t>Óxido Nitroso</t>
  </si>
  <si>
    <t>Fertilizantes sintéticos</t>
  </si>
  <si>
    <t>%N</t>
  </si>
  <si>
    <t>Complejos</t>
  </si>
  <si>
    <t>a definir por el agricultor</t>
  </si>
  <si>
    <t>Otros Fertilizantes</t>
  </si>
  <si>
    <t>% de N de los estiércoles/purnes</t>
  </si>
  <si>
    <t>Tipo de especie ganadera</t>
  </si>
  <si>
    <t>Provincia</t>
  </si>
  <si>
    <t>Estiércol sólido</t>
  </si>
  <si>
    <t>Estiércol semilíquido</t>
  </si>
  <si>
    <t>Purín</t>
  </si>
  <si>
    <t>Avícola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</si>
  <si>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</si>
  <si>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</si>
  <si>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</si>
  <si>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</si>
  <si>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</si>
  <si>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</si>
  <si>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</si>
  <si>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</si>
  <si>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</si>
  <si>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</si>
  <si>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</si>
  <si>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</si>
  <si>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</si>
  <si>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</si>
  <si>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</si>
  <si>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</si>
  <si>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</si>
  <si>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</si>
  <si>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</si>
  <si>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</si>
  <si>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</si>
  <si>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</si>
  <si>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</si>
  <si>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</si>
  <si>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</si>
  <si>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</si>
  <si>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</si>
  <si>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</si>
  <si>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</si>
  <si>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</si>
  <si>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</si>
  <si>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</si>
  <si>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</si>
  <si>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</si>
  <si>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</si>
  <si>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</si>
  <si>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</si>
  <si>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</si>
  <si>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</si>
  <si>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</si>
  <si>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</si>
  <si>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</si>
  <si>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</si>
  <si>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</si>
  <si>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</si>
  <si>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</si>
  <si>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VALLADOLID</t>
  </si>
  <si>
    <t>ZAMORA</t>
  </si>
  <si>
    <t>ZARAGOZA</t>
  </si>
  <si>
    <t>CEUTA Y MELILLA</t>
  </si>
  <si>
    <t>Caprino</t>
  </si>
  <si>
    <t>Equino</t>
  </si>
  <si>
    <t>Ovino</t>
  </si>
  <si>
    <t>Porcino</t>
  </si>
  <si>
    <t>Vacuno</t>
  </si>
  <si>
    <t>Tipo de estiércol o purín</t>
  </si>
  <si>
    <t>Especie ganadera de procedencia</t>
  </si>
  <si>
    <t>Humedad (%)</t>
  </si>
  <si>
    <r>
      <rPr>
        <vertAlign val="superscript"/>
        <sz val="11"/>
        <rFont val="Arial Narrow"/>
        <family val="2"/>
      </rPr>
      <t>1.</t>
    </r>
    <r>
      <rPr>
        <sz val="11"/>
        <rFont val="Arial Narrow"/>
        <family val="2"/>
      </rPr>
      <t xml:space="preserve"> Fuente: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</si>
  <si>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rFont val="Arial Narrow"/>
        <family val="2"/>
      </rPr>
      <t>2.</t>
    </r>
    <r>
      <rPr>
        <sz val="11"/>
        <rFont val="Arial Narrow"/>
        <family val="2"/>
      </rPr>
      <t xml:space="preserve"> Fuente: elaboración propia a partir de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</si>
  <si>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color theme="1"/>
        <rFont val="Arial Narrow"/>
        <family val="2"/>
      </rPr>
      <t>3.</t>
    </r>
    <r>
      <rPr>
        <sz val="11"/>
        <color theme="1"/>
        <rFont val="Arial Narrow"/>
        <family val="2"/>
      </rPr>
      <t xml:space="preserve"> Fuente: elaboración propia a partir de:</t>
    </r>
  </si>
  <si>
    <t>Proporción de nitrógeno de lodos y compost</t>
  </si>
  <si>
    <t>Tipo de fertilizante orgánico</t>
  </si>
  <si>
    <t>% N</t>
  </si>
  <si>
    <t>Lodos de depuradora</t>
  </si>
  <si>
    <t>Proporción de materia seca de lodos y compost</t>
  </si>
  <si>
    <t>Lodos</t>
  </si>
  <si>
    <t>Compost</t>
  </si>
  <si>
    <t>A. Emisiones directas de N2O</t>
  </si>
  <si>
    <t>Fuente de emisión</t>
  </si>
  <si>
    <t>kg N2O-N / kg N aplicado</t>
  </si>
  <si>
    <t>Residuos de cultivos</t>
  </si>
  <si>
    <r>
      <t>La conversión de emisiones de N</t>
    </r>
    <r>
      <rPr>
        <vertAlign val="subscript"/>
        <sz val="11"/>
        <color rgb="FF000000"/>
        <rFont val="Arial Narrow"/>
        <family val="2"/>
      </rPr>
      <t>2</t>
    </r>
    <r>
      <rPr>
        <sz val="11"/>
        <color rgb="FF000000"/>
        <rFont val="Arial Narrow"/>
        <family val="2"/>
      </rPr>
      <t>O–N en emisiones de N</t>
    </r>
    <r>
      <rPr>
        <vertAlign val="subscript"/>
        <sz val="11"/>
        <color rgb="FF000000"/>
        <rFont val="Arial Narrow"/>
        <family val="2"/>
      </rPr>
      <t>2</t>
    </r>
    <r>
      <rPr>
        <sz val="11"/>
        <color rgb="FF000000"/>
        <rFont val="Arial Narrow"/>
        <family val="2"/>
      </rPr>
      <t>O se realiza empleando la siguiente ecuación: N</t>
    </r>
    <r>
      <rPr>
        <vertAlign val="subscript"/>
        <sz val="11"/>
        <color rgb="FF000000"/>
        <rFont val="Arial Narrow"/>
        <family val="2"/>
      </rPr>
      <t>2</t>
    </r>
    <r>
      <rPr>
        <sz val="11"/>
        <color rgb="FF000000"/>
        <rFont val="Arial Narrow"/>
        <family val="2"/>
      </rPr>
      <t>O = N</t>
    </r>
    <r>
      <rPr>
        <vertAlign val="subscript"/>
        <sz val="11"/>
        <color rgb="FF000000"/>
        <rFont val="Arial Narrow"/>
        <family val="2"/>
      </rPr>
      <t>2</t>
    </r>
    <r>
      <rPr>
        <sz val="11"/>
        <color rgb="FF000000"/>
        <rFont val="Arial Narrow"/>
        <family val="2"/>
      </rPr>
      <t>O–N * 44/28</t>
    </r>
  </si>
  <si>
    <t>Parámetros de los cultivos</t>
  </si>
  <si>
    <t>Cultivo</t>
  </si>
  <si>
    <t>Tasa Rastrojo - Residuo</t>
  </si>
  <si>
    <t>Tasa Residuo - Producción</t>
  </si>
  <si>
    <t>Materia Seca</t>
  </si>
  <si>
    <t>% C</t>
  </si>
  <si>
    <t>Factor de Combustión (Cf)</t>
  </si>
  <si>
    <t>Observaciones</t>
  </si>
  <si>
    <t>Cebada</t>
  </si>
  <si>
    <t>Trigo</t>
  </si>
  <si>
    <t>Maíz</t>
  </si>
  <si>
    <t>Avena</t>
  </si>
  <si>
    <t>Arroz</t>
  </si>
  <si>
    <t>Otros Cereales</t>
  </si>
  <si>
    <t>Asimilado al trigo</t>
  </si>
  <si>
    <t>Girasol</t>
  </si>
  <si>
    <t>Otros Industriales</t>
  </si>
  <si>
    <t>Asimilado al girasol</t>
  </si>
  <si>
    <t>Tubérculos</t>
  </si>
  <si>
    <t>Asimilado a la patata</t>
  </si>
  <si>
    <t>Leguminosas grano</t>
  </si>
  <si>
    <t>Asimilado a la veza</t>
  </si>
  <si>
    <t>Hortalizas</t>
  </si>
  <si>
    <t>Asimilado a hortalizas excepto patata (tomate)</t>
  </si>
  <si>
    <t>Alfalfa</t>
  </si>
  <si>
    <t>Leguminosas forrajeras</t>
  </si>
  <si>
    <t>Asimilado a la veza forrajera</t>
  </si>
  <si>
    <t>Otros forrajeros</t>
  </si>
  <si>
    <t>Olivar</t>
  </si>
  <si>
    <t>Viñedo</t>
  </si>
  <si>
    <t>Almendro</t>
  </si>
  <si>
    <t>Naranjo</t>
  </si>
  <si>
    <t>Otros Leñosos</t>
  </si>
  <si>
    <t>Asimilado a frutales cítricos (naranjo)</t>
  </si>
  <si>
    <t>Otros Labradío</t>
  </si>
  <si>
    <r>
      <rPr>
        <sz val="11"/>
        <color theme="1"/>
        <rFont val="Arial Narrow"/>
        <family val="2"/>
      </rPr>
      <t xml:space="preserve">Fuente: Tabla 10.3.1. Parámetros relativos a la quema de residuos de cultivos. </t>
    </r>
    <r>
      <rPr>
        <u/>
        <sz val="11"/>
        <color indexed="12"/>
        <rFont val="Arial Narrow"/>
        <family val="2"/>
      </rPr>
      <t>Capitulo 10 del Inventario Nacional de Emisiones de Gases de Efecto Invernadero. Edición 2014 (1990 - 2012)</t>
    </r>
  </si>
  <si>
    <r>
      <rPr>
        <sz val="11"/>
        <color theme="1"/>
        <rFont val="Arial Narrow"/>
        <family val="2"/>
      </rPr>
      <t xml:space="preserve">Cuadro 11.2. Factores por defecto para la estimación del nitrógeno agregado a los suelos a partir de residuos agrícolas de las </t>
    </r>
    <r>
      <rPr>
        <u/>
        <sz val="11"/>
        <color indexed="12"/>
        <rFont val="Arial Narrow"/>
        <family val="2"/>
      </rPr>
      <t>Directrices del IPCC de 2006 para los inventarios nacionales de gases de efecto invernadero (volumen 4, capítulo 11).</t>
    </r>
  </si>
  <si>
    <t>B. Emisiones indirectas de N2O</t>
  </si>
  <si>
    <t>Lixiviación y Escorrentía</t>
  </si>
  <si>
    <t>kg N2O–N / kg N lixiviado</t>
  </si>
  <si>
    <t>Fracciones de volatilización</t>
  </si>
  <si>
    <t>kg NH3-N + kg NOx-N / kg N aplicado</t>
  </si>
  <si>
    <t>Fracciones provinciales de lixiviación. Unidad: kg N lixiviado/kg N aplicado)</t>
  </si>
  <si>
    <t>PROVINCIA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</si>
  <si>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</si>
  <si>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</si>
  <si>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</si>
  <si>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</si>
  <si>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</si>
  <si>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</si>
  <si>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</si>
  <si>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</si>
  <si>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</si>
  <si>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</si>
  <si>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</si>
  <si>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</si>
  <si>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</si>
  <si>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</si>
  <si>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</si>
  <si>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</si>
  <si>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</si>
  <si>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</si>
  <si>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</si>
  <si>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</si>
  <si>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</si>
  <si>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</si>
  <si>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</si>
  <si>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</si>
  <si>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</si>
  <si>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</si>
  <si>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</si>
  <si>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</si>
  <si>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</si>
  <si>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</si>
  <si>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</si>
  <si>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</si>
  <si>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</si>
  <si>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</si>
  <si>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</si>
  <si>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</si>
  <si>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</si>
  <si>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</si>
  <si>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</si>
  <si>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</si>
  <si>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</si>
  <si>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</si>
  <si>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</si>
  <si>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</si>
  <si>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</si>
  <si>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</si>
  <si>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Valladolid</t>
  </si>
  <si>
    <t>Zamora</t>
  </si>
  <si>
    <t>Zaragoza</t>
  </si>
  <si>
    <r>
      <t>C. Consumo de Urea - emisiones de CO</t>
    </r>
    <r>
      <rPr>
        <b/>
        <vertAlign val="subscript"/>
        <sz val="14"/>
        <color rgb="FFA27800"/>
        <rFont val="Arial Narrow"/>
        <family val="2"/>
      </rPr>
      <t>2</t>
    </r>
  </si>
  <si>
    <t>Parámetros de cálculo</t>
  </si>
  <si>
    <t xml:space="preserve">Parámetro   </t>
  </si>
  <si>
    <t>g/mol</t>
  </si>
  <si>
    <r>
      <t>La conversión de emisiones de CO</t>
    </r>
    <r>
      <rPr>
        <vertAlign val="subscript"/>
        <sz val="11"/>
        <color rgb="FF000000"/>
        <rFont val="Arial Narrow"/>
        <family val="2"/>
      </rPr>
      <t>2</t>
    </r>
    <r>
      <rPr>
        <sz val="11"/>
        <color rgb="FF000000"/>
        <rFont val="Arial Narrow"/>
        <family val="2"/>
      </rPr>
      <t>–C en emisiones de CO</t>
    </r>
    <r>
      <rPr>
        <vertAlign val="subscript"/>
        <sz val="11"/>
        <color rgb="FF000000"/>
        <rFont val="Arial Narrow"/>
        <family val="2"/>
      </rPr>
      <t>2</t>
    </r>
    <r>
      <rPr>
        <sz val="11"/>
        <color rgb="FF000000"/>
        <rFont val="Arial Narrow"/>
        <family val="2"/>
      </rPr>
      <t xml:space="preserve"> se realiza aplicando la siguiente ecuación: CO</t>
    </r>
    <r>
      <rPr>
        <vertAlign val="subscript"/>
        <sz val="11"/>
        <color rgb="FF000000"/>
        <rFont val="Arial Narrow"/>
        <family val="2"/>
      </rPr>
      <t>2</t>
    </r>
    <r>
      <rPr>
        <sz val="11"/>
        <color rgb="FF000000"/>
        <rFont val="Arial Narrow"/>
        <family val="2"/>
      </rPr>
      <t xml:space="preserve"> = CO</t>
    </r>
    <r>
      <rPr>
        <vertAlign val="subscript"/>
        <sz val="11"/>
        <color rgb="FF000000"/>
        <rFont val="Arial Narrow"/>
        <family val="2"/>
      </rPr>
      <t>2</t>
    </r>
    <r>
      <rPr>
        <sz val="11"/>
        <color rgb="FF000000"/>
        <rFont val="Arial Narrow"/>
        <family val="2"/>
      </rPr>
      <t>–C * 44/12</t>
    </r>
  </si>
  <si>
    <t>Para cada año se emplean los datos del año anterior indicados en la tabla 3.C</t>
  </si>
  <si>
    <r>
      <t>E. Aplicación de enmiendas calizas - emisiones de CO</t>
    </r>
    <r>
      <rPr>
        <b/>
        <vertAlign val="subscript"/>
        <sz val="14"/>
        <color rgb="FFA27800"/>
        <rFont val="Arial Narrow"/>
        <family val="2"/>
      </rPr>
      <t>2</t>
    </r>
  </si>
  <si>
    <t>factor de emisión</t>
  </si>
  <si>
    <t>Aplicación de caliza</t>
  </si>
  <si>
    <t>kg CO2-C / kg producto</t>
  </si>
  <si>
    <t>Aplicación de dolomita</t>
  </si>
  <si>
    <r>
      <t>F. Aplicación de otros fertilizantes con carbono - emisiones de CO</t>
    </r>
    <r>
      <rPr>
        <b/>
        <vertAlign val="subscript"/>
        <sz val="14"/>
        <color rgb="FFA27800"/>
        <rFont val="Arial Narrow"/>
        <family val="2"/>
      </rPr>
      <t>2</t>
    </r>
  </si>
  <si>
    <t>Factor de emisión de aplicación de caliza (CaCO3)</t>
  </si>
  <si>
    <t>Proporción de caliza en el fertilizante nitrato amónico cálcico</t>
  </si>
  <si>
    <t>%</t>
  </si>
  <si>
    <t>Se aplican los parámetros de cálculo empleados en el apartado A Emisiones directas - Residuos de cultivos.</t>
  </si>
  <si>
    <t>Tipo de cultivo</t>
  </si>
  <si>
    <t xml:space="preserve">Factor de emisión </t>
  </si>
  <si>
    <t>Los factores de emisión están referidos a kg de materia seca quemada.</t>
  </si>
  <si>
    <t>Tipo de apero</t>
  </si>
  <si>
    <t>Textura del suelo/profundidad de trabajo (l/ha)</t>
  </si>
  <si>
    <t>Profundidad media (cm)</t>
  </si>
  <si>
    <t>Ligera/Baja</t>
  </si>
  <si>
    <t>Ligera/Alta</t>
  </si>
  <si>
    <t>Pesada/Baja</t>
  </si>
  <si>
    <t>Pesada/Alta</t>
  </si>
  <si>
    <t>Subsolador</t>
  </si>
  <si>
    <t>Vertedera</t>
  </si>
  <si>
    <t>Arado de discos</t>
  </si>
  <si>
    <t>Chisel</t>
  </si>
  <si>
    <t>Rotocultor-Grada accionada</t>
  </si>
  <si>
    <t>Grada de discos</t>
  </si>
  <si>
    <t>Cultivador de brazos</t>
  </si>
  <si>
    <t>Vibrocultivador</t>
  </si>
  <si>
    <t>Grada de púas</t>
  </si>
  <si>
    <t>Para los trabajos de recolección se diferencian cuatro consumos en función de la textura del suelo y la profundidad de trabajo. En la textura se establecen dos grupos, “Ligera”, que incluye las texturas arenosas y francas y “Pesada”, que incluye las texturas arcillosas. En la profundidad de trabajo se establecen dos grupos, “Baja” y “Alta”, con relación a las profundidades medias reflejadas en la tabla anterior.</t>
  </si>
  <si>
    <t>Máquinaria/apero</t>
  </si>
  <si>
    <t>Anchura apero o trabajo en labor</t>
  </si>
  <si>
    <t>Normal</t>
  </si>
  <si>
    <t>Elevada</t>
  </si>
  <si>
    <t>Abonadora localizadora</t>
  </si>
  <si>
    <t>Sembradora de chorrillo</t>
  </si>
  <si>
    <t>Sembradora de chorrillo siembre directa</t>
  </si>
  <si>
    <t>Sembradora monograno</t>
  </si>
  <si>
    <t>Sembradora monograno siembre directa</t>
  </si>
  <si>
    <t>Sembradora de pratenses</t>
  </si>
  <si>
    <t>Binadora-Abonadora</t>
  </si>
  <si>
    <t xml:space="preserve">Binadora  </t>
  </si>
  <si>
    <t>Rodillo</t>
  </si>
  <si>
    <t>Pulverizador hidráulico</t>
  </si>
  <si>
    <t>Atomizador</t>
  </si>
  <si>
    <t>Remolque distribuidor estiércol</t>
  </si>
  <si>
    <t>Capacidades de trabajo ((l/ha)</t>
  </si>
  <si>
    <t>Media</t>
  </si>
  <si>
    <t>Cosechadora de cereal</t>
  </si>
  <si>
    <t>Cosechadora de maíz</t>
  </si>
  <si>
    <t>Cosechadora de girasol</t>
  </si>
  <si>
    <t>Cosechadora de patatas</t>
  </si>
  <si>
    <t>Segadora rotativa</t>
  </si>
  <si>
    <t>Segadora acondicionadora</t>
  </si>
  <si>
    <t>Rastrillo hilerador de forraje</t>
  </si>
  <si>
    <t>Empacadora (convencional)</t>
  </si>
  <si>
    <t>Carga de pacas</t>
  </si>
  <si>
    <t>Encintadora</t>
  </si>
  <si>
    <t>Remolque autocargador</t>
  </si>
  <si>
    <t>Cosechadora picadora de heno</t>
  </si>
  <si>
    <t>Cosechadora picadora de maiz</t>
  </si>
  <si>
    <t>Otros cosechadoras*</t>
  </si>
  <si>
    <t>Estiércoles aplicados al campo</t>
  </si>
  <si>
    <t>Otros fertilizantes orgánicos</t>
  </si>
  <si>
    <t>Deposición Atmosférica</t>
  </si>
  <si>
    <t>Fertilizante</t>
  </si>
  <si>
    <t>% Materia seca</t>
  </si>
  <si>
    <t xml:space="preserve">                                         DATOS DE CULTIVOS</t>
  </si>
  <si>
    <t>A continuación deberá indicar los siguientes datos sobre:</t>
  </si>
  <si>
    <t>A.   Superficies y producciones</t>
  </si>
  <si>
    <t>B.   Nitrógeno aplicado (fertilizantes sintéticos/orgánicos/otros)</t>
  </si>
  <si>
    <t>C.   Aplicación de enmiendas calizas</t>
  </si>
  <si>
    <t>D.   Residuos de cultivo: destino final</t>
  </si>
  <si>
    <t>A.    SUPERFICIES Y PRODUCCIONES</t>
  </si>
  <si>
    <t>Superficie (ha)</t>
  </si>
  <si>
    <t>Producción anual (kg)</t>
  </si>
  <si>
    <t>B.    NITRÓGENO APLICADO (FERTILIZANTES SINTÉTICOS / ORGÁNICOS / OTROS)</t>
  </si>
  <si>
    <t>FERTILIZANTES SINTÉTICOS NITROGENADOS</t>
  </si>
  <si>
    <t>Opción B.1</t>
  </si>
  <si>
    <t xml:space="preserve">  Opción B.2</t>
  </si>
  <si>
    <t>Fracción de N (%)</t>
  </si>
  <si>
    <t xml:space="preserve">    Opción B.2</t>
  </si>
  <si>
    <t>Cantidad 
(kg)</t>
  </si>
  <si>
    <t>Nitrógeno (kg N)</t>
  </si>
  <si>
    <t>C.   APLICACIÓN DE ENMIENDAS CALIZAS</t>
  </si>
  <si>
    <t>Cumplimentar en caso de que se apliquen enmiendas calizas al suelo.</t>
  </si>
  <si>
    <t>APLICACIÓN DE ENMIENDAS CALIZAS</t>
  </si>
  <si>
    <t>Enmienda</t>
  </si>
  <si>
    <t>Cantidad (kg)</t>
  </si>
  <si>
    <t>Caliza</t>
  </si>
  <si>
    <t>Dolomita</t>
  </si>
  <si>
    <t>D.   RESIDUOS DEL CULTIVO: DESTINO FINAL</t>
  </si>
  <si>
    <t>RESIDUOS DE CULTIVOS</t>
  </si>
  <si>
    <t>% superficie con retirada de paja/planta</t>
  </si>
  <si>
    <t>RESULTADOS ABSOLUTOS EMISIONES CULTIVOS</t>
  </si>
  <si>
    <r>
      <t>A.    EMISIONES DIRECTAS DE N</t>
    </r>
    <r>
      <rPr>
        <b/>
        <vertAlign val="subscript"/>
        <sz val="12"/>
        <color rgb="FFFFFFFF"/>
        <rFont val="Arial Narrow"/>
        <family val="2"/>
      </rPr>
      <t>2</t>
    </r>
    <r>
      <rPr>
        <b/>
        <sz val="12"/>
        <color rgb="FFFFFFFF"/>
        <rFont val="Arial Narrow"/>
        <family val="2"/>
      </rPr>
      <t>O</t>
    </r>
  </si>
  <si>
    <t>Nitrógeno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</si>
  <si>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 aplicado)</t>
    </r>
  </si>
  <si>
    <r>
      <rPr>
        <b/>
        <sz val="10"/>
        <color rgb="FFFFFFFF"/>
        <rFont val="Arial Narrow"/>
        <family val="2"/>
      </rPr>
      <t>Emisiones parciales
(kg N</t>
    </r>
    <r>
      <rPr>
        <b/>
        <vertAlign val="subscript"/>
        <sz val="10"/>
        <color rgb="FFFFFFFF"/>
        <rFont val="Arial Narrow"/>
        <family val="2"/>
      </rPr>
      <t>2</t>
    </r>
    <r>
      <rPr>
        <b/>
        <sz val="10"/>
        <color rgb="FFFFFFFF"/>
        <rFont val="Arial Narrow"/>
        <family val="2"/>
      </rPr>
      <t xml:space="preserve">O) </t>
    </r>
  </si>
  <si>
    <t>ESTIÉRCOLES Y PURINES APLICADOS AL CAMPO</t>
  </si>
  <si>
    <t>N (kg)</t>
  </si>
  <si>
    <t>% Nitrógeno</t>
  </si>
  <si>
    <t>Producción anual
(kg)</t>
  </si>
  <si>
    <r>
      <rPr>
        <b/>
        <sz val="10"/>
        <color rgb="FFFFFFFF"/>
        <rFont val="Arial Narrow"/>
        <family val="2"/>
      </rPr>
      <t>% residuo en campo</t>
    </r>
    <r>
      <rPr>
        <b/>
        <vertAlign val="superscript"/>
        <sz val="10"/>
        <color rgb="FFFFFFFF"/>
        <rFont val="Arial Narrow"/>
        <family val="2"/>
      </rPr>
      <t>(1)</t>
    </r>
  </si>
  <si>
    <t>Residuo en el campo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</si>
  <si>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t>
    </r>
  </si>
  <si>
    <r>
      <rPr>
        <b/>
        <sz val="12"/>
        <color rgb="FFFFFFFF"/>
        <rFont val="Arial Narrow"/>
        <family val="2"/>
      </rPr>
      <t>B.    EMISIONES INDIRECTAS DE N</t>
    </r>
    <r>
      <rPr>
        <b/>
        <vertAlign val="subscript"/>
        <sz val="12"/>
        <color rgb="FFFFFFFF"/>
        <rFont val="Arial Narrow"/>
        <family val="2"/>
      </rPr>
      <t>2</t>
    </r>
    <r>
      <rPr>
        <b/>
        <sz val="12"/>
        <color rgb="FFFFFFFF"/>
        <rFont val="Arial Narrow"/>
        <family val="2"/>
      </rPr>
      <t>O</t>
    </r>
  </si>
  <si>
    <r>
      <rPr>
        <b/>
        <sz val="14"/>
        <color rgb="FFFFFFFF"/>
        <rFont val="Arial Narrow"/>
        <family val="2"/>
      </rPr>
      <t>EMISIONES INDIRECTAS  DE N</t>
    </r>
    <r>
      <rPr>
        <b/>
        <vertAlign val="subscript"/>
        <sz val="14"/>
        <color rgb="FFFFFFFF"/>
        <rFont val="Arial Narrow"/>
        <family val="2"/>
      </rPr>
      <t>2</t>
    </r>
    <r>
      <rPr>
        <b/>
        <sz val="14"/>
        <color rgb="FFFFFFFF"/>
        <rFont val="Arial Narrow"/>
        <family val="2"/>
      </rPr>
      <t>O</t>
    </r>
  </si>
  <si>
    <r>
      <rPr>
        <b/>
        <sz val="12"/>
        <color rgb="FFFFFFFF"/>
        <rFont val="Arial Narrow"/>
        <family val="2"/>
      </rPr>
      <t>C.    CONSUMO DE UREA - EMISIONES DE CO</t>
    </r>
    <r>
      <rPr>
        <b/>
        <vertAlign val="subscript"/>
        <sz val="12"/>
        <color rgb="FFFFFFFF"/>
        <rFont val="Arial Narrow"/>
        <family val="2"/>
      </rPr>
      <t>2</t>
    </r>
  </si>
  <si>
    <t>CONSUMO DE UREA</t>
  </si>
  <si>
    <r>
      <rPr>
        <b/>
        <sz val="10"/>
        <color rgb="FFFFFFFF"/>
        <rFont val="Arial Narrow"/>
        <family val="2"/>
      </rPr>
      <t xml:space="preserve">    Factor emisión 
     (kg CO</t>
    </r>
    <r>
      <rPr>
        <b/>
        <vertAlign val="subscript"/>
        <sz val="10"/>
        <color rgb="FFFFFFFF"/>
        <rFont val="Arial Narrow"/>
        <family val="2"/>
      </rPr>
      <t>2</t>
    </r>
    <r>
      <rPr>
        <b/>
        <sz val="10"/>
        <color rgb="FFFFFFFF"/>
        <rFont val="Arial Narrow"/>
        <family val="2"/>
      </rPr>
      <t>-C/kg aplicado)</t>
    </r>
  </si>
  <si>
    <r>
      <t>D.    CULTIVO DEL ARROZ - EMISIONES DE CH</t>
    </r>
    <r>
      <rPr>
        <b/>
        <vertAlign val="subscript"/>
        <sz val="12"/>
        <color rgb="FFFFFFFF"/>
        <rFont val="Arial Narrow"/>
        <family val="2"/>
      </rPr>
      <t>4</t>
    </r>
  </si>
  <si>
    <t>CULTIVO DEL ARROZ</t>
  </si>
  <si>
    <r>
      <t>E.   APLICACIÓN DE ENMIENDAS CALIZAS - EMISIONES DE CO</t>
    </r>
    <r>
      <rPr>
        <b/>
        <vertAlign val="subscript"/>
        <sz val="12"/>
        <color rgb="FFFFFFFF"/>
        <rFont val="Arial Narrow"/>
        <family val="2"/>
      </rPr>
      <t>2</t>
    </r>
  </si>
  <si>
    <r>
      <t xml:space="preserve">    Factor de emisión 
     (kg CO</t>
    </r>
    <r>
      <rPr>
        <b/>
        <vertAlign val="subscript"/>
        <sz val="10"/>
        <color rgb="FFFFFFFF"/>
        <rFont val="Arial Narrow"/>
        <family val="2"/>
      </rPr>
      <t>2</t>
    </r>
    <r>
      <rPr>
        <b/>
        <sz val="10"/>
        <color rgb="FFFFFFFF"/>
        <rFont val="Arial Narrow"/>
        <family val="2"/>
      </rPr>
      <t>-C/kg)</t>
    </r>
  </si>
  <si>
    <r>
      <t>F.   APLICACIÓN DE OTROS FERTILIZANTES CON CARBONO - EMISIONES DE CO</t>
    </r>
    <r>
      <rPr>
        <b/>
        <vertAlign val="subscript"/>
        <sz val="12"/>
        <color rgb="FFFFFFFF"/>
        <rFont val="Arial Narrow"/>
        <family val="2"/>
      </rPr>
      <t>2</t>
    </r>
  </si>
  <si>
    <t>Cantidad de fertilizante (kg)</t>
  </si>
  <si>
    <r>
      <t>Cantidad de CaCO</t>
    </r>
    <r>
      <rPr>
        <b/>
        <vertAlign val="subscript"/>
        <sz val="10"/>
        <color rgb="FFFFFFFF"/>
        <rFont val="Arial Narrow"/>
        <family val="2"/>
      </rPr>
      <t>3</t>
    </r>
    <r>
      <rPr>
        <b/>
        <sz val="10"/>
        <color rgb="FFFFFFFF"/>
        <rFont val="Arial Narrow"/>
        <family val="2"/>
      </rPr>
      <t xml:space="preserve"> (kg)</t>
    </r>
  </si>
  <si>
    <t>Cantidad de CaCO3</t>
  </si>
  <si>
    <t>Residuo quemado (kg)</t>
  </si>
  <si>
    <r>
      <rPr>
        <b/>
        <sz val="10"/>
        <color rgb="FFFFFFFF"/>
        <rFont val="Arial Narrow"/>
        <family val="2"/>
      </rPr>
      <t>Emisiones parciales
(kg CH</t>
    </r>
    <r>
      <rPr>
        <b/>
        <vertAlign val="subscript"/>
        <sz val="10"/>
        <color rgb="FFFFFFFF"/>
        <rFont val="Arial Narrow"/>
        <family val="2"/>
      </rPr>
      <t>4</t>
    </r>
    <r>
      <rPr>
        <b/>
        <sz val="10"/>
        <color rgb="FFFFFFFF"/>
        <rFont val="Arial Narrow"/>
        <family val="2"/>
      </rPr>
      <t xml:space="preserve">) </t>
    </r>
  </si>
  <si>
    <t>Textura del suelo/profundidad de trabajo</t>
  </si>
  <si>
    <t>Superficie
(ha)</t>
  </si>
  <si>
    <t>Tipo de maquinaria/apero</t>
  </si>
  <si>
    <t>Provincia mayúscula</t>
  </si>
  <si>
    <t>Cultivos</t>
  </si>
  <si>
    <t>Lista_fertilizantes</t>
  </si>
  <si>
    <t>%N Fertilizantes</t>
  </si>
  <si>
    <t>Tipo_de_estiércol</t>
  </si>
  <si>
    <t>Tipo_estiercol</t>
  </si>
  <si>
    <t>Tipo_estiércol_1</t>
  </si>
  <si>
    <t>Tipo_estiércol_2</t>
  </si>
  <si>
    <t>Tipo_estiércol_3</t>
  </si>
  <si>
    <t>Fuente de las fracciones de nitrógeno de los estiércoles y purines:</t>
  </si>
  <si>
    <t>Guía práctica de la fertilización racional de los cultivos de España</t>
  </si>
  <si>
    <t>OTROS FETILIZANTES ORGÁNCIOS</t>
  </si>
  <si>
    <t>PCA-AR5</t>
  </si>
  <si>
    <t>La conversión de emisiones de N2O–N en emisiones de N2O se realiza empleando la siguiente ecuación: N2O = N2O–N ● 44/28</t>
  </si>
  <si>
    <t>FE (Otros)</t>
  </si>
  <si>
    <t>% de materia seca</t>
  </si>
  <si>
    <t>Fuente: Registro Nacional de Lodos y Real Decreto 506/2013, de 28 de junio, sobre productos fertilizantes (Anexo I, Grupo 6. Enmiendas orgánicas).</t>
  </si>
  <si>
    <t>Calculos</t>
  </si>
  <si>
    <t>Fracciones de volatilización y lixiviación</t>
  </si>
  <si>
    <t>Factor de emisión</t>
  </si>
  <si>
    <t>Masa molar Urea &lt;CO(NH2)2&gt;</t>
  </si>
  <si>
    <t>Masa molar N2</t>
  </si>
  <si>
    <t>Factor de conversión estequimétrico (paso kg N a kg Urea)</t>
  </si>
  <si>
    <t>La conversión de emisiones de CO2–C en emisiones de CO2 se realiza empleando la siguiente ecuación: CO2 = CO2–C ● 44/12</t>
  </si>
  <si>
    <t>Año calculadora</t>
  </si>
  <si>
    <r>
      <t xml:space="preserve">    FE por defecto
     (kg CO</t>
    </r>
    <r>
      <rPr>
        <b/>
        <vertAlign val="subscript"/>
        <sz val="10"/>
        <rFont val="Arial Narrow"/>
        <family val="2"/>
      </rPr>
      <t>2</t>
    </r>
    <r>
      <rPr>
        <b/>
        <sz val="10"/>
        <rFont val="Arial Narrow"/>
        <family val="2"/>
      </rPr>
      <t>-C/kg)</t>
    </r>
  </si>
  <si>
    <t>kg N</t>
  </si>
  <si>
    <t>Cantidad de CaCO3 (kg)</t>
  </si>
  <si>
    <t>Se actualizan los factores de emisión de cultivos leñosos conforme a los datos del Inventario. No hay cambios para los factores de emisión en cultivos herbáceos</t>
  </si>
  <si>
    <t>No se actualiza en procedimiento de cálculo</t>
  </si>
  <si>
    <t>g CH4 / kg de m.s quemada</t>
  </si>
  <si>
    <t>g N2O / kg de m.s quemada</t>
  </si>
  <si>
    <t>(kg CH4)</t>
  </si>
  <si>
    <t>Consumos energéticos en las operaciones agrícolas en España (IDAE).</t>
  </si>
  <si>
    <t>Tipo_de_apero</t>
  </si>
  <si>
    <t>Textura_profundidad</t>
  </si>
  <si>
    <t>Consumo (l/ha)</t>
  </si>
  <si>
    <t>Consumo "Otros" (l /ha)</t>
  </si>
  <si>
    <t>Maquinaria_aperos</t>
  </si>
  <si>
    <t>Anchura</t>
  </si>
  <si>
    <t>Anchura de aporo/trabajo</t>
  </si>
  <si>
    <t>Maquinaria</t>
  </si>
  <si>
    <t>Capacidad</t>
  </si>
  <si>
    <t>Otras cosechadoras</t>
  </si>
  <si>
    <t>Datos de cultivos</t>
  </si>
  <si>
    <t>9.</t>
  </si>
  <si>
    <t>10.</t>
  </si>
  <si>
    <t>12.</t>
  </si>
  <si>
    <t>13.</t>
  </si>
  <si>
    <t>3. Datos cultivos</t>
  </si>
  <si>
    <t>Provincia:</t>
  </si>
  <si>
    <t>Valencia/Valéncia</t>
  </si>
  <si>
    <t>A. Superficies y producciones</t>
  </si>
  <si>
    <t>B. Nitrógeno aplicado</t>
  </si>
  <si>
    <t>C. Aplicación de enmienda caliza</t>
  </si>
  <si>
    <t>D. Residuos</t>
  </si>
  <si>
    <t>Ferilizantes sintéticos nitrogenados</t>
  </si>
  <si>
    <t>Estiércoles y purines aplicados al campo</t>
  </si>
  <si>
    <r>
      <t>Edificio / Sede</t>
    </r>
    <r>
      <rPr>
        <b/>
        <vertAlign val="superscript"/>
        <sz val="11"/>
        <rFont val="Calibri"/>
        <family val="2"/>
        <scheme val="minor"/>
      </rPr>
      <t xml:space="preserve"> (1)</t>
    </r>
  </si>
  <si>
    <r>
      <t xml:space="preserve"> Tipo de Combustible </t>
    </r>
    <r>
      <rPr>
        <b/>
        <vertAlign val="superscript"/>
        <sz val="11"/>
        <color indexed="9"/>
        <rFont val="Calibri"/>
        <family val="2"/>
        <scheme val="minor"/>
      </rPr>
      <t>(2)</t>
    </r>
  </si>
  <si>
    <r>
      <t xml:space="preserve">Tipo de cultivo </t>
    </r>
    <r>
      <rPr>
        <vertAlign val="superscript"/>
        <sz val="11"/>
        <rFont val="Calibri"/>
        <family val="2"/>
        <scheme val="minor"/>
      </rPr>
      <t>(1)</t>
    </r>
  </si>
  <si>
    <r>
      <t xml:space="preserve">Cantidad 
(kg) </t>
    </r>
    <r>
      <rPr>
        <vertAlign val="superscript"/>
        <sz val="11"/>
        <rFont val="Calibri"/>
        <family val="2"/>
        <scheme val="minor"/>
      </rPr>
      <t>(2)</t>
    </r>
  </si>
  <si>
    <r>
      <t xml:space="preserve">%N </t>
    </r>
    <r>
      <rPr>
        <vertAlign val="superscript"/>
        <sz val="11"/>
        <rFont val="Calibri"/>
        <family val="2"/>
        <scheme val="minor"/>
      </rPr>
      <t>(3)</t>
    </r>
  </si>
  <si>
    <r>
      <t>Cantidad 
(kg)</t>
    </r>
    <r>
      <rPr>
        <vertAlign val="superscript"/>
        <sz val="11"/>
        <rFont val="Calibri"/>
        <family val="2"/>
        <scheme val="minor"/>
      </rPr>
      <t>(4)</t>
    </r>
  </si>
  <si>
    <r>
      <t xml:space="preserve">Nitrógeno
(kg N) </t>
    </r>
    <r>
      <rPr>
        <vertAlign val="superscript"/>
        <sz val="11"/>
        <rFont val="Calibri"/>
        <family val="2"/>
        <scheme val="minor"/>
      </rPr>
      <t>(5)</t>
    </r>
  </si>
  <si>
    <r>
      <t xml:space="preserve">Cantidad  comb. (ud) </t>
    </r>
    <r>
      <rPr>
        <vertAlign val="superscript"/>
        <sz val="11"/>
        <rFont val="Calibri"/>
        <family val="2"/>
        <scheme val="minor"/>
      </rPr>
      <t>(9)</t>
    </r>
  </si>
  <si>
    <r>
      <t>kg CO</t>
    </r>
    <r>
      <rPr>
        <b/>
        <vertAlign val="subscript"/>
        <sz val="11"/>
        <rFont val="Calibri"/>
        <family val="2"/>
        <scheme val="minor"/>
      </rPr>
      <t>2</t>
    </r>
  </si>
  <si>
    <r>
      <t>g CH</t>
    </r>
    <r>
      <rPr>
        <b/>
        <vertAlign val="subscript"/>
        <sz val="11"/>
        <rFont val="Calibri"/>
        <family val="2"/>
        <scheme val="minor"/>
      </rPr>
      <t>4</t>
    </r>
  </si>
  <si>
    <r>
      <t>g N</t>
    </r>
    <r>
      <rPr>
        <b/>
        <vertAlign val="subscript"/>
        <sz val="11"/>
        <rFont val="Calibri"/>
        <family val="2"/>
        <scheme val="minor"/>
      </rPr>
      <t>2</t>
    </r>
    <r>
      <rPr>
        <b/>
        <sz val="11"/>
        <rFont val="Calibri"/>
        <family val="2"/>
        <scheme val="minor"/>
      </rPr>
      <t>O</t>
    </r>
  </si>
  <si>
    <r>
      <t>kg CO</t>
    </r>
    <r>
      <rPr>
        <b/>
        <vertAlign val="subscript"/>
        <sz val="11"/>
        <rFont val="Calibri"/>
        <family val="2"/>
        <scheme val="minor"/>
      </rPr>
      <t>2</t>
    </r>
    <r>
      <rPr>
        <b/>
        <sz val="11"/>
        <rFont val="Calibri"/>
        <family val="2"/>
        <scheme val="minor"/>
      </rPr>
      <t>e</t>
    </r>
  </si>
  <si>
    <r>
      <t xml:space="preserve">Cantidad comb. (ud) </t>
    </r>
    <r>
      <rPr>
        <b/>
        <vertAlign val="superscript"/>
        <sz val="11"/>
        <color indexed="9"/>
        <rFont val="Calibri"/>
        <family val="2"/>
        <scheme val="minor"/>
      </rPr>
      <t>(3)</t>
    </r>
  </si>
  <si>
    <r>
      <t xml:space="preserve">Nitrógeno (kg N) </t>
    </r>
    <r>
      <rPr>
        <vertAlign val="superscript"/>
        <sz val="11"/>
        <rFont val="Calibri"/>
        <family val="2"/>
        <scheme val="minor"/>
      </rPr>
      <t>(2)</t>
    </r>
  </si>
  <si>
    <r>
      <t xml:space="preserve">% superficie con quema </t>
    </r>
    <r>
      <rPr>
        <i/>
        <sz val="11"/>
        <rFont val="Calibri"/>
        <family val="2"/>
        <scheme val="minor"/>
      </rPr>
      <t>in situ</t>
    </r>
  </si>
  <si>
    <t xml:space="preserve"> Celda que ya no es necesario cumplimentar</t>
  </si>
  <si>
    <t xml:space="preserve"> Factores de emisión, PCA y cálculos automáticos</t>
  </si>
  <si>
    <t>4. Cultivos</t>
  </si>
  <si>
    <t>Fertilizantes nitrogenados</t>
  </si>
  <si>
    <r>
      <t xml:space="preserve">No deben considerarse en este apartado los viajes </t>
    </r>
    <r>
      <rPr>
        <i/>
        <sz val="11"/>
        <rFont val="Arial Narrow"/>
        <family val="2"/>
      </rPr>
      <t>in itinere</t>
    </r>
    <r>
      <rPr>
        <sz val="11"/>
        <rFont val="Arial Narrow"/>
        <family val="2"/>
      </rPr>
      <t xml:space="preserve"> de los empleados, los viajes de negocio en medios que no son propios, etc.</t>
    </r>
  </si>
  <si>
    <r>
      <t xml:space="preserve">Las emisiones causadas por el uso de vehículos no incluidos en los límites de la organización no deberán considerarse en este apartado ya que serían emisiones "indirectas" (viajes </t>
    </r>
    <r>
      <rPr>
        <i/>
        <sz val="11"/>
        <rFont val="Arial Narrow"/>
        <family val="2"/>
      </rPr>
      <t>in itinere</t>
    </r>
    <r>
      <rPr>
        <sz val="11"/>
        <rFont val="Arial Narrow"/>
        <family val="2"/>
      </rPr>
      <t xml:space="preserve"> de los empleados, viajes de negocio en medios que no son propios, etc.). </t>
    </r>
  </si>
  <si>
    <r>
      <t xml:space="preserve">Las emisiones causadas por el uso de vehículos no incluidos en los límites de la organización no deberán considerarse en este apartado ya que serían emisiones indirectas o de alcance 3 (viajes </t>
    </r>
    <r>
      <rPr>
        <i/>
        <sz val="11"/>
        <rFont val="Arial Narrow"/>
        <family val="2"/>
      </rPr>
      <t>in itinere</t>
    </r>
    <r>
      <rPr>
        <sz val="11"/>
        <rFont val="Arial Narrow"/>
        <family val="2"/>
      </rPr>
      <t xml:space="preserve"> de los empleados, viajes de negocio en medios que no son propios, etc.).</t>
    </r>
  </si>
  <si>
    <r>
      <t xml:space="preserve"> -</t>
    </r>
    <r>
      <rPr>
        <i/>
        <sz val="10"/>
        <rFont val="Arial Narrow"/>
        <family val="2"/>
      </rPr>
      <t xml:space="preserve"> Turismos (M1)</t>
    </r>
    <r>
      <rPr>
        <sz val="10"/>
        <rFont val="Arial Narrow"/>
        <family val="2"/>
      </rPr>
      <t>: vehículos de transporte de pasajeros de hasta 8 asientos (M1)</t>
    </r>
  </si>
  <si>
    <r>
      <t xml:space="preserve"> - </t>
    </r>
    <r>
      <rPr>
        <i/>
        <sz val="10"/>
        <rFont val="Arial Narrow"/>
        <family val="2"/>
      </rPr>
      <t>Furgonetas y furgones (N1)</t>
    </r>
    <r>
      <rPr>
        <sz val="10"/>
        <rFont val="Arial Narrow"/>
        <family val="2"/>
      </rPr>
      <t>: vehículos de mercancías de menos de 3,5 toneladas (N1)</t>
    </r>
  </si>
  <si>
    <r>
      <t xml:space="preserve">–  </t>
    </r>
    <r>
      <rPr>
        <i/>
        <sz val="10"/>
        <rFont val="Arial Narrow"/>
        <family val="2"/>
      </rPr>
      <t>Maquinaria móvil agrícola</t>
    </r>
    <r>
      <rPr>
        <sz val="10"/>
        <rFont val="Arial Narrow"/>
        <family val="2"/>
      </rPr>
      <t xml:space="preserve">: Actividad que contempla las emisiones relativas a la maquinaria empleada en el sector agrícola: tractores, motocultoras y cosechadoras (SNAP 08.06.).
</t>
    </r>
  </si>
  <si>
    <r>
      <t xml:space="preserve">– </t>
    </r>
    <r>
      <rPr>
        <i/>
        <sz val="10"/>
        <rFont val="Arial Narrow"/>
        <family val="2"/>
      </rPr>
      <t xml:space="preserve"> Maquinaria forestal</t>
    </r>
    <r>
      <rPr>
        <sz val="10"/>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</si>
  <si>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r>
      <t>Emisiones parciales
(kg CO</t>
    </r>
    <r>
      <rPr>
        <vertAlign val="subscript"/>
        <sz val="11"/>
        <rFont val="Calibri"/>
        <family val="2"/>
        <scheme val="minor"/>
      </rPr>
      <t>2</t>
    </r>
    <r>
      <rPr>
        <sz val="11"/>
        <rFont val="Calibri"/>
        <family val="2"/>
        <scheme val="minor"/>
      </rPr>
      <t xml:space="preserve">eq) </t>
    </r>
  </si>
  <si>
    <r>
      <t>EMISIONES 
TOTALES FERT. SINTÉTICOS
(kg CO</t>
    </r>
    <r>
      <rPr>
        <vertAlign val="subscript"/>
        <sz val="11"/>
        <rFont val="Calibri"/>
        <family val="2"/>
        <scheme val="minor"/>
      </rPr>
      <t>2</t>
    </r>
    <r>
      <rPr>
        <sz val="11"/>
        <rFont val="Calibri"/>
        <family val="2"/>
        <scheme val="minor"/>
      </rPr>
      <t xml:space="preserve">eq) </t>
    </r>
  </si>
  <si>
    <r>
      <t>EMISIONES 
TOTALES ESTIÉRCOLES
(kg CO</t>
    </r>
    <r>
      <rPr>
        <vertAlign val="subscript"/>
        <sz val="11"/>
        <rFont val="Calibri"/>
        <family val="2"/>
        <scheme val="minor"/>
      </rPr>
      <t>2</t>
    </r>
    <r>
      <rPr>
        <sz val="11"/>
        <rFont val="Calibri"/>
        <family val="2"/>
        <scheme val="minor"/>
      </rPr>
      <t xml:space="preserve">eq) </t>
    </r>
  </si>
  <si>
    <t>% de materia seca: Otros fertilizantes orgánicos</t>
  </si>
  <si>
    <t>Otros fertilizantes orgánicos (lodos, compost, otros)</t>
  </si>
  <si>
    <r>
      <t>Emisiones
(kg CO</t>
    </r>
    <r>
      <rPr>
        <vertAlign val="subscript"/>
        <sz val="11"/>
        <rFont val="Calibri"/>
        <family val="2"/>
        <scheme val="minor"/>
      </rPr>
      <t>2</t>
    </r>
    <r>
      <rPr>
        <sz val="11"/>
        <rFont val="Calibri"/>
        <family val="2"/>
        <scheme val="minor"/>
      </rPr>
      <t xml:space="preserve">eq) </t>
    </r>
  </si>
  <si>
    <r>
      <t>Emisiones
(kg N</t>
    </r>
    <r>
      <rPr>
        <vertAlign val="subscript"/>
        <sz val="11"/>
        <rFont val="Calibri"/>
        <family val="2"/>
        <scheme val="minor"/>
      </rPr>
      <t>2</t>
    </r>
    <r>
      <rPr>
        <sz val="11"/>
        <rFont val="Calibri"/>
        <family val="2"/>
        <scheme val="minor"/>
      </rPr>
      <t xml:space="preserve">O) </t>
    </r>
  </si>
  <si>
    <r>
      <t>Emisiones(kg N</t>
    </r>
    <r>
      <rPr>
        <vertAlign val="subscript"/>
        <sz val="11"/>
        <rFont val="Calibri"/>
        <family val="2"/>
        <scheme val="minor"/>
      </rPr>
      <t>2</t>
    </r>
    <r>
      <rPr>
        <sz val="11"/>
        <rFont val="Calibri"/>
        <family val="2"/>
        <scheme val="minor"/>
      </rPr>
      <t xml:space="preserve">O) </t>
    </r>
  </si>
  <si>
    <t>Residuos cultivo</t>
  </si>
  <si>
    <t xml:space="preserve">(1) El residuo en campo se compone de: i) la parte dejada en el campo, ii) los restos de la quema que no han ardido y iii) el rastrojo y raices que quedan tras la retirada de la paja/planta. </t>
  </si>
  <si>
    <t>Provincia minúscula</t>
  </si>
  <si>
    <t>A.1</t>
  </si>
  <si>
    <t>A.2</t>
  </si>
  <si>
    <t>A.3</t>
  </si>
  <si>
    <t>A.4</t>
  </si>
  <si>
    <r>
      <t>FE por defecto (kg N</t>
    </r>
    <r>
      <rPr>
        <vertAlign val="subscript"/>
        <sz val="10"/>
        <rFont val="Calibri"/>
        <family val="2"/>
        <scheme val="minor"/>
      </rPr>
      <t>2</t>
    </r>
    <r>
      <rPr>
        <sz val="10"/>
        <rFont val="Calibri"/>
        <family val="2"/>
        <scheme val="minor"/>
      </rPr>
      <t>O-N/kg N)</t>
    </r>
  </si>
  <si>
    <r>
      <rPr>
        <sz val="9"/>
        <rFont val="Calibri"/>
        <family val="2"/>
        <scheme val="minor"/>
      </rPr>
      <t>EMISIONES 
TOTALES OTROS FERTILIZANTES
(kg CO</t>
    </r>
    <r>
      <rPr>
        <vertAlign val="subscript"/>
        <sz val="9"/>
        <rFont val="Calibri"/>
        <family val="2"/>
        <scheme val="minor"/>
      </rPr>
      <t>2</t>
    </r>
    <r>
      <rPr>
        <sz val="9"/>
        <rFont val="Calibri"/>
        <family val="2"/>
        <scheme val="minor"/>
      </rPr>
      <t xml:space="preserve">eq) </t>
    </r>
  </si>
  <si>
    <r>
      <t>% residuo en campo</t>
    </r>
    <r>
      <rPr>
        <vertAlign val="superscript"/>
        <sz val="10"/>
        <rFont val="Calibri"/>
        <family val="2"/>
        <scheme val="minor"/>
      </rPr>
      <t>(1)</t>
    </r>
  </si>
  <si>
    <r>
      <rPr>
        <sz val="9"/>
        <rFont val="Calibri"/>
        <family val="2"/>
        <scheme val="minor"/>
      </rPr>
      <t>EMISIONES 
TOTALES RESIDUOS CULTIVOS
(kg CO</t>
    </r>
    <r>
      <rPr>
        <vertAlign val="subscript"/>
        <sz val="9"/>
        <rFont val="Calibri"/>
        <family val="2"/>
        <scheme val="minor"/>
      </rPr>
      <t>2</t>
    </r>
    <r>
      <rPr>
        <sz val="9"/>
        <rFont val="Calibri"/>
        <family val="2"/>
        <scheme val="minor"/>
      </rPr>
      <t xml:space="preserve">eq) </t>
    </r>
  </si>
  <si>
    <r>
      <t>EMISIONES INDIRECTAS
TOTALES (kg CO</t>
    </r>
    <r>
      <rPr>
        <vertAlign val="subscript"/>
        <sz val="9"/>
        <rFont val="Calibri"/>
        <family val="2"/>
        <scheme val="minor"/>
      </rPr>
      <t>2</t>
    </r>
    <r>
      <rPr>
        <sz val="9"/>
        <rFont val="Calibri"/>
        <family val="2"/>
        <scheme val="minor"/>
      </rPr>
      <t xml:space="preserve">eq) </t>
    </r>
  </si>
  <si>
    <t>Emisiones indirectas N2O</t>
  </si>
  <si>
    <t>C. Consumo de urea (emisiones de CO2)</t>
  </si>
  <si>
    <t>C</t>
  </si>
  <si>
    <t>B</t>
  </si>
  <si>
    <t>Consumo de urea</t>
  </si>
  <si>
    <r>
      <t>EMISIONES TOTALES CONSUMO UREA(kg CO</t>
    </r>
    <r>
      <rPr>
        <vertAlign val="subscript"/>
        <sz val="11"/>
        <rFont val="Calibri"/>
        <family val="2"/>
        <scheme val="minor"/>
      </rPr>
      <t>2</t>
    </r>
    <r>
      <rPr>
        <sz val="11"/>
        <rFont val="Calibri"/>
        <family val="2"/>
        <scheme val="minor"/>
      </rPr>
      <t xml:space="preserve">eq) </t>
    </r>
  </si>
  <si>
    <r>
      <t>Emisiones parciales
(kg CO</t>
    </r>
    <r>
      <rPr>
        <b/>
        <vertAlign val="subscript"/>
        <sz val="10"/>
        <color rgb="FFFFFFFF"/>
        <rFont val="Arial Narrow"/>
        <family val="2"/>
      </rPr>
      <t>2</t>
    </r>
    <r>
      <rPr>
        <b/>
        <sz val="10"/>
        <color rgb="FFFFFFFF"/>
        <rFont val="Arial Narrow"/>
        <family val="2"/>
      </rPr>
      <t xml:space="preserve">e) </t>
    </r>
  </si>
  <si>
    <r>
      <t>kg CH</t>
    </r>
    <r>
      <rPr>
        <vertAlign val="subscript"/>
        <sz val="11"/>
        <rFont val="Calibri"/>
        <family val="2"/>
        <scheme val="minor"/>
      </rPr>
      <t>4</t>
    </r>
    <r>
      <rPr>
        <sz val="11"/>
        <rFont val="Calibri"/>
        <family val="2"/>
        <scheme val="minor"/>
      </rPr>
      <t>/ha</t>
    </r>
  </si>
  <si>
    <r>
      <t>FE por defecto (kg CH</t>
    </r>
    <r>
      <rPr>
        <vertAlign val="subscript"/>
        <sz val="11"/>
        <rFont val="Calibri"/>
        <family val="2"/>
        <scheme val="minor"/>
      </rPr>
      <t>4</t>
    </r>
    <r>
      <rPr>
        <sz val="11"/>
        <rFont val="Calibri"/>
        <family val="2"/>
        <scheme val="minor"/>
      </rPr>
      <t>/ha)</t>
    </r>
  </si>
  <si>
    <t>Cultivo de arroz</t>
  </si>
  <si>
    <t>D. Cultivo de arroz (emisiones de CH4)</t>
  </si>
  <si>
    <t>D</t>
  </si>
  <si>
    <t xml:space="preserve">EMISIONES 
TOTALES CULTIVO ARROZ (kg CO2e) </t>
  </si>
  <si>
    <t xml:space="preserve">Emisiones
(kg CH4) </t>
  </si>
  <si>
    <t>E. Aplicación de enmiendas calizas (emisiones de CO2)</t>
  </si>
  <si>
    <t>Aplicación de enmiendas calizas</t>
  </si>
  <si>
    <r>
      <t>FE por defecto (kg CO</t>
    </r>
    <r>
      <rPr>
        <vertAlign val="subscript"/>
        <sz val="10"/>
        <rFont val="Arial Narrow"/>
        <family val="2"/>
      </rPr>
      <t>2</t>
    </r>
    <r>
      <rPr>
        <sz val="10"/>
        <rFont val="Arial Narrow"/>
        <family val="2"/>
      </rPr>
      <t>-C/kg)</t>
    </r>
  </si>
  <si>
    <r>
      <t>EMISIONES TOTALES (kg CO</t>
    </r>
    <r>
      <rPr>
        <vertAlign val="subscript"/>
        <sz val="9"/>
        <rFont val="Arial Narrow"/>
        <family val="2"/>
      </rPr>
      <t>2</t>
    </r>
    <r>
      <rPr>
        <sz val="9"/>
        <rFont val="Arial Narrow"/>
        <family val="2"/>
      </rPr>
      <t xml:space="preserve">e) </t>
    </r>
  </si>
  <si>
    <r>
      <t>Emisiones parciales (kg CO</t>
    </r>
    <r>
      <rPr>
        <b/>
        <vertAlign val="subscript"/>
        <sz val="10"/>
        <rFont val="Arial Narrow"/>
        <family val="2"/>
      </rPr>
      <t>2</t>
    </r>
    <r>
      <rPr>
        <sz val="10"/>
        <rFont val="Arial Narrow"/>
        <family val="2"/>
      </rPr>
      <t xml:space="preserve">e) </t>
    </r>
  </si>
  <si>
    <t>APLICACIÓN DE OTROS FERTILIZANTES CON CARBONO</t>
  </si>
  <si>
    <t>F. Aplicación de otros fertilizantes con carbono (emisiones de CO2)</t>
  </si>
  <si>
    <t>F</t>
  </si>
  <si>
    <t>Aplicación de otros fertilizantes con carbono</t>
  </si>
  <si>
    <r>
      <t>EMISIONES TOTALES
(kg CO</t>
    </r>
    <r>
      <rPr>
        <vertAlign val="subscript"/>
        <sz val="10"/>
        <rFont val="Arial Narrow"/>
        <family val="2"/>
      </rPr>
      <t>2</t>
    </r>
    <r>
      <rPr>
        <sz val="10"/>
        <rFont val="Arial Narrow"/>
        <family val="2"/>
      </rPr>
      <t xml:space="preserve">e) </t>
    </r>
  </si>
  <si>
    <t>Quema de residuos en campo abierto y quema de restos de poda</t>
  </si>
  <si>
    <r>
      <t>(kg N</t>
    </r>
    <r>
      <rPr>
        <vertAlign val="subscript"/>
        <sz val="10"/>
        <rFont val="Arial Narrow"/>
        <family val="2"/>
      </rPr>
      <t>2</t>
    </r>
    <r>
      <rPr>
        <sz val="10"/>
        <rFont val="Arial Narrow"/>
        <family val="2"/>
      </rPr>
      <t xml:space="preserve">O) </t>
    </r>
  </si>
  <si>
    <r>
      <t>Emisiones totales (kg CO</t>
    </r>
    <r>
      <rPr>
        <vertAlign val="subscript"/>
        <sz val="10"/>
        <rFont val="Arial Narrow"/>
        <family val="2"/>
      </rPr>
      <t>2</t>
    </r>
    <r>
      <rPr>
        <sz val="10"/>
        <rFont val="Arial Narrow"/>
        <family val="2"/>
      </rPr>
      <t xml:space="preserve">eq) </t>
    </r>
  </si>
  <si>
    <r>
      <t>EMISIONES  TOTALES (kg CO</t>
    </r>
    <r>
      <rPr>
        <vertAlign val="subscript"/>
        <sz val="9"/>
        <rFont val="Arial Narrow"/>
        <family val="2"/>
      </rPr>
      <t>2</t>
    </r>
    <r>
      <rPr>
        <sz val="9"/>
        <rFont val="Arial Narrow"/>
        <family val="2"/>
      </rPr>
      <t xml:space="preserve">eq) </t>
    </r>
  </si>
  <si>
    <r>
      <t>FE por defecto (g CH</t>
    </r>
    <r>
      <rPr>
        <vertAlign val="subscript"/>
        <sz val="10"/>
        <rFont val="Arial Narrow"/>
        <family val="2"/>
      </rPr>
      <t>4</t>
    </r>
    <r>
      <rPr>
        <sz val="10"/>
        <rFont val="Arial Narrow"/>
        <family val="2"/>
      </rPr>
      <t>/kg)</t>
    </r>
  </si>
  <si>
    <r>
      <t>FE por defecto (g N</t>
    </r>
    <r>
      <rPr>
        <vertAlign val="subscript"/>
        <sz val="10"/>
        <rFont val="Arial Narrow"/>
        <family val="2"/>
      </rPr>
      <t>2</t>
    </r>
    <r>
      <rPr>
        <sz val="10"/>
        <rFont val="Arial Narrow"/>
        <family val="2"/>
      </rPr>
      <t>O/kg)</t>
    </r>
  </si>
  <si>
    <r>
      <t>FE otros (g CH</t>
    </r>
    <r>
      <rPr>
        <vertAlign val="subscript"/>
        <sz val="10"/>
        <rFont val="Arial Narrow"/>
        <family val="2"/>
      </rPr>
      <t>4</t>
    </r>
    <r>
      <rPr>
        <sz val="10"/>
        <rFont val="Arial Narrow"/>
        <family val="2"/>
      </rPr>
      <t>/kg)</t>
    </r>
  </si>
  <si>
    <r>
      <t>FE otros (g N</t>
    </r>
    <r>
      <rPr>
        <vertAlign val="subscript"/>
        <sz val="10"/>
        <rFont val="Arial Narrow"/>
        <family val="2"/>
      </rPr>
      <t>2</t>
    </r>
    <r>
      <rPr>
        <sz val="10"/>
        <rFont val="Arial Narrow"/>
        <family val="2"/>
      </rPr>
      <t>O/kg)</t>
    </r>
  </si>
  <si>
    <t>1 - (% de superficie con quema insitu&lt;F77&gt; * factor de combustibón Cf) - (% de superficie con retirada de paja/planta * (1 - TasaRastrojoResiduo))</t>
  </si>
  <si>
    <t>% Residuo quemado</t>
  </si>
  <si>
    <t>El NIR aplica solo al Nitrato amónico cálcico (creemos que es porque es el que tiene carbono -CaCO3- los otros tienen óxido de calcio)</t>
  </si>
  <si>
    <r>
      <rPr>
        <sz val="11"/>
        <color theme="4"/>
        <rFont val="Calibri"/>
        <family val="2"/>
        <scheme val="minor"/>
      </rPr>
      <t>23%</t>
    </r>
    <r>
      <rPr>
        <sz val="11"/>
        <rFont val="Calibri"/>
        <family val="2"/>
        <scheme val="minor"/>
      </rPr>
      <t xml:space="preserve"> - fracción de caliza en nitrato amónico cálcico</t>
    </r>
  </si>
  <si>
    <r>
      <rPr>
        <sz val="11"/>
        <color theme="4"/>
        <rFont val="Calibri"/>
        <family val="2"/>
        <scheme val="minor"/>
      </rPr>
      <t>27%</t>
    </r>
    <r>
      <rPr>
        <sz val="11"/>
        <rFont val="Calibri"/>
        <family val="2"/>
        <scheme val="minor"/>
      </rPr>
      <t xml:space="preserve"> - contenido de N del Nitrato amónico cálcico</t>
    </r>
  </si>
  <si>
    <r>
      <rPr>
        <sz val="11"/>
        <color theme="4"/>
        <rFont val="Calibri"/>
        <family val="2"/>
        <scheme val="minor"/>
      </rPr>
      <t>0,120</t>
    </r>
    <r>
      <rPr>
        <sz val="11"/>
        <rFont val="Calibri"/>
        <family val="2"/>
        <scheme val="minor"/>
      </rPr>
      <t xml:space="preserve"> - El FE por defecto es el de aplicación de caliza</t>
    </r>
  </si>
  <si>
    <t>E</t>
  </si>
  <si>
    <t>G</t>
  </si>
  <si>
    <r>
      <t>Textura del suelo / profundidad de trabajo</t>
    </r>
    <r>
      <rPr>
        <b/>
        <vertAlign val="superscript"/>
        <sz val="10"/>
        <color rgb="FFFFFFFF"/>
        <rFont val="Arial Narrow"/>
        <family val="2"/>
      </rPr>
      <t>(1)</t>
    </r>
  </si>
  <si>
    <r>
      <t xml:space="preserve">   </t>
    </r>
    <r>
      <rPr>
        <i/>
        <sz val="10"/>
        <rFont val="Arial Narrow"/>
        <family val="2"/>
      </rPr>
      <t>Textura pesada</t>
    </r>
    <r>
      <rPr>
        <sz val="10"/>
        <rFont val="Arial Narrow"/>
        <family val="2"/>
      </rPr>
      <t xml:space="preserve">: incluye las texturas arcillosas
</t>
    </r>
  </si>
  <si>
    <r>
      <t>Anchura de apero o trabajo de labor</t>
    </r>
    <r>
      <rPr>
        <b/>
        <vertAlign val="superscript"/>
        <sz val="10"/>
        <color rgb="FFFFFFFF"/>
        <rFont val="Arial Narrow"/>
        <family val="2"/>
      </rPr>
      <t>(1)</t>
    </r>
  </si>
  <si>
    <t>Laboreo del suelo</t>
  </si>
  <si>
    <t>Abonado, siembra, cultivo y tratamientos fitosanitarios</t>
  </si>
  <si>
    <t>Recolección</t>
  </si>
  <si>
    <t>(gasóleo B para maquinaria agrícola)</t>
  </si>
  <si>
    <r>
      <t xml:space="preserve">Cantidad 
comb. (ud) </t>
    </r>
    <r>
      <rPr>
        <b/>
        <vertAlign val="superscript"/>
        <sz val="10"/>
        <color rgb="FFFFFFFF"/>
        <rFont val="Arial Narrow"/>
        <family val="2"/>
      </rPr>
      <t>(9)</t>
    </r>
  </si>
  <si>
    <r>
      <t xml:space="preserve">En esta hoja de </t>
    </r>
    <r>
      <rPr>
        <b/>
        <sz val="11"/>
        <rFont val="Arial Narrow"/>
        <family val="2"/>
      </rPr>
      <t>cumplimentación voluntaria</t>
    </r>
    <r>
      <rPr>
        <sz val="11"/>
        <rFont val="Arial Narrow"/>
        <family val="2"/>
      </rPr>
      <t xml:space="preserve"> puede incluir los </t>
    </r>
    <r>
      <rPr>
        <b/>
        <sz val="11"/>
        <rFont val="Arial Narrow"/>
        <family val="2"/>
      </rPr>
      <t>cálculos auxiliares</t>
    </r>
    <r>
      <rPr>
        <sz val="11"/>
        <rFont val="Arial Narrow"/>
        <family val="2"/>
      </rPr>
      <t xml:space="preserve"> necesarios para obtener los </t>
    </r>
    <r>
      <rPr>
        <b/>
        <sz val="11"/>
        <rFont val="Arial Narrow"/>
        <family val="2"/>
      </rPr>
      <t>datos de consumo</t>
    </r>
    <r>
      <rPr>
        <sz val="11"/>
        <rFont val="Arial Narrow"/>
        <family val="2"/>
      </rPr>
      <t xml:space="preserve"> anuales. Si lo prefiere puede entregar esta información en un documento aparte. Estos cálculos servirán para </t>
    </r>
    <r>
      <rPr>
        <b/>
        <sz val="11"/>
        <rFont val="Arial Narrow"/>
        <family val="2"/>
      </rPr>
      <t xml:space="preserve">facilitar su trabajo de recopilación de datos </t>
    </r>
    <r>
      <rPr>
        <sz val="11"/>
        <rFont val="Arial Narrow"/>
        <family val="2"/>
      </rPr>
      <t xml:space="preserve">y </t>
    </r>
    <r>
      <rPr>
        <b/>
        <sz val="11"/>
        <rFont val="Arial Narrow"/>
        <family val="2"/>
      </rPr>
      <t>el cotejo de los consumos</t>
    </r>
    <r>
      <rPr>
        <sz val="11"/>
        <rFont val="Arial Narrow"/>
        <family val="2"/>
      </rPr>
      <t xml:space="preserve"> por parte del Registro de huella de carbono, compensación y proyectos de absorción de dióxido de carbono. </t>
    </r>
  </si>
  <si>
    <r>
      <t xml:space="preserve">En el caso excepcional en el que alguno de los </t>
    </r>
    <r>
      <rPr>
        <b/>
        <sz val="11"/>
        <rFont val="Arial Narrow"/>
        <family val="2"/>
      </rPr>
      <t>combustibles que emplee su organización no se encontrase entre los que se ofrecen en la herramienta</t>
    </r>
    <r>
      <rPr>
        <sz val="11"/>
        <rFont val="Arial Narrow"/>
        <family val="2"/>
      </rPr>
      <t>, también puede emplear esta hoja para añadir los siguientes datos:</t>
    </r>
  </si>
  <si>
    <r>
      <t xml:space="preserve">En cuanto a los </t>
    </r>
    <r>
      <rPr>
        <b/>
        <sz val="11"/>
        <rFont val="Arial Narrow"/>
        <family val="2"/>
      </rPr>
      <t>datos de consumo</t>
    </r>
    <r>
      <rPr>
        <sz val="11"/>
        <rFont val="Arial Narrow"/>
        <family val="2"/>
      </rPr>
      <t xml:space="preserve"> podría considerar los siguientes bloques:</t>
    </r>
  </si>
  <si>
    <r>
      <t xml:space="preserve"> - </t>
    </r>
    <r>
      <rPr>
        <u/>
        <sz val="11"/>
        <rFont val="Arial Narrow"/>
        <family val="2"/>
      </rPr>
      <t>Electricidad</t>
    </r>
    <r>
      <rPr>
        <sz val="11"/>
        <rFont val="Arial Narrow"/>
        <family val="2"/>
      </rPr>
      <t>: datos mensuales o bimensuales de las facturas de la comercializadora de electricidad.</t>
    </r>
  </si>
  <si>
    <r>
      <t>FE CO</t>
    </r>
    <r>
      <rPr>
        <vertAlign val="subscript"/>
        <sz val="11"/>
        <color theme="0"/>
        <rFont val="Arial Narrow"/>
        <family val="2"/>
      </rPr>
      <t>2</t>
    </r>
  </si>
  <si>
    <r>
      <t>FE CH</t>
    </r>
    <r>
      <rPr>
        <vertAlign val="subscript"/>
        <sz val="11"/>
        <color theme="0"/>
        <rFont val="Arial Narrow"/>
        <family val="2"/>
      </rPr>
      <t>4</t>
    </r>
  </si>
  <si>
    <r>
      <t>FE N</t>
    </r>
    <r>
      <rPr>
        <vertAlign val="subscript"/>
        <sz val="11"/>
        <color theme="0"/>
        <rFont val="Arial Narrow"/>
        <family val="2"/>
      </rPr>
      <t>2</t>
    </r>
    <r>
      <rPr>
        <sz val="11"/>
        <color theme="0"/>
        <rFont val="Arial Narrow"/>
        <family val="2"/>
      </rPr>
      <t>O</t>
    </r>
  </si>
  <si>
    <r>
      <t>* Indique la cantidad de gas natural consumida en kWh</t>
    </r>
    <r>
      <rPr>
        <vertAlign val="subscript"/>
        <sz val="10"/>
        <rFont val="Arial Narrow"/>
        <family val="2"/>
      </rPr>
      <t>PCS</t>
    </r>
    <r>
      <rPr>
        <sz val="10"/>
        <rFont val="Arial Narrow"/>
        <family val="2"/>
      </rPr>
      <t xml:space="preserve"> (Poder Calorífico Superior) ya que el factor de emisión del gas natural está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t>
    </r>
  </si>
  <si>
    <r>
      <rPr>
        <u/>
        <sz val="11"/>
        <rFont val="Arial Narrow"/>
        <family val="2"/>
      </rPr>
      <t>En este caso no se proporcionan los valores de los factores de emisión</t>
    </r>
    <r>
      <rPr>
        <sz val="11"/>
        <rFont val="Arial Narrow"/>
        <family val="2"/>
      </rPr>
      <t>. Incluya en el siguiente cuadro, para cada instalación, las emisiones totales de cada uno de los gases de efecto invernadero verificadas y reportadas para el año de cálculo en cumplimiento de la Ley 1/2005, de 9 de marzo.</t>
    </r>
  </si>
  <si>
    <r>
      <t>También se considerarán en esta categoría las emisiones de determinados gases cuya liberación a la atmósfera se produce como consecuencia de su propio uso (N</t>
    </r>
    <r>
      <rPr>
        <vertAlign val="subscript"/>
        <sz val="11"/>
        <rFont val="Arial Narrow"/>
        <family val="2"/>
      </rPr>
      <t>2</t>
    </r>
    <r>
      <rPr>
        <sz val="11"/>
        <rFont val="Arial Narrow"/>
        <family val="2"/>
      </rPr>
      <t>O y otros gases en anestesia general, N</t>
    </r>
    <r>
      <rPr>
        <vertAlign val="subscript"/>
        <sz val="11"/>
        <rFont val="Arial Narrow"/>
        <family val="2"/>
      </rPr>
      <t>2</t>
    </r>
    <r>
      <rPr>
        <sz val="11"/>
        <rFont val="Arial Narrow"/>
        <family val="2"/>
      </rPr>
      <t xml:space="preserve">O en propelentes alimentarios, etc.). </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</si>
  <si>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rFont val="Arial Narrow"/>
        <family val="2"/>
      </rPr>
      <t>2</t>
    </r>
    <r>
      <rPr>
        <sz val="11"/>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rFont val="Arial Narrow"/>
        <family val="2"/>
      </rPr>
      <t>4</t>
    </r>
    <r>
      <rPr>
        <sz val="11"/>
        <rFont val="Arial Narrow"/>
        <family val="2"/>
      </rPr>
      <t xml:space="preserve"> y el N</t>
    </r>
    <r>
      <rPr>
        <vertAlign val="subscript"/>
        <sz val="11"/>
        <rFont val="Arial Narrow"/>
        <family val="2"/>
      </rPr>
      <t>2</t>
    </r>
    <r>
      <rPr>
        <sz val="11"/>
        <rFont val="Arial Narrow"/>
        <family val="2"/>
      </rPr>
      <t xml:space="preserve">O.
</t>
    </r>
  </si>
  <si>
    <r>
      <rPr>
        <u/>
        <sz val="11"/>
        <rFont val="Arial Narrow"/>
        <family val="2"/>
      </rPr>
      <t>En este caso no se proporcionan los valores de los factores de emisión</t>
    </r>
    <r>
      <rPr>
        <sz val="11"/>
        <rFont val="Arial Narrow"/>
        <family val="2"/>
      </rPr>
      <t>. Incluya en el siguiente cuadro las emisiones de proceso contabilizadas en su organización.</t>
    </r>
  </si>
  <si>
    <r>
      <rPr>
        <u/>
        <sz val="11"/>
        <rFont val="Arial Narrow"/>
        <family val="2"/>
      </rPr>
      <t>En este caso no se proporcionan los valores de los factores de emisión</t>
    </r>
    <r>
      <rPr>
        <sz val="11"/>
        <rFont val="Arial Narrow"/>
        <family val="2"/>
      </rPr>
      <t>. La organización deberá solicitar este dato para el año correspondiente a la compañía que le suministra esta energía (calor, vapor, frío, aire comprimido).</t>
    </r>
  </si>
  <si>
    <r>
      <rPr>
        <vertAlign val="superscript"/>
        <sz val="10"/>
        <rFont val="Arial Narrow"/>
        <family val="2"/>
      </rPr>
      <t xml:space="preserve">(2) </t>
    </r>
    <r>
      <rPr>
        <sz val="10"/>
        <rFont val="Arial Narrow"/>
        <family val="2"/>
      </rPr>
      <t>Acreditación, en formato electrónico, que asegura que un número determinado de megavatios-hora de energía eléctrica producidos en una central, en un periodo temporal determinado, han sido generados a partir de fuentes de energía renovables o de cogeneración de alta eficiencia.</t>
    </r>
  </si>
  <si>
    <r>
      <t>A partir del año 2021 los factores de mix eléctricos (y las emisiones calculadas a partir de los mismos) se expresan en kg CO</t>
    </r>
    <r>
      <rPr>
        <vertAlign val="subscript"/>
        <sz val="10"/>
        <rFont val="Arial Narrow"/>
        <family val="2"/>
      </rPr>
      <t>2</t>
    </r>
    <r>
      <rPr>
        <sz val="10"/>
        <rFont val="Arial Narrow"/>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</si>
  <si>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t>En caso de realizarse recargas de coches eléctricos o híbridos enchufables en electrolineras o puntos de recarga públicos, deberá indicar la opción “</t>
    </r>
    <r>
      <rPr>
        <i/>
        <sz val="11"/>
        <rFont val="Arial Narrow"/>
        <family val="2"/>
      </rPr>
      <t>Otras</t>
    </r>
    <r>
      <rPr>
        <sz val="11"/>
        <rFont val="Arial Narrow"/>
        <family val="2"/>
      </rPr>
      <t xml:space="preserve">” si desconoce cuál es la comercializadora que suministra la electricidad. Si las recargas se realizan en el lugar de trabajo pueden darse dos circunstancias: </t>
    </r>
  </si>
  <si>
    <r>
      <t>En caso de que su comercializadora no sea ninguna de las que aparece en el listado, deberá indicar la opción "</t>
    </r>
    <r>
      <rPr>
        <i/>
        <sz val="11"/>
        <rFont val="Arial Narrow"/>
        <family val="2"/>
      </rPr>
      <t>Otras</t>
    </r>
    <r>
      <rPr>
        <sz val="11"/>
        <rFont val="Arial Narrow"/>
        <family val="2"/>
      </rPr>
      <t>". En caso de multisuministro, en lugar de desglosar los consumos según comercializadoras, puede si lo desea escoger la opción "</t>
    </r>
    <r>
      <rPr>
        <i/>
        <sz val="11"/>
        <rFont val="Arial Narrow"/>
        <family val="2"/>
      </rPr>
      <t>Varias comercializadoras</t>
    </r>
    <r>
      <rPr>
        <sz val="11"/>
        <rFont val="Arial Narrow"/>
        <family val="2"/>
      </rPr>
      <t>" y tendrá que indicar la suma de los kWh consumidos durante el año para todas las comercializadoras.</t>
    </r>
  </si>
  <si>
    <t xml:space="preserve">                                           EMISIONES FUGITIVAS</t>
  </si>
  <si>
    <r>
      <t>PROVINCIA</t>
    </r>
    <r>
      <rPr>
        <b/>
        <vertAlign val="superscript"/>
        <sz val="11"/>
        <color indexed="9"/>
        <rFont val="Arial Narrow"/>
        <family val="2"/>
      </rPr>
      <t>(1)</t>
    </r>
  </si>
  <si>
    <r>
      <rPr>
        <vertAlign val="superscript"/>
        <sz val="10"/>
        <color theme="1"/>
        <rFont val="Arial Narrow"/>
        <family val="2"/>
      </rPr>
      <t>(1)</t>
    </r>
    <r>
      <rPr>
        <sz val="10"/>
        <color theme="1"/>
        <rFont val="Arial Narrow"/>
        <family val="2"/>
      </rPr>
      <t>Provincia en la que se ubican los cultivos</t>
    </r>
  </si>
  <si>
    <r>
      <t>Superficie (ha)</t>
    </r>
    <r>
      <rPr>
        <b/>
        <vertAlign val="superscript"/>
        <sz val="10"/>
        <color indexed="9"/>
        <rFont val="Arial Narrow"/>
        <family val="2"/>
      </rPr>
      <t>(2)</t>
    </r>
  </si>
  <si>
    <r>
      <t>Producción (t)</t>
    </r>
    <r>
      <rPr>
        <b/>
        <vertAlign val="superscript"/>
        <sz val="10"/>
        <color indexed="9"/>
        <rFont val="Arial Narrow"/>
        <family val="2"/>
      </rPr>
      <t xml:space="preserve">(3) </t>
    </r>
  </si>
  <si>
    <t>Quema de residuos</t>
  </si>
  <si>
    <r>
      <t>kg CO</t>
    </r>
    <r>
      <rPr>
        <b/>
        <vertAlign val="subscript"/>
        <sz val="11"/>
        <color rgb="FFFFFFFF"/>
        <rFont val="Arial Narrow"/>
        <family val="2"/>
      </rPr>
      <t xml:space="preserve">2 </t>
    </r>
    <r>
      <rPr>
        <b/>
        <sz val="11"/>
        <color rgb="FFFFFFFF"/>
        <rFont val="Arial Narrow"/>
        <family val="2"/>
      </rPr>
      <t>e</t>
    </r>
  </si>
  <si>
    <t>kg CO2 e</t>
  </si>
  <si>
    <r>
      <t>Factor emisión (kg CH</t>
    </r>
    <r>
      <rPr>
        <b/>
        <vertAlign val="subscript"/>
        <sz val="10"/>
        <color rgb="FFFFFFFF"/>
        <rFont val="Arial Narrow"/>
        <family val="2"/>
      </rPr>
      <t>4</t>
    </r>
    <r>
      <rPr>
        <b/>
        <sz val="10"/>
        <color rgb="FFFFFFFF"/>
        <rFont val="Arial Narrow"/>
        <family val="2"/>
      </rPr>
      <t>/ha)</t>
    </r>
  </si>
  <si>
    <r>
      <t>Emisiones 
totales D
(kg CO</t>
    </r>
    <r>
      <rPr>
        <b/>
        <vertAlign val="subscript"/>
        <sz val="9"/>
        <color rgb="FFFFFFFF"/>
        <rFont val="Arial Narrow"/>
        <family val="2"/>
      </rPr>
      <t>2</t>
    </r>
    <r>
      <rPr>
        <b/>
        <sz val="9"/>
        <color rgb="FFFFFFFF"/>
        <rFont val="Arial Narrow"/>
        <family val="2"/>
      </rPr>
      <t xml:space="preserve">e) </t>
    </r>
  </si>
  <si>
    <r>
      <t>Emisiones parciales
(kg CH</t>
    </r>
    <r>
      <rPr>
        <b/>
        <vertAlign val="subscript"/>
        <sz val="9"/>
        <color rgb="FFFFFFFF"/>
        <rFont val="Arial Narrow"/>
        <family val="2"/>
      </rPr>
      <t>4</t>
    </r>
    <r>
      <rPr>
        <b/>
        <sz val="9"/>
        <color rgb="FFFFFFFF"/>
        <rFont val="Arial Narrow"/>
        <family val="2"/>
      </rPr>
      <t xml:space="preserve">) </t>
    </r>
  </si>
  <si>
    <r>
      <t>Emisiones 
totales C
(kg CO</t>
    </r>
    <r>
      <rPr>
        <b/>
        <vertAlign val="subscript"/>
        <sz val="9"/>
        <color rgb="FFFFFFFF"/>
        <rFont val="Arial Narrow"/>
        <family val="2"/>
      </rPr>
      <t>2</t>
    </r>
    <r>
      <rPr>
        <b/>
        <sz val="9"/>
        <color rgb="FFFFFFFF"/>
        <rFont val="Arial Narrow"/>
        <family val="2"/>
      </rPr>
      <t xml:space="preserve">e) </t>
    </r>
  </si>
  <si>
    <r>
      <t>Emisiones 
totales B
(kg CO</t>
    </r>
    <r>
      <rPr>
        <b/>
        <vertAlign val="subscript"/>
        <sz val="9"/>
        <color rgb="FFFFFFFF"/>
        <rFont val="Arial Narrow"/>
        <family val="2"/>
      </rPr>
      <t>2</t>
    </r>
    <r>
      <rPr>
        <b/>
        <sz val="9"/>
        <color rgb="FFFFFFFF"/>
        <rFont val="Arial Narrow"/>
        <family val="2"/>
      </rPr>
      <t xml:space="preserve">e) </t>
    </r>
  </si>
  <si>
    <r>
      <t>Emisiones 
totales A.1
(kg CO</t>
    </r>
    <r>
      <rPr>
        <b/>
        <vertAlign val="subscript"/>
        <sz val="9"/>
        <color rgb="FFFFFFFF"/>
        <rFont val="Arial Narrow"/>
        <family val="2"/>
      </rPr>
      <t>2</t>
    </r>
    <r>
      <rPr>
        <b/>
        <sz val="9"/>
        <color rgb="FFFFFFFF"/>
        <rFont val="Arial Narrow"/>
        <family val="2"/>
      </rPr>
      <t xml:space="preserve">e) </t>
    </r>
  </si>
  <si>
    <r>
      <t>Emisiones 
totales A.2
(kg CO</t>
    </r>
    <r>
      <rPr>
        <b/>
        <vertAlign val="subscript"/>
        <sz val="9"/>
        <color rgb="FFFFFFFF"/>
        <rFont val="Arial Narrow"/>
        <family val="2"/>
      </rPr>
      <t>2</t>
    </r>
    <r>
      <rPr>
        <b/>
        <sz val="9"/>
        <color rgb="FFFFFFFF"/>
        <rFont val="Arial Narrow"/>
        <family val="2"/>
      </rPr>
      <t xml:space="preserve">e) </t>
    </r>
  </si>
  <si>
    <r>
      <t>Emisiones 
totales A.3
(kg CO</t>
    </r>
    <r>
      <rPr>
        <b/>
        <vertAlign val="subscript"/>
        <sz val="9"/>
        <color rgb="FFFFFFFF"/>
        <rFont val="Arial Narrow"/>
        <family val="2"/>
      </rPr>
      <t>2</t>
    </r>
    <r>
      <rPr>
        <b/>
        <sz val="9"/>
        <color rgb="FFFFFFFF"/>
        <rFont val="Arial Narrow"/>
        <family val="2"/>
      </rPr>
      <t xml:space="preserve">e) </t>
    </r>
  </si>
  <si>
    <r>
      <t>Emisiones 
totales A.4
(kg CO</t>
    </r>
    <r>
      <rPr>
        <b/>
        <vertAlign val="subscript"/>
        <sz val="9"/>
        <color rgb="FFFFFFFF"/>
        <rFont val="Arial Narrow"/>
        <family val="2"/>
      </rPr>
      <t>2</t>
    </r>
    <r>
      <rPr>
        <b/>
        <sz val="9"/>
        <color rgb="FFFFFFFF"/>
        <rFont val="Arial Narrow"/>
        <family val="2"/>
      </rPr>
      <t xml:space="preserve">e) </t>
    </r>
  </si>
  <si>
    <r>
      <t>Emisiones 
totales E
(kg CO</t>
    </r>
    <r>
      <rPr>
        <b/>
        <vertAlign val="subscript"/>
        <sz val="9"/>
        <color rgb="FFFFFFFF"/>
        <rFont val="Arial Narrow"/>
        <family val="2"/>
      </rPr>
      <t>2</t>
    </r>
    <r>
      <rPr>
        <b/>
        <sz val="9"/>
        <color rgb="FFFFFFFF"/>
        <rFont val="Arial Narrow"/>
        <family val="2"/>
      </rPr>
      <t xml:space="preserve">e) </t>
    </r>
  </si>
  <si>
    <r>
      <t>Emisiones 
totales F
(kg CO</t>
    </r>
    <r>
      <rPr>
        <b/>
        <vertAlign val="subscript"/>
        <sz val="9"/>
        <color rgb="FFFFFFFF"/>
        <rFont val="Arial Narrow"/>
        <family val="2"/>
      </rPr>
      <t>2</t>
    </r>
    <r>
      <rPr>
        <b/>
        <sz val="9"/>
        <color rgb="FFFFFFFF"/>
        <rFont val="Arial Narrow"/>
        <family val="2"/>
      </rPr>
      <t xml:space="preserve">e) </t>
    </r>
  </si>
  <si>
    <r>
      <t>Emisiones 
totales G
(kg CO</t>
    </r>
    <r>
      <rPr>
        <b/>
        <vertAlign val="subscript"/>
        <sz val="9"/>
        <color rgb="FFFFFFFF"/>
        <rFont val="Arial Narrow"/>
        <family val="2"/>
      </rPr>
      <t>2</t>
    </r>
    <r>
      <rPr>
        <b/>
        <sz val="9"/>
        <color rgb="FFFFFFFF"/>
        <rFont val="Arial Narrow"/>
        <family val="2"/>
      </rPr>
      <t xml:space="preserve">e) </t>
    </r>
  </si>
  <si>
    <r>
      <t>Opción B.1</t>
    </r>
    <r>
      <rPr>
        <b/>
        <vertAlign val="superscript"/>
        <sz val="10"/>
        <color theme="0"/>
        <rFont val="Arial Narrow"/>
        <family val="2"/>
      </rPr>
      <t>(1)</t>
    </r>
  </si>
  <si>
    <r>
      <t xml:space="preserve">  Opción B.2</t>
    </r>
    <r>
      <rPr>
        <b/>
        <vertAlign val="superscript"/>
        <sz val="10"/>
        <color theme="0"/>
        <rFont val="Arial Narrow"/>
        <family val="2"/>
      </rPr>
      <t>(1)</t>
    </r>
  </si>
  <si>
    <t>Nitrógeno
(kg N)</t>
  </si>
  <si>
    <r>
      <t>Fertilizante</t>
    </r>
    <r>
      <rPr>
        <b/>
        <vertAlign val="superscript"/>
        <sz val="10"/>
        <color rgb="FFFFFFFF"/>
        <rFont val="Arial Narrow"/>
        <family val="2"/>
      </rPr>
      <t>(1)</t>
    </r>
  </si>
  <si>
    <t>Es importante tener en cuenta que la quema de residuos en campo es un tratamiento excepcional y sólo se llevará a cabo cuando se disponga de las autorizaciones correspondientes.</t>
  </si>
  <si>
    <r>
      <t>kg CO</t>
    </r>
    <r>
      <rPr>
        <vertAlign val="subscript"/>
        <sz val="11"/>
        <color theme="1" tint="0.499984740745262"/>
        <rFont val="Arial Narrow"/>
        <family val="2"/>
      </rPr>
      <t xml:space="preserve">2 </t>
    </r>
    <r>
      <rPr>
        <sz val="11"/>
        <color theme="1" tint="0.499984740745262"/>
        <rFont val="Arial Narrow"/>
        <family val="2"/>
      </rPr>
      <t>e</t>
    </r>
  </si>
  <si>
    <t>Cantidad 
comb. (ud)</t>
  </si>
  <si>
    <t>Tipo de maquinaria / apero</t>
  </si>
  <si>
    <t>(l/ha)</t>
  </si>
  <si>
    <r>
      <t>Pestaña "</t>
    </r>
    <r>
      <rPr>
        <b/>
        <sz val="11"/>
        <rFont val="Arial Narrow"/>
        <family val="2"/>
      </rPr>
      <t>Factores de emisión</t>
    </r>
    <r>
      <rPr>
        <sz val="11"/>
        <rFont val="Arial Narrow"/>
        <family val="2"/>
      </rPr>
      <t>": se incorporan los factores de emisión expresados en kg 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
Pestaña "</t>
    </r>
    <r>
      <rPr>
        <b/>
        <sz val="11"/>
        <rFont val="Arial Narrow"/>
        <family val="2"/>
      </rPr>
      <t>Resultados</t>
    </r>
    <r>
      <rPr>
        <sz val="11"/>
        <rFont val="Arial Narrow"/>
        <family val="2"/>
      </rPr>
      <t>": corrección del resultado del ratio de emisiones.</t>
    </r>
  </si>
  <si>
    <r>
      <t>Pestaña "</t>
    </r>
    <r>
      <rPr>
        <b/>
        <sz val="11"/>
        <rFont val="Arial Narrow"/>
        <family val="2"/>
      </rPr>
      <t>Combustibles fósiles</t>
    </r>
    <r>
      <rPr>
        <sz val="11"/>
        <rFont val="Arial Narrow"/>
        <family val="2"/>
      </rPr>
      <t>": corrección formula para la opción "Otros (ud)" en el apartado C1.
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</si>
  <si>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 xml:space="preserve">Pestaña </t>
    </r>
    <r>
      <rPr>
        <b/>
        <sz val="11"/>
        <rFont val="Arial Narrow"/>
        <family val="2"/>
      </rPr>
      <t>"Combustibles fósiles"</t>
    </r>
    <r>
      <rPr>
        <sz val="11"/>
        <rFont val="Arial Narrow"/>
        <family val="2"/>
      </rPr>
      <t>: resultado de emisiones de los vehículos.
Pestaña "</t>
    </r>
    <r>
      <rPr>
        <b/>
        <sz val="11"/>
        <rFont val="Arial Narrow"/>
        <family val="2"/>
      </rPr>
      <t>Información adicional</t>
    </r>
    <r>
      <rPr>
        <sz val="11"/>
        <rFont val="Arial Narrow"/>
        <family val="2"/>
      </rPr>
      <t>": tabla prácticas de conservación de suelos.</t>
    </r>
  </si>
  <si>
    <r>
      <t>Pestaña "</t>
    </r>
    <r>
      <rPr>
        <b/>
        <sz val="11"/>
        <rFont val="Arial Narrow"/>
        <family val="2"/>
      </rPr>
      <t>Factores de emisión</t>
    </r>
    <r>
      <rPr>
        <sz val="11"/>
        <rFont val="Arial Narrow"/>
        <family val="2"/>
      </rPr>
      <t>": corrección del factor de emisión del gas natural expresado en kCO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</si>
  <si>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Fluorados</t>
    </r>
    <r>
      <rPr>
        <sz val="11"/>
        <rFont val="Arial Narrow"/>
        <family val="2"/>
      </rPr>
      <t>": se añaden los preparados R-452A y R-453A.</t>
    </r>
  </si>
  <si>
    <r>
      <t>Pestaña "</t>
    </r>
    <r>
      <rPr>
        <b/>
        <sz val="11"/>
        <rFont val="Arial Narrow"/>
        <family val="2"/>
      </rPr>
      <t>Factores de emisión</t>
    </r>
    <r>
      <rPr>
        <sz val="11"/>
        <rFont val="Arial Narrow"/>
        <family val="2"/>
      </rPr>
      <t>": actualización de los valores de los factores de emisión y de los PCI a partir del Inventario de emisiones de gases de efecto invernadero de España. Años 1990-2018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</si>
  <si>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r>
      <t>Pestaña</t>
    </r>
    <r>
      <rPr>
        <b/>
        <sz val="11"/>
        <rFont val="Arial Narrow"/>
        <family val="2"/>
      </rPr>
      <t xml:space="preserve"> "Fluorados"</t>
    </r>
    <r>
      <rPr>
        <sz val="11"/>
        <rFont val="Arial Narrow"/>
        <family val="2"/>
      </rPr>
      <t>: corrección de los PCG de los preparados HFC-152a y R-413A.</t>
    </r>
  </si>
  <si>
    <r>
      <t>Pestaña "</t>
    </r>
    <r>
      <rPr>
        <b/>
        <sz val="11"/>
        <color rgb="FF1C1C1C"/>
        <rFont val="Arial Narrow"/>
        <family val="2"/>
      </rPr>
      <t>Fluorados</t>
    </r>
    <r>
      <rPr>
        <sz val="11"/>
        <color rgb="FF1C1C1C"/>
        <rFont val="Arial Narrow"/>
        <family val="2"/>
      </rPr>
      <t>": se añade el preparado R-449A.
Pestaña "</t>
    </r>
    <r>
      <rPr>
        <b/>
        <sz val="11"/>
        <color rgb="FF1C1C1C"/>
        <rFont val="Arial Narrow"/>
        <family val="2"/>
      </rPr>
      <t>Combustibles fósiles</t>
    </r>
    <r>
      <rPr>
        <sz val="11"/>
        <color rgb="FF1C1C1C"/>
        <rFont val="Arial Narrow"/>
        <family val="2"/>
      </rPr>
      <t>" y pestaña "</t>
    </r>
    <r>
      <rPr>
        <b/>
        <sz val="11"/>
        <color rgb="FF1C1C1C"/>
        <rFont val="Arial Narrow"/>
        <family val="2"/>
      </rPr>
      <t>Electricidad</t>
    </r>
    <r>
      <rPr>
        <sz val="11"/>
        <color rgb="FF1C1C1C"/>
        <rFont val="Arial Narrow"/>
        <family val="2"/>
      </rPr>
      <t>": se añade el combustible B7 en la pestaña "</t>
    </r>
    <r>
      <rPr>
        <b/>
        <sz val="11"/>
        <color rgb="FF1C1C1C"/>
        <rFont val="Arial Narrow"/>
        <family val="2"/>
      </rPr>
      <t>Combustibles fósiles</t>
    </r>
    <r>
      <rPr>
        <sz val="11"/>
        <color rgb="FF1C1C1C"/>
        <rFont val="Arial Narrow"/>
        <family val="2"/>
      </rPr>
      <t>" y se engloba la electricidad consumida por vehículos eléctricos y/o híbridos enchufables en las emisiones indirectas de alcance 2 (pestaña "</t>
    </r>
    <r>
      <rPr>
        <b/>
        <sz val="11"/>
        <color rgb="FF1C1C1C"/>
        <rFont val="Arial Narrow"/>
        <family val="2"/>
      </rPr>
      <t>Electricidad</t>
    </r>
    <r>
      <rPr>
        <sz val="11"/>
        <color rgb="FF1C1C1C"/>
        <rFont val="Arial Narrow"/>
        <family val="2"/>
      </rPr>
      <t>").</t>
    </r>
  </si>
  <si>
    <r>
      <t>Pestaña "</t>
    </r>
    <r>
      <rPr>
        <b/>
        <sz val="11"/>
        <color rgb="FF1C1C1C"/>
        <rFont val="Arial Narrow"/>
        <family val="2"/>
      </rPr>
      <t>Factores de emisión</t>
    </r>
    <r>
      <rPr>
        <sz val="11"/>
        <color rgb="FF1C1C1C"/>
        <rFont val="Arial Narrow"/>
        <family val="2"/>
      </rPr>
      <t>": se incorporan los factores de emisión para el año 2017 y se añade el gasóleo B como posible combustible de instalaciones fijas. Se corrigen los valores del PCG de los preparados R-407B, R-407F y R-442A.</t>
    </r>
  </si>
  <si>
    <r>
      <t xml:space="preserve">Pestaña </t>
    </r>
    <r>
      <rPr>
        <b/>
        <sz val="11"/>
        <color indexed="63"/>
        <rFont val="Arial Narrow"/>
        <family val="2"/>
      </rPr>
      <t>"Factores de emisión</t>
    </r>
    <r>
      <rPr>
        <sz val="11"/>
        <color indexed="63"/>
        <rFont val="Arial Narrow"/>
        <family val="2"/>
      </rPr>
      <t>": se dan por definitivos los factores de los mix eléctricos de las comercializadoras que disponen de GdO y que han estado operativas durante el año 2016.</t>
    </r>
  </si>
  <si>
    <r>
      <t>Pestaña "</t>
    </r>
    <r>
      <rPr>
        <b/>
        <sz val="11"/>
        <color indexed="63"/>
        <rFont val="Arial Narrow"/>
        <family val="2"/>
      </rPr>
      <t>Datos generales de la organización</t>
    </r>
    <r>
      <rPr>
        <sz val="11"/>
        <color indexed="63"/>
        <rFont val="Arial Narrow"/>
        <family val="2"/>
      </rPr>
      <t>": inclusión de un año más.
Pestaña "</t>
    </r>
    <r>
      <rPr>
        <b/>
        <sz val="11"/>
        <color indexed="63"/>
        <rFont val="Arial Narrow"/>
        <family val="2"/>
      </rPr>
      <t>Información adicional</t>
    </r>
    <r>
      <rPr>
        <sz val="11"/>
        <color indexed="63"/>
        <rFont val="Arial Narrow"/>
        <family val="2"/>
      </rPr>
      <t>": corrección de la fórmula aplicada al cálculo de sumideros según prácticas de conservación de suelos.
Pestaña</t>
    </r>
    <r>
      <rPr>
        <b/>
        <sz val="11"/>
        <color indexed="63"/>
        <rFont val="Arial Narrow"/>
        <family val="2"/>
      </rPr>
      <t xml:space="preserve"> </t>
    </r>
    <r>
      <rPr>
        <sz val="11"/>
        <color indexed="63"/>
        <rFont val="Arial Narrow"/>
        <family val="2"/>
      </rPr>
      <t>"</t>
    </r>
    <r>
      <rPr>
        <b/>
        <sz val="11"/>
        <color indexed="63"/>
        <rFont val="Arial Narrow"/>
        <family val="2"/>
      </rPr>
      <t>Resultados</t>
    </r>
    <r>
      <rPr>
        <sz val="11"/>
        <color indexed="63"/>
        <rFont val="Arial Narrow"/>
        <family val="2"/>
      </rPr>
      <t>": inclusión de un año más para la comparación de la media del ratio de emisiones de dos trienios.
Pestaña "</t>
    </r>
    <r>
      <rPr>
        <b/>
        <sz val="11"/>
        <color indexed="63"/>
        <rFont val="Arial Narrow"/>
        <family val="2"/>
      </rPr>
      <t>Factores de emisión</t>
    </r>
    <r>
      <rPr>
        <sz val="11"/>
        <color indexed="63"/>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color indexed="63"/>
        <rFont val="Arial Narrow"/>
        <family val="2"/>
      </rPr>
      <t>Directrices del IPCC para los Inventarios nacionales de gases de efecto invernadero de 2006</t>
    </r>
    <r>
      <rPr>
        <sz val="11"/>
        <color indexed="63"/>
        <rFont val="Arial Narrow"/>
        <family val="2"/>
      </rPr>
      <t>.</t>
    </r>
  </si>
  <si>
    <r>
      <t>Pestaña "</t>
    </r>
    <r>
      <rPr>
        <b/>
        <sz val="11"/>
        <color indexed="63"/>
        <rFont val="Arial Narrow"/>
        <family val="2"/>
      </rPr>
      <t>Factores de emisión</t>
    </r>
    <r>
      <rPr>
        <sz val="11"/>
        <color indexed="63"/>
        <rFont val="Arial Narrow"/>
        <family val="2"/>
      </rPr>
      <t>": corrección de los factores de emisión del gas natural, el GNC y el GNL.</t>
    </r>
  </si>
  <si>
    <r>
      <t xml:space="preserve">Pestaña </t>
    </r>
    <r>
      <rPr>
        <b/>
        <sz val="11"/>
        <color indexed="63"/>
        <rFont val="Arial Narrow"/>
        <family val="2"/>
      </rPr>
      <t>"Factores de emisión"</t>
    </r>
    <r>
      <rPr>
        <sz val="11"/>
        <color indexed="63"/>
        <rFont val="Arial Narrow"/>
        <family val="2"/>
      </rPr>
      <t xml:space="preserve">: corrección de los factores de emisión y de los PCI de 2015 en función de las correcciones publicadas por el </t>
    </r>
    <r>
      <rPr>
        <i/>
        <sz val="11"/>
        <color indexed="63"/>
        <rFont val="Arial Narrow"/>
        <family val="2"/>
      </rPr>
      <t xml:space="preserve">Inventario de emisiones de gases de efecto invernadero de España. Años 1990-2014.
</t>
    </r>
    <r>
      <rPr>
        <sz val="11"/>
        <color indexed="63"/>
        <rFont val="Arial Narrow"/>
        <family val="2"/>
      </rPr>
      <t>Actualizaciones en base a las</t>
    </r>
    <r>
      <rPr>
        <i/>
        <sz val="11"/>
        <color indexed="63"/>
        <rFont val="Arial Narrow"/>
        <family val="2"/>
      </rPr>
      <t xml:space="preserve"> Directrices del IPCC para los Inventarios nacionales de gases de efecto invernadero de 2006.</t>
    </r>
  </si>
  <si>
    <r>
      <rPr>
        <sz val="11"/>
        <color indexed="63"/>
        <rFont val="Arial Narrow"/>
        <family val="2"/>
      </rPr>
      <t>Pestaña</t>
    </r>
    <r>
      <rPr>
        <b/>
        <sz val="11"/>
        <color indexed="63"/>
        <rFont val="Arial Narrow"/>
        <family val="2"/>
      </rPr>
      <t xml:space="preserve"> "Datos cultivos": </t>
    </r>
    <r>
      <rPr>
        <sz val="11"/>
        <color indexed="63"/>
        <rFont val="Arial Narrow"/>
        <family val="2"/>
      </rPr>
      <t>se añade categoría de "Complejos nitrogenados" en el listado de fertilizantes.</t>
    </r>
    <r>
      <rPr>
        <b/>
        <sz val="11"/>
        <color indexed="63"/>
        <rFont val="Arial Narrow"/>
        <family val="2"/>
      </rPr>
      <t xml:space="preserve">
</t>
    </r>
    <r>
      <rPr>
        <sz val="11"/>
        <color indexed="63"/>
        <rFont val="Arial Narrow"/>
        <family val="2"/>
      </rPr>
      <t>Pestaña "</t>
    </r>
    <r>
      <rPr>
        <b/>
        <sz val="11"/>
        <color indexed="63"/>
        <rFont val="Arial Narrow"/>
        <family val="2"/>
      </rPr>
      <t>Cultivos":</t>
    </r>
    <r>
      <rPr>
        <sz val="11"/>
        <color indexed="63"/>
        <rFont val="Arial Narrow"/>
        <family val="2"/>
      </rPr>
      <t xml:space="preserve"> corrección de la tabla "Estiércoles aplicados al campo".
Pestaña "</t>
    </r>
    <r>
      <rPr>
        <b/>
        <sz val="11"/>
        <color indexed="63"/>
        <rFont val="Arial Narrow"/>
        <family val="2"/>
      </rPr>
      <t>Combustibles fósiles":</t>
    </r>
    <r>
      <rPr>
        <sz val="11"/>
        <color indexed="63"/>
        <rFont val="Arial Narrow"/>
        <family val="2"/>
      </rPr>
      <t xml:space="preserve"> se incluye en el cuadro C2. CONSUMO DE COMBUSTIBLES EN LABORES AGRÍCOLAS la columna </t>
    </r>
    <r>
      <rPr>
        <i/>
        <sz val="11"/>
        <color indexed="63"/>
        <rFont val="Arial Narrow"/>
        <family val="2"/>
      </rPr>
      <t>Consumos "Otros" (l/ha)</t>
    </r>
    <r>
      <rPr>
        <sz val="11"/>
        <color indexed="63"/>
        <rFont val="Arial Narrow"/>
        <family val="2"/>
      </rPr>
      <t>.</t>
    </r>
    <r>
      <rPr>
        <b/>
        <sz val="11"/>
        <color indexed="63"/>
        <rFont val="Arial Narrow"/>
        <family val="2"/>
      </rPr>
      <t xml:space="preserve">
</t>
    </r>
    <r>
      <rPr>
        <sz val="11"/>
        <color indexed="63"/>
        <rFont val="Arial Narrow"/>
        <family val="2"/>
      </rPr>
      <t>Pestaña "</t>
    </r>
    <r>
      <rPr>
        <b/>
        <sz val="11"/>
        <color indexed="63"/>
        <rFont val="Arial Narrow"/>
        <family val="2"/>
      </rPr>
      <t xml:space="preserve">Factores de emisión": </t>
    </r>
    <r>
      <rPr>
        <sz val="11"/>
        <color indexed="63"/>
        <rFont val="Arial Narrow"/>
        <family val="2"/>
      </rPr>
      <t xml:space="preserve">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b/>
        <sz val="11"/>
        <color indexed="63"/>
        <rFont val="Arial Narrow"/>
        <family val="2"/>
      </rPr>
      <t xml:space="preserve">
</t>
    </r>
    <r>
      <rPr>
        <sz val="11"/>
        <color indexed="63"/>
        <rFont val="Arial Narrow"/>
        <family val="2"/>
      </rPr>
      <t>Pestaña</t>
    </r>
    <r>
      <rPr>
        <b/>
        <sz val="11"/>
        <color indexed="63"/>
        <rFont val="Arial Narrow"/>
        <family val="2"/>
      </rPr>
      <t xml:space="preserve"> "Información adicional"</t>
    </r>
    <r>
      <rPr>
        <sz val="11"/>
        <color indexed="63"/>
        <rFont val="Arial Narrow"/>
        <family val="2"/>
      </rPr>
      <t>: corrección del error en la fórmula de la celda K47.</t>
    </r>
  </si>
  <si>
    <r>
      <rPr>
        <sz val="11"/>
        <color indexed="63"/>
        <rFont val="Arial Narrow"/>
        <family val="2"/>
      </rPr>
      <t>Pestaña</t>
    </r>
    <r>
      <rPr>
        <b/>
        <sz val="11"/>
        <color indexed="63"/>
        <rFont val="Arial Narrow"/>
        <family val="2"/>
      </rPr>
      <t xml:space="preserve"> "Cultivos"</t>
    </r>
    <r>
      <rPr>
        <sz val="11"/>
        <color indexed="63"/>
        <rFont val="Arial Narrow"/>
        <family val="2"/>
      </rPr>
      <t>: corrección del error en la fórmula de la celda E25.
Pestaña</t>
    </r>
    <r>
      <rPr>
        <b/>
        <sz val="11"/>
        <color indexed="63"/>
        <rFont val="Arial Narrow"/>
        <family val="2"/>
      </rPr>
      <t xml:space="preserve"> "Electricidad"</t>
    </r>
    <r>
      <rPr>
        <sz val="11"/>
        <color indexed="63"/>
        <rFont val="Arial Narrow"/>
        <family val="2"/>
      </rPr>
      <t>: corrección del error en la fórmula de la columna I.</t>
    </r>
  </si>
  <si>
    <t>""</t>
  </si>
  <si>
    <t>Emisiones fugitivas "Otros"</t>
  </si>
  <si>
    <t>Emisiones fugitivas "climatización"</t>
  </si>
  <si>
    <t>Maquinaria: Laboreo del suelo</t>
  </si>
  <si>
    <t>Maquinaria: Abonado, siembra, cultivo y tratamientos fitosanitarios</t>
  </si>
  <si>
    <t>Maquinaria: Recolección</t>
  </si>
  <si>
    <t>C.    TRANSPORTE FERROVIARIO, MARÍTIMO Y AÉREO EN VEHÍCULOS SOBRE LOS QUE LA ORGANIZACIÓN TIENE CONTROL</t>
  </si>
  <si>
    <t>B.    FUNCIONAMIENTO DE MAQUINARIA (TRACTORES, ETC.)</t>
  </si>
  <si>
    <r>
      <rPr>
        <b/>
        <sz val="11"/>
        <color rgb="FF663300"/>
        <rFont val="Arial Narrow"/>
        <family val="2"/>
      </rPr>
      <t>B.2.1.</t>
    </r>
    <r>
      <rPr>
        <sz val="11"/>
        <color theme="1"/>
        <rFont val="Arial Narrow"/>
        <family val="2"/>
      </rPr>
      <t xml:space="preserve"> </t>
    </r>
    <r>
      <rPr>
        <i/>
        <sz val="11"/>
        <color theme="1"/>
        <rFont val="Arial Narrow"/>
        <family val="2"/>
      </rPr>
      <t>Trabajos de laboreo del suelo</t>
    </r>
    <r>
      <rPr>
        <sz val="11"/>
        <color theme="1"/>
        <rFont val="Arial Narrow"/>
        <family val="2"/>
      </rPr>
      <t>: tipo de apero, textura del suelo/profundidad de trabajo y superficie.</t>
    </r>
  </si>
  <si>
    <r>
      <rPr>
        <b/>
        <sz val="11"/>
        <color rgb="FF663300"/>
        <rFont val="Arial Narrow"/>
        <family val="2"/>
      </rPr>
      <t>B.2.2.</t>
    </r>
    <r>
      <rPr>
        <sz val="11"/>
        <color theme="1"/>
        <rFont val="Arial Narrow"/>
        <family val="2"/>
      </rPr>
      <t xml:space="preserve"> </t>
    </r>
    <r>
      <rPr>
        <i/>
        <sz val="11"/>
        <color theme="1"/>
        <rFont val="Arial Narrow"/>
        <family val="2"/>
      </rPr>
      <t>Trabajos de abonado, siembra, cultivo y tratamientos fitosanitarios</t>
    </r>
    <r>
      <rPr>
        <sz val="11"/>
        <color theme="1"/>
        <rFont val="Arial Narrow"/>
        <family val="2"/>
      </rPr>
      <t>: tipo de maquinaria/apero, anchura de apero o trabajo y superficie.</t>
    </r>
  </si>
  <si>
    <r>
      <rPr>
        <b/>
        <sz val="11"/>
        <color rgb="FF663300"/>
        <rFont val="Arial Narrow"/>
        <family val="2"/>
      </rPr>
      <t>B.2.3.</t>
    </r>
    <r>
      <rPr>
        <b/>
        <sz val="11"/>
        <color theme="1"/>
        <rFont val="Arial Narrow"/>
        <family val="2"/>
      </rPr>
      <t xml:space="preserve"> </t>
    </r>
    <r>
      <rPr>
        <i/>
        <sz val="11"/>
        <color theme="1"/>
        <rFont val="Arial Narrow"/>
        <family val="2"/>
      </rPr>
      <t>Trabajos de recolección</t>
    </r>
    <r>
      <rPr>
        <sz val="11"/>
        <color theme="1"/>
        <rFont val="Arial Narrow"/>
        <family val="2"/>
      </rPr>
      <t>: tipo de maquinaria, capacidad y superficie.</t>
    </r>
  </si>
  <si>
    <t>Emisiones parciales B.1</t>
  </si>
  <si>
    <r>
      <rPr>
        <b/>
        <sz val="10"/>
        <color indexed="9"/>
        <rFont val="Arial Narrow"/>
        <family val="2"/>
      </rPr>
      <t>Emisiones 
totales B.1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</si>
  <si>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B.2.1</t>
  </si>
  <si>
    <r>
      <rPr>
        <b/>
        <sz val="10"/>
        <color indexed="9"/>
        <rFont val="Arial Narrow"/>
        <family val="2"/>
      </rPr>
      <t>Emisiones 
totales B.2.1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</si>
  <si>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B.2.2</t>
  </si>
  <si>
    <r>
      <rPr>
        <b/>
        <sz val="10"/>
        <color indexed="9"/>
        <rFont val="Arial Narrow"/>
        <family val="2"/>
      </rPr>
      <t>Emisiones 
totales B.2.2</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</si>
  <si>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B.2.3</t>
  </si>
  <si>
    <r>
      <rPr>
        <b/>
        <sz val="10"/>
        <color indexed="9"/>
        <rFont val="Arial Narrow"/>
        <family val="2"/>
      </rPr>
      <t>Emisiones 
totales B.2.3</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</si>
  <si>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B.2.3 Trabajos de recolección</t>
  </si>
  <si>
    <r>
      <t xml:space="preserve">B.2.2 Trabajos de abonado, siembra, cultivo y tratamientos fitosanitarios: </t>
    </r>
    <r>
      <rPr>
        <sz val="11"/>
        <rFont val="Arial Narrow"/>
        <family val="2"/>
      </rPr>
      <t>tipo de maquinaria/apero, anchura de apero o trabajo y superficie</t>
    </r>
  </si>
  <si>
    <r>
      <t>B.2.1. Trabajos de laboreo del suelo</t>
    </r>
    <r>
      <rPr>
        <sz val="11"/>
        <rFont val="Arial Narrow"/>
        <family val="2"/>
      </rPr>
      <t>: tipo de apero, textura del suelo/profundidad de trabajo y superficie</t>
    </r>
  </si>
  <si>
    <t>Opción B.2: Superficie y características de la labor</t>
  </si>
  <si>
    <t xml:space="preserve">C.    TRANSPORTE FERROVIARIO, MARÍTIMO Y AÉREO </t>
  </si>
  <si>
    <t>B.2.1</t>
  </si>
  <si>
    <t>B.2.2</t>
  </si>
  <si>
    <t>B.2.3</t>
  </si>
  <si>
    <t>B.    FUNCIONAMIENTO DE MAQUINARIA (TRACTORES, MOTOSIERRAS, ETC.)</t>
  </si>
  <si>
    <t>B.1</t>
  </si>
  <si>
    <t>Vehículos (consumos)</t>
  </si>
  <si>
    <t>Vehículos (km - IDAE)</t>
  </si>
  <si>
    <t>Maquinaria (consumos)</t>
  </si>
  <si>
    <t>Instalaciones fijas sujetas a Ley 1/2005</t>
  </si>
  <si>
    <t>Instalaciones fijas no sujetas a Ley 1/2005</t>
  </si>
  <si>
    <t>ha</t>
  </si>
  <si>
    <t>Emisiones relativas (t CO2/ha)</t>
  </si>
  <si>
    <r>
      <t xml:space="preserve">Evolución respecto a </t>
    </r>
    <r>
      <rPr>
        <b/>
        <sz val="11"/>
        <color theme="1"/>
        <rFont val="Calibri"/>
        <family val="2"/>
        <scheme val="minor"/>
      </rPr>
      <t>superficie</t>
    </r>
  </si>
  <si>
    <t>Emisiones relativas (t CO2/t)</t>
  </si>
  <si>
    <t>Producción (t)</t>
  </si>
  <si>
    <r>
      <t xml:space="preserve">Evolución respecto a </t>
    </r>
    <r>
      <rPr>
        <b/>
        <sz val="11"/>
        <color theme="1"/>
        <rFont val="Calibri"/>
        <family val="2"/>
        <scheme val="minor"/>
      </rPr>
      <t>producción</t>
    </r>
  </si>
  <si>
    <t>5. Instalaciones fijas</t>
  </si>
  <si>
    <t>6. Vehículos y maquinaria</t>
  </si>
  <si>
    <t>7. Emisiones fugitivas</t>
  </si>
  <si>
    <t>8. Emisiones de proceso</t>
  </si>
  <si>
    <t>9. Información adicional</t>
  </si>
  <si>
    <t>10. Electricidad y otras energías</t>
  </si>
  <si>
    <t>11. Informe final: Resultados</t>
  </si>
  <si>
    <t>12. Factores de emisión</t>
  </si>
  <si>
    <t>13. Revisiones de la calculadora</t>
  </si>
  <si>
    <r>
      <rPr>
        <i/>
        <sz val="11"/>
        <color theme="1"/>
        <rFont val="Arial Narrow"/>
        <family val="2"/>
      </rPr>
      <t>Estiércol sólido</t>
    </r>
    <r>
      <rPr>
        <sz val="11"/>
        <color theme="1"/>
        <rFont val="Arial Narrow"/>
        <family val="2"/>
      </rPr>
      <t>: fertilizante orgánico que proviene de la fermentación en mayor o menor grado, de una mezcla de excrementos animales sólidos y líquidos con los materiales vegetales que, extendidos sobre el suelo del establo, se utilizan como cama para el ganado.</t>
    </r>
  </si>
  <si>
    <r>
      <rPr>
        <i/>
        <sz val="11"/>
        <color theme="1"/>
        <rFont val="Arial Narrow"/>
        <family val="2"/>
      </rPr>
      <t>Estiércol semilíquido o lissier:</t>
    </r>
    <r>
      <rPr>
        <sz val="11"/>
        <color theme="1"/>
        <rFont val="Arial Narrow"/>
        <family val="2"/>
      </rPr>
      <t xml:space="preserve"> compuesto por una mezcla de deyecciones sólidas y líquidas generalmente diluidas por las aguas de arrastre o limpieza de los fosos de recogida, sin presencia de materiales de cama, y que a veces de forma errónea, se confunden con los denominados purines</t>
    </r>
  </si>
  <si>
    <r>
      <rPr>
        <i/>
        <sz val="11"/>
        <color theme="1"/>
        <rFont val="Arial Narrow"/>
        <family val="2"/>
      </rPr>
      <t>Purín</t>
    </r>
    <r>
      <rPr>
        <sz val="11"/>
        <color theme="1"/>
        <rFont val="Arial Narrow"/>
        <family val="2"/>
      </rPr>
      <t>: proviene de los líquidos que fluyen de los alojamientos del ganado y de la lixiviación de los montones de estiércol, tienen por lo general un escaso contenido en materia orgánica, por lo que no debe ser considerado como una enmienda, sino como aportador de pequeñas cantidades de nutrientes, en menor grado que el lissier.</t>
    </r>
  </si>
  <si>
    <r>
      <t>Estiércol sólido</t>
    </r>
    <r>
      <rPr>
        <vertAlign val="superscript"/>
        <sz val="10"/>
        <color theme="1"/>
        <rFont val="Arial Narrow"/>
        <family val="2"/>
      </rPr>
      <t>1</t>
    </r>
  </si>
  <si>
    <r>
      <t>Estiércol semilíquido</t>
    </r>
    <r>
      <rPr>
        <vertAlign val="superscript"/>
        <sz val="10"/>
        <color theme="1"/>
        <rFont val="Arial Narrow"/>
        <family val="2"/>
      </rPr>
      <t>2</t>
    </r>
  </si>
  <si>
    <r>
      <t>Purín</t>
    </r>
    <r>
      <rPr>
        <vertAlign val="superscript"/>
        <sz val="10"/>
        <color theme="1"/>
        <rFont val="Arial Narrow"/>
        <family val="2"/>
      </rPr>
      <t>3</t>
    </r>
  </si>
  <si>
    <r>
      <t>N</t>
    </r>
    <r>
      <rPr>
        <vertAlign val="subscript"/>
        <sz val="10"/>
        <color theme="1"/>
        <rFont val="Arial Narrow"/>
        <family val="2"/>
      </rPr>
      <t>2</t>
    </r>
    <r>
      <rPr>
        <sz val="10"/>
        <color theme="1"/>
        <rFont val="Arial Narrow"/>
        <family val="2"/>
      </rPr>
      <t>O</t>
    </r>
  </si>
  <si>
    <t>Máquinaria / apero</t>
  </si>
  <si>
    <t>Ligera / Alta</t>
  </si>
  <si>
    <t>Pesada / Baja</t>
  </si>
  <si>
    <t>Pesada / Alta</t>
  </si>
  <si>
    <r>
      <t>Factor de emisión de CO</t>
    </r>
    <r>
      <rPr>
        <vertAlign val="subscript"/>
        <sz val="10"/>
        <color rgb="FF000000"/>
        <rFont val="Arial Narrow"/>
        <family val="2"/>
      </rPr>
      <t>2</t>
    </r>
    <r>
      <rPr>
        <sz val="10"/>
        <color rgb="FF000000"/>
        <rFont val="Arial Narrow"/>
        <family val="2"/>
      </rPr>
      <t>-C</t>
    </r>
  </si>
  <si>
    <r>
      <t>Masa molar Urea &lt;CO(NH</t>
    </r>
    <r>
      <rPr>
        <vertAlign val="subscript"/>
        <sz val="10"/>
        <color rgb="FF000000"/>
        <rFont val="Arial Narrow"/>
        <family val="2"/>
      </rPr>
      <t>2</t>
    </r>
    <r>
      <rPr>
        <sz val="10"/>
        <color rgb="FF000000"/>
        <rFont val="Arial Narrow"/>
        <family val="2"/>
      </rPr>
      <t>)</t>
    </r>
    <r>
      <rPr>
        <vertAlign val="subscript"/>
        <sz val="10"/>
        <color rgb="FF000000"/>
        <rFont val="Arial Narrow"/>
        <family val="2"/>
      </rPr>
      <t>2</t>
    </r>
    <r>
      <rPr>
        <sz val="10"/>
        <color rgb="FF000000"/>
        <rFont val="Arial Narrow"/>
        <family val="2"/>
      </rPr>
      <t>&gt;</t>
    </r>
  </si>
  <si>
    <r>
      <t>Masa molar N</t>
    </r>
    <r>
      <rPr>
        <vertAlign val="subscript"/>
        <sz val="10"/>
        <color rgb="FF000000"/>
        <rFont val="Arial Narrow"/>
        <family val="2"/>
      </rPr>
      <t>2</t>
    </r>
  </si>
  <si>
    <r>
      <t>kg CH</t>
    </r>
    <r>
      <rPr>
        <vertAlign val="subscript"/>
        <sz val="9"/>
        <rFont val="Arial Narrow"/>
        <family val="2"/>
      </rPr>
      <t>4</t>
    </r>
    <r>
      <rPr>
        <sz val="9"/>
        <rFont val="Arial Narrow"/>
        <family val="2"/>
      </rPr>
      <t>/ha</t>
    </r>
  </si>
  <si>
    <t>B.   Funcionamiento de maquinaria móvil (tractores, motosierras, etc.)</t>
  </si>
  <si>
    <t>C.   Transporte ferroviario, marítimo y aéreo que controla la organización (emisiones directas o de alcance 1)</t>
  </si>
  <si>
    <t>C. Transporte ferroviario, marítimo y aéreo (emisiones directas)</t>
  </si>
  <si>
    <t>B. Funcionamiento de maquinaria</t>
  </si>
  <si>
    <t>B.2.1 Trabajos de laboreo del suelo: los datos necesarios son tipo de apero, textura del suelo/profundidad de trabajo y superficie</t>
  </si>
  <si>
    <t>B.2.2 Trabajos de abonado, siembra, cultivo y tratamientos fitosanitarios: los datos necesarios son tipo de maquinaria/apero, anchura de apero o trabajo y superficie</t>
  </si>
  <si>
    <r>
      <rPr>
        <b/>
        <i/>
        <u/>
        <sz val="13"/>
        <color rgb="FF663300"/>
        <rFont val="Arial Narrow"/>
        <family val="2"/>
      </rPr>
      <t>Resultados</t>
    </r>
    <r>
      <rPr>
        <b/>
        <i/>
        <sz val="13"/>
        <color rgb="FF663300"/>
        <rFont val="Arial Narrow"/>
        <family val="2"/>
      </rPr>
      <t xml:space="preserve"> (</t>
    </r>
    <r>
      <rPr>
        <i/>
        <sz val="13"/>
        <color rgb="FF663300"/>
        <rFont val="Arial Narrow"/>
        <family val="2"/>
      </rPr>
      <t xml:space="preserve">el dato a introducir en el </t>
    </r>
    <r>
      <rPr>
        <b/>
        <i/>
        <sz val="13"/>
        <color rgb="FF663300"/>
        <rFont val="Arial Narrow"/>
        <family val="2"/>
      </rPr>
      <t xml:space="preserve">formulario </t>
    </r>
    <r>
      <rPr>
        <i/>
        <sz val="13"/>
        <color rgb="FF663300"/>
        <rFont val="Arial Narrow"/>
        <family val="2"/>
      </rPr>
      <t xml:space="preserve">en caso de solicitar la inscripción en el Registro es el expresado en </t>
    </r>
    <r>
      <rPr>
        <b/>
        <i/>
        <sz val="13"/>
        <color rgb="FF663300"/>
        <rFont val="Arial Narrow"/>
        <family val="2"/>
      </rPr>
      <t>t CO</t>
    </r>
    <r>
      <rPr>
        <b/>
        <i/>
        <vertAlign val="subscript"/>
        <sz val="13"/>
        <color rgb="FF663300"/>
        <rFont val="Arial Narrow"/>
        <family val="2"/>
      </rPr>
      <t>2</t>
    </r>
    <r>
      <rPr>
        <b/>
        <i/>
        <sz val="13"/>
        <color rgb="FF663300"/>
        <rFont val="Arial Narrow"/>
        <family val="2"/>
      </rPr>
      <t>e)</t>
    </r>
  </si>
  <si>
    <t>1. FERTILIZANTES SINTÉTICOS Y ORGÁNICOS</t>
  </si>
  <si>
    <t xml:space="preserve">                                          FACTORES DE EMISIÓN, PCA Y PARÁMETROS DE CÁLCULO</t>
  </si>
  <si>
    <t>2. CULTIVOS AGRÍCOLAS</t>
  </si>
  <si>
    <t>3.   INSTALACIONES FIJAS</t>
  </si>
  <si>
    <t>4.   VEHÍCULOS Y MAQUINARIA</t>
  </si>
  <si>
    <t>5.   EMISIONES FUGITIVAS (EQUIPOS DE CLIMATIZACIÓN Y OTROS)</t>
  </si>
  <si>
    <t>6.   FACTORES DE MIX ELÉCTRICO DE LAS COMERCIALIZADORAS (EMISIONES INDIRECTAS)</t>
  </si>
  <si>
    <t>Anchura apero o trabajo en labor (Normal)</t>
  </si>
  <si>
    <t>Anchura apero o trabajo en labor (Elevada)</t>
  </si>
  <si>
    <t>Anchura (m)</t>
  </si>
  <si>
    <t>Elevada (l/ha)</t>
  </si>
  <si>
    <t>&lt; 24</t>
  </si>
  <si>
    <t>&lt; 2</t>
  </si>
  <si>
    <t>&lt; 6</t>
  </si>
  <si>
    <t>&lt; 3</t>
  </si>
  <si>
    <t>&lt; 3,5</t>
  </si>
  <si>
    <t>&lt; 5</t>
  </si>
  <si>
    <t>&lt; 16</t>
  </si>
  <si>
    <t>&lt; 4</t>
  </si>
  <si>
    <t>≥ 24</t>
  </si>
  <si>
    <t>≥ 2</t>
  </si>
  <si>
    <t>≥ 6</t>
  </si>
  <si>
    <t>≥ 3</t>
  </si>
  <si>
    <t>≥ 3,5</t>
  </si>
  <si>
    <t>≥ 5</t>
  </si>
  <si>
    <t>≥ 16</t>
  </si>
  <si>
    <t>≥ 4</t>
  </si>
  <si>
    <r>
      <rPr>
        <sz val="11"/>
        <rFont val="Arial Narrow"/>
        <family val="2"/>
      </rPr>
      <t xml:space="preserve">* Fichas técnicas de maquinaria agrícola del </t>
    </r>
    <r>
      <rPr>
        <u/>
        <sz val="11"/>
        <color indexed="12"/>
        <rFont val="Arial Narrow"/>
        <family val="2"/>
      </rPr>
      <t>Observatorio de Tecnologías Probadas del Ministerio de Agricultura, Pesca y Alimentación.</t>
    </r>
  </si>
  <si>
    <r>
      <rPr>
        <sz val="11"/>
        <rFont val="Arial Narrow"/>
        <family val="2"/>
      </rPr>
      <t xml:space="preserve">** Valores obtenidos en las mediciones realizadas para cada tipo de maquinaria en el estudio </t>
    </r>
    <r>
      <rPr>
        <u/>
        <sz val="11"/>
        <color indexed="12"/>
        <rFont val="Arial Narrow"/>
        <family val="2"/>
      </rPr>
      <t>"Consumos energéticos en las operaciones agrícolas en España" del IDAE</t>
    </r>
  </si>
  <si>
    <t>Los rangos de anchuras de la tabla anterior se han determinado en base a los datos obtenidos de las siguientes fuentes:</t>
  </si>
  <si>
    <t>Abonadora centrífuta*</t>
  </si>
  <si>
    <t>Abonadora localizadora**</t>
  </si>
  <si>
    <t>Sembradora de chorrillo*</t>
  </si>
  <si>
    <t>Sembradora de chorrillo siembre directa*</t>
  </si>
  <si>
    <t>Sembradora monograno**</t>
  </si>
  <si>
    <t>Sembradora monograno siembre directa**</t>
  </si>
  <si>
    <t>Sembradora de pratenses*</t>
  </si>
  <si>
    <t>Binadora-Abonadora**</t>
  </si>
  <si>
    <t>Binadora **</t>
  </si>
  <si>
    <t>Rodillo*</t>
  </si>
  <si>
    <t>Pulverizador hidráulico*</t>
  </si>
  <si>
    <t>Atomizador*</t>
  </si>
  <si>
    <t>Remolque distribuidor estiércol*</t>
  </si>
  <si>
    <t>Capacidades de trabajo media</t>
  </si>
  <si>
    <t>Capacidades de trabajo elevada</t>
  </si>
  <si>
    <t>Rendimiento regadío</t>
  </si>
  <si>
    <t>Rendimiento secano</t>
  </si>
  <si>
    <t>Rendimiento alto</t>
  </si>
  <si>
    <t>Rendimiento normal</t>
  </si>
  <si>
    <t>Anchura de trabajo ≤ 1,5 m
Nº de líneas ≤ 3</t>
  </si>
  <si>
    <t>Anchura de trabajo &gt; 1,5 m
Nº de líneas &gt; 3</t>
  </si>
  <si>
    <t>Nº de líneas ≤ 6</t>
  </si>
  <si>
    <t>Nº de líneas &gt; 6</t>
  </si>
  <si>
    <t>Rendimiento alto o anchura de trabajo baja</t>
  </si>
  <si>
    <t>Rendimiento normal o anchura de trabajo alta</t>
  </si>
  <si>
    <t>Anchura de trabajo &gt;1,5 m
Nº de líneas &gt; 3</t>
  </si>
  <si>
    <t>RESULTADOS DE EMISIONES DEBIDAS A LOS CULTIVOS (FERTILIZANTES, QUEMA Y APORTES DE RESIDUOS AGRÍCOLAS)</t>
  </si>
  <si>
    <t>RESULTADOS ABSOLUTOS - EVOLUCIÓN</t>
  </si>
  <si>
    <t>Ceuta y Melilla</t>
  </si>
  <si>
    <t xml:space="preserve">                                        EMISIONES DE CULTIVOS: FERTILIZANTES, ENMIENDAS, QUEMA Y APORTES DE RESIDUOS AGRÍCOLAS</t>
  </si>
  <si>
    <t>4. Emisiones cultivos</t>
  </si>
  <si>
    <t>Emisiones cultivos</t>
  </si>
  <si>
    <t>Proporción de N (%)</t>
  </si>
  <si>
    <t>Proporciones medias de humedad de los estiércoles/purines</t>
  </si>
  <si>
    <t>Proporción de nitrógeno de los fertilizantes sintéticos</t>
  </si>
  <si>
    <t>Proporción de nitrógeno de estiércoles y purines (referida a peso húmedo)</t>
  </si>
  <si>
    <r>
      <t>OTROS FERTILIZANTES</t>
    </r>
    <r>
      <rPr>
        <b/>
        <sz val="14"/>
        <color rgb="FFFF0000"/>
        <rFont val="Arial Narrow"/>
        <family val="2"/>
      </rPr>
      <t xml:space="preserve"> </t>
    </r>
    <r>
      <rPr>
        <b/>
        <sz val="14"/>
        <color theme="0"/>
        <rFont val="Arial Narrow"/>
        <family val="2"/>
      </rPr>
      <t>ORGÁNICOS</t>
    </r>
  </si>
  <si>
    <r>
      <t xml:space="preserve">    Opción B.2</t>
    </r>
    <r>
      <rPr>
        <b/>
        <vertAlign val="superscript"/>
        <sz val="10"/>
        <color theme="0"/>
        <rFont val="Arial Narrow"/>
        <family val="2"/>
      </rPr>
      <t>(1)</t>
    </r>
  </si>
  <si>
    <r>
      <t xml:space="preserve">Otros </t>
    </r>
    <r>
      <rPr>
        <b/>
        <vertAlign val="superscript"/>
        <sz val="10"/>
        <color rgb="FFFFFFFF"/>
        <rFont val="Arial Narrow"/>
        <family val="2"/>
      </rPr>
      <t>(2)</t>
    </r>
  </si>
  <si>
    <r>
      <t xml:space="preserve">Cantidad 
(kg) </t>
    </r>
    <r>
      <rPr>
        <b/>
        <vertAlign val="superscript"/>
        <sz val="10"/>
        <color rgb="FFFFFFFF"/>
        <rFont val="Arial Narrow"/>
        <family val="2"/>
      </rPr>
      <t>(2)</t>
    </r>
  </si>
  <si>
    <r>
      <t xml:space="preserve">Proporción de N (%) </t>
    </r>
    <r>
      <rPr>
        <b/>
        <vertAlign val="superscript"/>
        <sz val="10"/>
        <color rgb="FFFFFFFF"/>
        <rFont val="Arial Narrow"/>
        <family val="2"/>
      </rPr>
      <t>(3)</t>
    </r>
  </si>
  <si>
    <r>
      <rPr>
        <vertAlign val="superscript"/>
        <sz val="10"/>
        <color theme="1"/>
        <rFont val="Arial Narrow"/>
        <family val="2"/>
      </rPr>
      <t>(3)</t>
    </r>
    <r>
      <rPr>
        <sz val="10"/>
        <color theme="1"/>
        <rFont val="Arial Narrow"/>
        <family val="2"/>
      </rPr>
      <t xml:space="preserve"> Las proporciones de nitrógeno están expresadas sobre materia seca</t>
    </r>
  </si>
  <si>
    <t>Nitrato amónico</t>
  </si>
  <si>
    <t>Nitrato Amónico Cálcico</t>
  </si>
  <si>
    <t>Nitrato de calcio</t>
  </si>
  <si>
    <t>Nitrato de magnesio</t>
  </si>
  <si>
    <t>Nitrato potásico</t>
  </si>
  <si>
    <t>Nitromagnesio</t>
  </si>
  <si>
    <t>Nitrosulfato Amónico</t>
  </si>
  <si>
    <t>Solución nitrato de calcio</t>
  </si>
  <si>
    <t>Solución nitrato de magnesio</t>
  </si>
  <si>
    <t>Sulfato Amónico</t>
  </si>
  <si>
    <t>Urea</t>
  </si>
  <si>
    <t>Urea cristalina</t>
  </si>
  <si>
    <t>Nitrato amónico cálcico</t>
  </si>
  <si>
    <t>Nitrosulfato amónico</t>
  </si>
  <si>
    <t>Solución nitrogenada 32%</t>
  </si>
  <si>
    <t>Sulfato amónico</t>
  </si>
  <si>
    <r>
      <t>Para el caso "</t>
    </r>
    <r>
      <rPr>
        <i/>
        <sz val="11"/>
        <rFont val="Arial Narrow"/>
        <family val="2"/>
      </rPr>
      <t>Transporte ferroviario</t>
    </r>
    <r>
      <rPr>
        <sz val="11"/>
        <rFont val="Arial Narrow"/>
        <family val="2"/>
      </rPr>
      <t>" el consumo de electricidad debe cumplimentarse en el apartado</t>
    </r>
    <r>
      <rPr>
        <i/>
        <sz val="11"/>
        <rFont val="Arial Narrow"/>
        <family val="2"/>
      </rPr>
      <t xml:space="preserve"> B. Consumo de electricidad en vehículos</t>
    </r>
    <r>
      <rPr>
        <sz val="11"/>
        <rFont val="Arial Narrow"/>
        <family val="2"/>
      </rPr>
      <t xml:space="preserve"> de la pestaña</t>
    </r>
    <r>
      <rPr>
        <i/>
        <sz val="11"/>
        <rFont val="Arial Narrow"/>
        <family val="2"/>
      </rPr>
      <t xml:space="preserve"> 10. Electricidad y otras energías</t>
    </r>
    <r>
      <rPr>
        <sz val="11"/>
        <rFont val="Arial Narrow"/>
        <family val="2"/>
      </rPr>
      <t>.</t>
    </r>
  </si>
  <si>
    <t>Fuente de emisión 1</t>
  </si>
  <si>
    <t>Fuente de emisión 2</t>
  </si>
  <si>
    <t>Fuente de emisión 3</t>
  </si>
  <si>
    <t>Fertilizante orgánico 1</t>
  </si>
  <si>
    <t>Fertilizante orgánico 2</t>
  </si>
  <si>
    <t>Fertilizante orgánico 3</t>
  </si>
  <si>
    <t>Contenido de N</t>
  </si>
  <si>
    <t>Contenido de materia seca</t>
  </si>
  <si>
    <t>% m.s.</t>
  </si>
  <si>
    <t xml:space="preserve"> - Valores de los parámetros en las unidades indicadas</t>
  </si>
  <si>
    <t xml:space="preserve"> - Fuente de emisión</t>
  </si>
  <si>
    <t>Hay que tener en cuenta que la metodología seguida en esta herramienta está reconocida internacionalmente. Por tanto, las modificaciones en los factores de emisión deben hacerse sólo en el caso en que se disponga de información muy contrastada.</t>
  </si>
  <si>
    <t>Únicamente será necesario cumplimentar una de las dos opciones (B.1 o B.2) en función de los datos disponibles:</t>
  </si>
  <si>
    <t xml:space="preserve">Tipo de apero </t>
  </si>
  <si>
    <t xml:space="preserve">Para estos trabajos se diferencian cuatro niveles de consumo en función de la textura del suelo y la profundidad de trabajo (Ligera/Baja, Ligera/Alta, Pesada/Baja, Pesada/Alta). </t>
  </si>
  <si>
    <r>
      <t>Otros</t>
    </r>
    <r>
      <rPr>
        <b/>
        <vertAlign val="superscript"/>
        <sz val="10"/>
        <color indexed="9"/>
        <rFont val="Arial Narrow"/>
        <family val="2"/>
      </rPr>
      <t xml:space="preserve"> (3)</t>
    </r>
  </si>
  <si>
    <t>Para los trabajos de recolección se diferencian dos niveles de consumo según la capacidad de trabajo (Media y Elevada).</t>
  </si>
  <si>
    <r>
      <rPr>
        <b/>
        <sz val="10"/>
        <color rgb="FFFFFFFF"/>
        <rFont val="Arial Narrow"/>
        <family val="2"/>
      </rPr>
      <t>Capacidad de trabajo</t>
    </r>
    <r>
      <rPr>
        <b/>
        <vertAlign val="superscript"/>
        <sz val="10"/>
        <color rgb="FFFFFFFF"/>
        <rFont val="Arial Narrow"/>
        <family val="2"/>
      </rPr>
      <t>(1)</t>
    </r>
  </si>
  <si>
    <t>Deshojadora de remolacha</t>
  </si>
  <si>
    <t>Arrancadora de remolacha</t>
  </si>
  <si>
    <t>Cargadora de remolacha</t>
  </si>
  <si>
    <t>Segadora con barra de corte</t>
  </si>
  <si>
    <t>Nota: Otras cosechadoras es la media de cosechadoras de maiz, cereal, girasol y patatas</t>
  </si>
  <si>
    <t>Fertilizantes sintéticos nitrogenados</t>
  </si>
  <si>
    <r>
      <t xml:space="preserve">OTROS FERTILIZANTES </t>
    </r>
    <r>
      <rPr>
        <b/>
        <sz val="14"/>
        <color theme="0"/>
        <rFont val="Arial Narrow"/>
        <family val="2"/>
      </rPr>
      <t>ORGÁNICOS</t>
    </r>
  </si>
  <si>
    <r>
      <t>Emisiones indirectas N</t>
    </r>
    <r>
      <rPr>
        <b/>
        <vertAlign val="subscript"/>
        <sz val="11"/>
        <color rgb="FFFFFFFF"/>
        <rFont val="Arial Narrow"/>
        <family val="2"/>
      </rPr>
      <t>2</t>
    </r>
    <r>
      <rPr>
        <b/>
        <sz val="11"/>
        <color rgb="FFFFFFFF"/>
        <rFont val="Arial Narrow"/>
        <family val="2"/>
      </rPr>
      <t>O</t>
    </r>
  </si>
  <si>
    <r>
      <t>Emisiones indirectas N</t>
    </r>
    <r>
      <rPr>
        <vertAlign val="subscript"/>
        <sz val="11"/>
        <color theme="1"/>
        <rFont val="Calibri"/>
        <family val="2"/>
        <scheme val="minor"/>
      </rPr>
      <t>2</t>
    </r>
    <r>
      <rPr>
        <sz val="11"/>
        <color theme="1"/>
        <rFont val="Calibri"/>
        <family val="2"/>
        <scheme val="minor"/>
      </rPr>
      <t>O</t>
    </r>
  </si>
  <si>
    <t>Fertilizantes, enmiendas, quema y ap. res. agríc.</t>
  </si>
  <si>
    <t>Para los trabajos de recolección se diferencian dos consumos según la capacidad de trabajo, denominándose “Media” y “Elevada”. Los valores adjudicados a cada denominación, que se reflejan en el cuadro anterior, se atribuyen a lo indicado en "Observaciones" o a las diferencias de las características de las máquinas ensayadas de acuerdo con el estudio “Consumos energéticos en las operaciones agrícolas en España" del IDAE.</t>
  </si>
  <si>
    <r>
      <rPr>
        <sz val="11"/>
        <rFont val="Arial Narrow"/>
        <family val="2"/>
      </rPr>
      <t xml:space="preserve">Puede consultarse el Balance de Nitrógeno y Fósforo en la Agricultura Española (BNPAE) en el siguiente enlace: </t>
    </r>
    <r>
      <rPr>
        <u/>
        <sz val="11"/>
        <color indexed="12"/>
        <rFont val="Arial Narrow"/>
        <family val="2"/>
      </rPr>
      <t>https://www.mapa.gob.es/es/agricultura/temas/medios-de-produccion/productos-fertilizantes/</t>
    </r>
  </si>
  <si>
    <r>
      <t xml:space="preserve">Lixiviación y Escorrentía </t>
    </r>
    <r>
      <rPr>
        <vertAlign val="superscript"/>
        <sz val="10"/>
        <color theme="1"/>
        <rFont val="Arial Narrow"/>
        <family val="2"/>
      </rPr>
      <t>(1)</t>
    </r>
  </si>
  <si>
    <r>
      <t xml:space="preserve">Deposición Atmosférica </t>
    </r>
    <r>
      <rPr>
        <vertAlign val="superscript"/>
        <sz val="10"/>
        <color theme="1"/>
        <rFont val="Arial Narrow"/>
        <family val="2"/>
      </rPr>
      <t>(2)</t>
    </r>
  </si>
  <si>
    <r>
      <t>Caliza (CaCO</t>
    </r>
    <r>
      <rPr>
        <vertAlign val="subscript"/>
        <sz val="10"/>
        <color theme="1"/>
        <rFont val="Arial Narrow"/>
        <family val="2"/>
      </rPr>
      <t>3</t>
    </r>
    <r>
      <rPr>
        <sz val="10"/>
        <color theme="1"/>
        <rFont val="Arial Narrow"/>
        <family val="2"/>
      </rPr>
      <t>)</t>
    </r>
  </si>
  <si>
    <r>
      <t>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</si>
  <si>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rPr>
        <sz val="11"/>
        <rFont val="Arial Narrow"/>
        <family val="2"/>
      </rPr>
      <t xml:space="preserve">Las tipologías de estiércol/purín se definen de la siguiente manera en base a la </t>
    </r>
    <r>
      <rPr>
        <u/>
        <sz val="11"/>
        <color indexed="12"/>
        <rFont val="Arial Narrow"/>
        <family val="2"/>
      </rPr>
      <t xml:space="preserve">Guía práctica de la fertilización racional de los cultivos de España (MAGRAMA): </t>
    </r>
  </si>
  <si>
    <t>Compost de residuos orgánicos municipales</t>
  </si>
  <si>
    <r>
      <t xml:space="preserve">Lodos </t>
    </r>
    <r>
      <rPr>
        <vertAlign val="superscript"/>
        <sz val="10"/>
        <color theme="1"/>
        <rFont val="Arial Narrow"/>
        <family val="2"/>
      </rPr>
      <t>(1)</t>
    </r>
  </si>
  <si>
    <r>
      <t xml:space="preserve">Compost </t>
    </r>
    <r>
      <rPr>
        <vertAlign val="superscript"/>
        <sz val="10"/>
        <color theme="1"/>
        <rFont val="Arial Narrow"/>
        <family val="2"/>
      </rPr>
      <t>(2)</t>
    </r>
  </si>
  <si>
    <t>Fuentes:</t>
  </si>
  <si>
    <r>
      <rPr>
        <vertAlign val="superscript"/>
        <sz val="11"/>
        <color rgb="FF000000"/>
        <rFont val="Arial Narrow"/>
        <family val="2"/>
      </rPr>
      <t>(2)</t>
    </r>
    <r>
      <rPr>
        <sz val="11"/>
        <color rgb="FF000000"/>
        <rFont val="Arial Narrow"/>
        <family val="2"/>
      </rPr>
      <t xml:space="preserve"> Datos estimados en base a la humedad máxima del compost reflejada en el Real Decreto 506/2013, de 28 de junio, sobre productos fertilizantes (Anexo I, Grupo 6. Enmiendas orgánicas)</t>
    </r>
  </si>
  <si>
    <r>
      <t>A. Emisiones directas de N</t>
    </r>
    <r>
      <rPr>
        <b/>
        <vertAlign val="subscript"/>
        <sz val="14"/>
        <color rgb="FFA27800"/>
        <rFont val="Arial Narrow"/>
        <family val="2"/>
      </rPr>
      <t>2</t>
    </r>
    <r>
      <rPr>
        <b/>
        <sz val="14"/>
        <color rgb="FFA27800"/>
        <rFont val="Arial Narrow"/>
        <family val="2"/>
      </rPr>
      <t>O</t>
    </r>
  </si>
  <si>
    <r>
      <t>kg N</t>
    </r>
    <r>
      <rPr>
        <vertAlign val="subscript"/>
        <sz val="10"/>
        <color theme="1"/>
        <rFont val="Arial Narrow"/>
        <family val="2"/>
      </rPr>
      <t>2</t>
    </r>
    <r>
      <rPr>
        <sz val="10"/>
        <color theme="1"/>
        <rFont val="Arial Narrow"/>
        <family val="2"/>
      </rPr>
      <t>O-N / kg N aplicado</t>
    </r>
  </si>
  <si>
    <r>
      <t>B. Emisiones indirectas de N</t>
    </r>
    <r>
      <rPr>
        <b/>
        <vertAlign val="subscript"/>
        <sz val="14"/>
        <color rgb="FFA27800"/>
        <rFont val="Arial Narrow"/>
        <family val="2"/>
      </rPr>
      <t>2</t>
    </r>
    <r>
      <rPr>
        <b/>
        <sz val="14"/>
        <color rgb="FFA27800"/>
        <rFont val="Arial Narrow"/>
        <family val="2"/>
      </rPr>
      <t>O</t>
    </r>
  </si>
  <si>
    <r>
      <t>N</t>
    </r>
    <r>
      <rPr>
        <vertAlign val="subscript"/>
        <sz val="9"/>
        <color theme="1"/>
        <rFont val="Arial Narrow"/>
        <family val="2"/>
      </rPr>
      <t>2</t>
    </r>
    <r>
      <rPr>
        <sz val="9"/>
        <color theme="1"/>
        <rFont val="Arial Narrow"/>
        <family val="2"/>
      </rPr>
      <t>O</t>
    </r>
  </si>
  <si>
    <r>
      <t>kg N</t>
    </r>
    <r>
      <rPr>
        <vertAlign val="subscript"/>
        <sz val="10"/>
        <color theme="1"/>
        <rFont val="Arial Narrow"/>
        <family val="2"/>
      </rPr>
      <t>2</t>
    </r>
    <r>
      <rPr>
        <sz val="10"/>
        <color theme="1"/>
        <rFont val="Arial Narrow"/>
        <family val="2"/>
      </rPr>
      <t>O–N / kg N lixiviado</t>
    </r>
  </si>
  <si>
    <r>
      <t>kg NH</t>
    </r>
    <r>
      <rPr>
        <vertAlign val="subscript"/>
        <sz val="10"/>
        <color theme="1"/>
        <rFont val="Arial Narrow"/>
        <family val="2"/>
      </rPr>
      <t>3</t>
    </r>
    <r>
      <rPr>
        <sz val="10"/>
        <color theme="1"/>
        <rFont val="Arial Narrow"/>
        <family val="2"/>
      </rPr>
      <t>-N + kg NO</t>
    </r>
    <r>
      <rPr>
        <vertAlign val="subscript"/>
        <sz val="10"/>
        <color theme="1"/>
        <rFont val="Arial Narrow"/>
        <family val="2"/>
      </rPr>
      <t>x</t>
    </r>
    <r>
      <rPr>
        <sz val="10"/>
        <color theme="1"/>
        <rFont val="Arial Narrow"/>
        <family val="2"/>
      </rPr>
      <t>-N / kg N aplicado</t>
    </r>
  </si>
  <si>
    <r>
      <t>kg CO</t>
    </r>
    <r>
      <rPr>
        <vertAlign val="subscript"/>
        <sz val="10"/>
        <color rgb="FF000000"/>
        <rFont val="Arial Narrow"/>
        <family val="2"/>
      </rPr>
      <t>2</t>
    </r>
    <r>
      <rPr>
        <sz val="10"/>
        <color rgb="FF000000"/>
        <rFont val="Arial Narrow"/>
        <family val="2"/>
      </rPr>
      <t>-C / kg urea</t>
    </r>
  </si>
  <si>
    <r>
      <t>kg CO</t>
    </r>
    <r>
      <rPr>
        <vertAlign val="subscript"/>
        <sz val="10"/>
        <color theme="1"/>
        <rFont val="Arial Narrow"/>
        <family val="2"/>
      </rPr>
      <t>2</t>
    </r>
    <r>
      <rPr>
        <sz val="10"/>
        <color theme="1"/>
        <rFont val="Arial Narrow"/>
        <family val="2"/>
      </rPr>
      <t>-C / kg producto</t>
    </r>
  </si>
  <si>
    <r>
      <t>Aplicación de Caliza (CaCO</t>
    </r>
    <r>
      <rPr>
        <vertAlign val="subscript"/>
        <sz val="10"/>
        <color theme="1"/>
        <rFont val="Arial Narrow"/>
        <family val="2"/>
      </rPr>
      <t>3</t>
    </r>
    <r>
      <rPr>
        <sz val="10"/>
        <color theme="1"/>
        <rFont val="Arial Narrow"/>
        <family val="2"/>
      </rPr>
      <t>)</t>
    </r>
  </si>
  <si>
    <r>
      <t>Aplicación de 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</si>
  <si>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t>D. Cultivo de arroz- emisiones de CH</t>
    </r>
    <r>
      <rPr>
        <b/>
        <vertAlign val="subscript"/>
        <sz val="14"/>
        <color rgb="FFA27800"/>
        <rFont val="Arial Narrow"/>
        <family val="2"/>
      </rPr>
      <t>4</t>
    </r>
  </si>
  <si>
    <r>
      <t>Se aplican los parámetros reflejados en la tabla "Parámetros de cultivos" del apartado 2. Cultivos Agrícolas (A. Emisiones directas de N</t>
    </r>
    <r>
      <rPr>
        <vertAlign val="subscript"/>
        <sz val="11"/>
        <color rgb="FF000000"/>
        <rFont val="Arial Narrow"/>
        <family val="2"/>
      </rPr>
      <t>2</t>
    </r>
    <r>
      <rPr>
        <sz val="11"/>
        <color rgb="FF000000"/>
        <rFont val="Arial Narrow"/>
        <family val="2"/>
      </rPr>
      <t>O) de esta hoja.</t>
    </r>
  </si>
  <si>
    <r>
      <t>g CH</t>
    </r>
    <r>
      <rPr>
        <vertAlign val="subscript"/>
        <sz val="9"/>
        <rFont val="Arial Narrow"/>
        <family val="2"/>
      </rPr>
      <t>4</t>
    </r>
    <r>
      <rPr>
        <sz val="9"/>
        <rFont val="Arial Narrow"/>
        <family val="2"/>
      </rPr>
      <t xml:space="preserve"> / kg de m.s. quemada</t>
    </r>
  </si>
  <si>
    <r>
      <t>g N</t>
    </r>
    <r>
      <rPr>
        <vertAlign val="subscript"/>
        <sz val="9"/>
        <rFont val="Arial Narrow"/>
        <family val="2"/>
      </rPr>
      <t>2</t>
    </r>
    <r>
      <rPr>
        <sz val="9"/>
        <rFont val="Arial Narrow"/>
        <family val="2"/>
      </rPr>
      <t>O / kg de m.s. quemada</t>
    </r>
  </si>
  <si>
    <t>Para esta tipología de trabajos se diferencian dos tipos de consumo, en relación con el ancho del apero o trabajo en la labor, denominándose “Normal” y “Elevado”. Los valores adjudicados a cada denominación, se corresponden con los resultados obtenidos en las zonas de ensayo del estudio mencionado. Las diferencias entre los valores asignados a "Normal" y "Elevado" se atribuyen a las anchuras y características de los aperos utilizados y a las dosis de aplicación de productos.</t>
  </si>
  <si>
    <t>Sedes</t>
  </si>
  <si>
    <t>Solución de abono nitrogenado 20%</t>
  </si>
  <si>
    <t>Anchura de apero/trabajo</t>
  </si>
  <si>
    <t>t</t>
  </si>
  <si>
    <t xml:space="preserve">Fuente: datos específicos de contenido de nitrógeno por tipología de estiércol/purín según especie ganadera y provincia de procedencia, proporcionados por el equipo del Sistema Español de Inventario (SEI). Las concentraciones de nitrógeno han sido estimadas en base a coeficientes teóricos zootécnicos de nitrógeno excretado y sólidos volátiles excretados por especie productiva en régimen estabulado, provenientes de los documentos “Bases zootécnicas para el cálculo del balance alimentario de nitrógeno y de fósforo” elaborados por el Ministerio de Agricultura, Pesca y Alimentación (MAPA). Dichos datos han sido procesados a nivel de provincial y para las especies ganaderas de procedencia del estiércol y purín más habituales, considerado los contenidos de humedad de la tabla “Proporciones medias de humedad de los estiércoles/purines” de este apartado. El dato de cada año corresponde al dato del año anterior en la fuente de información de origen. </t>
  </si>
  <si>
    <t>Fuente: datos específicos de fracciones de lixiviación anuales según provincia proporcionados por el equipo del Sistema Español de Inventario (SEI). El dato de cada año corresponde al dato del año anterior en la fuente de información de origen.</t>
  </si>
  <si>
    <r>
      <t xml:space="preserve">    Factor de emisión 
     (kg CO</t>
    </r>
    <r>
      <rPr>
        <b/>
        <vertAlign val="subscript"/>
        <sz val="10"/>
        <color rgb="FFFFFFFF"/>
        <rFont val="Arial Narrow"/>
        <family val="2"/>
      </rPr>
      <t>2</t>
    </r>
    <r>
      <rPr>
        <b/>
        <sz val="10"/>
        <color rgb="FFFFFFFF"/>
        <rFont val="Arial Narrow"/>
        <family val="2"/>
      </rPr>
      <t>-C/kg CaCO</t>
    </r>
    <r>
      <rPr>
        <b/>
        <vertAlign val="subscript"/>
        <sz val="10"/>
        <color rgb="FFFFFFFF"/>
        <rFont val="Arial Narrow"/>
        <family val="2"/>
      </rPr>
      <t>3</t>
    </r>
    <r>
      <rPr>
        <b/>
        <sz val="10"/>
        <color rgb="FFFFFFFF"/>
        <rFont val="Arial Narrow"/>
        <family val="2"/>
      </rPr>
      <t>)</t>
    </r>
  </si>
  <si>
    <r>
      <t>g CH</t>
    </r>
    <r>
      <rPr>
        <b/>
        <vertAlign val="subscript"/>
        <sz val="10"/>
        <color rgb="FFFFFFFF"/>
        <rFont val="Arial Narrow"/>
        <family val="2"/>
      </rPr>
      <t>4</t>
    </r>
    <r>
      <rPr>
        <b/>
        <sz val="10"/>
        <color rgb="FFFFFFFF"/>
        <rFont val="Arial Narrow"/>
        <family val="2"/>
      </rPr>
      <t>/kg m.s.</t>
    </r>
  </si>
  <si>
    <r>
      <t xml:space="preserve">   g N</t>
    </r>
    <r>
      <rPr>
        <b/>
        <vertAlign val="subscript"/>
        <sz val="10"/>
        <color rgb="FFFFFFFF"/>
        <rFont val="Arial Narrow"/>
        <family val="2"/>
      </rPr>
      <t>2</t>
    </r>
    <r>
      <rPr>
        <b/>
        <sz val="10"/>
        <color rgb="FFFFFFFF"/>
        <rFont val="Arial Narrow"/>
        <family val="2"/>
      </rPr>
      <t>O/kg m.s.</t>
    </r>
  </si>
  <si>
    <r>
      <t xml:space="preserve">Factor emisión por defecto </t>
    </r>
    <r>
      <rPr>
        <b/>
        <vertAlign val="superscript"/>
        <sz val="10"/>
        <color rgb="FFFFFFFF"/>
        <rFont val="Arial Narrow"/>
        <family val="2"/>
      </rPr>
      <t>(2)</t>
    </r>
  </si>
  <si>
    <r>
      <t xml:space="preserve">Factor emisión (otros) </t>
    </r>
    <r>
      <rPr>
        <b/>
        <vertAlign val="superscript"/>
        <sz val="10"/>
        <color rgb="FFFFFFFF"/>
        <rFont val="Arial Narrow"/>
        <family val="2"/>
      </rPr>
      <t>(2)</t>
    </r>
  </si>
  <si>
    <r>
      <t xml:space="preserve">En caso de que la organización consuma electricidad, calor o vapor proveniente de sus propias instalaciones de energía renovable, puede incluir datos relativos a las mismas en la pestaña </t>
    </r>
    <r>
      <rPr>
        <i/>
        <sz val="11"/>
        <rFont val="Arial Narrow"/>
        <family val="2"/>
      </rPr>
      <t>10. Información adicional.</t>
    </r>
  </si>
  <si>
    <t>Para cada año se emplean los datos del año anterior en la fuente de origen</t>
  </si>
  <si>
    <t>Fuente de los parámetros: Tabla 10.3.1 del Inventario Nacional de Emisiones de España (volumen 2) ed 90-12</t>
  </si>
  <si>
    <r>
      <t>Opción B.2</t>
    </r>
    <r>
      <rPr>
        <b/>
        <vertAlign val="superscript"/>
        <sz val="10"/>
        <color theme="0"/>
        <rFont val="Arial Narrow"/>
        <family val="2"/>
      </rPr>
      <t>(1)</t>
    </r>
  </si>
  <si>
    <t xml:space="preserve">El término “residuos” hace referencia tanto al residuo después de la recolección como a los restos de poda u otras prácticas. </t>
  </si>
  <si>
    <r>
      <t>La diferenciación entre emisiones directas e indirectas de N</t>
    </r>
    <r>
      <rPr>
        <vertAlign val="subscript"/>
        <sz val="11"/>
        <color theme="1"/>
        <rFont val="Arial Narrow"/>
        <family val="2"/>
      </rPr>
      <t>2</t>
    </r>
    <r>
      <rPr>
        <sz val="11"/>
        <color theme="1"/>
        <rFont val="Arial Narrow"/>
        <family val="2"/>
      </rPr>
      <t>O en cultivos agrícolas, se realiza en base a las "</t>
    </r>
    <r>
      <rPr>
        <i/>
        <sz val="11"/>
        <color theme="1"/>
        <rFont val="Arial Narrow"/>
        <family val="2"/>
      </rPr>
      <t xml:space="preserve">Directrices del IPCC de 2006 para los inventarios nacionales de gases de efecto invernadero" </t>
    </r>
    <r>
      <rPr>
        <sz val="11"/>
        <color theme="1"/>
        <rFont val="Arial Narrow"/>
        <family val="2"/>
      </rPr>
      <t>según las siguientes definiciones:</t>
    </r>
  </si>
  <si>
    <r>
      <rPr>
        <b/>
        <sz val="11"/>
        <color rgb="FF663300"/>
        <rFont val="Arial Narrow"/>
        <family val="2"/>
      </rPr>
      <t>Emisiones directas de N</t>
    </r>
    <r>
      <rPr>
        <b/>
        <vertAlign val="subscript"/>
        <sz val="11"/>
        <color rgb="FF663300"/>
        <rFont val="Arial Narrow"/>
        <family val="2"/>
      </rPr>
      <t>2</t>
    </r>
    <r>
      <rPr>
        <b/>
        <sz val="11"/>
        <color rgb="FF663300"/>
        <rFont val="Arial Narrow"/>
        <family val="2"/>
      </rPr>
      <t>O</t>
    </r>
    <r>
      <rPr>
        <sz val="11"/>
        <color theme="1"/>
        <rFont val="Arial Narrow"/>
        <family val="2"/>
      </rPr>
      <t>: emisiones de N</t>
    </r>
    <r>
      <rPr>
        <vertAlign val="subscript"/>
        <sz val="11"/>
        <color theme="1"/>
        <rFont val="Arial Narrow"/>
        <family val="2"/>
      </rPr>
      <t>2</t>
    </r>
    <r>
      <rPr>
        <sz val="11"/>
        <color theme="1"/>
        <rFont val="Arial Narrow"/>
        <family val="2"/>
      </rPr>
      <t>O generadas directamente desde los suelos agrícolas que reciben aportaciones de nitrógeno en forma de fertilizantes sintéticos y orgánicos nitrogenados, residuos de cultivos, etc.</t>
    </r>
  </si>
  <si>
    <r>
      <rPr>
        <b/>
        <sz val="11"/>
        <color rgb="FF663300"/>
        <rFont val="Arial Narrow"/>
        <family val="2"/>
      </rPr>
      <t>Emisiones indirectas de N</t>
    </r>
    <r>
      <rPr>
        <b/>
        <vertAlign val="subscript"/>
        <sz val="11"/>
        <color rgb="FF663300"/>
        <rFont val="Arial Narrow"/>
        <family val="2"/>
      </rPr>
      <t>2</t>
    </r>
    <r>
      <rPr>
        <b/>
        <sz val="11"/>
        <color rgb="FF663300"/>
        <rFont val="Arial Narrow"/>
        <family val="2"/>
      </rPr>
      <t>O</t>
    </r>
    <r>
      <rPr>
        <i/>
        <sz val="11"/>
        <color theme="1"/>
        <rFont val="Arial Narrow"/>
        <family val="2"/>
      </rPr>
      <t>:</t>
    </r>
    <r>
      <rPr>
        <sz val="11"/>
        <color theme="1"/>
        <rFont val="Arial Narrow"/>
        <family val="2"/>
      </rPr>
      <t xml:space="preserve"> emisiones de formas químicas de nitrógeno diferentes a N</t>
    </r>
    <r>
      <rPr>
        <vertAlign val="subscript"/>
        <sz val="11"/>
        <color theme="1"/>
        <rFont val="Arial Narrow"/>
        <family val="2"/>
      </rPr>
      <t>2</t>
    </r>
    <r>
      <rPr>
        <sz val="11"/>
        <color theme="1"/>
        <rFont val="Arial Narrow"/>
        <family val="2"/>
      </rPr>
      <t>O (NO</t>
    </r>
    <r>
      <rPr>
        <vertAlign val="subscript"/>
        <sz val="11"/>
        <color theme="1"/>
        <rFont val="Arial Narrow"/>
        <family val="2"/>
      </rPr>
      <t>x</t>
    </r>
    <r>
      <rPr>
        <sz val="11"/>
        <color theme="1"/>
        <rFont val="Arial Narrow"/>
        <family val="2"/>
      </rPr>
      <t>, NH</t>
    </r>
    <r>
      <rPr>
        <vertAlign val="subscript"/>
        <sz val="11"/>
        <color theme="1"/>
        <rFont val="Arial Narrow"/>
        <family val="2"/>
      </rPr>
      <t>3</t>
    </r>
    <r>
      <rPr>
        <sz val="11"/>
        <color theme="1"/>
        <rFont val="Arial Narrow"/>
        <family val="2"/>
      </rPr>
      <t>, NH</t>
    </r>
    <r>
      <rPr>
        <vertAlign val="subscript"/>
        <sz val="11"/>
        <color theme="1"/>
        <rFont val="Arial Narrow"/>
        <family val="2"/>
      </rPr>
      <t>4</t>
    </r>
    <r>
      <rPr>
        <sz val="11"/>
        <color theme="1"/>
        <rFont val="Arial Narrow"/>
        <family val="2"/>
      </rPr>
      <t>+, NO</t>
    </r>
    <r>
      <rPr>
        <vertAlign val="subscript"/>
        <sz val="11"/>
        <color theme="1"/>
        <rFont val="Arial Narrow"/>
        <family val="2"/>
      </rPr>
      <t>3</t>
    </r>
    <r>
      <rPr>
        <sz val="11"/>
        <color theme="1"/>
        <rFont val="Arial Narrow"/>
        <family val="2"/>
      </rPr>
      <t>-, etc.) que tras su deposición, lixiviación o escurrimiento pueden dar lugar posteriormente a nuevas emisiones de N</t>
    </r>
    <r>
      <rPr>
        <vertAlign val="subscript"/>
        <sz val="11"/>
        <color theme="1"/>
        <rFont val="Arial Narrow"/>
        <family val="2"/>
      </rPr>
      <t>2</t>
    </r>
    <r>
      <rPr>
        <sz val="11"/>
        <color theme="1"/>
        <rFont val="Arial Narrow"/>
        <family val="2"/>
      </rPr>
      <t>O.</t>
    </r>
  </si>
  <si>
    <t>Abonadora centrífuga</t>
  </si>
  <si>
    <t>Para estos trabajos se diferencian dos niveles de consumos en función del ancho del apero o trabajo en la labor (Normal y Elevada).</t>
  </si>
  <si>
    <t>Indique para cada tipo de cultivo la superficie expresada en ha y la producción anual expresada en kg.</t>
  </si>
  <si>
    <t>La opción B.1 proporciona valores por defecto de contenido de nitrógeno referido a peso húmedo (masa fresca) por tipo de estiércol/purín, para las especies ganaderas de procedencia más habituales. En caso de que cuente con valores específicos, puede indicarlos en la columna “Otros”. Debe tener en cuenta que las unidades en que se exprese el contenido de nitrógeno deben ser coherentes con las unidades en las que se cuantifique la cantidad de estiércol/purín.</t>
  </si>
  <si>
    <r>
      <t>En caso de que haya indicado en la columna "</t>
    </r>
    <r>
      <rPr>
        <i/>
        <sz val="11"/>
        <rFont val="Arial Narrow"/>
        <family val="2"/>
      </rPr>
      <t>Otros</t>
    </r>
    <r>
      <rPr>
        <sz val="11"/>
        <rFont val="Arial Narrow"/>
        <family val="2"/>
      </rPr>
      <t>",</t>
    </r>
    <r>
      <rPr>
        <b/>
        <sz val="11"/>
        <rFont val="Arial Narrow"/>
        <family val="2"/>
      </rPr>
      <t xml:space="preserve"> factores de emisión de los cultivos (fertilizantes, enmiendas, residuos, etc.) distintos a los que ofrece por defecto esta herramienta</t>
    </r>
    <r>
      <rPr>
        <sz val="11"/>
        <rFont val="Arial Narrow"/>
        <family val="2"/>
      </rPr>
      <t>, debe cumplimentar en esta hoja los siguientes datos:</t>
    </r>
  </si>
  <si>
    <t>Opción b.1: si conoce la cantidad de combustible consumido en las labores agricolas.</t>
  </si>
  <si>
    <t>Opción b.2: si conoce la cantidad de combustible consumido en las labores agricolas.</t>
  </si>
  <si>
    <t>b.2.1. Trabajos de laboreo del suelo: tipo de apero, textura del suelo/profundidad de trabajo y superficie.</t>
  </si>
  <si>
    <t>b.2.2. Trabajos de abonado, siembra, cultivo y tratamientos fitosanitarios: tipo de maquinaria/apero, anchura de apero o trabajo y superficie.</t>
  </si>
  <si>
    <t>b.2.3. Trabajos de recolección: tipo de maquinaria, capacidad y superficie.</t>
  </si>
  <si>
    <r>
      <t>G.  QUEMA DE RESIDUOS EN CAMPO ABIERTO - EMISIONES DE CH</t>
    </r>
    <r>
      <rPr>
        <b/>
        <vertAlign val="subscript"/>
        <sz val="12"/>
        <color theme="0"/>
        <rFont val="Arial Narrow"/>
        <family val="2"/>
      </rPr>
      <t>4</t>
    </r>
    <r>
      <rPr>
        <b/>
        <sz val="12"/>
        <color theme="0"/>
        <rFont val="Arial Narrow"/>
        <family val="2"/>
      </rPr>
      <t xml:space="preserve"> Y N</t>
    </r>
    <r>
      <rPr>
        <b/>
        <vertAlign val="subscript"/>
        <sz val="12"/>
        <color theme="0"/>
        <rFont val="Arial Narrow"/>
        <family val="2"/>
      </rPr>
      <t>2</t>
    </r>
    <r>
      <rPr>
        <b/>
        <sz val="12"/>
        <color theme="0"/>
        <rFont val="Arial Narrow"/>
        <family val="2"/>
      </rPr>
      <t>O</t>
    </r>
  </si>
  <si>
    <t>Quema de residuos en campo abierto</t>
  </si>
  <si>
    <r>
      <t>G. Quema de residuos en campo abierto - emisiones de CH</t>
    </r>
    <r>
      <rPr>
        <b/>
        <vertAlign val="subscript"/>
        <sz val="14"/>
        <color rgb="FFA27800"/>
        <rFont val="Arial Narrow"/>
        <family val="2"/>
      </rPr>
      <t>4</t>
    </r>
    <r>
      <rPr>
        <b/>
        <sz val="14"/>
        <color rgb="FFA27800"/>
        <rFont val="Arial Narrow"/>
        <family val="2"/>
      </rPr>
      <t xml:space="preserve"> y N</t>
    </r>
    <r>
      <rPr>
        <b/>
        <vertAlign val="subscript"/>
        <sz val="14"/>
        <color rgb="FFA27800"/>
        <rFont val="Arial Narrow"/>
        <family val="2"/>
      </rPr>
      <t>2</t>
    </r>
    <r>
      <rPr>
        <b/>
        <sz val="14"/>
        <color rgb="FFA27800"/>
        <rFont val="Arial Narrow"/>
        <family val="2"/>
      </rPr>
      <t>O</t>
    </r>
  </si>
  <si>
    <t>QUEMA DE RESIDUOS EN CAMPO ABIERTO</t>
  </si>
  <si>
    <r>
      <t xml:space="preserve">Tipo de cultivo </t>
    </r>
    <r>
      <rPr>
        <b/>
        <vertAlign val="superscript"/>
        <sz val="10"/>
        <color rgb="FFFFFFFF"/>
        <rFont val="Arial Narrow"/>
        <family val="2"/>
      </rPr>
      <t>(1)</t>
    </r>
  </si>
  <si>
    <r>
      <t xml:space="preserve">% superficie con quema </t>
    </r>
    <r>
      <rPr>
        <b/>
        <i/>
        <sz val="10"/>
        <color rgb="FFFFFFFF"/>
        <rFont val="Arial Narrow"/>
        <family val="2"/>
      </rPr>
      <t>in situ</t>
    </r>
  </si>
  <si>
    <r>
      <rPr>
        <b/>
        <sz val="14"/>
        <color rgb="FF663300"/>
        <rFont val="Arial Narrow"/>
        <family val="2"/>
      </rPr>
      <t>Opción B.1</t>
    </r>
    <r>
      <rPr>
        <sz val="11"/>
        <color theme="1"/>
        <rFont val="Arial Narrow"/>
        <family val="2"/>
      </rPr>
      <t xml:space="preserve">: cantidad aplicada de fertilizante sintético </t>
    </r>
    <r>
      <rPr>
        <sz val="11"/>
        <rFont val="Arial Narrow"/>
        <family val="2"/>
      </rPr>
      <t>/ estiércol y/o purín</t>
    </r>
    <r>
      <rPr>
        <sz val="11"/>
        <color theme="1"/>
        <rFont val="Arial Narrow"/>
        <family val="2"/>
      </rPr>
      <t xml:space="preserve"> / </t>
    </r>
    <r>
      <rPr>
        <sz val="11"/>
        <rFont val="Arial Narrow"/>
        <family val="2"/>
      </rPr>
      <t>otros fertilizantes orgánicos.</t>
    </r>
    <r>
      <rPr>
        <sz val="11"/>
        <color theme="1"/>
        <rFont val="Arial Narrow"/>
        <family val="2"/>
      </rPr>
      <t xml:space="preserve"> Se aportan valores por defecto para el contenido de nitrógeno. Sin embargo, si se dispone de información es posible incorporar un porcentaje de nitrógeno distinto al valor por defeco en la columna "Otros". Puede consultar los parámetros de cálculo relacionados con los fertilizantes sintéticos y orgánicos en la pestaña 12. Factores de emisión, apartados 1. Fertilizantes sintéticos y orgánicos y 2. Cultivos agrícolas.</t>
    </r>
  </si>
  <si>
    <r>
      <rPr>
        <b/>
        <sz val="14"/>
        <color rgb="FF663300"/>
        <rFont val="Arial Narrow"/>
        <family val="2"/>
      </rPr>
      <t>Opción B.2</t>
    </r>
    <r>
      <rPr>
        <sz val="11"/>
        <color theme="1"/>
        <rFont val="Arial Narrow"/>
        <family val="2"/>
      </rPr>
      <t>: cantidad total de nitrógeno aplicado.</t>
    </r>
  </si>
  <si>
    <t xml:space="preserve"> - Tipo de fertilizante orgánico y, en su caso, animal de procedencia</t>
  </si>
  <si>
    <r>
      <t>A continuación deberá indicar el índice (nombre, valor numérico y unidades) que refleje de manera más adecuada el nivel de actividad de su organización. 
En el apartado 11</t>
    </r>
    <r>
      <rPr>
        <i/>
        <sz val="11"/>
        <rFont val="Arial Narrow"/>
        <family val="2"/>
      </rPr>
      <t>. Informe final. Resultados</t>
    </r>
    <r>
      <rPr>
        <sz val="11"/>
        <rFont val="Arial Narrow"/>
        <family val="2"/>
      </rPr>
      <t xml:space="preserve"> podrá encontrar el valor del ratio de emisiones referido a este índice.</t>
    </r>
  </si>
  <si>
    <r>
      <rPr>
        <vertAlign val="superscript"/>
        <sz val="10"/>
        <color theme="1"/>
        <rFont val="Arial Narrow"/>
        <family val="2"/>
      </rPr>
      <t>(2)</t>
    </r>
    <r>
      <rPr>
        <sz val="10"/>
        <color theme="1"/>
        <rFont val="Arial Narrow"/>
        <family val="2"/>
      </rPr>
      <t xml:space="preserve"> Superficie cultivada expresada en hectáreas (ha)</t>
    </r>
  </si>
  <si>
    <r>
      <rPr>
        <vertAlign val="superscript"/>
        <sz val="10"/>
        <color theme="1"/>
        <rFont val="Arial Narrow"/>
        <family val="2"/>
      </rPr>
      <t>(3)</t>
    </r>
    <r>
      <rPr>
        <sz val="10"/>
        <color theme="1"/>
        <rFont val="Arial Narrow"/>
        <family val="2"/>
      </rPr>
      <t xml:space="preserve"> Producción obtenida ese año expresada en tonaladas (t)</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</si>
  <si>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rFont val="Arial Narrow"/>
        <family val="2"/>
      </rPr>
      <t>5. Instalaciones fijas</t>
    </r>
    <r>
      <rPr>
        <sz val="11"/>
        <rFont val="Arial Narrow"/>
        <family val="2"/>
      </rPr>
      <t xml:space="preserve"> ya que, aunque se considera neutra en emisiones de CO</t>
    </r>
    <r>
      <rPr>
        <vertAlign val="subscript"/>
        <sz val="11"/>
        <rFont val="Arial Narrow"/>
        <family val="2"/>
      </rPr>
      <t>2</t>
    </r>
    <r>
      <rPr>
        <sz val="11"/>
        <rFont val="Arial Narrow"/>
        <family val="2"/>
      </rPr>
      <t xml:space="preserve"> al ser de origen biogénico, sí se contabilizan las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que se generan en su combustión.</t>
    </r>
  </si>
  <si>
    <r>
      <t xml:space="preserve">Los casos de autoconsumo en instalaciones propias deben reportarse en el apartado </t>
    </r>
    <r>
      <rPr>
        <i/>
        <sz val="11"/>
        <rFont val="Arial Narrow"/>
        <family val="2"/>
      </rPr>
      <t>9. Información adicional (instalaciones propias de energía renovable)</t>
    </r>
    <r>
      <rPr>
        <sz val="11"/>
        <rFont val="Arial Narrow"/>
        <family val="2"/>
      </rPr>
      <t xml:space="preserve">. </t>
    </r>
  </si>
  <si>
    <r>
      <t>En las siguientes tablas se calculan las emisiones de N</t>
    </r>
    <r>
      <rPr>
        <vertAlign val="subscript"/>
        <sz val="11"/>
        <color theme="1"/>
        <rFont val="Arial Narrow"/>
        <family val="2"/>
      </rPr>
      <t>2</t>
    </r>
    <r>
      <rPr>
        <sz val="11"/>
        <color theme="1"/>
        <rFont val="Arial Narrow"/>
        <family val="2"/>
      </rPr>
      <t>O y CO</t>
    </r>
    <r>
      <rPr>
        <vertAlign val="subscript"/>
        <sz val="11"/>
        <color theme="1"/>
        <rFont val="Arial Narrow"/>
        <family val="2"/>
      </rPr>
      <t>2</t>
    </r>
    <r>
      <rPr>
        <sz val="11"/>
        <color theme="1"/>
        <rFont val="Arial Narrow"/>
        <family val="2"/>
      </rPr>
      <t xml:space="preserve"> derivadas de los cultivos. Se dan los valores de los factores de emisión "</t>
    </r>
    <r>
      <rPr>
        <i/>
        <sz val="11"/>
        <color theme="1"/>
        <rFont val="Arial Narrow"/>
        <family val="2"/>
      </rPr>
      <t>Por defecto</t>
    </r>
    <r>
      <rPr>
        <sz val="11"/>
        <color theme="1"/>
        <rFont val="Arial Narrow"/>
        <family val="2"/>
      </rPr>
      <t>" aunque si dispone de factores más exhaustivos para sus cultivos puede incluirlos en la columna "</t>
    </r>
    <r>
      <rPr>
        <i/>
        <sz val="11"/>
        <color theme="1"/>
        <rFont val="Arial Narrow"/>
        <family val="2"/>
      </rPr>
      <t>Otros</t>
    </r>
    <r>
      <rPr>
        <sz val="11"/>
        <color theme="1"/>
        <rFont val="Arial Narrow"/>
        <family val="2"/>
      </rPr>
      <t xml:space="preserve">", en cuyo caso, deberá indicar en la pestaña </t>
    </r>
    <r>
      <rPr>
        <i/>
        <sz val="11"/>
        <color theme="1"/>
        <rFont val="Arial Narrow"/>
        <family val="2"/>
      </rPr>
      <t xml:space="preserve">2. Hoja de trabajo. Consumos </t>
    </r>
    <r>
      <rPr>
        <sz val="11"/>
        <color theme="1"/>
        <rFont val="Arial Narrow"/>
        <family val="2"/>
      </rPr>
      <t>la siguiente información: fuente de emisión, fuente bibliográfica de donde se extraen los factores de emisión, valor de los factores y unidades en las que se expresan.</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</si>
  <si>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(1)</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</si>
  <si>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(2)</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</si>
  <si>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(3)</t>
    </r>
  </si>
  <si>
    <r>
      <t>Emisiones parciales
(kg CO</t>
    </r>
    <r>
      <rPr>
        <b/>
        <vertAlign val="subscript"/>
        <sz val="10"/>
        <color rgb="FFFFFFFF"/>
        <rFont val="Arial Narrow"/>
        <family val="2"/>
      </rPr>
      <t>2</t>
    </r>
    <r>
      <rPr>
        <b/>
        <sz val="10"/>
        <color rgb="FFFFFFFF"/>
        <rFont val="Arial Narrow"/>
        <family val="2"/>
      </rPr>
      <t xml:space="preserve">e) </t>
    </r>
    <r>
      <rPr>
        <b/>
        <vertAlign val="superscript"/>
        <sz val="10"/>
        <color rgb="FFFFFFFF"/>
        <rFont val="Arial Narrow"/>
        <family val="2"/>
      </rPr>
      <t>(1)</t>
    </r>
  </si>
  <si>
    <t>G. Quema de residuos en campo abierto (emisiones de CH4 y CO2)</t>
  </si>
  <si>
    <r>
      <t>Nitrógeno 
(kg N)</t>
    </r>
    <r>
      <rPr>
        <b/>
        <vertAlign val="superscript"/>
        <sz val="10"/>
        <color rgb="FFFFFFFF"/>
        <rFont val="Arial Narrow"/>
        <family val="2"/>
      </rPr>
      <t>(1)</t>
    </r>
  </si>
  <si>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consideradas anteriormente.
Se modifica el desglose de actividades emisoras consideradas.
Se modifican y actualizan algunos factores de emisión y parámetros de cálculo de las emisiones de los cultivos y se añade la categoría F. Aplicación de otros fertilizantes con carbono – Emisiones de CO</t>
    </r>
    <r>
      <rPr>
        <vertAlign val="subscript"/>
        <sz val="11"/>
        <rFont val="Arial Narrow"/>
        <family val="2"/>
      </rPr>
      <t>2.</t>
    </r>
    <r>
      <rPr>
        <sz val="11"/>
        <rFont val="Arial Narrow"/>
        <family val="2"/>
      </rPr>
      <t xml:space="preserve">
Pestaña “</t>
    </r>
    <r>
      <rPr>
        <b/>
        <sz val="11"/>
        <rFont val="Arial Narrow"/>
        <family val="2"/>
      </rPr>
      <t>Información adicional</t>
    </r>
    <r>
      <rPr>
        <sz val="11"/>
        <rFont val="Arial Narrow"/>
        <family val="2"/>
      </rPr>
      <t>”: se suprime la posibilidad de estimar las absorciones de carbono por prácticas de conservación de suelos.
Pestaña "</t>
    </r>
    <r>
      <rPr>
        <b/>
        <sz val="11"/>
        <rFont val="Arial Narrow"/>
        <family val="2"/>
      </rPr>
      <t>Vehículos y maquinaria"</t>
    </r>
    <r>
      <rPr>
        <sz val="11"/>
        <rFont val="Arial Narrow"/>
        <family val="2"/>
      </rPr>
      <t>: se modifica la metodología de estimación del consumo de combustible en labores agrícolas (opción B.2).</t>
    </r>
  </si>
  <si>
    <r>
      <rPr>
        <vertAlign val="superscript"/>
        <sz val="10"/>
        <rFont val="Arial Narrow"/>
        <family val="2"/>
      </rPr>
      <t xml:space="preserve">(1) </t>
    </r>
    <r>
      <rPr>
        <sz val="10"/>
        <rFont val="Arial Narrow"/>
        <family val="2"/>
      </rPr>
      <t>Las emisiones de los vehículos eléctricos se engloban en emisiones indirectas debidas al consumo de electricidad.</t>
    </r>
  </si>
  <si>
    <r>
      <rPr>
        <vertAlign val="superscript"/>
        <sz val="10"/>
        <rFont val="Arial Narrow"/>
        <family val="2"/>
      </rPr>
      <t xml:space="preserve">(2) </t>
    </r>
    <r>
      <rPr>
        <sz val="10"/>
        <rFont val="Arial Narrow"/>
        <family val="2"/>
      </rPr>
      <t>Para años anteriores a 2021 las emisiones debidas al consumo eléctrico solo tienen en cuenta el CO</t>
    </r>
    <r>
      <rPr>
        <vertAlign val="subscript"/>
        <sz val="10"/>
        <rFont val="Arial Narrow"/>
        <family val="2"/>
      </rPr>
      <t>2</t>
    </r>
    <r>
      <rPr>
        <sz val="10"/>
        <rFont val="Arial Narrow"/>
        <family val="2"/>
      </rPr>
      <t xml:space="preserve"> y no otros GEI.</t>
    </r>
  </si>
  <si>
    <r>
      <t xml:space="preserve">La proporción de nitrógeno se aplica en función del año de cálculo y la provincia seleccionados en la pestaña </t>
    </r>
    <r>
      <rPr>
        <i/>
        <sz val="11"/>
        <color theme="1"/>
        <rFont val="Arial Narrow"/>
        <family val="2"/>
      </rPr>
      <t xml:space="preserve">1. Datos generales organización </t>
    </r>
    <r>
      <rPr>
        <sz val="11"/>
        <color theme="1"/>
        <rFont val="Arial Narrow"/>
        <family val="2"/>
      </rPr>
      <t>y el tipo de estiércol/purín y especie ganadera de procedencia escogidos en la pestaña 3</t>
    </r>
    <r>
      <rPr>
        <i/>
        <sz val="11"/>
        <color theme="1"/>
        <rFont val="Arial Narrow"/>
        <family val="2"/>
      </rPr>
      <t>. Datos de cultivos</t>
    </r>
    <r>
      <rPr>
        <sz val="11"/>
        <color theme="1"/>
        <rFont val="Arial Narrow"/>
        <family val="2"/>
      </rPr>
      <t>. Las proporciones medias de humedad de los estiércoles/purienes se reflejan a continuación:</t>
    </r>
  </si>
  <si>
    <r>
      <t xml:space="preserve">La fracción de lixiviación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</si>
  <si>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rPr>
        <sz val="11"/>
        <rFont val="Arial Narrow"/>
        <family val="2"/>
      </rPr>
      <t xml:space="preserve">Fuente: apartado 6.1 Resultados finales del estudio </t>
    </r>
    <r>
      <rPr>
        <i/>
        <u/>
        <sz val="11"/>
        <color indexed="12"/>
        <rFont val="Arial Narrow"/>
        <family val="2"/>
      </rPr>
      <t>"Consumos energéticos en las operaciones agrícolas en España" del IDAE</t>
    </r>
  </si>
  <si>
    <t>V20</t>
  </si>
  <si>
    <t>Corrección de la contribución del uso de lubricantes en el factor de emisión de las gasolinas para transporte por carretera.</t>
  </si>
  <si>
    <r>
      <t>Gas natural (kWh</t>
    </r>
    <r>
      <rPr>
        <vertAlign val="subscript"/>
        <sz val="10"/>
        <rFont val="Arial Narrow"/>
        <family val="2"/>
      </rPr>
      <t>PCS</t>
    </r>
    <r>
      <rPr>
        <sz val="10"/>
        <rFont val="Arial Narrow"/>
        <family val="2"/>
      </rPr>
      <t>)*</t>
    </r>
  </si>
  <si>
    <r>
      <t>* Factor de emisión del gas natural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 xml:space="preserve"> (Poder Calorífico Superior). Para el paso de PCS a PCI se utiliza el factor de conversión de 0,901.</t>
    </r>
  </si>
  <si>
    <t>V21</t>
  </si>
  <si>
    <r>
      <t xml:space="preserve">Residuo quemado
(kg m.s.) </t>
    </r>
    <r>
      <rPr>
        <b/>
        <vertAlign val="superscript"/>
        <sz val="10"/>
        <color rgb="FFFFFFFF"/>
        <rFont val="Arial Narrow"/>
        <family val="2"/>
      </rPr>
      <t>(1)</t>
    </r>
  </si>
  <si>
    <r>
      <t xml:space="preserve">Se modifica la fórmula de cálculo de emisiones debidas a los residuos depositados en campo para considerar por defecto una proporción de 100% de residuo en campo en caso de no cumplimentar los datos en el apartado </t>
    </r>
    <r>
      <rPr>
        <i/>
        <sz val="11"/>
        <rFont val="Arial Narrow"/>
        <family val="2"/>
      </rPr>
      <t>D. Residuos del cultivo: destino final</t>
    </r>
    <r>
      <rPr>
        <sz val="11"/>
        <rFont val="Arial Narrow"/>
        <family val="2"/>
      </rPr>
      <t xml:space="preserve"> de la pestaña </t>
    </r>
    <r>
      <rPr>
        <i/>
        <sz val="11"/>
        <rFont val="Arial Narrow"/>
        <family val="2"/>
      </rPr>
      <t>3. Datos cultivos</t>
    </r>
    <r>
      <rPr>
        <sz val="11"/>
        <rFont val="Arial Narrow"/>
        <family val="2"/>
      </rPr>
      <t>.</t>
    </r>
  </si>
  <si>
    <t>Cunícola</t>
  </si>
  <si>
    <t>VALENCIA/VALÉNCIA</t>
  </si>
  <si>
    <t>FERTILIZANTES INORGÁNICOS</t>
  </si>
  <si>
    <t>FERTILIZANTES ORGÁNICOS</t>
  </si>
  <si>
    <t>Resto cultivos</t>
  </si>
  <si>
    <t>UNIDAD: kg N2O-N/kg N</t>
  </si>
  <si>
    <t>Fuente: Datos específcos proporcionados por el Sistena Español de Inventario de Emisiones (SEI)</t>
  </si>
  <si>
    <t>Aportes de N mediante fertilización en arroz</t>
  </si>
  <si>
    <t>Lista_Otros_orgánicos</t>
  </si>
  <si>
    <r>
      <t>Fracciones provinciales de volatilización y deposición atmosférica para estiércoles y purines aplicados al campo. Unidad: kg NH</t>
    </r>
    <r>
      <rPr>
        <i/>
        <u/>
        <vertAlign val="subscript"/>
        <sz val="11"/>
        <color theme="1"/>
        <rFont val="Calibri"/>
        <family val="2"/>
        <scheme val="minor"/>
      </rPr>
      <t>3</t>
    </r>
    <r>
      <rPr>
        <i/>
        <u/>
        <sz val="11"/>
        <color theme="1"/>
        <rFont val="Calibri"/>
        <family val="2"/>
        <scheme val="minor"/>
      </rPr>
      <t>-N+Nox-N volatilizado /kg N aplicado)</t>
    </r>
  </si>
  <si>
    <r>
      <t>Fracciones provinciales de volatilización y deposición atmosférica para fertilizantes sintéticos. Unidad: kg NH</t>
    </r>
    <r>
      <rPr>
        <i/>
        <u/>
        <vertAlign val="subscript"/>
        <sz val="11"/>
        <color theme="1"/>
        <rFont val="Calibri"/>
        <family val="2"/>
        <scheme val="minor"/>
      </rPr>
      <t>3</t>
    </r>
    <r>
      <rPr>
        <i/>
        <u/>
        <sz val="11"/>
        <color theme="1"/>
        <rFont val="Calibri"/>
        <family val="2"/>
        <scheme val="minor"/>
      </rPr>
      <t>-N+Nox-N volatilizado /kg N aplicado</t>
    </r>
  </si>
  <si>
    <t>Fracciones de lixiviación provinciales. Unidad: kg N lixiviado/kg N aplicado</t>
  </si>
  <si>
    <t>Fracción de N fertilizantes orgánicos que se volatiliza como NH3 y NOx (FracGASM)*</t>
  </si>
  <si>
    <t>Fracciones de lixiviación y deposición atmosférica para la provincia y año de cálculo</t>
  </si>
  <si>
    <t>Fracción de lixiviación*</t>
  </si>
  <si>
    <t>* Valores específicos para la provincia y año proporcionados por el equipo del SEI</t>
  </si>
  <si>
    <r>
      <t>kg NH</t>
    </r>
    <r>
      <rPr>
        <vertAlign val="subscript"/>
        <sz val="11"/>
        <color theme="1"/>
        <rFont val="Calibri"/>
        <family val="2"/>
        <scheme val="minor"/>
      </rPr>
      <t>3</t>
    </r>
    <r>
      <rPr>
        <sz val="11"/>
        <color theme="1"/>
        <rFont val="Calibri"/>
        <family val="2"/>
        <scheme val="minor"/>
      </rPr>
      <t>-N+NO</t>
    </r>
    <r>
      <rPr>
        <vertAlign val="subscript"/>
        <sz val="11"/>
        <color theme="1"/>
        <rFont val="Calibri"/>
        <family val="2"/>
        <scheme val="minor"/>
      </rPr>
      <t>x</t>
    </r>
    <r>
      <rPr>
        <sz val="11"/>
        <color theme="1"/>
        <rFont val="Calibri"/>
        <family val="2"/>
        <scheme val="minor"/>
      </rPr>
      <t>-N volatilizado /kg N aplicado</t>
    </r>
  </si>
  <si>
    <t>Fracción de volatilización y deposición atmosférica de fertilizantes sintéticos*</t>
  </si>
  <si>
    <t>Fracción de volatilización y deposición atmosférica de estiércoles y purines*</t>
  </si>
  <si>
    <t>Fracción de volatilización y deposición atmosférica de "compost, lodos y otros orgánicos"**</t>
  </si>
  <si>
    <t>kg N lixiviado/kg N aplicado</t>
  </si>
  <si>
    <t>Fracción</t>
  </si>
  <si>
    <t>Tipo</t>
  </si>
  <si>
    <t>Fuente: Datos provinciales específicos proporcionados por el equipo del Sistema Español de Inventario de Emisiones (SEI)</t>
  </si>
  <si>
    <t>En el caso de Ceuta y Melilla, para cada año se emplea la fracción de lixiviación promedio para España del año anterior, que aparece en las tablas de reporte (CRF) "Table 3.D" del Sistema Español de Inventario de Emisiones (SEI).</t>
  </si>
  <si>
    <t>En el caso de Ceuta y Melilla, para cada año se emplea la fracción de volatilización promedio para España del año anterior, que aparece en las tablas de reporte (CRF) "Table 3.D" del Sistema Español de Inventario de Emisiones (SEI).</t>
  </si>
  <si>
    <r>
      <t xml:space="preserve">** Fracción por defecto de </t>
    </r>
    <r>
      <rPr>
        <i/>
        <sz val="10"/>
        <color theme="1"/>
        <rFont val="Calibri"/>
        <family val="2"/>
        <scheme val="minor"/>
      </rPr>
      <t>2019 Refinement to the 2006 IPCC Guidelines for National Greenhouse Gas Inventories</t>
    </r>
  </si>
  <si>
    <t xml:space="preserve"> - Fertilización en arroz: Tabla 11.1 Default emission factors to estimate direct N2O emissions from managed soils.</t>
  </si>
  <si>
    <t>2019 Refinement to the 2006 IPCC Guidelines for National Greenhouse Gas Inventories</t>
  </si>
  <si>
    <t>https://www.miteco.gob.es/es/calidad-y-evaluacion-ambiental/temas/sistema-espanol-de-inventario-sei-/default.aspx</t>
  </si>
  <si>
    <t>Datos específicos proporcionados por el equipo del Sistema Español de Inventario de Emisiones (SEI)</t>
  </si>
  <si>
    <t>Fuente: Table 11.3 Default emission, volatilisation and leaching factors for indirect soil N2O emissions.</t>
  </si>
  <si>
    <t xml:space="preserve"> - Para cada año se emplean los datos del año anterior que aparecen en las tablas de reporte (CRF) "Table 3.C" del Sistema Español de Inventario de Emisiones.</t>
  </si>
  <si>
    <t>Fuente: Inventario Nacional de Gases de Efecto Invernadero. Apartado 5.8.2 Aplicación de urea (3H).</t>
  </si>
  <si>
    <t>Fuente: Inventario Nacional de Gases de Efecto Invernadero. Apartado 5.8.1 Aplicación de enmiendas calizas (3G).</t>
  </si>
  <si>
    <t xml:space="preserve">Fuente: Apartado 5.8.3. Aplicación de otros fertilizantes con carbono (3I) del Inventario Nacional de Gases de Efecto Invernadero. </t>
  </si>
  <si>
    <t>Comprobación con cálculos</t>
  </si>
  <si>
    <t>Biomasa astillas (kg)**</t>
  </si>
  <si>
    <t>Biomasa serrines virutas (kg)**</t>
  </si>
  <si>
    <t>Biomasa cáscara f. secos (kg)**</t>
  </si>
  <si>
    <t>Biomasa hueso aceituna (kg)**</t>
  </si>
  <si>
    <t>Carbón vegetal (kg)**</t>
  </si>
  <si>
    <r>
      <t xml:space="preserve">Categoría de vehículo </t>
    </r>
    <r>
      <rPr>
        <b/>
        <vertAlign val="superscript"/>
        <sz val="10"/>
        <color rgb="FFFFFFFF"/>
        <rFont val="Arial Narrow"/>
        <family val="2"/>
      </rPr>
      <t>(1)</t>
    </r>
  </si>
  <si>
    <r>
      <t>Tipo de Combustible</t>
    </r>
    <r>
      <rPr>
        <b/>
        <vertAlign val="superscript"/>
        <sz val="10"/>
        <color rgb="FFFFFFFF"/>
        <rFont val="Arial Narrow"/>
        <family val="2"/>
      </rPr>
      <t xml:space="preserve"> (2)</t>
    </r>
  </si>
  <si>
    <t>Distancia recorrida (km)</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</si>
  <si>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</si>
  <si>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t>Emisiones parciales A.2</t>
  </si>
  <si>
    <t>Las emisiones causadas por el uso de vehículos no incluidos en los límites de la organización no deberán considerarse en este apartado ya que serían emisiones indirectas o de alcance 3 (viajes in itinere de los empleados, viajes de negocio en medios que no son propios, etc.).</t>
  </si>
  <si>
    <t>Gasolina (km)</t>
  </si>
  <si>
    <t>Gasóleo (km)</t>
  </si>
  <si>
    <t>CNG (km)</t>
  </si>
  <si>
    <t>LPG (km)</t>
  </si>
  <si>
    <t>CO2 (kg/km)</t>
  </si>
  <si>
    <t>CH4 (g/km)</t>
  </si>
  <si>
    <t>N2O (g/km)</t>
  </si>
  <si>
    <t>(a partir de V27 se dan FE por km en lugar de derivar al IDAE)</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</si>
  <si>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</si>
  <si>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</si>
  <si>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</si>
  <si>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</si>
  <si>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r>
      <t>** La utilización de la biomasa (madera, pellets, biogás, etc.)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</si>
  <si>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t>No consideramos parte bio ni lubricantes porque el NIR no lo hace</t>
  </si>
  <si>
    <t>(En la edición con FE de 2021 estaban mal las unidades de gasolina para aviación y queroseno, se indicada que eran kgCO2/l y se estaban dando kgCO2/kg)</t>
  </si>
  <si>
    <t>Comercializadoras2022</t>
  </si>
  <si>
    <t>Mix 2022</t>
  </si>
  <si>
    <t>AED ENERGIA ELECTRICA, S.L.</t>
  </si>
  <si>
    <t>AMPERIOS ENERGY TRADE, S.L.</t>
  </si>
  <si>
    <t>ASTRALCAD ENERGIA, S.L.</t>
  </si>
  <si>
    <t>BARTER SHARING, S.L.</t>
  </si>
  <si>
    <t>BLUBAT PULSAR, S.L.</t>
  </si>
  <si>
    <t>BP GAS &amp; POWER IBERIA, S.A.U.</t>
  </si>
  <si>
    <t>CLEARVIEW ENERGY S.L.</t>
  </si>
  <si>
    <t>COMERCIALIZADORA ADI ESPAÑA, S.L.</t>
  </si>
  <si>
    <t>ELECTRACOMERCIAL CENTELLES, S.L.UNIPERSONAL</t>
  </si>
  <si>
    <t>ENERGÉTICA DEL ESTE SL</t>
  </si>
  <si>
    <t>ENERPLUS ENERGIA, S.A.</t>
  </si>
  <si>
    <t>ENI PLENITUDE IBERIA, S.L.</t>
  </si>
  <si>
    <t>GABA COMERCIALIZADORA DE ELECTRICIDAD, S.L.U.</t>
  </si>
  <si>
    <t>GLOBAL BIOSFERA PROTEC S.L</t>
  </si>
  <si>
    <t>IBERDROLA ENERGÍA ESPAÑA, S.A.U</t>
  </si>
  <si>
    <t>INER EUSKADI, S.L.</t>
  </si>
  <si>
    <t>MET ENERGIA ESPAÑA, S.A</t>
  </si>
  <si>
    <t>NATURGY CLIENTES, S.A.U.</t>
  </si>
  <si>
    <t>NEOELECTRA  ENERGIA</t>
  </si>
  <si>
    <t>PASIÓN ENERGÍA, S.L.</t>
  </si>
  <si>
    <t>SMART ELECTRIC ENGINEERING P2P SL</t>
  </si>
  <si>
    <t>SOCIEDAD ARAGONESA DE COMERCIALIZACION DE ENERGIA S.L.</t>
  </si>
  <si>
    <t>SOLAR EAAS, S.L.</t>
  </si>
  <si>
    <t>SOLARPACK ENERGY, S.L.</t>
  </si>
  <si>
    <t>VODAFONE ENERGÍA, S.L.</t>
  </si>
  <si>
    <t>Aportes de N de fertilizantes sintéticos</t>
  </si>
  <si>
    <t>Aportes de N de fertilizantes orgánicos</t>
  </si>
  <si>
    <t>Aportes de N de residuos del cultivo</t>
  </si>
  <si>
    <r>
      <t>kg N</t>
    </r>
    <r>
      <rPr>
        <vertAlign val="subscript"/>
        <sz val="11"/>
        <color rgb="FF000000"/>
        <rFont val="Arial Narrow"/>
        <family val="2"/>
      </rPr>
      <t>2</t>
    </r>
    <r>
      <rPr>
        <sz val="11"/>
        <color rgb="FF000000"/>
        <rFont val="Arial Narrow"/>
        <family val="2"/>
      </rPr>
      <t>O-N/kg N</t>
    </r>
  </si>
  <si>
    <r>
      <t>Factor de emisión de N</t>
    </r>
    <r>
      <rPr>
        <u/>
        <vertAlign val="subscript"/>
        <sz val="11"/>
        <color rgb="FF663300"/>
        <rFont val="Arial Narrow"/>
        <family val="2"/>
      </rPr>
      <t>2</t>
    </r>
    <r>
      <rPr>
        <u/>
        <sz val="11"/>
        <color rgb="FF663300"/>
        <rFont val="Arial Narrow"/>
        <family val="2"/>
      </rPr>
      <t>O-N debido a los aportes de nitrógeno en cultivos agrícolas</t>
    </r>
  </si>
  <si>
    <r>
      <t>Factores de emisión de N</t>
    </r>
    <r>
      <rPr>
        <u/>
        <vertAlign val="subscript"/>
        <sz val="11"/>
        <color rgb="FF663300"/>
        <rFont val="Arial Narrow"/>
        <family val="2"/>
      </rPr>
      <t>2</t>
    </r>
    <r>
      <rPr>
        <u/>
        <sz val="11"/>
        <color rgb="FF663300"/>
        <rFont val="Arial Narrow"/>
        <family val="2"/>
      </rPr>
      <t>O-N debidos a los aportes de nitrógeno en cultivos agrícolas (excepto arrozales) desglosados según la pronvincia de localización del cultivo y el tipo de aporte</t>
    </r>
  </si>
  <si>
    <t>Ceuta y Melilla*</t>
  </si>
  <si>
    <t>Fuente: Datos específcos proporcionados por el equipo del Sistena Español de Inventario de Emisiones (SEI).</t>
  </si>
  <si>
    <r>
      <rPr>
        <sz val="11"/>
        <rFont val="Arial Narrow"/>
        <family val="2"/>
      </rPr>
      <t xml:space="preserve">Fuente: </t>
    </r>
    <r>
      <rPr>
        <u/>
        <sz val="11"/>
        <color indexed="12"/>
        <rFont val="Arial Narrow"/>
        <family val="2"/>
      </rPr>
      <t>Guía práctica de la fertilización racional  de los fertilizantes en España (MAGRAMA).</t>
    </r>
  </si>
  <si>
    <r>
      <rPr>
        <sz val="11"/>
        <rFont val="Arial Narrow"/>
        <family val="2"/>
      </rPr>
      <t>Los documentos "Bases zootécnicas para el cálculo del balance alimentario de nitrógeno y de fósforo” pueden consultarse en el siguiente enlace:</t>
    </r>
    <r>
      <rPr>
        <u/>
        <sz val="11"/>
        <color indexed="12"/>
        <rFont val="Arial Narrow"/>
        <family val="2"/>
      </rPr>
      <t xml:space="preserve"> Balance de nitrógeno e inventario de emisiones de gases.</t>
    </r>
  </si>
  <si>
    <t>https://ruralcat.gencat.cat/documents/20181/81525/Subproductes2_72_Adaptacion_uso_CE.pdf/3ca2615f-22b1-406c-825e-1763f38d7898</t>
  </si>
  <si>
    <t>https://ruralcat.gencat.cat/documents/20181/81525/Subproductes1_71_Determ_rap_nutri.pdf/ad0103b1-5658-4c15-a389-81f1705797b6</t>
  </si>
  <si>
    <t>Parera, J., Domingo, F., Mallol, C., N. Canut; (2010) Determinación rápida de los nutrientes del purín de bovino de leche in situ en base a la lectura de la conductividad eléctrica (CE) para una correcta fertilización. Libro de Actas II Congreso Español de Gestión Integral de Deyecciones Ganaderas 2010.</t>
  </si>
  <si>
    <t>Domingo, F., Mallol, C., N. Canut; (2010) Adaptación del uso de la conductividad eléctrica (CE) para determinar de forma rápida el contenido en nutrientes del purín porcino en Catalunya. Libro de Actas II Congreso Español de Gestión Integral de Deyecciones Ganaderas 2010.</t>
  </si>
  <si>
    <t>Fuente: Tabla 11.1 Default emission factors to estimate direct N2O emissions from managed soils de la Guía 2019 Refinement to the 2006 IPCC Guidelines for National Greenhouse Gas Inventories.</t>
  </si>
  <si>
    <t xml:space="preserve">Fuente: Table 11.3 Default emission, volatilisation and leaching factors for indirect soil N2O emissions de la Guía 2019 Refinement to the 2006 IPCC Guidelines for National Greenhouse Gas Inventories. </t>
  </si>
  <si>
    <t xml:space="preserve">Se aplica cuando los aportes de nitrógeno provienen de "compost, lodos y otros fertilizantes orgánicos". Esta fracción no se emplea cuando los aportes de nitrógeno provienen de estiércoles y purines. </t>
  </si>
  <si>
    <t>Fracción de volatilización y deposición atmosférica del nitrógeno de "compost, lodos y otros fertilizantes orgánicos".</t>
  </si>
  <si>
    <r>
      <t>Fracción de N de fertilizantes orgánicos que se volatiliza como NH</t>
    </r>
    <r>
      <rPr>
        <vertAlign val="subscript"/>
        <sz val="11"/>
        <color theme="1"/>
        <rFont val="Arial Narrow"/>
        <family val="2"/>
      </rPr>
      <t>3</t>
    </r>
    <r>
      <rPr>
        <sz val="11"/>
        <color theme="1"/>
        <rFont val="Arial Narrow"/>
        <family val="2"/>
      </rPr>
      <t xml:space="preserve"> y NO</t>
    </r>
    <r>
      <rPr>
        <vertAlign val="subscript"/>
        <sz val="11"/>
        <color theme="1"/>
        <rFont val="Arial Narrow"/>
        <family val="2"/>
      </rPr>
      <t>x</t>
    </r>
    <r>
      <rPr>
        <sz val="11"/>
        <color theme="1"/>
        <rFont val="Arial Narrow"/>
        <family val="2"/>
      </rPr>
      <t xml:space="preserve"> (FracGASM)</t>
    </r>
  </si>
  <si>
    <r>
      <t>Fracciones provinciales de volatilización y deposición atmosférica del nitrógeno de estiércoles y purines aplicados al campo.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</si>
  <si>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r>
      <t>Fracciones provinciales de volatilización y deposición atmosférica del nitrógeno de fertilizantes sintéticos.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</si>
  <si>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r>
      <t xml:space="preserve">La fracción de volatilización y deposición atmosférica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</si>
  <si>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t>Se asignan a las ciudades autónomas de Ceuta y Melilla las fracciones promedio estimadas para España.</t>
  </si>
  <si>
    <t>Fuente: datos específicos de fracciones de volatilización y deposición atmosférica anuales según provincia proporcionados por el equipo del Sistema Español de Inventario (SEI). El dato de cada año corresponde al dato del año anterior en la fuente de información de origen.</t>
  </si>
  <si>
    <r>
      <t>Factores de emisión (kgCO</t>
    </r>
    <r>
      <rPr>
        <u/>
        <vertAlign val="subscript"/>
        <sz val="11"/>
        <color rgb="FF663300"/>
        <rFont val="Arial Narrow"/>
        <family val="2"/>
      </rPr>
      <t>2</t>
    </r>
    <r>
      <rPr>
        <u/>
        <sz val="11"/>
        <color rgb="FF663300"/>
        <rFont val="Arial Narrow"/>
        <family val="2"/>
      </rPr>
      <t>e/ud)</t>
    </r>
  </si>
  <si>
    <t>Factores de emisión y PCI</t>
  </si>
  <si>
    <t>Conversión de unidades gas natural</t>
  </si>
  <si>
    <t>Para el paso de PCS a PCI se utiliza el factor de conversión de 0,901 que se indica en el Inventario Nacional de Gases de Efecto Invernadero.</t>
  </si>
  <si>
    <t>Conversión unidades energéticas: 1 kWh = 3,6 MJ</t>
  </si>
  <si>
    <t xml:space="preserve"> - Real Decreto 61/2006, de 31 de enero, por el que se determinan las especificaciones de gasolinas, gasóleos, fuelóleos y gases licuados del petróleo y se regula el uso de determinados biocarburantes.</t>
  </si>
  <si>
    <t>https://www.boe.es/buscar/act.php?id=BOE-A-2006-2779</t>
  </si>
  <si>
    <t>Densidad resto de combustibles</t>
  </si>
  <si>
    <t xml:space="preserve"> -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</si>
  <si>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https://www.boe.es/buscar/doc.php?id=BOE-A-2015-6563</t>
  </si>
  <si>
    <r>
      <t>o</t>
    </r>
    <r>
      <rPr>
        <sz val="7"/>
        <rFont val="Arial Narrow"/>
        <family val="2"/>
      </rPr>
      <t xml:space="preserve">   </t>
    </r>
    <r>
      <rPr>
        <sz val="11"/>
        <rFont val="Arial Narrow"/>
        <family val="2"/>
      </rPr>
      <t>Butano: 560 kg/m</t>
    </r>
    <r>
      <rPr>
        <vertAlign val="superscript"/>
        <sz val="11"/>
        <rFont val="Arial Narrow"/>
        <family val="2"/>
      </rPr>
      <t>3</t>
    </r>
    <r>
      <rPr>
        <sz val="11"/>
        <rFont val="Arial Narrow"/>
        <family val="2"/>
      </rPr>
      <t xml:space="preserve"> (valor mínimo)</t>
    </r>
  </si>
  <si>
    <r>
      <t>o</t>
    </r>
    <r>
      <rPr>
        <sz val="7"/>
        <rFont val="Arial Narrow"/>
        <family val="2"/>
      </rPr>
      <t xml:space="preserve">   </t>
    </r>
    <r>
      <rPr>
        <sz val="11"/>
        <rFont val="Arial Narrow"/>
        <family val="2"/>
      </rPr>
      <t>Propano: 502-535 kg/m</t>
    </r>
    <r>
      <rPr>
        <vertAlign val="superscript"/>
        <sz val="11"/>
        <rFont val="Arial Narrow"/>
        <family val="2"/>
      </rPr>
      <t>3</t>
    </r>
    <r>
      <rPr>
        <sz val="11"/>
        <rFont val="Arial Narrow"/>
        <family val="2"/>
      </rPr>
      <t>. Valor medio: 518,5 kg/m</t>
    </r>
    <r>
      <rPr>
        <vertAlign val="superscript"/>
        <sz val="11"/>
        <rFont val="Arial Narrow"/>
        <family val="2"/>
      </rPr>
      <t>3</t>
    </r>
  </si>
  <si>
    <t xml:space="preserve"> - 2019-2022: se tiene en cuenta la parte "bio" de cada combustible a través de su etiquetado. Por ejemplo, E5 (gasolina con 5% “bio"), B7 (diésel con 7% “bio”), etc.</t>
  </si>
  <si>
    <t>LPG</t>
  </si>
  <si>
    <r>
      <t xml:space="preserve"> -</t>
    </r>
    <r>
      <rPr>
        <sz val="7"/>
        <rFont val="Arial Narrow"/>
        <family val="2"/>
      </rPr>
      <t> </t>
    </r>
    <r>
      <rPr>
        <sz val="11"/>
        <rFont val="Arial Narrow"/>
        <family val="2"/>
      </rPr>
      <t>2007-2010: se considera que los combustibles no contienen parte "bio"</t>
    </r>
  </si>
  <si>
    <r>
      <t xml:space="preserve"> -</t>
    </r>
    <r>
      <rPr>
        <sz val="7"/>
        <rFont val="Arial Narrow"/>
        <family val="2"/>
      </rPr>
      <t> </t>
    </r>
    <r>
      <rPr>
        <sz val="11"/>
        <rFont val="Arial Narrow"/>
        <family val="2"/>
      </rPr>
      <t>2011-2018: la parte "bio" de los combustibles está implícita en su factor de emisión que tiene en cuenta el mínimo exigido por la legislación cada año.</t>
    </r>
  </si>
  <si>
    <r>
      <t>o</t>
    </r>
    <r>
      <rPr>
        <sz val="7"/>
        <rFont val="Arial Narrow"/>
        <family val="2"/>
      </rPr>
      <t xml:space="preserve">   </t>
    </r>
    <r>
      <rPr>
        <sz val="11"/>
        <rFont val="Arial Narrow"/>
        <family val="2"/>
      </rPr>
      <t>2016-2020: RD 1085/2015, de 4 de diciembre, de fomento de los biocarburantes (fija una cantidad mínima de biocarburantes en diésel y gasolina de 4,3%, 5%, 6%, 7% y 8,5% para los años 2016, 2017, 2018, 2019 y 2020 respectivamente).</t>
    </r>
  </si>
  <si>
    <r>
      <t>o</t>
    </r>
    <r>
      <rPr>
        <sz val="7"/>
        <rFont val="Arial Narrow"/>
        <family val="2"/>
      </rPr>
      <t xml:space="preserve">   </t>
    </r>
    <r>
      <rPr>
        <sz val="11"/>
        <rFont val="Arial Narrow"/>
        <family val="2"/>
      </rPr>
      <t>Butano: 560 kg/m</t>
    </r>
    <r>
      <rPr>
        <vertAlign val="superscript"/>
        <sz val="11"/>
        <rFont val="Arial Narrow"/>
        <family val="2"/>
      </rPr>
      <t xml:space="preserve">3 </t>
    </r>
    <r>
      <rPr>
        <sz val="11"/>
        <rFont val="Arial Narrow"/>
        <family val="2"/>
      </rPr>
      <t>(valor mínimo)</t>
    </r>
  </si>
  <si>
    <r>
      <t xml:space="preserve">Factores de emisión </t>
    </r>
    <r>
      <rPr>
        <i/>
        <u/>
        <sz val="12"/>
        <color rgb="FF663300"/>
        <rFont val="Arial Narrow"/>
        <family val="2"/>
      </rPr>
      <t>(kgCO</t>
    </r>
    <r>
      <rPr>
        <i/>
        <u/>
        <vertAlign val="subscript"/>
        <sz val="12"/>
        <color rgb="FF663300"/>
        <rFont val="Arial Narrow"/>
        <family val="2"/>
      </rPr>
      <t>2</t>
    </r>
    <r>
      <rPr>
        <i/>
        <u/>
        <sz val="12"/>
        <color rgb="FF663300"/>
        <rFont val="Arial Narrow"/>
        <family val="2"/>
      </rPr>
      <t>e/ud)</t>
    </r>
  </si>
  <si>
    <t>Opción A.2: distancia recorrida (km)</t>
  </si>
  <si>
    <t>Factores de emisión Maquinaria comercial e institucional</t>
  </si>
  <si>
    <t>Gasolina aviación (l)</t>
  </si>
  <si>
    <t>https://gdo.cnmc.es/CNE/accesoEtiquetado.do</t>
  </si>
  <si>
    <t xml:space="preserve">Etiquetado restante </t>
  </si>
  <si>
    <t>V22</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</si>
  <si>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</si>
  <si>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Resultado Ferrov</t>
  </si>
  <si>
    <t>Resultado Marít</t>
  </si>
  <si>
    <t>Resultado Aér</t>
  </si>
  <si>
    <r>
      <t xml:space="preserve">En caso de introducir </t>
    </r>
    <r>
      <rPr>
        <b/>
        <sz val="11"/>
        <rFont val="Arial Narrow"/>
        <family val="2"/>
      </rPr>
      <t>parámetros de cálculo específicos (porcentaje de nitrógeno o contenido de materia seca) para fertilizantes sintéticos y orgánicos</t>
    </r>
    <r>
      <rPr>
        <sz val="11"/>
        <rFont val="Arial Narrow"/>
        <family val="2"/>
      </rPr>
      <t xml:space="preserve"> en las columnas "Otros", puede emplear esta hoja para añadir los siguientes datos:</t>
    </r>
  </si>
  <si>
    <r>
      <t>TOTAL</t>
    </r>
    <r>
      <rPr>
        <b/>
        <vertAlign val="superscript"/>
        <sz val="11"/>
        <color indexed="9"/>
        <rFont val="Arial Narrow"/>
        <family val="2"/>
      </rPr>
      <t>(3)</t>
    </r>
  </si>
  <si>
    <r>
      <t>Al realizar los cálculos a través de los factores de emisión desglosados por gases (kgCO</t>
    </r>
    <r>
      <rPr>
        <vertAlign val="subscript"/>
        <sz val="10"/>
        <rFont val="Arial Narrow"/>
        <family val="2"/>
      </rPr>
      <t>2</t>
    </r>
    <r>
      <rPr>
        <sz val="10"/>
        <rFont val="Arial Narrow"/>
        <family val="2"/>
      </rPr>
      <t>/ud, gCH</t>
    </r>
    <r>
      <rPr>
        <vertAlign val="subscript"/>
        <sz val="10"/>
        <rFont val="Arial Narrow"/>
        <family val="2"/>
      </rPr>
      <t>4</t>
    </r>
    <r>
      <rPr>
        <sz val="10"/>
        <rFont val="Arial Narrow"/>
        <family val="2"/>
      </rPr>
      <t>/ud, gN</t>
    </r>
    <r>
      <rPr>
        <vertAlign val="subscript"/>
        <sz val="10"/>
        <rFont val="Arial Narrow"/>
        <family val="2"/>
      </rPr>
      <t>2</t>
    </r>
    <r>
      <rPr>
        <sz val="10"/>
        <rFont val="Arial Narrow"/>
        <family val="2"/>
      </rPr>
      <t>O/ud) es posible que se obtengan resultados ligeramente diferentes que al realizarlos a través del factor de emisión expresado en kgCO</t>
    </r>
    <r>
      <rPr>
        <vertAlign val="subscript"/>
        <sz val="10"/>
        <rFont val="Arial Narrow"/>
        <family val="2"/>
      </rPr>
      <t>2</t>
    </r>
    <r>
      <rPr>
        <sz val="10"/>
        <rFont val="Arial Narrow"/>
        <family val="2"/>
      </rPr>
      <t>e debido a los redondeos.</t>
    </r>
  </si>
  <si>
    <r>
      <rPr>
        <sz val="12"/>
        <color rgb="FF663300"/>
        <rFont val="Arial Narrow"/>
        <family val="2"/>
      </rPr>
      <t xml:space="preserve">Para un adecuado uso de la calculadora puede ayudarse del documento </t>
    </r>
    <r>
      <rPr>
        <u/>
        <sz val="12"/>
        <color rgb="FF663300"/>
        <rFont val="Arial Narrow"/>
        <family val="2"/>
      </rPr>
      <t>Instrucciones de uso de la calculadora de huella de carbono.</t>
    </r>
    <r>
      <rPr>
        <u/>
        <sz val="12"/>
        <color indexed="12"/>
        <rFont val="Arial Narrow"/>
        <family val="2"/>
      </rPr>
      <t xml:space="preserve">
</t>
    </r>
  </si>
  <si>
    <r>
      <t xml:space="preserve">Indicar las aportaciones de nitrógeno al suelo de fertilizantes sintéticos nitrogenados, </t>
    </r>
    <r>
      <rPr>
        <sz val="11"/>
        <rFont val="Arial Narrow"/>
        <family val="2"/>
      </rPr>
      <t>estiércoles y/o purines</t>
    </r>
    <r>
      <rPr>
        <sz val="11"/>
        <color theme="1"/>
        <rFont val="Arial Narrow"/>
        <family val="2"/>
      </rPr>
      <t xml:space="preserve"> y otros fertilizantes </t>
    </r>
    <r>
      <rPr>
        <sz val="11"/>
        <rFont val="Arial Narrow"/>
        <family val="2"/>
      </rPr>
      <t>orgánicos.</t>
    </r>
    <r>
      <rPr>
        <sz val="11"/>
        <color theme="1"/>
        <rFont val="Arial Narrow"/>
        <family val="2"/>
      </rPr>
      <t xml:space="preserve">
</t>
    </r>
    <r>
      <rPr>
        <u/>
        <sz val="11"/>
        <color theme="1"/>
        <rFont val="Arial Narrow"/>
        <family val="2"/>
      </rPr>
      <t>En los tres casos únicamente será necesario cumplimentar una de las dos opciones (B.1 o B.2)</t>
    </r>
    <r>
      <rPr>
        <sz val="11"/>
        <color theme="1"/>
        <rFont val="Arial Narrow"/>
        <family val="2"/>
      </rPr>
      <t xml:space="preserve"> en función de los datos disponibles. </t>
    </r>
    <r>
      <rPr>
        <sz val="11"/>
        <rFont val="Arial Narrow"/>
        <family val="2"/>
      </rPr>
      <t xml:space="preserve">Al incluir el dato en una de las dos opciones, la otra opción aparecerá sombreada indicando que ese dato ya no es necesario. </t>
    </r>
    <r>
      <rPr>
        <u/>
        <sz val="11"/>
        <rFont val="Arial Narrow"/>
        <family val="2"/>
      </rPr>
      <t xml:space="preserve">En cada tabla debe seleccionar tanto el tipo de fertilizante como el tipo de cultivo ya que las emisiones dependen de ambos parámetros. </t>
    </r>
  </si>
  <si>
    <r>
      <t>Nota: en los casos en los que se dispone únicamente del factor de emisión agregado expresado en CO</t>
    </r>
    <r>
      <rPr>
        <vertAlign val="subscript"/>
        <sz val="10"/>
        <color rgb="FF663300"/>
        <rFont val="Arial Narrow"/>
        <family val="2"/>
      </rPr>
      <t>2</t>
    </r>
    <r>
      <rPr>
        <sz val="10"/>
        <color rgb="FF663300"/>
        <rFont val="Arial Narrow"/>
        <family val="2"/>
      </rPr>
      <t>e y no de los factores de cada gas, estos últimos se considerarán nulos para el cálculo del total de las emisiones por gases.</t>
    </r>
  </si>
  <si>
    <t>Consumo de combustibles en instalaciones fijas</t>
  </si>
  <si>
    <t>Consumo de combustibles en vehículos y maquinaria</t>
  </si>
  <si>
    <t xml:space="preserve">                                          CONSUMO DE COMBUSTIBLES EN INSTALACIONES FIJAS</t>
  </si>
  <si>
    <t xml:space="preserve">                                          CONSUMO DE COMBUSTIBLES EN VEHÍCULOS Y MAQUINARIA</t>
  </si>
  <si>
    <r>
      <t xml:space="preserve"> - </t>
    </r>
    <r>
      <rPr>
        <u/>
        <sz val="11"/>
        <rFont val="Arial Narrow"/>
        <family val="2"/>
      </rPr>
      <t>Combustibles de equipos fijos</t>
    </r>
    <r>
      <rPr>
        <sz val="11"/>
        <rFont val="Arial Narrow"/>
        <family val="2"/>
      </rPr>
      <t>: datos de consumo de combustibles desglosados según facturas y/o lecturas de contadores.</t>
    </r>
  </si>
  <si>
    <r>
      <t xml:space="preserve"> - </t>
    </r>
    <r>
      <rPr>
        <u/>
        <sz val="11"/>
        <rFont val="Arial Narrow"/>
        <family val="2"/>
      </rPr>
      <t>Combustibles de vehículos</t>
    </r>
    <r>
      <rPr>
        <sz val="11"/>
        <rFont val="Arial Narrow"/>
        <family val="2"/>
      </rPr>
      <t>: datos de consumo de combustibles o de distancia recorrida desglosados según facturas y/o lecturas de contadores.</t>
    </r>
  </si>
  <si>
    <t xml:space="preserve"> - Gasóleo B: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</si>
  <si>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CALCULADORA DE HUELLA DE CARBONO 
PARA ORGANIZACIONES DEL SECTOR AGRÍCOLA
2007 - 2023</t>
  </si>
  <si>
    <t xml:space="preserve">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 </t>
  </si>
  <si>
    <r>
      <t xml:space="preserve">Por defecto </t>
    </r>
    <r>
      <rPr>
        <b/>
        <vertAlign val="superscript"/>
        <sz val="10"/>
        <color indexed="9"/>
        <rFont val="Arial Narrow"/>
        <family val="2"/>
      </rPr>
      <t>(1)</t>
    </r>
  </si>
  <si>
    <r>
      <rPr>
        <vertAlign val="superscript"/>
        <sz val="10"/>
        <rFont val="Arial Narrow"/>
        <family val="2"/>
      </rPr>
      <t>(1)</t>
    </r>
    <r>
      <rPr>
        <sz val="10"/>
        <rFont val="Arial Narrow"/>
        <family val="2"/>
      </rPr>
      <t xml:space="preserve"> Gas propano y gas butano: se proporcionan únicamente factores de emisión de CO2. </t>
    </r>
  </si>
  <si>
    <t>GWP 6th AR</t>
  </si>
  <si>
    <t>Gasóleo A (l)</t>
  </si>
  <si>
    <t>Gasolina  (l)</t>
  </si>
  <si>
    <t>La ley no exgie contenido Bio en gasolina y gasóleo</t>
  </si>
  <si>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1,474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3,516 kgCO</t>
    </r>
    <r>
      <rPr>
        <vertAlign val="subscript"/>
        <sz val="10"/>
        <rFont val="Arial Narrow"/>
        <family val="2"/>
      </rPr>
      <t>2</t>
    </r>
    <r>
      <rPr>
        <sz val="10"/>
        <rFont val="Arial Narrow"/>
        <family val="2"/>
      </rPr>
      <t>/kg.</t>
    </r>
  </si>
  <si>
    <r>
      <t xml:space="preserve">Densidad LPG: </t>
    </r>
    <r>
      <rPr>
        <sz val="11"/>
        <rFont val="Arial Narrow"/>
        <family val="2"/>
      </rPr>
      <t>estimación a partir de las densidades de propano y butano considerando una estequiometría de 35% propano C3H8 – 65% butano C4H10</t>
    </r>
  </si>
  <si>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</si>
  <si>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</si>
  <si>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t>Densidades de la gasolina, gasóleo y FAME</t>
  </si>
  <si>
    <r>
      <t xml:space="preserve"> - Tabla 3.8.8. Especificaciones de combustibles en el transporte por carretera del Informe de Inventario Nacional de Gases de Efecto Invernadero 1990 - 2019 (Edición 2021). </t>
    </r>
    <r>
      <rPr>
        <u/>
        <sz val="11"/>
        <color rgb="FF0000FF"/>
        <rFont val="Arial Narrow"/>
        <family val="2"/>
      </rPr>
      <t>https://www.miteco.gob.es/es/calidad-y-evaluacion-ambiental/temas/sistema-espanol-de-inventario-sei-.html</t>
    </r>
  </si>
  <si>
    <t>Consumo de combustibles debido al transporte de pasajeros y/o de mercancías que realiza la organización a través de vehículos rodados que son propiedad de la organización, o sobre los que tiene control. Además, puede incluir el consumo de AdBlue.</t>
  </si>
  <si>
    <t>Consumo de combustibles de la maquinaria móvil agrícola, forestal, comercial, institucional o industrial (tractores, motosierras, etc.) que es propiedad de la organización, o sobre la que tiene control. También, puede incluir el consumo de lubricante</t>
  </si>
  <si>
    <r>
      <t xml:space="preserve">Debe introducir los litros de </t>
    </r>
    <r>
      <rPr>
        <u/>
        <sz val="11"/>
        <rFont val="Arial Narrow"/>
        <family val="2"/>
      </rPr>
      <t>AdBlue</t>
    </r>
    <r>
      <rPr>
        <sz val="11"/>
        <rFont val="Arial Narrow"/>
        <family val="2"/>
      </rPr>
      <t xml:space="preserve"> consumidos durante el año de cálculo (el factor de emisión lleva implícito el contenido de urea del aditivo).</t>
    </r>
  </si>
  <si>
    <r>
      <t xml:space="preserve">Los datos necesarios son: </t>
    </r>
    <r>
      <rPr>
        <u/>
        <sz val="11"/>
        <rFont val="Arial Narrow"/>
        <family val="2"/>
      </rPr>
      <t>categoría de vehículo</t>
    </r>
    <r>
      <rPr>
        <sz val="11"/>
        <rFont val="Arial Narrow"/>
        <family val="2"/>
      </rPr>
      <t xml:space="preserve">, </t>
    </r>
    <r>
      <rPr>
        <u/>
        <sz val="11"/>
        <rFont val="Arial Narrow"/>
        <family val="2"/>
      </rPr>
      <t>tipo</t>
    </r>
    <r>
      <rPr>
        <sz val="11"/>
        <rFont val="Arial Narrow"/>
        <family val="2"/>
      </rPr>
      <t xml:space="preserve"> y </t>
    </r>
    <r>
      <rPr>
        <u/>
        <sz val="11"/>
        <rFont val="Arial Narrow"/>
        <family val="2"/>
      </rPr>
      <t>cantidad</t>
    </r>
    <r>
      <rPr>
        <sz val="11"/>
        <rFont val="Arial Narrow"/>
        <family val="2"/>
      </rPr>
      <t xml:space="preserve"> de </t>
    </r>
    <r>
      <rPr>
        <u/>
        <sz val="11"/>
        <rFont val="Arial Narrow"/>
        <family val="2"/>
      </rPr>
      <t>combustible y/o aditivo (AdBlue) consumido</t>
    </r>
    <r>
      <rPr>
        <sz val="11"/>
        <rFont val="Arial Narrow"/>
        <family val="2"/>
      </rPr>
      <t>.</t>
    </r>
  </si>
  <si>
    <t xml:space="preserve">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t>
  </si>
  <si>
    <t>Si en su factura aparece el dato de combustible como gasolina o gasóleo A (no se especifica la proporción de biocombustible), deberá escoger la opción más conservadora que en caso de ser gasolina será «E5», y en caso de ser gasóleo A, será «B7».</t>
  </si>
  <si>
    <t>Opción A.1: Cantidad de combustible o aditivo consumido</t>
  </si>
  <si>
    <r>
      <rPr>
        <u/>
        <sz val="11"/>
        <rFont val="Arial Narrow"/>
        <family val="2"/>
      </rPr>
      <t>Opciones de cálculo</t>
    </r>
    <r>
      <rPr>
        <sz val="11"/>
        <rFont val="Arial Narrow"/>
        <family val="2"/>
      </rPr>
      <t xml:space="preserve">: únicamente deberá cumplimentar una de las dos opciones (A.1 o A.2) en función de los datos disponibles (si cumplimenta ambas opciones estará duplicando las emisiones).
  - </t>
    </r>
    <r>
      <rPr>
        <i/>
        <sz val="11"/>
        <rFont val="Arial Narrow"/>
        <family val="2"/>
      </rPr>
      <t>Opción A.1</t>
    </r>
    <r>
      <rPr>
        <sz val="11"/>
        <rFont val="Arial Narrow"/>
        <family val="2"/>
      </rPr>
      <t xml:space="preserve">: los datos necesarios son la categoría de vehículo, así como el tipo y la cantidad de combustible o aditivo (AdBlue) consumido.
  - </t>
    </r>
    <r>
      <rPr>
        <i/>
        <sz val="11"/>
        <rFont val="Arial Narrow"/>
        <family val="2"/>
      </rPr>
      <t>Opción A.2</t>
    </r>
    <r>
      <rPr>
        <sz val="11"/>
        <rFont val="Arial Narrow"/>
        <family val="2"/>
      </rPr>
      <t>: los datos necesarios son la categoría de vehículo, tipo de combustible y la distancia recorrida (expresada en km).</t>
    </r>
  </si>
  <si>
    <r>
      <rPr>
        <u/>
        <sz val="11"/>
        <rFont val="Arial Narrow"/>
        <family val="2"/>
      </rPr>
      <t>Modo de propulsión</t>
    </r>
    <r>
      <rPr>
        <sz val="11"/>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t>
    </r>
    <r>
      <rPr>
        <i/>
        <sz val="11"/>
        <rFont val="Arial Narrow"/>
        <family val="2"/>
      </rPr>
      <t>B. Consumo de electricidad en vehículos</t>
    </r>
    <r>
      <rPr>
        <sz val="11"/>
        <rFont val="Arial Narrow"/>
        <family val="2"/>
      </rPr>
      <t xml:space="preserve"> de la pestaña </t>
    </r>
    <r>
      <rPr>
        <i/>
        <sz val="11"/>
        <rFont val="Arial Narrow"/>
        <family val="2"/>
      </rPr>
      <t>10. Electricidad y otras energías,</t>
    </r>
    <r>
      <rPr>
        <sz val="11"/>
        <rFont val="Arial Narrow"/>
        <family val="2"/>
      </rPr>
      <t xml:space="preserve"> los kWh consumidos.
  - Vehículo eléctrico: indicar los kWh consumidos en el apartado </t>
    </r>
    <r>
      <rPr>
        <i/>
        <sz val="11"/>
        <rFont val="Arial Narrow"/>
        <family val="2"/>
      </rPr>
      <t xml:space="preserve">B. Consumo de electricidad en vehículos </t>
    </r>
    <r>
      <rPr>
        <sz val="11"/>
        <rFont val="Arial Narrow"/>
        <family val="2"/>
      </rPr>
      <t xml:space="preserve">de la pestaña </t>
    </r>
    <r>
      <rPr>
        <i/>
        <sz val="11"/>
        <rFont val="Arial Narrow"/>
        <family val="2"/>
      </rPr>
      <t>10. Electricidad y otras energías.</t>
    </r>
  </si>
  <si>
    <r>
      <t>Tipo de Combustible</t>
    </r>
    <r>
      <rPr>
        <b/>
        <vertAlign val="superscript"/>
        <sz val="10"/>
        <color indexed="9"/>
        <rFont val="Arial Narrow"/>
        <family val="2"/>
      </rPr>
      <t>(2)</t>
    </r>
    <r>
      <rPr>
        <b/>
        <sz val="10"/>
        <color indexed="9"/>
        <rFont val="Arial Narrow"/>
        <family val="2"/>
      </rPr>
      <t xml:space="preserve"> o aditivo </t>
    </r>
    <r>
      <rPr>
        <b/>
        <vertAlign val="superscript"/>
        <sz val="10"/>
        <color indexed="9"/>
        <rFont val="Arial Narrow"/>
        <family val="2"/>
      </rPr>
      <t>(3)</t>
    </r>
  </si>
  <si>
    <r>
      <t xml:space="preserve">Cantidad (ud) </t>
    </r>
    <r>
      <rPr>
        <b/>
        <vertAlign val="superscript"/>
        <sz val="10"/>
        <color indexed="9"/>
        <rFont val="Arial Narrow"/>
        <family val="2"/>
      </rPr>
      <t>(4)</t>
    </r>
  </si>
  <si>
    <r>
      <t xml:space="preserve">Por defecto </t>
    </r>
    <r>
      <rPr>
        <b/>
        <vertAlign val="superscript"/>
        <sz val="10"/>
        <color indexed="9"/>
        <rFont val="Arial Narrow"/>
        <family val="2"/>
      </rPr>
      <t>(5)</t>
    </r>
  </si>
  <si>
    <r>
      <t xml:space="preserve">Otros </t>
    </r>
    <r>
      <rPr>
        <b/>
        <vertAlign val="superscript"/>
        <sz val="10"/>
        <color indexed="9"/>
        <rFont val="Arial Narrow"/>
        <family val="2"/>
      </rPr>
      <t>(6)</t>
    </r>
  </si>
  <si>
    <r>
      <t xml:space="preserve"> - </t>
    </r>
    <r>
      <rPr>
        <i/>
        <sz val="10"/>
        <rFont val="Arial Narrow"/>
        <family val="2"/>
      </rPr>
      <t>Camiones (N2 y N3)</t>
    </r>
    <r>
      <rPr>
        <sz val="10"/>
        <rFont val="Arial Narrow"/>
        <family val="2"/>
      </rPr>
      <t>: vehículos de mercancías de más de 3,5 toneladas (N2, N3)</t>
    </r>
  </si>
  <si>
    <r>
      <t xml:space="preserve"> - </t>
    </r>
    <r>
      <rPr>
        <i/>
        <sz val="10"/>
        <rFont val="Arial Narrow"/>
        <family val="2"/>
      </rPr>
      <t>Autobuses (M)</t>
    </r>
    <r>
      <rPr>
        <sz val="10"/>
        <rFont val="Arial Narrow"/>
        <family val="2"/>
      </rPr>
      <t>: categorías M2 y M3</t>
    </r>
  </si>
  <si>
    <r>
      <t xml:space="preserve"> - </t>
    </r>
    <r>
      <rPr>
        <i/>
        <sz val="10"/>
        <rFont val="Arial Narrow"/>
        <family val="2"/>
      </rPr>
      <t>Ciclomotores (L)</t>
    </r>
    <r>
      <rPr>
        <sz val="10"/>
        <rFont val="Arial Narrow"/>
        <family val="2"/>
      </rPr>
      <t>: categorías L1e y L2e</t>
    </r>
  </si>
  <si>
    <r>
      <t xml:space="preserve"> - M</t>
    </r>
    <r>
      <rPr>
        <i/>
        <sz val="10"/>
        <rFont val="Arial Narrow"/>
        <family val="2"/>
      </rPr>
      <t>otocicletas (L)</t>
    </r>
    <r>
      <rPr>
        <sz val="10"/>
        <rFont val="Arial Narrow"/>
        <family val="2"/>
      </rPr>
      <t>: categorías L3e, L4e, L5e, L6e y L7e</t>
    </r>
  </si>
  <si>
    <r>
      <t>Los factores de emisión de CO</t>
    </r>
    <r>
      <rPr>
        <vertAlign val="subscript"/>
        <sz val="10"/>
        <rFont val="Arial Narrow"/>
        <family val="2"/>
      </rPr>
      <t>2</t>
    </r>
    <r>
      <rPr>
        <sz val="10"/>
        <rFont val="Arial Narrow"/>
        <family val="2"/>
      </rPr>
      <t xml:space="preserve"> de todos los tipos de combustible y categorías de vehículos incluyen las emisiones debidas a los lubricantes.</t>
    </r>
  </si>
  <si>
    <r>
      <rPr>
        <vertAlign val="superscript"/>
        <sz val="10"/>
        <rFont val="Arial Narrow"/>
        <family val="2"/>
      </rPr>
      <t xml:space="preserve">(3) </t>
    </r>
    <r>
      <rPr>
        <sz val="10"/>
        <rFont val="Arial Narrow"/>
        <family val="2"/>
      </rPr>
      <t>Adblue: introduzca el dato de litros de AdBlue consumidos durante el año de cálculo.  El factor de emisión de CO</t>
    </r>
    <r>
      <rPr>
        <vertAlign val="subscript"/>
        <sz val="10"/>
        <rFont val="Arial Narrow"/>
        <family val="2"/>
      </rPr>
      <t>2</t>
    </r>
    <r>
      <rPr>
        <sz val="10"/>
        <rFont val="Arial Narrow"/>
        <family val="2"/>
      </rPr>
      <t xml:space="preserve"> lleva implícito el contenido de urea del aditivo. No se proporciona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</si>
  <si>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rPr>
        <vertAlign val="superscript"/>
        <sz val="10"/>
        <rFont val="Arial Narrow"/>
        <family val="2"/>
      </rPr>
      <t xml:space="preserve">(5) </t>
    </r>
    <r>
      <rPr>
        <sz val="10"/>
        <rFont val="Arial Narrow"/>
        <family val="2"/>
      </rPr>
      <t>CNG y LNG para camiones (N2, N3): se proporcionan únicamente factores de emisión de CO</t>
    </r>
    <r>
      <rPr>
        <vertAlign val="subscript"/>
        <sz val="10"/>
        <rFont val="Arial Narrow"/>
        <family val="2"/>
      </rPr>
      <t>2</t>
    </r>
    <r>
      <rPr>
        <sz val="10"/>
        <rFont val="Arial Narrow"/>
        <family val="2"/>
      </rPr>
      <t>.</t>
    </r>
  </si>
  <si>
    <r>
      <rPr>
        <vertAlign val="superscript"/>
        <sz val="10"/>
        <rFont val="Arial Narrow"/>
        <family val="2"/>
      </rPr>
      <t xml:space="preserve">(6)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donde se extraen sus factores de emisión, así como sus valores y unidades en las que se expresan.</t>
    </r>
  </si>
  <si>
    <r>
      <rPr>
        <vertAlign val="superscript"/>
        <sz val="10"/>
        <rFont val="Arial Narrow"/>
        <family val="2"/>
      </rPr>
      <t xml:space="preserve">(1) </t>
    </r>
    <r>
      <rPr>
        <sz val="10"/>
        <rFont val="Arial Narrow"/>
        <family val="2"/>
      </rPr>
      <t xml:space="preserve">Categoría de vehículo según la clasificación de vehículos la UNECE (United Nations Economic Commission for Europe): </t>
    </r>
    <r>
      <rPr>
        <u/>
        <sz val="10"/>
        <color rgb="FF0000FF"/>
        <rFont val="Arial Narrow"/>
        <family val="2"/>
      </rPr>
      <t>https://unece.org/classification-and-definition-vehicles</t>
    </r>
  </si>
  <si>
    <r>
      <rPr>
        <vertAlign val="superscript"/>
        <sz val="10"/>
        <rFont val="Arial Narrow"/>
        <family val="2"/>
      </rPr>
      <t xml:space="preserve">(2) </t>
    </r>
    <r>
      <rPr>
        <sz val="10"/>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</si>
  <si>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rPr>
        <vertAlign val="superscript"/>
        <sz val="10"/>
        <rFont val="Arial Narrow"/>
        <family val="2"/>
      </rPr>
      <t xml:space="preserve">(4) </t>
    </r>
    <r>
      <rPr>
        <sz val="10"/>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rgb="FF0000FF"/>
        <rFont val="Arial Narrow"/>
        <family val="2"/>
      </rPr>
      <t>https://energia.gob.es/es-es/Servicios/Paginas/consultasdecarburantes.aspx</t>
    </r>
    <r>
      <rPr>
        <sz val="10"/>
        <rFont val="Arial Narrow"/>
        <family val="2"/>
      </rPr>
      <t>)</t>
    </r>
  </si>
  <si>
    <r>
      <rPr>
        <sz val="11"/>
        <rFont val="Arial Narrow"/>
        <family val="2"/>
      </rPr>
      <t xml:space="preserve">Los datos necesarios son: </t>
    </r>
    <r>
      <rPr>
        <u/>
        <sz val="11"/>
        <rFont val="Arial Narrow"/>
        <family val="2"/>
      </rPr>
      <t>categoría de vehículo</t>
    </r>
    <r>
      <rPr>
        <sz val="11"/>
        <rFont val="Arial Narrow"/>
        <family val="2"/>
      </rPr>
      <t xml:space="preserve">, </t>
    </r>
    <r>
      <rPr>
        <u/>
        <sz val="11"/>
        <rFont val="Arial Narrow"/>
        <family val="2"/>
      </rPr>
      <t>tipo genérico</t>
    </r>
    <r>
      <rPr>
        <sz val="11"/>
        <rFont val="Arial Narrow"/>
        <family val="2"/>
      </rPr>
      <t xml:space="preserve"> de </t>
    </r>
    <r>
      <rPr>
        <u/>
        <sz val="11"/>
        <rFont val="Arial Narrow"/>
        <family val="2"/>
      </rPr>
      <t xml:space="preserve">combustible </t>
    </r>
    <r>
      <rPr>
        <sz val="11"/>
        <rFont val="Arial Narrow"/>
        <family val="2"/>
      </rPr>
      <t xml:space="preserve">y </t>
    </r>
    <r>
      <rPr>
        <u/>
        <sz val="11"/>
        <rFont val="Arial Narrow"/>
        <family val="2"/>
      </rPr>
      <t>distancia recorrida expresada en km.</t>
    </r>
  </si>
  <si>
    <r>
      <t xml:space="preserve">Si emplea </t>
    </r>
    <r>
      <rPr>
        <u/>
        <sz val="11"/>
        <rFont val="Arial Narrow"/>
        <family val="2"/>
      </rPr>
      <t xml:space="preserve">AdBlue </t>
    </r>
    <r>
      <rPr>
        <sz val="11"/>
        <rFont val="Arial Narrow"/>
        <family val="2"/>
      </rPr>
      <t xml:space="preserve">en sus vehículos, debe introducir los litros consumidos de dicho aditivo en la opción </t>
    </r>
    <r>
      <rPr>
        <i/>
        <sz val="11"/>
        <rFont val="Arial Narrow"/>
        <family val="2"/>
      </rPr>
      <t>A.1: Cantidad de combustible y/o aditivo consumido.</t>
    </r>
  </si>
  <si>
    <r>
      <t xml:space="preserve">Por defecto </t>
    </r>
    <r>
      <rPr>
        <b/>
        <vertAlign val="superscript"/>
        <sz val="10"/>
        <color indexed="9"/>
        <rFont val="Arial Narrow"/>
        <family val="2"/>
      </rPr>
      <t>(3)</t>
    </r>
  </si>
  <si>
    <r>
      <rPr>
        <vertAlign val="superscript"/>
        <sz val="10"/>
        <rFont val="Arial Narrow"/>
        <family val="2"/>
      </rPr>
      <t xml:space="preserve">(3) </t>
    </r>
    <r>
      <rPr>
        <sz val="10"/>
        <rFont val="Arial Narrow"/>
        <family val="2"/>
      </rPr>
      <t>Gasóleo, CNG y LNG para camiones (N2, N3): se proporcionan únicamente factores de emisión de CO</t>
    </r>
    <r>
      <rPr>
        <vertAlign val="subscript"/>
        <sz val="10"/>
        <rFont val="Arial Narrow"/>
        <family val="2"/>
      </rPr>
      <t>2</t>
    </r>
    <r>
      <rPr>
        <sz val="10"/>
        <rFont val="Arial Narrow"/>
        <family val="2"/>
      </rPr>
      <t xml:space="preserve">. </t>
    </r>
  </si>
  <si>
    <r>
      <rPr>
        <vertAlign val="superscript"/>
        <sz val="10"/>
        <color indexed="8"/>
        <rFont val="Arial Narrow"/>
        <family val="2"/>
      </rPr>
      <t>(4)</t>
    </r>
    <r>
      <rPr>
        <sz val="10"/>
        <color indexed="8"/>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indexed="8"/>
        <rFont val="Arial Narrow"/>
        <family val="2"/>
      </rPr>
      <t>2. Hoja de trabajo. Consumos</t>
    </r>
    <r>
      <rPr>
        <sz val="10"/>
        <color indexed="8"/>
        <rFont val="Arial Narrow"/>
        <family val="2"/>
      </rPr>
      <t xml:space="preserve"> el nombre del combustible, la fuente de donde se extraen sus factores de emisión, así como sus valores y unidades en las que se expresan.     </t>
    </r>
  </si>
  <si>
    <r>
      <rPr>
        <vertAlign val="superscript"/>
        <sz val="10"/>
        <color theme="1"/>
        <rFont val="Arial Narrow"/>
        <family val="2"/>
      </rPr>
      <t>(2)</t>
    </r>
    <r>
      <rPr>
        <sz val="10"/>
        <color theme="1"/>
        <rFont val="Arial Narrow"/>
        <family val="2"/>
      </rPr>
      <t xml:space="preserve"> Se consideran tipos de combustible genéricos que incluyen la parte biogénica que se estima que contienen cada año en España. Las emisiones de esta parte biogénica son nulas por lo que el factor de emisión de CO</t>
    </r>
    <r>
      <rPr>
        <vertAlign val="subscript"/>
        <sz val="10"/>
        <color theme="1"/>
        <rFont val="Arial Narrow"/>
        <family val="2"/>
      </rPr>
      <t>2</t>
    </r>
    <r>
      <rPr>
        <sz val="10"/>
        <color theme="1"/>
        <rFont val="Arial Narrow"/>
        <family val="2"/>
      </rPr>
      <t xml:space="preserve"> se corresponde únicamente con la parte fósil.</t>
    </r>
  </si>
  <si>
    <t xml:space="preserve">Opción A.2: distancia recorrida (km) </t>
  </si>
  <si>
    <r>
      <rPr>
        <vertAlign val="superscript"/>
        <sz val="10"/>
        <rFont val="Arial Narrow"/>
        <family val="2"/>
      </rPr>
      <t xml:space="preserve">(1) </t>
    </r>
    <r>
      <rPr>
        <sz val="10"/>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2. Hoja de trabajo. Consumos</t>
    </r>
    <r>
      <rPr>
        <sz val="10"/>
        <rFont val="Arial Narrow"/>
        <family val="2"/>
      </rPr>
      <t xml:space="preserve"> el nombre del combustible, la fuente de donde se extraen sus factores de emisión, así como sus valores y unidades en las que se expresan.</t>
    </r>
  </si>
  <si>
    <r>
      <t>Tipo de Combustible o lubricante</t>
    </r>
    <r>
      <rPr>
        <b/>
        <vertAlign val="superscript"/>
        <sz val="10"/>
        <color indexed="9"/>
        <rFont val="Arial Narrow"/>
        <family val="2"/>
      </rPr>
      <t>(2)</t>
    </r>
  </si>
  <si>
    <r>
      <t xml:space="preserve">–  </t>
    </r>
    <r>
      <rPr>
        <i/>
        <sz val="10"/>
        <rFont val="Arial Narrow"/>
        <family val="2"/>
      </rPr>
      <t>Maquinaria móvil industrial</t>
    </r>
    <r>
      <rPr>
        <sz val="10"/>
        <rFont val="Arial Narrow"/>
        <family val="2"/>
      </rPr>
      <t xml:space="preserve">: Actividad que contempla el parque de maquinaria móvil que opera en espacios abiertos, esencialmente en las ramas de la minería, construcción, obras públicas e industria: extendedoras asfálticas, compactadoras, carros de perforación, excavadoras, motoniveladoras, explanadoras, tractores oruga, retrocargadoras, zanjadoras, fresadoras, etc. (SNAP 08.08.). En esta categoría también puede incluirse a las carretillas elevadoras. 
  </t>
    </r>
  </si>
  <si>
    <r>
      <rPr>
        <vertAlign val="superscript"/>
        <sz val="10"/>
        <rFont val="Arial Narrow"/>
        <family val="2"/>
      </rPr>
      <t xml:space="preserve">(1) </t>
    </r>
    <r>
      <rPr>
        <sz val="10"/>
        <rFont val="Arial Narrow"/>
        <family val="2"/>
      </rPr>
      <t xml:space="preserve">Las tipologías de maquinaria se definen de la siguiente manera (Sistema Español de Inventarios: </t>
    </r>
    <r>
      <rPr>
        <u/>
        <sz val="10"/>
        <color rgb="FF0000FF"/>
        <rFont val="Arial Narrow"/>
        <family val="2"/>
      </rPr>
      <t>https://www.miteco.gob.es/es/calidad-y-evaluacion-ambiental/temas/sistema-espanol-de-inventario-sei-/08060708-maquinaria-movil_tcm30-456063.pdf</t>
    </r>
    <r>
      <rPr>
        <sz val="10"/>
        <rFont val="Arial Narrow"/>
        <family val="2"/>
      </rPr>
      <t>):</t>
    </r>
    <r>
      <rPr>
        <u/>
        <sz val="10"/>
        <rFont val="Arial Narrow"/>
        <family val="2"/>
      </rPr>
      <t xml:space="preserve">
</t>
    </r>
  </si>
  <si>
    <r>
      <rPr>
        <vertAlign val="superscript"/>
        <sz val="10"/>
        <rFont val="Arial Narrow"/>
        <family val="2"/>
      </rPr>
      <t xml:space="preserve">(3)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donde se extraen sus factores de emisión, así como sus valores y unidades en las que se expresan.</t>
    </r>
  </si>
  <si>
    <t>Opción B.1: Tipo de maquinaria y cantidad de combustible o lubricante consumido</t>
  </si>
  <si>
    <r>
      <rPr>
        <b/>
        <sz val="12"/>
        <color rgb="FF663300"/>
        <rFont val="Arial Narrow"/>
        <family val="2"/>
      </rPr>
      <t>Opción B.2</t>
    </r>
    <r>
      <rPr>
        <sz val="11"/>
        <rFont val="Arial Narrow"/>
        <family val="2"/>
      </rPr>
      <t>: si no dispone del tipo y la cantidad de combustible utilizado y sí conoce, para cada labor agrícola realizada, los datos de superficie y determinadas características que definen la labor. 
  El combustible por defecto utilizado para realizar los cálculos es gasóleo B para maquinaria agrícola. Los datos necesarios según la labor son:</t>
    </r>
  </si>
  <si>
    <r>
      <t>Para calcular las emisiones de CO</t>
    </r>
    <r>
      <rPr>
        <vertAlign val="subscript"/>
        <sz val="11"/>
        <color theme="1"/>
        <rFont val="Arial Narrow"/>
        <family val="2"/>
      </rPr>
      <t>2</t>
    </r>
    <r>
      <rPr>
        <sz val="11"/>
        <color theme="1"/>
        <rFont val="Arial Narrow"/>
        <family val="2"/>
      </rPr>
      <t xml:space="preserve"> debidas al uso de lubricante, debe introducir los litros consumidos en la opción </t>
    </r>
    <r>
      <rPr>
        <i/>
        <sz val="11"/>
        <color theme="1"/>
        <rFont val="Arial Narrow"/>
        <family val="2"/>
      </rPr>
      <t xml:space="preserve">B.1. </t>
    </r>
  </si>
  <si>
    <r>
      <rPr>
        <b/>
        <sz val="12"/>
        <color rgb="FF663300"/>
        <rFont val="Arial Narrow"/>
        <family val="2"/>
      </rPr>
      <t>Opción B.1</t>
    </r>
    <r>
      <rPr>
        <sz val="11"/>
        <color theme="1"/>
        <rFont val="Arial Narrow"/>
        <family val="2"/>
      </rPr>
      <t>: si conoce el tipo de maquinaria, así como el tipo y la cantidad de combustible consumido en las labores agrícolas. En esta opción también puede incluir el consumo de lubricante.</t>
    </r>
  </si>
  <si>
    <r>
      <rPr>
        <vertAlign val="superscript"/>
        <sz val="10"/>
        <rFont val="Arial Narrow"/>
        <family val="2"/>
      </rPr>
      <t xml:space="preserve">(1) </t>
    </r>
    <r>
      <rPr>
        <i/>
        <sz val="10"/>
        <rFont val="Arial Narrow"/>
        <family val="2"/>
      </rPr>
      <t>Textura ligera</t>
    </r>
    <r>
      <rPr>
        <sz val="10"/>
        <rFont val="Arial Narrow"/>
        <family val="2"/>
      </rPr>
      <t>: incluye las texturas arenosas y francas.</t>
    </r>
    <r>
      <rPr>
        <sz val="10"/>
        <color rgb="FFFF0000"/>
        <rFont val="Arial Narrow"/>
        <family val="2"/>
      </rPr>
      <t xml:space="preserve">
</t>
    </r>
    <r>
      <rPr>
        <sz val="10"/>
        <rFont val="Arial Narrow"/>
        <family val="2"/>
      </rPr>
      <t xml:space="preserve">
</t>
    </r>
  </si>
  <si>
    <r>
      <t xml:space="preserve">  </t>
    </r>
    <r>
      <rPr>
        <i/>
        <sz val="10"/>
        <rFont val="Arial Narrow"/>
        <family val="2"/>
      </rPr>
      <t>Profundidad de trabajo</t>
    </r>
    <r>
      <rPr>
        <sz val="10"/>
        <rFont val="Arial Narrow"/>
        <family val="2"/>
      </rPr>
      <t xml:space="preserve">: se distingue </t>
    </r>
    <r>
      <rPr>
        <i/>
        <sz val="10"/>
        <rFont val="Arial Narrow"/>
        <family val="2"/>
      </rPr>
      <t>"Baja"</t>
    </r>
    <r>
      <rPr>
        <sz val="10"/>
        <rFont val="Arial Narrow"/>
        <family val="2"/>
      </rPr>
      <t xml:space="preserve"> y  </t>
    </r>
    <r>
      <rPr>
        <i/>
        <sz val="10"/>
        <rFont val="Arial Narrow"/>
        <family val="2"/>
      </rPr>
      <t>"Alta"</t>
    </r>
    <r>
      <rPr>
        <sz val="10"/>
        <rFont val="Arial Narrow"/>
        <family val="2"/>
      </rPr>
      <t xml:space="preserve"> en relación a las profundidades medias reflejadas en la tabla “B.2.1 Trabajos de laboreo del suelo”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</si>
  <si>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color theme="1"/>
        <rFont val="Arial Narrow"/>
        <family val="2"/>
      </rPr>
      <t xml:space="preserve">(2) </t>
    </r>
    <r>
      <rPr>
        <sz val="10"/>
        <color theme="1"/>
        <rFont val="Arial Narrow"/>
        <family val="2"/>
      </rPr>
      <t>Si el apero utilizado no se corresponde con ninguno de los incluidos en el desplegable y ha indicado la opción "</t>
    </r>
    <r>
      <rPr>
        <i/>
        <sz val="10"/>
        <color theme="1"/>
        <rFont val="Arial Narrow"/>
        <family val="2"/>
      </rPr>
      <t>Otros</t>
    </r>
    <r>
      <rPr>
        <sz val="10"/>
        <color theme="1"/>
        <rFont val="Arial Narrow"/>
        <family val="2"/>
      </rPr>
      <t>", deberá introducir en esta columna su consumo. Debe tener en cuenta que las unidades en que se exprese el consumo deben ser coherentes con las unidades en las que se expresen los factores de emisión.</t>
    </r>
  </si>
  <si>
    <r>
      <rPr>
        <vertAlign val="superscript"/>
        <sz val="10"/>
        <color theme="1"/>
        <rFont val="Arial Narrow"/>
        <family val="2"/>
      </rPr>
      <t xml:space="preserve">(3) </t>
    </r>
    <r>
      <rPr>
        <sz val="10"/>
        <color theme="1"/>
        <rFont val="Arial Narrow"/>
        <family val="2"/>
      </rPr>
      <t xml:space="preserve">Si el apero utilizado no se corresponde con ninguno de los incluidos en el desplegable y ha indicado la opción "Otros",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</si>
  <si>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r>
      <rPr>
        <vertAlign val="superscript"/>
        <sz val="10"/>
        <rFont val="Arial Narrow"/>
        <family val="2"/>
      </rPr>
      <t xml:space="preserve">(1) </t>
    </r>
    <r>
      <rPr>
        <i/>
        <sz val="10"/>
        <rFont val="Arial Narrow"/>
        <family val="2"/>
      </rPr>
      <t>Anchura del apero o trabajo en labor</t>
    </r>
    <r>
      <rPr>
        <sz val="10"/>
        <rFont val="Arial Narrow"/>
        <family val="2"/>
      </rPr>
      <t>: se distingue</t>
    </r>
    <r>
      <rPr>
        <i/>
        <sz val="10"/>
        <rFont val="Arial Narrow"/>
        <family val="2"/>
      </rPr>
      <t xml:space="preserve"> “Normal”</t>
    </r>
    <r>
      <rPr>
        <sz val="10"/>
        <rFont val="Arial Narrow"/>
        <family val="2"/>
      </rPr>
      <t xml:space="preserve"> y </t>
    </r>
    <r>
      <rPr>
        <i/>
        <sz val="10"/>
        <rFont val="Arial Narrow"/>
        <family val="2"/>
      </rPr>
      <t>“Elevada”</t>
    </r>
    <r>
      <rPr>
        <sz val="10"/>
        <rFont val="Arial Narrow"/>
        <family val="2"/>
      </rPr>
      <t xml:space="preserve"> según las anchuras reflejadas en la tabla “B.2.2 Trabajos de abonado, siembra, cultivo y tratamientos fitosanitarios” de la pestaña </t>
    </r>
    <r>
      <rPr>
        <i/>
        <sz val="10"/>
        <rFont val="Arial Narrow"/>
        <family val="2"/>
      </rPr>
      <t xml:space="preserve">12 Factores de emisión </t>
    </r>
    <r>
      <rPr>
        <sz val="10"/>
        <rFont val="Arial Narrow"/>
        <family val="2"/>
      </rPr>
      <t xml:space="preserve">(apartado 4. Vehículos y maquinaria, B. Funcionamiento de maquinaria).
</t>
    </r>
  </si>
  <si>
    <r>
      <rPr>
        <vertAlign val="superscript"/>
        <sz val="10"/>
        <rFont val="Arial Narrow"/>
        <family val="2"/>
      </rPr>
      <t xml:space="preserve">(2) </t>
    </r>
    <r>
      <rPr>
        <sz val="10"/>
        <rFont val="Arial Narrow"/>
        <family val="2"/>
      </rPr>
      <t>Si el tipo de maquinaria o apero utilizado no se corresponde con ninguno de los incluidos en el desplegable y ha indicado la opción "Otros", deberá introducir en esta columna su consumo. Debe tener en cuenta que las unidades en que se exprese el consumo han de ser coherentes con las unidades en las que se expresen los factores de emisión.</t>
    </r>
  </si>
  <si>
    <r>
      <rPr>
        <vertAlign val="superscript"/>
        <sz val="10"/>
        <color theme="1"/>
        <rFont val="Arial Narrow"/>
        <family val="2"/>
      </rPr>
      <t xml:space="preserve">(3) </t>
    </r>
    <r>
      <rPr>
        <sz val="10"/>
        <color theme="1"/>
        <rFont val="Arial Narrow"/>
        <family val="2"/>
      </rPr>
      <t>Si el tipo de apero empleado no es uno de los disponibles en el desplegable y ha indicado la opción “</t>
    </r>
    <r>
      <rPr>
        <i/>
        <sz val="10"/>
        <color theme="1"/>
        <rFont val="Arial Narrow"/>
        <family val="2"/>
      </rPr>
      <t>Otros</t>
    </r>
    <r>
      <rPr>
        <sz val="10"/>
        <color theme="1"/>
        <rFont val="Arial Narrow"/>
        <family val="2"/>
      </rPr>
      <t xml:space="preserve">”,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</si>
  <si>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r>
      <t xml:space="preserve">(1) </t>
    </r>
    <r>
      <rPr>
        <sz val="10"/>
        <rFont val="Arial Narrow"/>
        <family val="2"/>
      </rPr>
      <t xml:space="preserve">Capacidad de trabajo: se distingue </t>
    </r>
    <r>
      <rPr>
        <i/>
        <sz val="10"/>
        <rFont val="Arial Narrow"/>
        <family val="2"/>
      </rPr>
      <t>“Media”</t>
    </r>
    <r>
      <rPr>
        <sz val="10"/>
        <rFont val="Arial Narrow"/>
        <family val="2"/>
      </rPr>
      <t xml:space="preserve"> y </t>
    </r>
    <r>
      <rPr>
        <i/>
        <sz val="10"/>
        <rFont val="Arial Narrow"/>
        <family val="2"/>
      </rPr>
      <t>“Elevada”</t>
    </r>
    <r>
      <rPr>
        <sz val="10"/>
        <rFont val="Arial Narrow"/>
        <family val="2"/>
      </rPr>
      <t xml:space="preserve"> según lo indicado en las columnas “Observaciones” de la tabla “B.2.3 Trabajos de recolección” de la pestaña </t>
    </r>
    <r>
      <rPr>
        <i/>
        <sz val="10"/>
        <rFont val="Arial Narrow"/>
        <family val="2"/>
      </rPr>
      <t xml:space="preserve">12. Factores de emisión </t>
    </r>
    <r>
      <rPr>
        <sz val="10"/>
        <rFont val="Arial Narrow"/>
        <family val="2"/>
      </rPr>
      <t>(apartado 4. Vehículos y maquinaria, B. Funcionamiento de maquinaria)</t>
    </r>
    <r>
      <rPr>
        <i/>
        <sz val="10"/>
        <rFont val="Arial Narrow"/>
        <family val="2"/>
      </rPr>
      <t>.</t>
    </r>
    <r>
      <rPr>
        <vertAlign val="superscript"/>
        <sz val="10"/>
        <rFont val="Arial Narrow"/>
        <family val="2"/>
      </rPr>
      <t xml:space="preserve">
</t>
    </r>
  </si>
  <si>
    <r>
      <rPr>
        <vertAlign val="superscript"/>
        <sz val="10"/>
        <color theme="1"/>
        <rFont val="Arial Narrow"/>
        <family val="2"/>
      </rPr>
      <t xml:space="preserve">(3) </t>
    </r>
    <r>
      <rPr>
        <sz val="10"/>
        <color theme="1"/>
        <rFont val="Arial Narrow"/>
        <family val="2"/>
      </rPr>
      <t xml:space="preserve">Si el tipo de apero empleado no es uno de los disponibles en el desplegable y ha indicado la opción “Otros”, deberá introducir en estas columnas los factores de emisión. Debe tener cuenta que las unidades en que se expresen los factores han de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</si>
  <si>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r>
      <t xml:space="preserve"> - Gas Butano y Gas Propano: Anexo 7 del Informe de Inventario Nacional de Gases de Efecto Invernadero (1990 - 2012). Edición 2014.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t>
    </r>
  </si>
  <si>
    <t>Camiones (N2, N3)</t>
  </si>
  <si>
    <t>Ciclomotores (L1e, L2e)</t>
  </si>
  <si>
    <t>Motocicletas (L3e, L4e, L5e, L6e, L7e)</t>
  </si>
  <si>
    <t>Autobuses (M2, M3)</t>
  </si>
  <si>
    <t>LNG (kg)</t>
  </si>
  <si>
    <t>AdBlue (l)</t>
  </si>
  <si>
    <t xml:space="preserve">https://www.eea.europa.eu//publications/emep-eea-guidebook-2023 </t>
  </si>
  <si>
    <t>Gasolinas, gasóleos y FAME</t>
  </si>
  <si>
    <t xml:space="preserve"> Real Decreto 61/2006, de 31 de enero, por el que se determinan las especificaciones de gasolinas, gasóleos, fuelóleos y gases licuados del petróleo y se regula el uso de determinados biocarburantes.</t>
  </si>
  <si>
    <t>CNG</t>
  </si>
  <si>
    <t>LNG</t>
  </si>
  <si>
    <t>AdBlue</t>
  </si>
  <si>
    <r>
      <rPr>
        <u/>
        <sz val="11"/>
        <rFont val="Arial Narrow"/>
        <family val="2"/>
      </rPr>
      <t>Lubricantes</t>
    </r>
    <r>
      <rPr>
        <i/>
        <sz val="11"/>
        <rFont val="Arial Narrow"/>
        <family val="2"/>
      </rPr>
      <t xml:space="preserve">: </t>
    </r>
    <r>
      <rPr>
        <sz val="11"/>
        <rFont val="Arial Narrow"/>
        <family val="2"/>
      </rPr>
      <t>a los factores de emisión de CO</t>
    </r>
    <r>
      <rPr>
        <vertAlign val="subscript"/>
        <sz val="11"/>
        <rFont val="Arial Narrow"/>
        <family val="2"/>
      </rPr>
      <t>2</t>
    </r>
    <r>
      <rPr>
        <sz val="11"/>
        <rFont val="Arial Narrow"/>
        <family val="2"/>
      </rPr>
      <t xml:space="preserve"> de todas las categorías de vehículos y tipos de combustible, se añaden las emisiones debidas a los lubricantes. Se han realizado asimilaciones para los casos en los que no se dispone del factor de emisión para un determinado combustible y categoría de vehículo.</t>
    </r>
  </si>
  <si>
    <r>
      <t xml:space="preserve"> - Tabla 3-13: Tier 1 CO</t>
    </r>
    <r>
      <rPr>
        <vertAlign val="subscript"/>
        <sz val="11"/>
        <rFont val="Arial Narrow"/>
        <family val="2"/>
      </rPr>
      <t>2</t>
    </r>
    <r>
      <rPr>
        <sz val="11"/>
        <rFont val="Arial Narrow"/>
        <family val="2"/>
      </rPr>
      <t xml:space="preserve"> emission factors from combustion of lubricant oil de la guía EMEP/EEA air pollutant emission inventory guidebook 2023, 1.A.3.b.i-iv Road transport.</t>
    </r>
  </si>
  <si>
    <r>
      <t xml:space="preserve"> - </t>
    </r>
    <r>
      <rPr>
        <i/>
        <sz val="11"/>
        <rFont val="Arial Narrow"/>
        <family val="2"/>
      </rPr>
      <t>Factores de emisión y PCI (Poder Calorífico Inferior)</t>
    </r>
    <r>
      <rPr>
        <sz val="11"/>
        <rFont val="Arial Narrow"/>
        <family val="2"/>
      </rPr>
      <t xml:space="preserve">: datos específicos proporcionados por el equipo del Sistema Español de Inventario (SEI). Para cada año se emplean los datos del año anterior. </t>
    </r>
  </si>
  <si>
    <r>
      <t>A los factores de emisión de CO</t>
    </r>
    <r>
      <rPr>
        <vertAlign val="subscript"/>
        <sz val="11"/>
        <rFont val="Arial Narrow"/>
        <family val="2"/>
      </rPr>
      <t xml:space="preserve">2 </t>
    </r>
    <r>
      <rPr>
        <sz val="11"/>
        <rFont val="Arial Narrow"/>
        <family val="2"/>
      </rPr>
      <t>de gasolinas y gasóleos se les descuenta la proporción de biocombustible por ser de origen biogénico. En el caso del gasóleo se añaden las emisiones de la parte fósil de los FAME (siglas en inglés de Esteres Metílicos de Ácidos Grasos).</t>
    </r>
  </si>
  <si>
    <r>
      <t xml:space="preserve"> - Proporción de biocombustible</t>
    </r>
    <r>
      <rPr>
        <sz val="11"/>
        <rFont val="Arial Narrow"/>
        <family val="2"/>
      </rPr>
      <t xml:space="preserve"> (se distinguen tres periodos):</t>
    </r>
  </si>
  <si>
    <r>
      <t>o</t>
    </r>
    <r>
      <rPr>
        <sz val="7"/>
        <rFont val="Arial Narrow"/>
        <family val="2"/>
      </rPr>
      <t xml:space="preserve">   </t>
    </r>
    <r>
      <rPr>
        <sz val="11"/>
        <rFont val="Arial Narrow"/>
        <family val="2"/>
      </rPr>
      <t>2011: RD 459/2011 relativo a los objetivos obligatorios mínimos de venta o consumo de biocarburantes establecidos para España (fija una cantidad mínima de biocarburantes en diésel del 6% y de biocarburantes en gasolina del 3,9% para 2011).</t>
    </r>
  </si>
  <si>
    <r>
      <t>o</t>
    </r>
    <r>
      <rPr>
        <sz val="7"/>
        <rFont val="Arial Narrow"/>
        <family val="2"/>
      </rPr>
      <t xml:space="preserve">   </t>
    </r>
    <r>
      <rPr>
        <sz val="11"/>
        <rFont val="Arial Narrow"/>
        <family val="2"/>
      </rPr>
      <t>2012: RD 459/2011 relativo a los objetivos obligatorios mínimos de venta o consumo de biocarburantes establecidos para España (fija una cantidad mínima de biocarburantes en diésel del 7% y de biocarburantes en gasolina del 4,1% para 2012).</t>
    </r>
  </si>
  <si>
    <r>
      <t>o</t>
    </r>
    <r>
      <rPr>
        <sz val="7"/>
        <rFont val="Arial Narrow"/>
        <family val="2"/>
      </rPr>
      <t xml:space="preserve">   </t>
    </r>
    <r>
      <rPr>
        <sz val="11"/>
        <rFont val="Arial Narrow"/>
        <family val="2"/>
      </rPr>
      <t>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r>
  </si>
  <si>
    <r>
      <t xml:space="preserve">% de carbono fósil en los FAME del gasóleo: </t>
    </r>
    <r>
      <rPr>
        <sz val="11"/>
        <rFont val="Arial Narrow"/>
        <family val="2"/>
      </rPr>
      <t xml:space="preserve">datos específicos proporcionados por el equipo del Sistema Español de Inventario (SEI). Para cada año se emplean los datos del año anterior. </t>
    </r>
  </si>
  <si>
    <r>
      <t xml:space="preserve"> - </t>
    </r>
    <r>
      <rPr>
        <i/>
        <sz val="11"/>
        <rFont val="Arial Narrow"/>
        <family val="2"/>
      </rPr>
      <t xml:space="preserve">Densidades: </t>
    </r>
    <r>
      <rPr>
        <sz val="11"/>
        <rFont val="Arial Narrow"/>
        <family val="2"/>
      </rPr>
      <t>Tabla 3.8.8. Especificaciones de combustibles en el transporte por carretera del Inventario Nacional de Gases de Efecto Invernadero (1990 - 2019). Edición 2021.</t>
    </r>
  </si>
  <si>
    <r>
      <t xml:space="preserve"> - </t>
    </r>
    <r>
      <rPr>
        <i/>
        <sz val="11"/>
        <rFont val="Arial Narrow"/>
        <family val="2"/>
      </rPr>
      <t>Factores de emisión y PCI</t>
    </r>
    <r>
      <rPr>
        <sz val="11"/>
        <rFont val="Arial Narrow"/>
        <family val="2"/>
      </rPr>
      <t xml:space="preserve">: datos específicos proporcionados por el equipo del Sistema Español de Inventario (SEI). Para cada año se emplean los datos del año anterior. </t>
    </r>
  </si>
  <si>
    <r>
      <t xml:space="preserve"> - </t>
    </r>
    <r>
      <rPr>
        <i/>
        <sz val="11"/>
        <rFont val="Arial Narrow"/>
        <family val="2"/>
      </rPr>
      <t>Densidad</t>
    </r>
    <r>
      <rPr>
        <sz val="11"/>
        <rFont val="Arial Narrow"/>
        <family val="2"/>
      </rPr>
      <t>: estimación a partir de las densidades de propano y butano considerando una estequiometría de 35% propano C3H8 – 65% butano C4H10</t>
    </r>
  </si>
  <si>
    <r>
      <t xml:space="preserve"> - Turismos y autobuses: </t>
    </r>
    <r>
      <rPr>
        <sz val="11"/>
        <rFont val="Arial Narrow"/>
        <family val="2"/>
      </rPr>
      <t xml:space="preserve">factores de emisión proporcionados por el equipo del Sistema Español de Inventario (SEI). Para cada año se emplean los datos del año anterior. </t>
    </r>
  </si>
  <si>
    <r>
      <rPr>
        <i/>
        <sz val="11"/>
        <rFont val="Arial Narrow"/>
        <family val="2"/>
      </rPr>
      <t xml:space="preserve"> - Camiones</t>
    </r>
    <r>
      <rPr>
        <sz val="11"/>
        <rFont val="Arial Narrow"/>
        <family val="2"/>
      </rPr>
      <t>: factores de emisión de CO</t>
    </r>
    <r>
      <rPr>
        <vertAlign val="subscript"/>
        <sz val="11"/>
        <rFont val="Arial Narrow"/>
        <family val="2"/>
      </rPr>
      <t>2</t>
    </r>
    <r>
      <rPr>
        <sz val="11"/>
        <rFont val="Arial Narrow"/>
        <family val="2"/>
      </rPr>
      <t xml:space="preserve"> del CNG en la en actividad "1.A.3.b Transporte por carretera" del Informe de Inventario Nacional de Gases de Efecto Invernadero (1990 - 2022) para los turismos y autobuses.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</si>
  <si>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r>
      <t xml:space="preserve"> - Se asimilan los factores de emisión de CO</t>
    </r>
    <r>
      <rPr>
        <vertAlign val="subscript"/>
        <sz val="11"/>
        <rFont val="Arial Narrow"/>
        <family val="2"/>
      </rPr>
      <t>2</t>
    </r>
    <r>
      <rPr>
        <sz val="11"/>
        <rFont val="Arial Narrow"/>
        <family val="2"/>
      </rPr>
      <t xml:space="preserve"> del CNG en la en actividad "1.A.3.b Transporte por carretera" del Informe del Inventario Nacional de Gases de Efecto Invernadero (1990 - 2022) para los turismos y autobuses.  Para cada año se emplean los datos del año anterior. No se proporcionan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t>
    </r>
  </si>
  <si>
    <r>
      <t xml:space="preserve"> - Los factores de emisión de CO</t>
    </r>
    <r>
      <rPr>
        <vertAlign val="subscript"/>
        <sz val="11"/>
        <rFont val="Arial Narrow"/>
        <family val="2"/>
      </rPr>
      <t>2</t>
    </r>
    <r>
      <rPr>
        <sz val="11"/>
        <rFont val="Arial Narrow"/>
        <family val="2"/>
      </rPr>
      <t xml:space="preserve"> indicados se refieren a la reacción de reducción que se produce sobre el catalizador que da lugar a la formación de CO</t>
    </r>
    <r>
      <rPr>
        <vertAlign val="subscript"/>
        <sz val="11"/>
        <rFont val="Arial Narrow"/>
        <family val="2"/>
      </rPr>
      <t>2</t>
    </r>
    <r>
      <rPr>
        <sz val="11"/>
        <rFont val="Arial Narrow"/>
        <family val="2"/>
      </rPr>
      <t>. No se incluyen factores de emisión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Estos valores pueden consultarse en EMEP/EEA 2023 air pollutant emission inventory guidebook 2023, 1.A.3.b.i-iv Road transport 2023. </t>
    </r>
  </si>
  <si>
    <t>Camiones (N2, N3)*</t>
  </si>
  <si>
    <t>AdBlue (l)**</t>
  </si>
  <si>
    <r>
      <t>* CNG y LNG para camiones (N2 y N3): se proporcionan únicamente factores de emisión de CO</t>
    </r>
    <r>
      <rPr>
        <vertAlign val="subscript"/>
        <sz val="10"/>
        <rFont val="Arial Narrow"/>
        <family val="2"/>
      </rPr>
      <t>2</t>
    </r>
    <r>
      <rPr>
        <sz val="10"/>
        <rFont val="Arial Narrow"/>
        <family val="2"/>
      </rPr>
      <t>.</t>
    </r>
  </si>
  <si>
    <r>
      <t>** AdBlue: los factores de emisión de CO</t>
    </r>
    <r>
      <rPr>
        <vertAlign val="subscript"/>
        <sz val="10"/>
        <rFont val="Arial Narrow"/>
        <family val="2"/>
      </rPr>
      <t>2</t>
    </r>
    <r>
      <rPr>
        <sz val="10"/>
        <rFont val="Arial Narrow"/>
        <family val="2"/>
      </rPr>
      <t xml:space="preserve"> indicados se refieren a la reacción de reducción que se produce sobre el catalizador que da lugar a la formación de CO</t>
    </r>
    <r>
      <rPr>
        <vertAlign val="subscript"/>
        <sz val="10"/>
        <rFont val="Arial Narrow"/>
        <family val="2"/>
      </rPr>
      <t>2</t>
    </r>
    <r>
      <rPr>
        <sz val="10"/>
        <rFont val="Arial Narrow"/>
        <family val="2"/>
      </rPr>
      <t>. No se incluyen factores de emisión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 xml:space="preserve">O para el AdBlue. </t>
    </r>
  </si>
  <si>
    <t>Los factores de emisión por km no incluyen las emisiones debidas a los lubricantes.</t>
  </si>
  <si>
    <t>LNG (km)</t>
  </si>
  <si>
    <t>Gasóleo, CNG y LNG para camiones</t>
  </si>
  <si>
    <t>https://eur-lex.europa.eu/legal-content/ES/TXT/?uri=CELEX:52023DC0517</t>
  </si>
  <si>
    <t>Resto de combustibles y vehículos</t>
  </si>
  <si>
    <r>
      <t xml:space="preserve"> - CNG y gasóleo: Elaboración propia a partir de los datos indicados en la tabla 7. Número de vehículos, emisiones específicas medias de CO</t>
    </r>
    <r>
      <rPr>
        <vertAlign val="subscript"/>
        <sz val="11"/>
        <rFont val="Arial Narrow"/>
        <family val="2"/>
      </rPr>
      <t>2</t>
    </r>
    <r>
      <rPr>
        <sz val="11"/>
        <rFont val="Arial Narrow"/>
        <family val="2"/>
      </rPr>
      <t xml:space="preserve"> en g/km y consumo medio de combustible de los (sub)grupos de vehículos 2, 5-LH y 16 por tipo de combustible del Informe de la Comisión en virtud del Reglamento (UE) 2018/956, que analiza los datos transmitidos por los Estados miembros y los fabricantes con respecto al período de comunicación de 2020 sobre las emisiones de CO</t>
    </r>
    <r>
      <rPr>
        <vertAlign val="subscript"/>
        <sz val="11"/>
        <rFont val="Arial Narrow"/>
        <family val="2"/>
      </rPr>
      <t>2</t>
    </r>
    <r>
      <rPr>
        <sz val="11"/>
        <rFont val="Arial Narrow"/>
        <family val="2"/>
      </rPr>
      <t xml:space="preserve"> y el consumo de combustible de los vehículos pesados nuevos. </t>
    </r>
  </si>
  <si>
    <r>
      <t xml:space="preserve"> - LNG: Tabla 7. Número de vehículos, emisiones específicas medias de CO</t>
    </r>
    <r>
      <rPr>
        <vertAlign val="subscript"/>
        <sz val="11"/>
        <rFont val="Arial Narrow"/>
        <family val="2"/>
      </rPr>
      <t>2</t>
    </r>
    <r>
      <rPr>
        <sz val="11"/>
        <rFont val="Arial Narrow"/>
        <family val="2"/>
      </rPr>
      <t xml:space="preserve"> en g/km y consumo medio de combustible de los (sub)grupos de vehículos 2, 5-LH y 16 por tipo de combustible del Informe de la Comisión en virtud del Reglamento (UE) 2018/956, que analiza los datos transmitidos por los Estados miembros y los fabricantes con respecto al período de comunicación de 2020 sobre las emisiones de CO2 y el consumo de combustible de los vehículos pesados nuevos. </t>
    </r>
  </si>
  <si>
    <r>
      <t xml:space="preserve"> - Datos proporcionados por el equipo del Sistema Español de Inventario (SEI)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 xml:space="preserve">O expresados en g/km para la actividad Transporte por carretera (1.A.3.b.) desglosados según tipo de combustible y tipologías de vehículos. Para cada año se emplean los datos del año anterior. </t>
    </r>
  </si>
  <si>
    <t>Lubricantes (l)*</t>
  </si>
  <si>
    <t xml:space="preserve"> - Datos específicos proporcionados por el equipo del Sistema Español de Inventario (SEI). Para cada año se emplean los datos del año anterior. </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</si>
  <si>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</si>
  <si>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</si>
  <si>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 xml:space="preserve"> - Gasolina y gasóleo: Tabla 3.8.8. Especificaciones de combustibles en el transporte por carretera del Informe de Inventario Nacional de Gases de Efecto Invernadero 1990 - 2019 (Edición 2021).</t>
  </si>
  <si>
    <t xml:space="preserve"> - Lubricantes: Base de datos de la Agencia Europea de Sustancias y Mezclas Químicas (ECHA de sus siglas en inglés) para la sustancia "Lubricating oils (petroleum), base oils, paraffinic". </t>
  </si>
  <si>
    <t>https://echa.europa.eu/es/search-for-chemicals</t>
  </si>
  <si>
    <r>
      <t>Se emplean los factores de emisión específicos proporcionados por el equipo del Sistema Español de Inventario (SEI) que distingue la maquinaria comercial, institucional e industrial y la maquinaria agrícola y forestal. Además, tal y como se describe en el apartado de “Transporte por carretera”, se descuenta la proporción de biocombustible de los factores de emisión de CO</t>
    </r>
    <r>
      <rPr>
        <vertAlign val="subscript"/>
        <sz val="11"/>
        <rFont val="Arial Narrow"/>
        <family val="2"/>
      </rPr>
      <t>2</t>
    </r>
    <r>
      <rPr>
        <sz val="11"/>
        <rFont val="Arial Narrow"/>
        <family val="2"/>
      </rPr>
      <t xml:space="preserve"> de gasolina y gasóleo y, en el caso del gasóleo, se consideran las emisiones de la parte fósil de los FAME (siglas en inglés de Ésteres Metílicos de Ácidos Grasos).</t>
    </r>
  </si>
  <si>
    <r>
      <t xml:space="preserve"> - Tablas de reporte (CRF): "Table1.A(a)s2" (actividad "</t>
    </r>
    <r>
      <rPr>
        <i/>
        <sz val="11"/>
        <rFont val="Arial Narrow"/>
        <family val="2"/>
      </rPr>
      <t>1.A.2.g.vii  Off-road vehicles and other machinery</t>
    </r>
    <r>
      <rPr>
        <sz val="11"/>
        <rFont val="Arial Narrow"/>
        <family val="2"/>
      </rPr>
      <t>") y "Table1.A(a)s4" (actividad "</t>
    </r>
    <r>
      <rPr>
        <i/>
        <sz val="11"/>
        <rFont val="Arial Narrow"/>
        <family val="2"/>
      </rPr>
      <t>1.A.4.a.ii Off-road vehicles and other machinery</t>
    </r>
    <r>
      <rPr>
        <sz val="11"/>
        <rFont val="Arial Narrow"/>
        <family val="2"/>
      </rPr>
      <t xml:space="preserve">"). Para cada año se emplean los datos del año anterior. </t>
    </r>
  </si>
  <si>
    <t xml:space="preserve"> - Tablas de reporte (CRF) "Table1.A(a)s3" del Sistema Español de Inventario de Emisiones. Para cada año se emplean los datos del año anterior. </t>
  </si>
  <si>
    <r>
      <t xml:space="preserve">Se define como "rendimiento normal", el rendimiento medio en España del cultivo. Para el caso del maíz, se asume un rendimiento medio en España de 12 toneladas/ha en base a los rendimientos máximos y mínimos publicados por el </t>
    </r>
    <r>
      <rPr>
        <i/>
        <sz val="11"/>
        <color rgb="FF000000"/>
        <rFont val="Arial Narrow"/>
        <family val="2"/>
      </rPr>
      <t>Balance de Nitrógeno y Fósforo en la Agricultura Española (BNPAE) del MAPA.</t>
    </r>
  </si>
  <si>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</si>
  <si>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</si>
  <si>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</si>
  <si>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</si>
  <si>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</si>
  <si>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</si>
  <si>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</si>
  <si>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</si>
  <si>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</si>
  <si>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</si>
  <si>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t>DESPLEGABLES ANTIGUOS: NO ES LISTA</t>
  </si>
  <si>
    <t>Lubricantes (l)</t>
  </si>
  <si>
    <t>PCA 6AR</t>
  </si>
  <si>
    <t>HCFC-22</t>
  </si>
  <si>
    <t>CHClF2</t>
  </si>
  <si>
    <t>R-125/134a/600a/600/601a (50,5/47/0,9/1/0,6)</t>
  </si>
  <si>
    <t xml:space="preserve">R-125/143a/600a/290 (77,5/20/1,9/0,6)              </t>
  </si>
  <si>
    <t>R-125/134a/600/601 (19,5/78,5/1,4/0,6)</t>
  </si>
  <si>
    <t>PCAs AR6</t>
  </si>
  <si>
    <t>PCA 6th</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</si>
  <si>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</si>
  <si>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</si>
  <si>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</si>
  <si>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</si>
  <si>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</si>
  <si>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</si>
  <si>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</si>
  <si>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r>
      <t>Nombre</t>
    </r>
    <r>
      <rPr>
        <vertAlign val="superscript"/>
        <sz val="10"/>
        <color rgb="FF000000"/>
        <rFont val="Arial Narrow"/>
        <family val="2"/>
      </rPr>
      <t>(1)</t>
    </r>
  </si>
  <si>
    <r>
      <rPr>
        <sz val="11"/>
        <rFont val="Arial Narrow"/>
        <family val="2"/>
      </rPr>
      <t>Material Suplementario del Capítulo 7 del Sexto Informe de Evaluación del IPCC.</t>
    </r>
    <r>
      <rPr>
        <sz val="11"/>
        <color theme="3"/>
        <rFont val="Arial Narrow"/>
        <family val="2"/>
      </rPr>
      <t xml:space="preserve"> </t>
    </r>
    <r>
      <rPr>
        <u/>
        <sz val="11"/>
        <color indexed="12"/>
        <rFont val="Arial Narrow"/>
        <family val="2"/>
      </rPr>
      <t>https://www.ipcc.ch/report/ar6/wg1/downloads/report/IPCC_AR6_WGI_Chapter07_SM.pdf</t>
    </r>
  </si>
  <si>
    <r>
      <rPr>
        <vertAlign val="superscript"/>
        <sz val="11"/>
        <rFont val="Arial Narrow"/>
        <family val="2"/>
      </rPr>
      <t>(1)</t>
    </r>
    <r>
      <rPr>
        <sz val="11"/>
        <rFont val="Arial Narrow"/>
        <family val="2"/>
      </rPr>
      <t xml:space="preserve"> La legislación vigente podría establecer prohibiciones al uso de algunos de los gases indicados en el listado. (Reglamento 2024/573, de 7 de febrero de 2024 y Reglamento 2024/590, de 7 de febrero de 2024). </t>
    </r>
  </si>
  <si>
    <t>ADX Renovables, S.L.</t>
  </si>
  <si>
    <t>DRK ENERGY, S.L</t>
  </si>
  <si>
    <t>EBROENERGIA COMERCIALIZADORA, S.L.</t>
  </si>
  <si>
    <t>ECOFUTURA LUZ ENERGÍA, S.L.U.</t>
  </si>
  <si>
    <t>ELEK COMERCIALIZADORA ELECTRICA S.L.</t>
  </si>
  <si>
    <t>EMPRESA DE ALUMBRADO ELECTRICO DE CEUTA ENERGIA, S.L.</t>
  </si>
  <si>
    <t>ENERFIA, SL</t>
  </si>
  <si>
    <t>ENERGIA VIVA SPAIN, S.L.U.</t>
  </si>
  <si>
    <t>ENERGYSAVE PROJECTS S.L</t>
  </si>
  <si>
    <t>INGEBAU SOLUCIONES DE MEDIDA, S.L.</t>
  </si>
  <si>
    <t>LUZY ENERGIA RENOVABLE, S.L.</t>
  </si>
  <si>
    <t>RESPIRA ENERGIA MEDITERRANIA, S.A.</t>
  </si>
  <si>
    <t>SWAP ENERGIA SA</t>
  </si>
  <si>
    <t>TUNERGIA EFICIENCIA ENERGETICA Y RENOVABLE, S.L.</t>
  </si>
  <si>
    <t>https://gdo.cnmc.es/CNMC/accesoEtiquetado.do</t>
  </si>
  <si>
    <t>ACENHOL ENERGIA, S.L.</t>
  </si>
  <si>
    <t>ALDERAAN ENERGIA, S.L.</t>
  </si>
  <si>
    <t>ANTEA ENERGIA COMERCIALIZADORA SL</t>
  </si>
  <si>
    <t>BSG ENERGIA S.L.</t>
  </si>
  <si>
    <t>COMERCAST ENERGIAS, S.L.</t>
  </si>
  <si>
    <t>CRECE SOLUCIONES DE ENERGÍA, S.L</t>
  </si>
  <si>
    <t>ELECTRACOMERCIAL CENTELLES,S.L.</t>
  </si>
  <si>
    <t>EMAYA, S.A.</t>
  </si>
  <si>
    <t>ENERGIES RENOVABLES PUBLIQUES DE CATALUNYA, S.A.U.</t>
  </si>
  <si>
    <t>ENERGY PLUS IBERIA, S.L.</t>
  </si>
  <si>
    <t>IMPERIUM LUMEN, S.A.</t>
  </si>
  <si>
    <t>LABOR SOLIS COMERCIALIZADORA DE ENERGIA, S.L.</t>
  </si>
  <si>
    <t>LUZ SOLIDARIA INCLUSIVA, S.L.</t>
  </si>
  <si>
    <t>MINAI SERVICIOS ENERGÉTICOS S.L.</t>
  </si>
  <si>
    <t>OK TU ENERGIA VERDE, S.L.</t>
  </si>
  <si>
    <t>REUS SERVEIS MUNICIPALS, S.A.</t>
  </si>
  <si>
    <t>SOLTEC GREEN ENERGY, S.L.</t>
  </si>
  <si>
    <t>https://gdo.cnmc.es/CNMC/resumenGdo.do?informe=etiquetado_electricidad</t>
  </si>
  <si>
    <r>
      <rPr>
        <vertAlign val="superscript"/>
        <sz val="10"/>
        <rFont val="Arial Narrow"/>
        <family val="2"/>
      </rPr>
      <t xml:space="preserve">(1) </t>
    </r>
    <r>
      <rPr>
        <sz val="10"/>
        <rFont val="Arial Narrow"/>
        <family val="2"/>
      </rPr>
      <t xml:space="preserve">En caso de considerar otros gases no incluidos en el listado, puede consultar su PCA en el Material Suplementario del Capítulo 7 del Sexto Informe de Evaluación del IPCC. </t>
    </r>
    <r>
      <rPr>
        <u/>
        <sz val="10"/>
        <color rgb="FF0000FF"/>
        <rFont val="Arial Narrow"/>
        <family val="2"/>
      </rPr>
      <t>https://www.ipcc.ch/report/ar6/wg1/downloads/report/IPCC_AR6_WGI_Chapter07_SM.pdf</t>
    </r>
    <r>
      <rPr>
        <u/>
        <sz val="10"/>
        <color indexed="12"/>
        <rFont val="Calibri"/>
        <family val="2"/>
      </rPr>
      <t xml:space="preserve">
</t>
    </r>
    <r>
      <rPr>
        <sz val="10"/>
        <rFont val="Arial Narrow"/>
        <family val="2"/>
      </rPr>
      <t>Además, deberá indicar en la pestaña 2. Hoja de trabajo. Consumos el nombre de la mezcla y de cada uno de sus componentes así como la proporción en que aparecen en la mezcla, sus PCA y la fuente de información.</t>
    </r>
  </si>
  <si>
    <t>En este apartado además de considerar fugas de gases de efecto invernadero de otro tipo de equipos (como los de conmutación de alta tensión, o los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</si>
  <si>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r>
      <rPr>
        <vertAlign val="superscript"/>
        <sz val="10"/>
        <rFont val="Arial Narrow"/>
        <family val="2"/>
      </rPr>
      <t xml:space="preserve">(2) </t>
    </r>
    <r>
      <rPr>
        <sz val="10"/>
        <rFont val="Arial Narrow"/>
        <family val="2"/>
      </rPr>
      <t xml:space="preserve">Cantidad de gas refrigerante adicionado (expresado en kg) durante el periodo de cálculo. </t>
    </r>
  </si>
  <si>
    <r>
      <rPr>
        <vertAlign val="superscript"/>
        <sz val="10"/>
        <rFont val="Arial Narrow"/>
        <family val="2"/>
      </rPr>
      <t xml:space="preserve">(2) </t>
    </r>
    <r>
      <rPr>
        <sz val="10"/>
        <rFont val="Arial Narrow"/>
        <family val="2"/>
      </rPr>
      <t>Cantidad expresada en kg de gas recargado en caso de “fuga” o consumido en caso de “uso”.</t>
    </r>
  </si>
  <si>
    <r>
      <rPr>
        <vertAlign val="superscript"/>
        <sz val="10"/>
        <rFont val="Arial Narrow"/>
        <family val="2"/>
      </rPr>
      <t xml:space="preserve">(1) </t>
    </r>
    <r>
      <rPr>
        <sz val="10"/>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rFont val="Arial Narrow"/>
        <family val="2"/>
      </rPr>
      <t>Otras</t>
    </r>
    <r>
      <rPr>
        <sz val="10"/>
        <rFont val="Arial Narrow"/>
        <family val="2"/>
      </rPr>
      <t>")
 - Si tiene contratada la electricidad con varias comercializadoras diferentes y, en lugar de desglosar los kWh consumidos en cada una de ellas, prefiere hacer la suma total (opción "</t>
    </r>
    <r>
      <rPr>
        <i/>
        <sz val="10"/>
        <rFont val="Arial Narrow"/>
        <family val="2"/>
      </rPr>
      <t>Varias comercializadoras</t>
    </r>
    <r>
      <rPr>
        <sz val="10"/>
        <rFont val="Arial Narrow"/>
        <family val="2"/>
      </rPr>
      <t>")</t>
    </r>
  </si>
  <si>
    <r>
      <rPr>
        <vertAlign val="superscript"/>
        <sz val="10"/>
        <rFont val="Arial Narrow"/>
        <family val="2"/>
      </rPr>
      <t xml:space="preserve">(4) </t>
    </r>
    <r>
      <rPr>
        <sz val="10"/>
        <rFont val="Arial Narrow"/>
        <family val="2"/>
      </rPr>
      <t>A partir del año 2021 los resultados se expresan en kg CO</t>
    </r>
    <r>
      <rPr>
        <vertAlign val="subscript"/>
        <sz val="10"/>
        <rFont val="Arial Narrow"/>
        <family val="2"/>
      </rPr>
      <t>2</t>
    </r>
    <r>
      <rPr>
        <sz val="10"/>
        <rFont val="Arial Narrow"/>
        <family val="2"/>
      </rPr>
      <t>e. Para años anteriores únicamente se dispone del dato expresado en kg CO</t>
    </r>
    <r>
      <rPr>
        <vertAlign val="subscript"/>
        <sz val="10"/>
        <rFont val="Arial Narrow"/>
        <family val="2"/>
      </rPr>
      <t>2</t>
    </r>
    <r>
      <rPr>
        <sz val="10"/>
        <rFont val="Arial Narrow"/>
        <family val="2"/>
      </rPr>
      <t xml:space="preserve">. </t>
    </r>
  </si>
  <si>
    <r>
      <rPr>
        <vertAlign val="superscript"/>
        <sz val="10"/>
        <color theme="1"/>
        <rFont val="Arial Narrow"/>
        <family val="2"/>
      </rPr>
      <t>(3)</t>
    </r>
    <r>
      <rPr>
        <sz val="10"/>
        <color theme="1"/>
        <rFont val="Arial Narrow"/>
        <family val="2"/>
      </rPr>
      <t xml:space="preserve"> 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</si>
  <si>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</si>
  <si>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r>
      <rPr>
        <vertAlign val="superscript"/>
        <sz val="10"/>
        <rFont val="Arial Narrow"/>
        <family val="2"/>
      </rPr>
      <t xml:space="preserve">(1) </t>
    </r>
    <r>
      <rPr>
        <sz val="10"/>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rFont val="Arial Narrow"/>
        <family val="2"/>
      </rPr>
      <t>Otras</t>
    </r>
    <r>
      <rPr>
        <sz val="10"/>
        <rFont val="Arial Narrow"/>
        <family val="2"/>
      </rPr>
      <t>” si desconoce cuál es la comercializadora que suministra la electricidad.</t>
    </r>
  </si>
  <si>
    <r>
      <rPr>
        <vertAlign val="superscript"/>
        <sz val="10"/>
        <rFont val="Arial Narrow"/>
        <family val="2"/>
      </rPr>
      <t xml:space="preserve">(3) </t>
    </r>
    <r>
      <rPr>
        <sz val="10"/>
        <rFont val="Arial Narrow"/>
        <family val="2"/>
      </rPr>
      <t>Factor de mix eléctrico empleado por cada comercializadora para el año de estudio que expresa las emisiones de CO2 asociadas a la generación de la electricidad que se consume. Este dato aparecerá automáticamente en función del año y la comercializadora seleccionada.</t>
    </r>
  </si>
  <si>
    <t>V23</t>
  </si>
  <si>
    <t>Comercializadoras2023</t>
  </si>
  <si>
    <t>Mix 2023</t>
  </si>
  <si>
    <r>
      <t xml:space="preserve">Factores de emisión de N2O-N (emisiones directas) debidos a los aportes de N en cultivos agrícolas (excepto arrozales), desagregados según el tipo de aporte de N y el clima de la provincia en donde se aplican. </t>
    </r>
    <r>
      <rPr>
        <u/>
        <sz val="11"/>
        <color theme="1"/>
        <rFont val="Calibri"/>
        <family val="2"/>
        <scheme val="minor"/>
      </rPr>
      <t>No varían anualmente.</t>
    </r>
  </si>
  <si>
    <t>Factores de emisión provinciales de N2O-N (emisiones indirectas) asociados a la deposición atmosférica N procedente de fertilizantes inorgánicos y fertilizantes orgánicos</t>
  </si>
  <si>
    <t>Depende de la provincia y es independiente del tipo de N (org/inorg/past), del año y del cultivo</t>
  </si>
  <si>
    <t>Factor de emisión de N2O-N (emisiones indirectas) asociado a la lixiviación y escorrentía N procedente de fertilizantes inorgánicos, fertilizantes orgánicos y residuos de cultivos</t>
  </si>
  <si>
    <r>
      <t>FE</t>
    </r>
    <r>
      <rPr>
        <i/>
        <vertAlign val="subscript"/>
        <sz val="11"/>
        <color theme="1"/>
        <rFont val="Calibri"/>
        <family val="2"/>
        <scheme val="minor"/>
      </rPr>
      <t>5</t>
    </r>
    <r>
      <rPr>
        <i/>
        <sz val="11"/>
        <color theme="1"/>
        <rFont val="Calibri"/>
        <family val="2"/>
        <scheme val="minor"/>
      </rPr>
      <t>(LEACH)</t>
    </r>
  </si>
  <si>
    <r>
      <t>FE</t>
    </r>
    <r>
      <rPr>
        <b/>
        <vertAlign val="subscript"/>
        <sz val="11"/>
        <color theme="1"/>
        <rFont val="Calibri"/>
        <family val="2"/>
        <scheme val="minor"/>
      </rPr>
      <t xml:space="preserve">4 </t>
    </r>
    <r>
      <rPr>
        <b/>
        <sz val="11"/>
        <color theme="1"/>
        <rFont val="Calibri"/>
        <family val="2"/>
        <scheme val="minor"/>
      </rPr>
      <t>(VOLAT_DEP_ATM)</t>
    </r>
  </si>
  <si>
    <t>Fuente: Sistena Español de Inventario de Emisiones (SEI)</t>
  </si>
  <si>
    <t xml:space="preserve">El EF5 es único, da igual la provincia y el tipo de fertilizante, el año y el cultivo. Coincide con el factor de emisión por defecto publicado en el cuadro 11.3 de la Guía IPCC 2019 Refinement (0,011 kg N2O-N/kg N lixiviado).
</t>
  </si>
  <si>
    <t>Factores de emisión (emisiones indirectas)</t>
  </si>
  <si>
    <r>
      <t>* Fracción de volatilización por defecto (igual para todos los años) aplicada en el caso de los aportes de nitrógeno de "</t>
    </r>
    <r>
      <rPr>
        <b/>
        <u/>
        <sz val="11"/>
        <color theme="1"/>
        <rFont val="Calibri"/>
        <family val="2"/>
        <scheme val="minor"/>
      </rPr>
      <t>compost, lodos y otros fertilizantes orgánicos</t>
    </r>
    <r>
      <rPr>
        <sz val="11"/>
        <color theme="1"/>
        <rFont val="Calibri"/>
        <family val="2"/>
        <scheme val="minor"/>
      </rPr>
      <t xml:space="preserve">". Esta fracción no se emplea cuando los aportes de nitrógeno provienen de estiércoles y purines. </t>
    </r>
  </si>
  <si>
    <t>Apartados 5.7 Quema en campo de residuos agrícolas (3F) y 7.6.1 Incineración y quema al aire libre de residuos (5C).</t>
  </si>
  <si>
    <t>Fuente: Informe de Inventario Nacional de Gases de Efecto Invernadero 1990 - 2022 (Edición 2024).</t>
  </si>
  <si>
    <r>
      <rPr>
        <sz val="11"/>
        <rFont val="Arial Narrow"/>
        <family val="2"/>
      </rPr>
      <t xml:space="preserve">Fuente: Apartado 5.6 Suelos agrícolas (3D) del </t>
    </r>
    <r>
      <rPr>
        <u/>
        <sz val="11"/>
        <color indexed="12"/>
        <rFont val="Arial Narrow"/>
        <family val="2"/>
      </rPr>
      <t>Informe de Inventario Nacional de Gases de Efecto Invernadero 1990 - 2022 (Edición 2024).</t>
    </r>
  </si>
  <si>
    <t>Fuente: Apartado 5.6 Suelos agrícolas (3D) Inventario Nacional de Gases de Efecto Invernadero</t>
  </si>
  <si>
    <r>
      <rPr>
        <vertAlign val="superscript"/>
        <sz val="11"/>
        <color rgb="FF000000"/>
        <rFont val="Arial Narrow"/>
        <family val="2"/>
      </rPr>
      <t>(1)</t>
    </r>
    <r>
      <rPr>
        <sz val="11"/>
        <color rgb="FF000000"/>
        <rFont val="Arial Narrow"/>
        <family val="2"/>
      </rPr>
      <t xml:space="preserve"> Para los años 2007 a 2013: Plan Estatal Marco de Gestión de Residuos (PEMAR 2016 - 2022); Para los años 2014 a 2023: Registro Nacional de Lodos del Ministerio para la Transición Ecológica y el Reto Demográfico (el dato de cada año corresponde al del año anterior).</t>
    </r>
  </si>
  <si>
    <r>
      <t>*Los factores de emisión de las ciudades autónomas de Ceuta y Melilla corresponden a los valores para "All N inputs in dry climates" de la Tabla 11.1 Default emission factors to estimate direct N</t>
    </r>
    <r>
      <rPr>
        <vertAlign val="subscript"/>
        <sz val="11"/>
        <color rgb="FF000000"/>
        <rFont val="Arial Narrow"/>
        <family val="2"/>
      </rPr>
      <t>2</t>
    </r>
    <r>
      <rPr>
        <sz val="11"/>
        <color rgb="FF000000"/>
        <rFont val="Arial Narrow"/>
        <family val="2"/>
      </rPr>
      <t xml:space="preserve">O emissions from managed soils de la </t>
    </r>
    <r>
      <rPr>
        <i/>
        <sz val="11"/>
        <color rgb="FF000000"/>
        <rFont val="Arial Narrow"/>
        <family val="2"/>
      </rPr>
      <t>Guía 2019 Refinement to the 2006 IPCC Guidelines for National Greenhouse Gas Inventories</t>
    </r>
    <r>
      <rPr>
        <sz val="11"/>
        <color rgb="FF000000"/>
        <rFont val="Arial Narrow"/>
        <family val="2"/>
      </rPr>
      <t>.</t>
    </r>
  </si>
  <si>
    <t>El factor de emisión anterior es igual para todos los años</t>
  </si>
  <si>
    <r>
      <rPr>
        <sz val="11"/>
        <rFont val="Arial Narrow"/>
        <family val="2"/>
      </rPr>
      <t xml:space="preserve">Fuente: Tabla 5.6.7 Factores de emisión de volatilización y lixiviación (Guía IPCC 2019 Refinement) del </t>
    </r>
    <r>
      <rPr>
        <u/>
        <sz val="11"/>
        <color indexed="12"/>
        <rFont val="Arial Narrow"/>
        <family val="2"/>
      </rPr>
      <t>Informe de Inventario Nacional de Gases de Efecto Invernadero 1990 - 2022 (Edición 2024).</t>
    </r>
  </si>
  <si>
    <t>Unidad: kg N2O-N/kg NH3-N+NOx-N volatilizado</t>
  </si>
  <si>
    <r>
      <t>kg N</t>
    </r>
    <r>
      <rPr>
        <vertAlign val="subscript"/>
        <sz val="10"/>
        <color theme="1"/>
        <rFont val="Arial Narrow"/>
        <family val="2"/>
      </rPr>
      <t>2</t>
    </r>
    <r>
      <rPr>
        <sz val="10"/>
        <color theme="1"/>
        <rFont val="Arial Narrow"/>
        <family val="2"/>
      </rPr>
      <t>O-N/kg NH</t>
    </r>
    <r>
      <rPr>
        <vertAlign val="subscript"/>
        <sz val="10"/>
        <color theme="1"/>
        <rFont val="Arial Narrow"/>
        <family val="2"/>
      </rPr>
      <t>3</t>
    </r>
    <r>
      <rPr>
        <sz val="10"/>
        <color theme="1"/>
        <rFont val="Arial Narrow"/>
        <family val="2"/>
      </rPr>
      <t>-N+NO</t>
    </r>
    <r>
      <rPr>
        <vertAlign val="subscript"/>
        <sz val="10"/>
        <color theme="1"/>
        <rFont val="Arial Narrow"/>
        <family val="2"/>
      </rPr>
      <t>x</t>
    </r>
    <r>
      <rPr>
        <sz val="10"/>
        <color theme="1"/>
        <rFont val="Arial Narrow"/>
        <family val="2"/>
      </rPr>
      <t>-N</t>
    </r>
  </si>
  <si>
    <r>
      <t>Factor de emisión de N</t>
    </r>
    <r>
      <rPr>
        <u/>
        <vertAlign val="subscript"/>
        <sz val="11"/>
        <color rgb="FF663300"/>
        <rFont val="Arial Narrow"/>
        <family val="2"/>
      </rPr>
      <t>2</t>
    </r>
    <r>
      <rPr>
        <u/>
        <sz val="11"/>
        <color rgb="FF663300"/>
        <rFont val="Arial Narrow"/>
        <family val="2"/>
      </rPr>
      <t>O-N (emisiones indirectas) asociado a la lixiviación y escorrentía del nitrógeno procedente de fertilizantes inorgánicos, fertilizantes orgánicos y residuos de cultivos</t>
    </r>
  </si>
  <si>
    <r>
      <t>Factores de emisión provinciales de N</t>
    </r>
    <r>
      <rPr>
        <u/>
        <vertAlign val="subscript"/>
        <sz val="11"/>
        <color rgb="FF663300"/>
        <rFont val="Arial Narrow"/>
        <family val="2"/>
      </rPr>
      <t>2</t>
    </r>
    <r>
      <rPr>
        <u/>
        <sz val="11"/>
        <color rgb="FF663300"/>
        <rFont val="Arial Narrow"/>
        <family val="2"/>
      </rPr>
      <t>O-N (emisiones indirectas) asociados a la volatilización y deposición atmosférica del nitrógeno procedente de fertilizantes inorgánicos y fertilizantes orgánicos</t>
    </r>
  </si>
  <si>
    <r>
      <rPr>
        <sz val="11"/>
        <rFont val="Arial Narrow"/>
        <family val="2"/>
      </rPr>
      <t xml:space="preserve">Fuente: Apartado 5.8.2 Aplicación de urea (3H) del </t>
    </r>
    <r>
      <rPr>
        <u/>
        <sz val="11"/>
        <color indexed="12"/>
        <rFont val="Arial Narrow"/>
        <family val="2"/>
      </rPr>
      <t>Informe de Inventario Nacional de Gases de Efecto Invernadero 1990 - 2022 (Edición 2024).</t>
    </r>
  </si>
  <si>
    <r>
      <t xml:space="preserve">Se asignan a las ciudades autónomas de Ceuta y Melilla las fracciones promedio estimadas para España disponibles en la tabla 3.D de las Tablas de reporte (CRF) del </t>
    </r>
    <r>
      <rPr>
        <u/>
        <sz val="11"/>
        <color rgb="FF0000FF"/>
        <rFont val="Arial Narrow"/>
        <family val="2"/>
      </rPr>
      <t>Informe de Inventario Nacional de Gases de Efecto Invernadero 1990 - 2022 (Edición 2024)</t>
    </r>
    <r>
      <rPr>
        <sz val="11"/>
        <rFont val="Arial Narrow"/>
        <family val="2"/>
      </rPr>
      <t>.</t>
    </r>
  </si>
  <si>
    <r>
      <rPr>
        <sz val="11"/>
        <color theme="1"/>
        <rFont val="Arial Narrow"/>
        <family val="2"/>
      </rPr>
      <t xml:space="preserve">Fuente:  </t>
    </r>
    <r>
      <rPr>
        <u/>
        <sz val="11"/>
        <rFont val="Arial Narrow"/>
        <family val="2"/>
      </rPr>
      <t xml:space="preserve">Tabla 3.C de las Tablas de reporte (CRF) del </t>
    </r>
    <r>
      <rPr>
        <u/>
        <sz val="11"/>
        <color rgb="FF0000FF"/>
        <rFont val="Arial Narrow"/>
        <family val="2"/>
      </rPr>
      <t>Inf</t>
    </r>
    <r>
      <rPr>
        <u/>
        <sz val="11"/>
        <color indexed="12"/>
        <rFont val="Arial Narrow"/>
        <family val="2"/>
      </rPr>
      <t>orme de Inventario Nacional de Gases de Efecto Invernadero Edición 2024 (1990 - 2022).</t>
    </r>
  </si>
  <si>
    <r>
      <rPr>
        <sz val="11"/>
        <rFont val="Arial Narrow"/>
        <family val="2"/>
      </rPr>
      <t xml:space="preserve">Fuente: Apartado 5.8.1 Aplicación de enmiendas calizas (3G) del </t>
    </r>
    <r>
      <rPr>
        <u/>
        <sz val="11"/>
        <color rgb="FF0000FF"/>
        <rFont val="Arial Narrow"/>
        <family val="2"/>
      </rPr>
      <t>Informe de I</t>
    </r>
    <r>
      <rPr>
        <u/>
        <sz val="11"/>
        <color indexed="12"/>
        <rFont val="Arial Narrow"/>
        <family val="2"/>
      </rPr>
      <t>nventario Nacional de Gases de Efecto Invernadero 1990 - 2022 (Edición 2024).</t>
    </r>
  </si>
  <si>
    <r>
      <rPr>
        <sz val="11"/>
        <rFont val="Arial Narrow"/>
        <family val="2"/>
      </rPr>
      <t xml:space="preserve">Fuente: Apartado 5.8.3. Aplicación de otros fertilizantes con carbono (3I) del </t>
    </r>
    <r>
      <rPr>
        <u/>
        <sz val="11"/>
        <color rgb="FF0000FF"/>
        <rFont val="Arial Narrow"/>
        <family val="2"/>
      </rPr>
      <t>Informe de In</t>
    </r>
    <r>
      <rPr>
        <u/>
        <sz val="11"/>
        <color indexed="12"/>
        <rFont val="Arial Narrow"/>
        <family val="2"/>
      </rPr>
      <t>ventario Nacional de Gases de Efecto Invernadero 1990 - 2022 (Edición 2024).</t>
    </r>
  </si>
  <si>
    <r>
      <rPr>
        <sz val="11"/>
        <rFont val="Arial Narrow"/>
        <family val="2"/>
      </rPr>
      <t xml:space="preserve">Fuente para cultivos herbáceos: Apartado 5.7 Quema en campo de residuos agrícolas (3F) del </t>
    </r>
    <r>
      <rPr>
        <u/>
        <sz val="11"/>
        <color indexed="12"/>
        <rFont val="Arial Narrow"/>
        <family val="2"/>
      </rPr>
      <t>Informe de Inventario Nacional de Gases de Efecto Invernadero 1990 - 2022 (Edición 2024).</t>
    </r>
  </si>
  <si>
    <r>
      <rPr>
        <sz val="11"/>
        <rFont val="Arial Narrow"/>
        <family val="2"/>
      </rPr>
      <t xml:space="preserve">Fuente para cultivos leñosos: Apartado 7.6.1 Incineración y quema al aire libre de residuos (5C) del </t>
    </r>
    <r>
      <rPr>
        <u/>
        <sz val="11"/>
        <color indexed="12"/>
        <rFont val="Arial Narrow"/>
        <family val="2"/>
      </rPr>
      <t>Informe de Inventario Nacional de Gases de Efecto Invernadero 1990 - 2022 (Edición 2024).</t>
    </r>
  </si>
  <si>
    <r>
      <rPr>
        <vertAlign val="superscript"/>
        <sz val="10"/>
        <color theme="1"/>
        <rFont val="Arial Narrow"/>
        <family val="2"/>
      </rPr>
      <t xml:space="preserve">(1) </t>
    </r>
    <r>
      <rPr>
        <sz val="10"/>
        <color theme="1"/>
        <rFont val="Arial Narrow"/>
        <family val="2"/>
      </rPr>
      <t>Las tipologías de cultivo consideradas son: Cebada, Trigo, Maiz, Avena, Arroz, Otros Cereales, Girasol , Otros Industriales, Tubérculos, Hortalizas, Alfalfa, Otros forrajeros, Olivar, Viñedo, Almendro, Naranjo, Otros Leñosos, Otros Labradío. Esta herramienta no permite el cálculo de la huella de carbono para otro tipo de cultivos.</t>
    </r>
  </si>
  <si>
    <r>
      <rPr>
        <vertAlign val="superscript"/>
        <sz val="10"/>
        <color theme="1"/>
        <rFont val="Arial Narrow"/>
        <family val="2"/>
      </rPr>
      <t xml:space="preserve">(1) </t>
    </r>
    <r>
      <rPr>
        <sz val="10"/>
        <color theme="1"/>
        <rFont val="Arial Narrow"/>
        <family val="2"/>
      </rPr>
      <t>Únicamente es necesario rellenar una de las dos casillas de las opciones B1 y B2: "</t>
    </r>
    <r>
      <rPr>
        <i/>
        <sz val="10"/>
        <color theme="1"/>
        <rFont val="Arial Narrow"/>
        <family val="2"/>
      </rPr>
      <t>Cantidad de fertilizante</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</si>
  <si>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r>
      <rPr>
        <vertAlign val="superscript"/>
        <sz val="10"/>
        <color theme="1"/>
        <rFont val="Arial Narrow"/>
        <family val="2"/>
      </rPr>
      <t xml:space="preserve">(1) </t>
    </r>
    <r>
      <rPr>
        <sz val="10"/>
        <color theme="1"/>
        <rFont val="Arial Narrow"/>
        <family val="2"/>
      </rPr>
      <t>Únicamente es necesario rellenar una de las dos opciones B1 o B2: "</t>
    </r>
    <r>
      <rPr>
        <i/>
        <sz val="10"/>
        <color theme="1"/>
        <rFont val="Arial Narrow"/>
        <family val="2"/>
      </rPr>
      <t>Cantidad de estiércol o purín</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</si>
  <si>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r>
      <rPr>
        <vertAlign val="superscript"/>
        <sz val="10"/>
        <rFont val="Arial Narrow"/>
        <family val="2"/>
      </rPr>
      <t xml:space="preserve">(1) </t>
    </r>
    <r>
      <rPr>
        <sz val="10"/>
        <rFont val="Arial Narrow"/>
        <family val="2"/>
      </rPr>
      <t>Únicamente es necesario rellenar una de las dos opciones B1 y B2: "</t>
    </r>
    <r>
      <rPr>
        <i/>
        <sz val="10"/>
        <rFont val="Arial Narrow"/>
        <family val="2"/>
      </rPr>
      <t>Cantidad de otros fertilizantes orgánicos (lodos/compost/otros)</t>
    </r>
    <r>
      <rPr>
        <sz val="10"/>
        <rFont val="Arial Narrow"/>
        <family val="2"/>
      </rPr>
      <t>" o "</t>
    </r>
    <r>
      <rPr>
        <i/>
        <sz val="10"/>
        <rFont val="Arial Narrow"/>
        <family val="2"/>
      </rPr>
      <t>Cantidad de nitrógeno aplicado</t>
    </r>
    <r>
      <rPr>
        <sz val="10"/>
        <rFont val="Arial Narrow"/>
        <family val="2"/>
      </rPr>
      <t>". Al incluir el dato en una de las dos opciones, la otra opción aparecerá sombreada indicando que ese dato ya no es necesario.</t>
    </r>
  </si>
  <si>
    <r>
      <t xml:space="preserve">La opción B.1 proporciona valores por defecto de proporción de materia seca y contenido de nitrógeno en compost y lodos referido a materia seca. En caso de que cuente con valores específicos, puede indicarlos en las columnas “Otros”. En caso de que emplea un fertilizante orgánico distinto de compost y lodos, puede seleccionar la opción "Otros" en la columna "Fertilizantes" e introducir los contenidos de materia seca y </t>
    </r>
    <r>
      <rPr>
        <u/>
        <sz val="10"/>
        <rFont val="Arial Narrow"/>
        <family val="2"/>
      </rPr>
      <t>proporción de nitrógeno (referida a materia seca)</t>
    </r>
    <r>
      <rPr>
        <sz val="10"/>
        <rFont val="Arial Narrow"/>
        <family val="2"/>
      </rPr>
      <t xml:space="preserve"> en las columnas "Otros".</t>
    </r>
  </si>
  <si>
    <r>
      <rPr>
        <vertAlign val="superscript"/>
        <sz val="10"/>
        <color theme="1"/>
        <rFont val="Arial Narrow"/>
        <family val="2"/>
      </rPr>
      <t>(2)</t>
    </r>
    <r>
      <rPr>
        <sz val="10"/>
        <color theme="1"/>
        <rFont val="Arial Narrow"/>
        <family val="2"/>
      </rPr>
      <t xml:space="preserve"> La cantidad en kg de lodos/compost/otros ha de introducirse en peso húmedo (materia fresca).</t>
    </r>
  </si>
  <si>
    <r>
      <t xml:space="preserve">Indicar, para cada tipo de cultivo, el porcentaje de superficie en el que los residuos (paja, planta, etc.) son retirados del campo y/o son quemados </t>
    </r>
    <r>
      <rPr>
        <i/>
        <sz val="11"/>
        <color theme="1"/>
        <rFont val="Arial Narrow"/>
        <family val="2"/>
      </rPr>
      <t>in situ</t>
    </r>
    <r>
      <rPr>
        <sz val="11"/>
        <color theme="1"/>
        <rFont val="Arial Narrow"/>
        <family val="2"/>
      </rPr>
      <t>. Se supondrá que el resto del residuo se incorpora al suelo.</t>
    </r>
  </si>
  <si>
    <r>
      <rPr>
        <vertAlign val="superscript"/>
        <sz val="10"/>
        <color theme="1"/>
        <rFont val="Arial Narrow"/>
        <family val="2"/>
      </rPr>
      <t xml:space="preserve">(1)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</si>
  <si>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vertAlign val="superscript"/>
        <sz val="10"/>
        <color theme="1"/>
        <rFont val="Arial Narrow"/>
        <family val="2"/>
      </rPr>
      <t xml:space="preserve">(1) </t>
    </r>
    <r>
      <rPr>
        <sz val="10"/>
        <color theme="1"/>
        <rFont val="Arial Narrow"/>
        <family val="2"/>
      </rPr>
      <t>La cantidad de N se calcula considerando la proporción de materia seca indicada en la tabla y la correspondiente proporción de N.</t>
    </r>
  </si>
  <si>
    <r>
      <rPr>
        <vertAlign val="superscript"/>
        <sz val="10"/>
        <color theme="1"/>
        <rFont val="Arial Narrow"/>
        <family val="2"/>
      </rPr>
      <t xml:space="preserve">(2)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</si>
  <si>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vertAlign val="superscript"/>
        <sz val="10"/>
        <color theme="1"/>
        <rFont val="Arial Narrow"/>
        <family val="2"/>
      </rPr>
      <t xml:space="preserve">(2) </t>
    </r>
    <r>
      <rPr>
        <sz val="10"/>
        <color theme="1"/>
        <rFont val="Arial Narrow"/>
        <family val="2"/>
      </rPr>
      <t>Emisiones indirectas de N</t>
    </r>
    <r>
      <rPr>
        <vertAlign val="subscript"/>
        <sz val="10"/>
        <color theme="1"/>
        <rFont val="Arial Narrow"/>
        <family val="2"/>
      </rPr>
      <t>2</t>
    </r>
    <r>
      <rPr>
        <sz val="10"/>
        <color theme="1"/>
        <rFont val="Arial Narrow"/>
        <family val="2"/>
      </rPr>
      <t>O debido a la volatilización y posterior deposición de otras formas químicas de nitrógeno: emisiones debidas a la volatilización de nitrógeno como NH</t>
    </r>
    <r>
      <rPr>
        <vertAlign val="subscript"/>
        <sz val="10"/>
        <color theme="1"/>
        <rFont val="Arial Narrow"/>
        <family val="2"/>
      </rPr>
      <t>3</t>
    </r>
    <r>
      <rPr>
        <sz val="10"/>
        <color theme="1"/>
        <rFont val="Arial Narrow"/>
        <family val="2"/>
      </rPr>
      <t xml:space="preserve"> y óxidos de nitrógeno (NO</t>
    </r>
    <r>
      <rPr>
        <vertAlign val="subscript"/>
        <sz val="10"/>
        <color theme="1"/>
        <rFont val="Arial Narrow"/>
        <family val="2"/>
      </rPr>
      <t>x</t>
    </r>
    <r>
      <rPr>
        <sz val="10"/>
        <color theme="1"/>
        <rFont val="Arial Narrow"/>
        <family val="2"/>
      </rPr>
      <t>), y la posterior deposición de estos gases y de sus productos NH</t>
    </r>
    <r>
      <rPr>
        <vertAlign val="subscript"/>
        <sz val="10"/>
        <color theme="1"/>
        <rFont val="Arial Narrow"/>
        <family val="2"/>
      </rPr>
      <t>4</t>
    </r>
    <r>
      <rPr>
        <vertAlign val="superscript"/>
        <sz val="10"/>
        <color theme="1"/>
        <rFont val="Arial Narrow"/>
        <family val="2"/>
      </rPr>
      <t>+</t>
    </r>
    <r>
      <rPr>
        <sz val="10"/>
        <color theme="1"/>
        <rFont val="Arial Narrow"/>
        <family val="2"/>
      </rPr>
      <t xml:space="preserve"> y NO</t>
    </r>
    <r>
      <rPr>
        <vertAlign val="subscript"/>
        <sz val="10"/>
        <color theme="1"/>
        <rFont val="Arial Narrow"/>
        <family val="2"/>
      </rPr>
      <t>3</t>
    </r>
    <r>
      <rPr>
        <vertAlign val="superscript"/>
        <sz val="10"/>
        <color theme="1"/>
        <rFont val="Arial Narrow"/>
        <family val="2"/>
      </rPr>
      <t>-</t>
    </r>
    <r>
      <rPr>
        <sz val="10"/>
        <color theme="1"/>
        <rFont val="Arial Narrow"/>
        <family val="2"/>
      </rPr>
      <t xml:space="preserve"> sobre los suelos y la superficie de los lagos y otras masas de agua. Posteriormente a la deposición, dichas sustancias se volatilizan como emisiones de N</t>
    </r>
    <r>
      <rPr>
        <vertAlign val="subscript"/>
        <sz val="10"/>
        <color theme="1"/>
        <rFont val="Arial Narrow"/>
        <family val="2"/>
      </rPr>
      <t>2</t>
    </r>
    <r>
      <rPr>
        <sz val="10"/>
        <color theme="1"/>
        <rFont val="Arial Narrow"/>
        <family val="2"/>
      </rPr>
      <t>O. En esta herramienta, dicha categoría incluye los aportes de nitrógeno de fertilizantes sintéticos y orgánicos.</t>
    </r>
  </si>
  <si>
    <r>
      <rPr>
        <vertAlign val="superscript"/>
        <sz val="10"/>
        <color theme="1"/>
        <rFont val="Arial Narrow"/>
        <family val="2"/>
      </rPr>
      <t xml:space="preserve">(3) </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</si>
  <si>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vertAlign val="superscript"/>
        <sz val="10"/>
        <color rgb="FF000000"/>
        <rFont val="Arial Narrow"/>
        <family val="2"/>
      </rPr>
      <t xml:space="preserve">(1) </t>
    </r>
    <r>
      <rPr>
        <sz val="10"/>
        <color rgb="FF000000"/>
        <rFont val="Arial Narrow"/>
        <family val="2"/>
      </rPr>
      <t>La conversión de emisiones de CO</t>
    </r>
    <r>
      <rPr>
        <vertAlign val="subscript"/>
        <sz val="10"/>
        <color rgb="FF000000"/>
        <rFont val="Arial Narrow"/>
        <family val="2"/>
      </rPr>
      <t>2</t>
    </r>
    <r>
      <rPr>
        <sz val="10"/>
        <color rgb="FF000000"/>
        <rFont val="Arial Narrow"/>
        <family val="2"/>
      </rPr>
      <t>–C en emisiones de CO</t>
    </r>
    <r>
      <rPr>
        <vertAlign val="subscript"/>
        <sz val="10"/>
        <color rgb="FF000000"/>
        <rFont val="Arial Narrow"/>
        <family val="2"/>
      </rPr>
      <t>2</t>
    </r>
    <r>
      <rPr>
        <sz val="10"/>
        <color rgb="FF000000"/>
        <rFont val="Arial Narrow"/>
        <family val="2"/>
      </rPr>
      <t xml:space="preserve"> se realiza aplicando la siguiente ecuación: CO</t>
    </r>
    <r>
      <rPr>
        <vertAlign val="subscript"/>
        <sz val="10"/>
        <color rgb="FF000000"/>
        <rFont val="Arial Narrow"/>
        <family val="2"/>
      </rPr>
      <t>2</t>
    </r>
    <r>
      <rPr>
        <sz val="10"/>
        <color rgb="FF000000"/>
        <rFont val="Arial Narrow"/>
        <family val="2"/>
      </rPr>
      <t xml:space="preserve"> = CO</t>
    </r>
    <r>
      <rPr>
        <vertAlign val="subscript"/>
        <sz val="10"/>
        <color rgb="FF000000"/>
        <rFont val="Arial Narrow"/>
        <family val="2"/>
      </rPr>
      <t>2</t>
    </r>
    <r>
      <rPr>
        <sz val="10"/>
        <color rgb="FF000000"/>
        <rFont val="Arial Narrow"/>
        <family val="2"/>
      </rPr>
      <t>–C * 44/12</t>
    </r>
  </si>
  <si>
    <r>
      <rPr>
        <vertAlign val="superscript"/>
        <sz val="10"/>
        <color theme="1"/>
        <rFont val="Arial Narrow"/>
        <family val="2"/>
      </rPr>
      <t xml:space="preserve">(1) </t>
    </r>
    <r>
      <rPr>
        <sz val="10"/>
        <color theme="1"/>
        <rFont val="Arial Narrow"/>
        <family val="2"/>
      </rPr>
      <t>La cantidad de residuo quemado se expresa en kg de materia seca.</t>
    </r>
  </si>
  <si>
    <r>
      <rPr>
        <vertAlign val="superscript"/>
        <sz val="10"/>
        <color theme="1"/>
        <rFont val="Arial Narrow"/>
        <family val="2"/>
      </rPr>
      <t xml:space="preserve">(2) </t>
    </r>
    <r>
      <rPr>
        <sz val="10"/>
        <color theme="1"/>
        <rFont val="Arial Narrow"/>
        <family val="2"/>
      </rPr>
      <t>Los factores de emisión se expresan en g CH</t>
    </r>
    <r>
      <rPr>
        <vertAlign val="subscript"/>
        <sz val="10"/>
        <color theme="1"/>
        <rFont val="Arial Narrow"/>
        <family val="2"/>
      </rPr>
      <t>4</t>
    </r>
    <r>
      <rPr>
        <sz val="10"/>
        <color theme="1"/>
        <rFont val="Arial Narrow"/>
        <family val="2"/>
      </rPr>
      <t>/kg materia seca y g N</t>
    </r>
    <r>
      <rPr>
        <vertAlign val="subscript"/>
        <sz val="10"/>
        <color theme="1"/>
        <rFont val="Arial Narrow"/>
        <family val="2"/>
      </rPr>
      <t>2</t>
    </r>
    <r>
      <rPr>
        <sz val="10"/>
        <color theme="1"/>
        <rFont val="Arial Narrow"/>
        <family val="2"/>
      </rPr>
      <t>O/kg materia seca.</t>
    </r>
  </si>
  <si>
    <r>
      <rPr>
        <vertAlign val="superscript"/>
        <sz val="10"/>
        <color theme="1"/>
        <rFont val="Arial Narrow"/>
        <family val="2"/>
      </rPr>
      <t xml:space="preserve">(1) </t>
    </r>
    <r>
      <rPr>
        <sz val="10"/>
        <color theme="1"/>
        <rFont val="Arial Narrow"/>
        <family val="2"/>
      </rPr>
      <t xml:space="preserve">El residuo en campo se compone de: i) la parte dejada en el campo, ii) los restos de la quema que no han ardido y iii) el rastrojo y raíces que quedan tras la retirada de la paja/planta. </t>
    </r>
  </si>
  <si>
    <r>
      <rPr>
        <vertAlign val="superscript"/>
        <sz val="10"/>
        <color theme="1"/>
        <rFont val="Arial Narrow"/>
        <family val="2"/>
      </rPr>
      <t xml:space="preserve">(1) </t>
    </r>
    <r>
      <rPr>
        <sz val="10"/>
        <color theme="1"/>
        <rFont val="Arial Narrow"/>
        <family val="2"/>
      </rPr>
      <t>Emisiones indirectas de N</t>
    </r>
    <r>
      <rPr>
        <vertAlign val="subscript"/>
        <sz val="10"/>
        <color theme="1"/>
        <rFont val="Arial Narrow"/>
        <family val="2"/>
      </rPr>
      <t>2</t>
    </r>
    <r>
      <rPr>
        <sz val="10"/>
        <color theme="1"/>
        <rFont val="Arial Narrow"/>
        <family val="2"/>
      </rPr>
      <t>O debido a la lixiviación y escorrentía de nitrógeno: se producen debido a la lixiviación y el escurrimiento desde la tierra de otras formas de nitrógeno (principalmente NO</t>
    </r>
    <r>
      <rPr>
        <vertAlign val="subscript"/>
        <sz val="10"/>
        <color theme="1"/>
        <rFont val="Arial Narrow"/>
        <family val="2"/>
      </rPr>
      <t>3</t>
    </r>
    <r>
      <rPr>
        <vertAlign val="superscript"/>
        <sz val="10"/>
        <color theme="1"/>
        <rFont val="Arial Narrow"/>
        <family val="2"/>
      </rPr>
      <t>-</t>
    </r>
    <r>
      <rPr>
        <sz val="10"/>
        <color theme="1"/>
        <rFont val="Arial Narrow"/>
        <family val="2"/>
      </rPr>
      <t>). La fracción del nitrógeno que se pierde por lixiviación y escorrentía posteriormente se volatiliza a la atmósfera como N</t>
    </r>
    <r>
      <rPr>
        <vertAlign val="subscript"/>
        <sz val="10"/>
        <color theme="1"/>
        <rFont val="Arial Narrow"/>
        <family val="2"/>
      </rPr>
      <t>2</t>
    </r>
    <r>
      <rPr>
        <sz val="10"/>
        <color theme="1"/>
        <rFont val="Arial Narrow"/>
        <family val="2"/>
      </rPr>
      <t>O. En esta herramienta, dicha categoría incluye el nitrógeno procedente de fertilizantes sintéticos y orgánicos y de los residuos agrícolas.</t>
    </r>
  </si>
  <si>
    <r>
      <t>En este apartado se contabilizan las emisiones de CO</t>
    </r>
    <r>
      <rPr>
        <vertAlign val="subscript"/>
        <sz val="11"/>
        <color theme="1"/>
        <rFont val="Arial Narrow"/>
        <family val="2"/>
      </rPr>
      <t>2</t>
    </r>
    <r>
      <rPr>
        <sz val="11"/>
        <color theme="1"/>
        <rFont val="Arial Narrow"/>
        <family val="2"/>
      </rPr>
      <t xml:space="preserve"> debido a la aplicación de nitrato amónico cálcico en el suelo. Para estimar el contenido de caliza (CaCO</t>
    </r>
    <r>
      <rPr>
        <vertAlign val="subscript"/>
        <sz val="11"/>
        <color theme="1"/>
        <rFont val="Arial Narrow"/>
        <family val="2"/>
      </rPr>
      <t>3</t>
    </r>
    <r>
      <rPr>
        <sz val="11"/>
        <color theme="1"/>
        <rFont val="Arial Narrow"/>
        <family val="2"/>
      </rPr>
      <t>), se aplica una proporción del 23% a la cantidad total de fertilizante aplicada al suelo.</t>
    </r>
  </si>
  <si>
    <r>
      <t>Pestaña "</t>
    </r>
    <r>
      <rPr>
        <b/>
        <sz val="11"/>
        <rFont val="Arial Narrow"/>
        <family val="2"/>
      </rPr>
      <t>Factores de emisión</t>
    </r>
    <r>
      <rPr>
        <sz val="11"/>
        <rFont val="Arial Narrow"/>
        <family val="2"/>
      </rPr>
      <t>": se modifican los factores de emisión correspondientes a las emisiones indirectas de N</t>
    </r>
    <r>
      <rPr>
        <vertAlign val="subscript"/>
        <sz val="11"/>
        <rFont val="Arial Narrow"/>
        <family val="2"/>
      </rPr>
      <t>2</t>
    </r>
    <r>
      <rPr>
        <sz val="11"/>
        <rFont val="Arial Narrow"/>
        <family val="2"/>
      </rPr>
      <t>O, se añaden los factores de emisión a aplicar a los cálculos de huella de carbono del año 2023 y se actualizan los factores de emisión de años anteriores a partir de los últimos datos proporcionados por el equipo del Sistema Español de Inventarios y la información reflejada en el Inventario Nacional de Gases de Efecto Invernadero (1990 - 2022). Edición 2024. Se modifican los valores de PCA en base a los datos disponibles en el Material Suplementario del Capítulo 7 del Sexto Informe de Evaluación del IPCC.
Pestaña "</t>
    </r>
    <r>
      <rPr>
        <b/>
        <sz val="11"/>
        <rFont val="Arial Narrow"/>
        <family val="2"/>
      </rPr>
      <t>Instalaciones fijas</t>
    </r>
    <r>
      <rPr>
        <sz val="11"/>
        <rFont val="Arial Narrow"/>
        <family val="2"/>
      </rPr>
      <t>": se incluye gasóleo A y gasolina. Los grupos electrógenos dejan de englobarse en la categoría de maquinaria móvil y pasan a considerarse instalaciones fijas.
Pestaña "</t>
    </r>
    <r>
      <rPr>
        <b/>
        <sz val="11"/>
        <rFont val="Arial Narrow"/>
        <family val="2"/>
      </rPr>
      <t>Vehículos y maquinaria</t>
    </r>
    <r>
      <rPr>
        <sz val="11"/>
        <rFont val="Arial Narrow"/>
        <family val="2"/>
      </rPr>
      <t>": se añade el combustible LNG para camiones, el aditivo AdBlue para vehículos de gasóleo y lubricantes para maquinaria. Se desagregan los factores de emisión de las categorías de vehículos "Camiones y autobuses" y "Ciclomotores y motocicletas". Se modifica la fuente de donde se obtienen los factores de emisión referidos a km del gasóleo y del CNG para camiones.
Pestaña "</t>
    </r>
    <r>
      <rPr>
        <b/>
        <sz val="11"/>
        <rFont val="Arial Narrow"/>
        <family val="2"/>
      </rPr>
      <t>Emisiones fugitivas</t>
    </r>
    <r>
      <rPr>
        <sz val="11"/>
        <rFont val="Arial Narrow"/>
        <family val="2"/>
      </rPr>
      <t xml:space="preserve">": se incorpora el gas HCFC-22 (R22).
</t>
    </r>
  </si>
  <si>
    <t>Factores de emisión Maquinaria agrícola y forestal y lubricantes industriales</t>
  </si>
  <si>
    <r>
      <rPr>
        <vertAlign val="superscript"/>
        <sz val="10.5"/>
        <rFont val="Arial Narrow"/>
        <family val="2"/>
      </rPr>
      <t>(2)</t>
    </r>
    <r>
      <rPr>
        <sz val="10.5"/>
        <rFont val="Arial Narrow"/>
        <family val="2"/>
      </rPr>
      <t xml:space="preserve"> Las emisiones de CO</t>
    </r>
    <r>
      <rPr>
        <vertAlign val="subscript"/>
        <sz val="10.5"/>
        <rFont val="Arial Narrow"/>
        <family val="2"/>
      </rPr>
      <t>2</t>
    </r>
    <r>
      <rPr>
        <sz val="10.5"/>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rFont val="Arial Narrow"/>
        <family val="2"/>
      </rPr>
      <t>2</t>
    </r>
    <r>
      <rPr>
        <sz val="10.5"/>
        <rFont val="Arial Narrow"/>
        <family val="2"/>
      </rPr>
      <t xml:space="preserve"> indicados consideran un contenido en carbono de 20,0 kg de C/GJ, y una fracción que se oxida durante el uso (ODU) de 0,20.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 xml:space="preserve">O. Puede encontrar más información en el Apartado 5.2 Uso de Lubricantes del Volumen 3, Capítulo 5 de las </t>
    </r>
    <r>
      <rPr>
        <i/>
        <sz val="10.5"/>
        <rFont val="Arial Narrow"/>
        <family val="2"/>
      </rPr>
      <t>Directrices del IPCC de 2006 para los inventarios nacionales de gases de efecto invernadero</t>
    </r>
    <r>
      <rPr>
        <sz val="10.5"/>
        <rFont val="Arial Narrow"/>
        <family val="2"/>
      </rPr>
      <t>.</t>
    </r>
  </si>
  <si>
    <r>
      <t>* Lubricantes: Las emisiones de CO</t>
    </r>
    <r>
      <rPr>
        <vertAlign val="subscript"/>
        <sz val="10.5"/>
        <rFont val="Arial Narrow"/>
        <family val="2"/>
      </rPr>
      <t>2</t>
    </r>
    <r>
      <rPr>
        <sz val="10.5"/>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rFont val="Arial Narrow"/>
        <family val="2"/>
      </rPr>
      <t>2</t>
    </r>
    <r>
      <rPr>
        <sz val="10.5"/>
        <rFont val="Arial Narrow"/>
        <family val="2"/>
      </rPr>
      <t xml:space="preserve"> indicados consideran un contenido en carbono de 20,0 kg de C/GJ, y una fracción que se oxida durante el uso (ODU) de 0,20. No se incluyen factores de emisión de CH</t>
    </r>
    <r>
      <rPr>
        <vertAlign val="subscript"/>
        <sz val="10.5"/>
        <rFont val="Arial Narrow"/>
        <family val="2"/>
      </rPr>
      <t>4</t>
    </r>
    <r>
      <rPr>
        <sz val="10.5"/>
        <rFont val="Arial Narrow"/>
        <family val="2"/>
      </rPr>
      <t xml:space="preserve"> y N</t>
    </r>
    <r>
      <rPr>
        <vertAlign val="subscript"/>
        <sz val="10.5"/>
        <rFont val="Arial Narrow"/>
        <family val="2"/>
      </rPr>
      <t>2</t>
    </r>
    <r>
      <rPr>
        <sz val="10.5"/>
        <rFont val="Arial Narrow"/>
        <family val="2"/>
      </rPr>
      <t xml:space="preserve">O. Puede encontrar más información en el Apartado 5.2 Uso de Lubricantes del Volumen 3, Capítulo 5 de las </t>
    </r>
    <r>
      <rPr>
        <i/>
        <sz val="10.5"/>
        <rFont val="Arial Narrow"/>
        <family val="2"/>
      </rPr>
      <t>Directrices del IPCC de 2006 para los inventarios nacionales de gases de efecto invernadero</t>
    </r>
    <r>
      <rPr>
        <sz val="10.5"/>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</si>
</sst>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84"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b/>
      <sz val="11"/>
      <color indexed="30"/>
      <name val="Arial Narrow"/>
      <family val="2"/>
    </font>
    <font>
      <b/>
      <sz val="11"/>
      <color indexed="22"/>
      <name val="Arial Narrow"/>
      <family val="2"/>
    </font>
    <font>
      <b/>
      <sz val="11"/>
      <color indexed="23"/>
      <name val="Arial Narrow"/>
      <family val="2"/>
    </font>
    <font>
      <sz val="11"/>
      <color indexed="23"/>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b/>
      <sz val="10"/>
      <color indexed="23"/>
      <name val="Calibri"/>
      <family val="2"/>
    </font>
    <font>
      <b/>
      <sz val="12"/>
      <color indexed="9"/>
      <name val="Arial Narrow"/>
      <family val="2"/>
    </font>
    <font>
      <b/>
      <sz val="9"/>
      <color indexed="9"/>
      <name val="Arial Narrow"/>
      <family val="2"/>
    </font>
    <font>
      <sz val="6"/>
      <color indexed="8"/>
      <name val="Arial Narrow"/>
      <family val="2"/>
    </font>
    <font>
      <sz val="11"/>
      <color indexed="62"/>
      <name val="Calibri"/>
      <family val="2"/>
    </font>
    <font>
      <sz val="10"/>
      <color indexed="10"/>
      <name val="Arial Narrow"/>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0"/>
      <color indexed="27"/>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0"/>
      <color theme="0"/>
      <name val="Arial Narrow"/>
      <family val="2"/>
    </font>
    <font>
      <b/>
      <sz val="14"/>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i/>
      <sz val="9"/>
      <color theme="3"/>
      <name val="Arial Narrow"/>
      <family val="2"/>
    </font>
    <font>
      <sz val="11"/>
      <color rgb="FFFF0000"/>
      <name val="Arial Narrow"/>
      <family val="2"/>
    </font>
    <font>
      <sz val="11"/>
      <color rgb="FFF60000"/>
      <name val="Arial Narrow"/>
      <family val="2"/>
    </font>
    <font>
      <sz val="12"/>
      <color theme="3"/>
      <name val="Arial Narrow"/>
      <family val="2"/>
    </font>
    <font>
      <sz val="12"/>
      <color indexed="23"/>
      <name val="Arial Narrow"/>
      <family val="2"/>
    </font>
    <font>
      <sz val="11"/>
      <color rgb="FFFF0000"/>
      <name val="Calibri"/>
      <family val="2"/>
      <scheme val="minor"/>
    </font>
    <font>
      <sz val="11"/>
      <name val="Calibri"/>
      <family val="2"/>
      <scheme val="minor"/>
    </font>
    <font>
      <b/>
      <i/>
      <sz val="13"/>
      <color rgb="FF0070C0"/>
      <name val="Arial Narrow"/>
      <family val="2"/>
    </font>
    <font>
      <u/>
      <sz val="11"/>
      <color theme="1"/>
      <name val="Calibri"/>
      <family val="2"/>
      <scheme val="minor"/>
    </font>
    <font>
      <sz val="9"/>
      <color indexed="81"/>
      <name val="Tahoma"/>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12"/>
      <color theme="0"/>
      <name val="Arial Narrow"/>
      <family val="2"/>
    </font>
    <font>
      <b/>
      <i/>
      <sz val="11"/>
      <color rgb="FF0066CC"/>
      <name val="Arial Narrow"/>
      <family val="2"/>
    </font>
    <font>
      <sz val="11"/>
      <color rgb="FF1F497D"/>
      <name val="Arial Narrow"/>
      <family val="2"/>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i/>
      <u/>
      <sz val="11"/>
      <name val="Calibri"/>
      <family val="2"/>
      <scheme val="minor"/>
    </font>
    <font>
      <sz val="11"/>
      <color indexed="8"/>
      <name val="Calibri"/>
      <family val="2"/>
      <scheme val="minor"/>
    </font>
    <font>
      <u/>
      <sz val="11"/>
      <color theme="10"/>
      <name val="Calibri"/>
      <family val="2"/>
      <scheme val="minor"/>
    </font>
    <font>
      <i/>
      <sz val="10"/>
      <color theme="1"/>
      <name val="Calibri"/>
      <family val="2"/>
      <scheme val="minor"/>
    </font>
    <font>
      <vertAlign val="subscript"/>
      <sz val="10"/>
      <name val="Calibri"/>
      <family val="2"/>
      <scheme val="minor"/>
    </font>
    <font>
      <vertAlign val="superscript"/>
      <sz val="10"/>
      <name val="Calibri"/>
      <family val="2"/>
      <scheme val="minor"/>
    </font>
    <font>
      <sz val="12"/>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u/>
      <sz val="10"/>
      <color rgb="FF0000FF"/>
      <name val="Arial Narrow"/>
      <family val="2"/>
    </font>
    <font>
      <u/>
      <sz val="11"/>
      <color rgb="FF0000FF"/>
      <name val="Arial Narrow"/>
      <family val="2"/>
    </font>
    <font>
      <b/>
      <sz val="11"/>
      <color theme="0"/>
      <name val="Calibri"/>
      <family val="2"/>
      <scheme val="minor"/>
    </font>
    <font>
      <sz val="11"/>
      <color theme="0"/>
      <name val="Calibri"/>
      <family val="2"/>
      <scheme val="minor"/>
    </font>
    <font>
      <b/>
      <sz val="14"/>
      <color rgb="FF7A5A00"/>
      <name val="Arial Narrow"/>
      <family val="2"/>
    </font>
    <font>
      <b/>
      <sz val="14"/>
      <color rgb="FFFF0000"/>
      <name val="Arial Narrow"/>
      <family val="2"/>
    </font>
    <font>
      <b/>
      <sz val="14"/>
      <color rgb="FF663300"/>
      <name val="Arial Narrow"/>
      <family val="2"/>
    </font>
    <font>
      <sz val="12"/>
      <color rgb="FF663300"/>
      <name val="Arial Narrow"/>
      <family val="2"/>
    </font>
    <font>
      <u/>
      <sz val="12"/>
      <color rgb="FF663300"/>
      <name val="Arial Narrow"/>
      <family val="2"/>
    </font>
    <font>
      <sz val="11"/>
      <color rgb="FF663300"/>
      <name val="Arial Narrow"/>
      <family val="2"/>
    </font>
    <font>
      <i/>
      <sz val="12"/>
      <color rgb="FF663300"/>
      <name val="Arial Narrow"/>
      <family val="2"/>
    </font>
    <font>
      <b/>
      <sz val="11"/>
      <color rgb="FF663300"/>
      <name val="Arial Narrow"/>
      <family val="2"/>
    </font>
    <font>
      <b/>
      <sz val="10"/>
      <color rgb="FF663300"/>
      <name val="Arial Narrow"/>
      <family val="2"/>
    </font>
    <font>
      <sz val="11"/>
      <color theme="1"/>
      <name val="Calibri"/>
      <family val="2"/>
    </font>
    <font>
      <b/>
      <sz val="14"/>
      <color rgb="FFFFFFFF"/>
      <name val="Arial Narrow"/>
      <family val="2"/>
    </font>
    <font>
      <sz val="11"/>
      <name val="Arial"/>
      <family val="2"/>
    </font>
    <font>
      <sz val="11"/>
      <color rgb="FF000000"/>
      <name val="Arial Narrow"/>
      <family val="2"/>
    </font>
    <font>
      <b/>
      <sz val="12"/>
      <color rgb="FFFFFFFF"/>
      <name val="Arial Narrow"/>
      <family val="2"/>
    </font>
    <font>
      <vertAlign val="subscript"/>
      <sz val="11"/>
      <color theme="1"/>
      <name val="Arial Narrow"/>
      <family val="2"/>
    </font>
    <font>
      <b/>
      <sz val="10"/>
      <color rgb="FFFFFFFF"/>
      <name val="Arial Narrow"/>
      <family val="2"/>
    </font>
    <font>
      <b/>
      <sz val="10"/>
      <color theme="1"/>
      <name val="Arial Narrow"/>
      <family val="2"/>
    </font>
    <font>
      <vertAlign val="superscript"/>
      <sz val="10"/>
      <color theme="1"/>
      <name val="Arial Narrow"/>
      <family val="2"/>
    </font>
    <font>
      <i/>
      <sz val="10"/>
      <color theme="1"/>
      <name val="Arial Narrow"/>
      <family val="2"/>
    </font>
    <font>
      <b/>
      <sz val="11"/>
      <color theme="1"/>
      <name val="Arial Narrow"/>
      <family val="2"/>
    </font>
    <font>
      <b/>
      <vertAlign val="superscript"/>
      <sz val="10"/>
      <color rgb="FFFFFFFF"/>
      <name val="Arial Narrow"/>
      <family val="2"/>
    </font>
    <font>
      <sz val="11"/>
      <color rgb="FFFFFF99"/>
      <name val="Arial Narrow"/>
      <family val="2"/>
    </font>
    <font>
      <vertAlign val="superscript"/>
      <sz val="10"/>
      <name val="Arial Narrow"/>
      <family val="2"/>
    </font>
    <font>
      <vertAlign val="superscript"/>
      <sz val="11"/>
      <color theme="1"/>
      <name val="Arial Narrow"/>
      <family val="2"/>
    </font>
    <font>
      <vertAlign val="superscript"/>
      <sz val="11"/>
      <name val="Arial Narrow"/>
      <family val="2"/>
    </font>
    <font>
      <b/>
      <sz val="14"/>
      <color rgb="FFA27800"/>
      <name val="Arial Narrow"/>
      <family val="2"/>
    </font>
    <font>
      <sz val="9"/>
      <color theme="1"/>
      <name val="Arial Narrow"/>
      <family val="2"/>
    </font>
    <font>
      <vertAlign val="subscript"/>
      <sz val="11"/>
      <color rgb="FF000000"/>
      <name val="Arial Narrow"/>
      <family val="2"/>
    </font>
    <font>
      <b/>
      <vertAlign val="subscript"/>
      <sz val="14"/>
      <color rgb="FFA27800"/>
      <name val="Arial Narrow"/>
      <family val="2"/>
    </font>
    <font>
      <i/>
      <u/>
      <sz val="11"/>
      <color indexed="12"/>
      <name val="Arial Narrow"/>
      <family val="2"/>
    </font>
    <font>
      <b/>
      <sz val="9"/>
      <color rgb="FFFFFFFF"/>
      <name val="Arial Narrow"/>
      <family val="2"/>
    </font>
    <font>
      <b/>
      <sz val="12"/>
      <color rgb="FFFF0000"/>
      <name val="Arial Narrow"/>
      <family val="2"/>
    </font>
    <font>
      <b/>
      <vertAlign val="subscript"/>
      <sz val="10"/>
      <color rgb="FFFFFFFF"/>
      <name val="Arial Narrow"/>
      <family val="2"/>
    </font>
    <font>
      <b/>
      <vertAlign val="subscript"/>
      <sz val="10"/>
      <name val="Arial Narrow"/>
      <family val="2"/>
    </font>
    <font>
      <b/>
      <sz val="11"/>
      <color rgb="FF0000FF"/>
      <name val="Arial Narrow"/>
      <family val="2"/>
    </font>
    <font>
      <b/>
      <sz val="11"/>
      <color rgb="FF808080"/>
      <name val="Arial Narrow"/>
      <family val="2"/>
    </font>
    <font>
      <b/>
      <u/>
      <sz val="11"/>
      <color rgb="FF663300"/>
      <name val="Arial Narrow"/>
      <family val="2"/>
    </font>
    <font>
      <b/>
      <sz val="11"/>
      <color rgb="FF7F7F7F"/>
      <name val="Arial Narrow"/>
      <family val="2"/>
    </font>
    <font>
      <u/>
      <sz val="11"/>
      <color theme="1"/>
      <name val="Arial Narrow"/>
      <family val="2"/>
    </font>
    <font>
      <sz val="10"/>
      <color rgb="FF663300"/>
      <name val="Arial Narrow"/>
      <family val="2"/>
    </font>
    <font>
      <b/>
      <sz val="13"/>
      <color rgb="FFFFFFFF"/>
      <name val="Arial Narrow"/>
      <family val="2"/>
    </font>
    <font>
      <i/>
      <sz val="11"/>
      <color theme="1"/>
      <name val="Arial Narrow"/>
      <family val="2"/>
    </font>
    <font>
      <b/>
      <i/>
      <sz val="10"/>
      <color rgb="FFFFFFFF"/>
      <name val="Arial Narrow"/>
      <family val="2"/>
    </font>
    <font>
      <sz val="13"/>
      <color rgb="FF663300"/>
      <name val="Arial Narrow"/>
      <family val="2"/>
    </font>
    <font>
      <b/>
      <sz val="11"/>
      <color rgb="FFFFFFFF"/>
      <name val="Arial Narrow"/>
      <family val="2"/>
    </font>
    <font>
      <b/>
      <vertAlign val="subscript"/>
      <sz val="11"/>
      <color rgb="FFFFFFFF"/>
      <name val="Arial Narrow"/>
      <family val="2"/>
    </font>
    <font>
      <b/>
      <vertAlign val="subscript"/>
      <sz val="12"/>
      <color rgb="FFFFFFFF"/>
      <name val="Arial Narrow"/>
      <family val="2"/>
    </font>
    <font>
      <b/>
      <vertAlign val="subscript"/>
      <sz val="9"/>
      <color rgb="FFFFFFFF"/>
      <name val="Arial Narrow"/>
      <family val="2"/>
    </font>
    <font>
      <b/>
      <vertAlign val="subscript"/>
      <sz val="14"/>
      <color rgb="FFFFFFFF"/>
      <name val="Arial Narrow"/>
      <family val="2"/>
    </font>
    <font>
      <sz val="10"/>
      <color rgb="FFFFFF99"/>
      <name val="Arial Narrow"/>
      <family val="2"/>
    </font>
    <font>
      <b/>
      <sz val="12"/>
      <name val="Arial Narrow"/>
      <family val="2"/>
    </font>
    <font>
      <vertAlign val="superscript"/>
      <sz val="11"/>
      <name val="Calibri"/>
      <family val="2"/>
      <scheme val="minor"/>
    </font>
    <font>
      <b/>
      <i/>
      <sz val="11"/>
      <color theme="1"/>
      <name val="Calibri"/>
      <family val="2"/>
      <scheme val="minor"/>
    </font>
    <font>
      <sz val="11"/>
      <color rgb="FF000000"/>
      <name val="Calibri"/>
      <family val="2"/>
      <scheme val="minor"/>
    </font>
    <font>
      <u/>
      <sz val="11"/>
      <color indexed="12"/>
      <name val="Calibri"/>
      <family val="2"/>
      <scheme val="minor"/>
    </font>
    <font>
      <sz val="10"/>
      <color rgb="FF000000"/>
      <name val="Calibri"/>
      <family val="2"/>
      <scheme val="minor"/>
    </font>
    <font>
      <vertAlign val="subscript"/>
      <sz val="11"/>
      <name val="Calibri"/>
      <family val="2"/>
      <scheme val="minor"/>
    </font>
    <font>
      <b/>
      <sz val="11"/>
      <color rgb="FFFFFFFF"/>
      <name val="Calibri"/>
      <family val="2"/>
      <scheme val="minor"/>
    </font>
    <font>
      <b/>
      <vertAlign val="superscript"/>
      <sz val="11"/>
      <name val="Calibri"/>
      <family val="2"/>
      <scheme val="minor"/>
    </font>
    <font>
      <b/>
      <vertAlign val="superscript"/>
      <sz val="11"/>
      <color indexed="9"/>
      <name val="Calibri"/>
      <family val="2"/>
      <scheme val="minor"/>
    </font>
    <font>
      <b/>
      <vertAlign val="subscript"/>
      <sz val="11"/>
      <name val="Calibri"/>
      <family val="2"/>
      <scheme val="minor"/>
    </font>
    <font>
      <b/>
      <i/>
      <u/>
      <sz val="11"/>
      <color theme="3" tint="0.39997558519241921"/>
      <name val="Calibri"/>
      <family val="2"/>
      <scheme val="minor"/>
    </font>
    <font>
      <b/>
      <sz val="28"/>
      <color rgb="FFFF0000"/>
      <name val="Arial Narrow"/>
      <family val="2"/>
    </font>
    <font>
      <vertAlign val="subscript"/>
      <sz val="9"/>
      <name val="Calibri"/>
      <family val="2"/>
      <scheme val="minor"/>
    </font>
    <font>
      <i/>
      <sz val="10"/>
      <name val="Arial Narrow"/>
      <family val="2"/>
    </font>
    <font>
      <b/>
      <sz val="12"/>
      <color rgb="FF663300"/>
      <name val="Arial Narrow"/>
      <family val="2"/>
    </font>
    <font>
      <u/>
      <sz val="11"/>
      <name val="Arial Narrow"/>
      <family val="2"/>
    </font>
    <font>
      <b/>
      <i/>
      <u/>
      <sz val="12"/>
      <color rgb="FF663300"/>
      <name val="Arial Narrow"/>
      <family val="2"/>
    </font>
    <font>
      <u/>
      <sz val="10"/>
      <name val="Arial Narrow"/>
      <family val="2"/>
    </font>
    <font>
      <b/>
      <sz val="16"/>
      <color rgb="FFC00000"/>
      <name val="Arial Narrow"/>
      <family val="2"/>
    </font>
    <font>
      <sz val="11"/>
      <color rgb="FFC00000"/>
      <name val="Calibri"/>
      <family val="2"/>
      <scheme val="minor"/>
    </font>
    <font>
      <sz val="8"/>
      <color theme="1"/>
      <name val="Calibri"/>
      <family val="2"/>
      <scheme val="minor"/>
    </font>
    <font>
      <b/>
      <sz val="11"/>
      <color rgb="FFC00000"/>
      <name val="Calibri"/>
      <family val="2"/>
      <scheme val="minor"/>
    </font>
    <font>
      <b/>
      <vertAlign val="subscript"/>
      <sz val="12"/>
      <color theme="0"/>
      <name val="Arial Narrow"/>
      <family val="2"/>
    </font>
    <font>
      <sz val="11"/>
      <color theme="0"/>
      <name val="Arial"/>
      <family val="2"/>
    </font>
    <font>
      <sz val="11"/>
      <color theme="4"/>
      <name val="Calibri"/>
      <family val="2"/>
      <scheme val="minor"/>
    </font>
    <font>
      <b/>
      <i/>
      <u/>
      <sz val="11"/>
      <color rgb="FF663300"/>
      <name val="Arial Narrow"/>
      <family val="2"/>
    </font>
    <font>
      <b/>
      <i/>
      <sz val="11"/>
      <color theme="3" tint="0.39997558519241921"/>
      <name val="Calibri"/>
      <family val="2"/>
      <scheme val="minor"/>
    </font>
    <font>
      <i/>
      <sz val="9"/>
      <name val="Arial Narrow"/>
      <family val="2"/>
    </font>
    <font>
      <sz val="11"/>
      <color theme="0"/>
      <name val="Arial Narrow"/>
      <family val="2"/>
    </font>
    <font>
      <vertAlign val="subscript"/>
      <sz val="11"/>
      <color theme="0"/>
      <name val="Arial Narrow"/>
      <family val="2"/>
    </font>
    <font>
      <sz val="10"/>
      <color theme="0"/>
      <name val="Arial Narrow"/>
      <family val="2"/>
    </font>
    <font>
      <i/>
      <sz val="12"/>
      <name val="Arial Narrow"/>
      <family val="2"/>
    </font>
    <font>
      <b/>
      <sz val="11"/>
      <color rgb="FF000000"/>
      <name val="Calibri"/>
      <family val="2"/>
      <scheme val="minor"/>
    </font>
    <font>
      <sz val="11"/>
      <color theme="1" tint="0.499984740745262"/>
      <name val="Arial Narrow"/>
      <family val="2"/>
    </font>
    <font>
      <vertAlign val="subscript"/>
      <sz val="11"/>
      <color theme="1" tint="0.499984740745262"/>
      <name val="Arial Narrow"/>
      <family val="2"/>
    </font>
    <font>
      <sz val="11"/>
      <color rgb="FF1C1C1C"/>
      <name val="Arial Narrow"/>
      <family val="2"/>
    </font>
    <font>
      <b/>
      <sz val="11"/>
      <color rgb="FF1C1C1C"/>
      <name val="Arial Narrow"/>
      <family val="2"/>
    </font>
    <font>
      <b/>
      <sz val="11"/>
      <color indexed="63"/>
      <name val="Arial Narrow"/>
      <family val="2"/>
    </font>
    <font>
      <sz val="11"/>
      <color indexed="63"/>
      <name val="Arial Narrow"/>
      <family val="2"/>
    </font>
    <font>
      <i/>
      <sz val="11"/>
      <color indexed="63"/>
      <name val="Arial Narrow"/>
      <family val="2"/>
    </font>
    <font>
      <b/>
      <i/>
      <sz val="13"/>
      <color rgb="FF663300"/>
      <name val="Arial Narrow"/>
      <family val="2"/>
    </font>
    <font>
      <b/>
      <sz val="10"/>
      <color rgb="FFFFFF99"/>
      <name val="Arial Narrow"/>
      <family val="2"/>
    </font>
    <font>
      <b/>
      <sz val="11"/>
      <color rgb="FFFFFF99"/>
      <name val="Arial Narrow"/>
      <family val="2"/>
    </font>
    <font>
      <sz val="12"/>
      <color rgb="FFFF0000"/>
      <name val="Calibri"/>
      <family val="2"/>
      <scheme val="minor"/>
    </font>
    <font>
      <i/>
      <sz val="12"/>
      <color rgb="FFFF0000"/>
      <name val="Calibri"/>
      <family val="2"/>
      <scheme val="minor"/>
    </font>
    <font>
      <sz val="12"/>
      <color theme="0"/>
      <name val="Calibri"/>
      <family val="2"/>
      <scheme val="minor"/>
    </font>
    <font>
      <u/>
      <sz val="11"/>
      <color rgb="FF663300"/>
      <name val="Arial Narrow"/>
      <family val="2"/>
    </font>
    <font>
      <b/>
      <i/>
      <u/>
      <sz val="13"/>
      <color rgb="FF663300"/>
      <name val="Arial Narrow"/>
      <family val="2"/>
    </font>
    <font>
      <i/>
      <sz val="13"/>
      <color rgb="FF663300"/>
      <name val="Arial Narrow"/>
      <family val="2"/>
    </font>
    <font>
      <b/>
      <i/>
      <vertAlign val="subscript"/>
      <sz val="13"/>
      <color rgb="FF663300"/>
      <name val="Arial Narrow"/>
      <family val="2"/>
    </font>
    <font>
      <i/>
      <sz val="11"/>
      <color rgb="FF000000"/>
      <name val="Arial Narrow"/>
      <family val="2"/>
    </font>
    <font>
      <b/>
      <sz val="14"/>
      <color theme="0"/>
      <name val="Arial Narrow"/>
      <family val="2"/>
    </font>
    <font>
      <vertAlign val="subscript"/>
      <sz val="11"/>
      <color theme="1"/>
      <name val="Calibri"/>
      <family val="2"/>
      <scheme val="minor"/>
    </font>
    <font>
      <vertAlign val="superscript"/>
      <sz val="11"/>
      <color rgb="FF000000"/>
      <name val="Arial Narrow"/>
      <family val="2"/>
    </font>
    <font>
      <vertAlign val="subscript"/>
      <sz val="9"/>
      <color theme="1"/>
      <name val="Arial Narrow"/>
      <family val="2"/>
    </font>
    <font>
      <b/>
      <vertAlign val="subscript"/>
      <sz val="11"/>
      <color rgb="FF663300"/>
      <name val="Arial Narrow"/>
      <family val="2"/>
    </font>
    <font>
      <b/>
      <sz val="11"/>
      <color rgb="FF0066CC"/>
      <name val="Arial Narrow"/>
      <family val="2"/>
    </font>
    <font>
      <vertAlign val="superscript"/>
      <sz val="10"/>
      <color rgb="FF000000"/>
      <name val="Arial Narrow"/>
      <family val="2"/>
    </font>
    <font>
      <i/>
      <u/>
      <vertAlign val="subscript"/>
      <sz val="11"/>
      <color theme="1"/>
      <name val="Calibri"/>
      <family val="2"/>
      <scheme val="minor"/>
    </font>
    <font>
      <vertAlign val="superscript"/>
      <sz val="10"/>
      <color indexed="8"/>
      <name val="Arial Narrow"/>
      <family val="2"/>
    </font>
    <font>
      <i/>
      <sz val="10"/>
      <name val="Calibri"/>
      <family val="2"/>
      <scheme val="minor"/>
    </font>
    <font>
      <b/>
      <vertAlign val="subscript"/>
      <sz val="10"/>
      <name val="Calibri"/>
      <family val="2"/>
      <scheme val="minor"/>
    </font>
    <font>
      <b/>
      <sz val="10"/>
      <name val="Calibri"/>
      <family val="2"/>
      <scheme val="minor"/>
    </font>
    <font>
      <b/>
      <sz val="8"/>
      <name val="Arial Narrow"/>
      <family val="2"/>
    </font>
    <font>
      <u/>
      <vertAlign val="subscript"/>
      <sz val="11"/>
      <color rgb="FF663300"/>
      <name val="Arial Narrow"/>
      <family val="2"/>
    </font>
    <font>
      <sz val="7"/>
      <name val="Arial Narrow"/>
      <family val="2"/>
    </font>
    <font>
      <b/>
      <i/>
      <u/>
      <sz val="12"/>
      <color rgb="FF0070C0"/>
      <name val="Arial Narrow"/>
      <family val="2"/>
    </font>
    <font>
      <sz val="11"/>
      <color theme="3"/>
      <name val="Calibri"/>
      <family val="2"/>
      <scheme val="minor"/>
    </font>
    <font>
      <i/>
      <u/>
      <sz val="12"/>
      <color rgb="FF663300"/>
      <name val="Arial Narrow"/>
      <family val="2"/>
    </font>
    <font>
      <i/>
      <u/>
      <vertAlign val="subscript"/>
      <sz val="12"/>
      <color rgb="FF663300"/>
      <name val="Arial Narrow"/>
      <family val="2"/>
    </font>
    <font>
      <b/>
      <sz val="14"/>
      <color theme="1"/>
      <name val="Arial Narrow"/>
      <family val="2"/>
    </font>
    <font>
      <u/>
      <sz val="12"/>
      <color indexed="12"/>
      <name val="Arial Narrow"/>
      <family val="2"/>
    </font>
    <font>
      <vertAlign val="subscript"/>
      <sz val="10"/>
      <color rgb="FF663300"/>
      <name val="Arial Narrow"/>
      <family val="2"/>
    </font>
    <font>
      <i/>
      <sz val="10"/>
      <color indexed="8"/>
      <name val="Arial Narrow"/>
      <family val="2"/>
    </font>
    <font>
      <i/>
      <u/>
      <sz val="11"/>
      <name val="Arial Narrow"/>
      <family val="2"/>
    </font>
    <font>
      <sz val="11"/>
      <color theme="1"/>
      <name val="Calibri"/>
      <family val="2"/>
      <scheme val="minor"/>
    </font>
    <font>
      <sz val="10"/>
      <color theme="1"/>
      <name val="Arial"/>
      <family val="2"/>
    </font>
    <font>
      <u/>
      <sz val="10"/>
      <color indexed="12"/>
      <name val="Calibri"/>
      <family val="2"/>
    </font>
    <font>
      <u/>
      <sz val="10"/>
      <color indexed="12"/>
      <name val="Arial Narrow"/>
      <family val="2"/>
    </font>
    <font>
      <b/>
      <vertAlign val="subscript"/>
      <sz val="11"/>
      <color theme="1"/>
      <name val="Calibri"/>
      <family val="2"/>
      <scheme val="minor"/>
    </font>
    <font>
      <i/>
      <vertAlign val="subscript"/>
      <sz val="11"/>
      <color theme="1"/>
      <name val="Calibri"/>
      <family val="2"/>
      <scheme val="minor"/>
    </font>
    <font>
      <b/>
      <u/>
      <sz val="11"/>
      <color theme="1"/>
      <name val="Calibri"/>
      <family val="2"/>
      <scheme val="minor"/>
    </font>
    <font>
      <sz val="10.5"/>
      <name val="Arial Narrow"/>
      <family val="2"/>
    </font>
    <font>
      <vertAlign val="subscript"/>
      <sz val="10.5"/>
      <name val="Arial Narrow"/>
      <family val="2"/>
    </font>
    <font>
      <i/>
      <sz val="10.5"/>
      <name val="Arial Narrow"/>
      <family val="2"/>
    </font>
    <font>
      <vertAlign val="superscript"/>
      <sz val="10.5"/>
      <name val="Arial Narrow"/>
      <family val="2"/>
    </font>
  </fonts>
  <fills count="81">
    <fill>
      <patternFill patternType="none"/>
    </fill>
    <fill>
      <patternFill patternType="gray125"/>
    </fill>
    <fill>
      <patternFill patternType="solid">
        <fgColor indexed="47"/>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66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theme="7" tint="-0.249977111117893"/>
        <bgColor indexed="64"/>
      </patternFill>
    </fill>
    <fill>
      <patternFill patternType="solid">
        <fgColor theme="5" tint="-0.249977111117893"/>
        <bgColor indexed="64"/>
      </patternFill>
    </fill>
    <fill>
      <patternFill patternType="solid">
        <fgColor rgb="FFCC9900"/>
        <bgColor indexed="64"/>
      </patternFill>
    </fill>
    <fill>
      <patternFill patternType="solid">
        <fgColor rgb="FFFFFF99"/>
        <bgColor indexed="64"/>
      </patternFill>
    </fill>
    <fill>
      <patternFill patternType="solid">
        <fgColor rgb="FFFFDA71"/>
        <bgColor indexed="64"/>
      </patternFill>
    </fill>
    <fill>
      <patternFill patternType="solid">
        <fgColor theme="0" tint="-0.499984740745262"/>
        <bgColor indexed="64"/>
      </patternFill>
    </fill>
    <fill>
      <patternFill patternType="solid">
        <fgColor rgb="FFFFFF99"/>
        <bgColor indexed="9"/>
      </patternFill>
    </fill>
    <fill>
      <patternFill patternType="solid">
        <fgColor rgb="FFCC9900"/>
        <bgColor indexed="48"/>
      </patternFill>
    </fill>
    <fill>
      <patternFill patternType="solid">
        <fgColor rgb="FFCC9900"/>
        <bgColor rgb="FFCC9900"/>
      </patternFill>
    </fill>
    <fill>
      <patternFill patternType="solid">
        <fgColor rgb="FF808080"/>
        <bgColor rgb="FF808080"/>
      </patternFill>
    </fill>
    <fill>
      <patternFill patternType="solid">
        <fgColor rgb="FFFFFF99"/>
        <bgColor rgb="FFFFFF99"/>
      </patternFill>
    </fill>
    <fill>
      <patternFill patternType="solid">
        <fgColor rgb="FFFFDA71"/>
        <bgColor rgb="FFFFDA71"/>
      </patternFill>
    </fill>
    <fill>
      <patternFill patternType="solid">
        <fgColor theme="0" tint="-4.9989318521683403E-2"/>
        <bgColor rgb="FFFFFF99"/>
      </patternFill>
    </fill>
    <fill>
      <patternFill patternType="solid">
        <fgColor rgb="FFC4D79B"/>
        <bgColor rgb="FFC4D79B"/>
      </patternFill>
    </fill>
    <fill>
      <patternFill patternType="solid">
        <fgColor theme="0"/>
        <bgColor rgb="FFFFFF99"/>
      </patternFill>
    </fill>
    <fill>
      <patternFill patternType="solid">
        <fgColor rgb="FFFDE9D9"/>
        <bgColor rgb="FFFDE9D9"/>
      </patternFill>
    </fill>
    <fill>
      <patternFill patternType="solid">
        <fgColor rgb="FF7F7F7F"/>
        <bgColor rgb="FF7F7F7F"/>
      </patternFill>
    </fill>
    <fill>
      <patternFill patternType="solid">
        <fgColor rgb="FF969696"/>
        <bgColor rgb="FF969696"/>
      </patternFill>
    </fill>
    <fill>
      <patternFill patternType="solid">
        <fgColor rgb="FFCCCCFF"/>
        <bgColor rgb="FFCCCCFF"/>
      </patternFill>
    </fill>
    <fill>
      <patternFill patternType="solid">
        <fgColor rgb="FFFBD4B4"/>
        <bgColor rgb="FFFBD4B4"/>
      </patternFill>
    </fill>
    <fill>
      <patternFill patternType="lightGrid">
        <fgColor theme="0" tint="-0.34998626667073579"/>
        <bgColor indexed="65"/>
      </patternFill>
    </fill>
    <fill>
      <patternFill patternType="solid">
        <fgColor rgb="FFFFFFFF"/>
        <bgColor rgb="FFFFFFFF"/>
      </patternFill>
    </fill>
    <fill>
      <patternFill patternType="solid">
        <fgColor rgb="FF99CCFF"/>
        <bgColor rgb="FF99CCFF"/>
      </patternFill>
    </fill>
    <fill>
      <patternFill patternType="solid">
        <fgColor rgb="FFFFFF99"/>
        <bgColor rgb="FF808080"/>
      </patternFill>
    </fill>
    <fill>
      <patternFill patternType="solid">
        <fgColor rgb="FFCCCCFF"/>
        <bgColor indexed="64"/>
      </patternFill>
    </fill>
    <fill>
      <patternFill patternType="solid">
        <fgColor theme="6" tint="0.39994506668294322"/>
        <bgColor indexed="64"/>
      </patternFill>
    </fill>
    <fill>
      <patternFill patternType="solid">
        <fgColor rgb="FFFDE9D9"/>
        <bgColor indexed="64"/>
      </patternFill>
    </fill>
    <fill>
      <patternFill patternType="solid">
        <fgColor rgb="FFFCD5B4"/>
        <bgColor indexed="64"/>
      </patternFill>
    </fill>
    <fill>
      <patternFill patternType="solid">
        <fgColor theme="0" tint="-4.9989318521683403E-2"/>
        <bgColor rgb="FF7F7F7F"/>
      </patternFill>
    </fill>
    <fill>
      <patternFill patternType="solid">
        <fgColor theme="0" tint="-4.9989318521683403E-2"/>
        <bgColor rgb="FF969696"/>
      </patternFill>
    </fill>
    <fill>
      <patternFill patternType="solid">
        <fgColor theme="9"/>
        <bgColor indexed="64"/>
      </patternFill>
    </fill>
    <fill>
      <patternFill patternType="solid">
        <fgColor theme="4" tint="0.79998168889431442"/>
        <bgColor rgb="FFFFCC00"/>
      </patternFill>
    </fill>
    <fill>
      <patternFill patternType="solid">
        <fgColor theme="8" tint="0.79998168889431442"/>
        <bgColor indexed="64"/>
      </patternFill>
    </fill>
    <fill>
      <patternFill patternType="solid">
        <fgColor rgb="FFFFFF00"/>
        <bgColor rgb="FF969696"/>
      </patternFill>
    </fill>
    <fill>
      <patternFill patternType="solid">
        <fgColor theme="0" tint="-0.499984740745262"/>
        <bgColor rgb="FF969696"/>
      </patternFill>
    </fill>
    <fill>
      <patternFill patternType="solid">
        <fgColor theme="2" tint="-0.249977111117893"/>
        <bgColor indexed="64"/>
      </patternFill>
    </fill>
    <fill>
      <patternFill patternType="solid">
        <fgColor theme="1" tint="0.499984740745262"/>
        <bgColor indexed="64"/>
      </patternFill>
    </fill>
    <fill>
      <patternFill patternType="solid">
        <fgColor theme="4" tint="0.79998168889431442"/>
        <bgColor rgb="FF969696"/>
      </patternFill>
    </fill>
    <fill>
      <patternFill patternType="solid">
        <fgColor theme="0" tint="-0.34998626667073579"/>
        <bgColor indexed="64"/>
      </patternFill>
    </fill>
    <fill>
      <patternFill patternType="solid">
        <fgColor rgb="FF969696"/>
        <bgColor indexed="64"/>
      </patternFill>
    </fill>
    <fill>
      <patternFill patternType="solid">
        <fgColor rgb="FF969696"/>
        <bgColor indexed="48"/>
      </patternFill>
    </fill>
    <fill>
      <patternFill patternType="solid">
        <fgColor rgb="FFCCCCFF"/>
        <bgColor rgb="FFC4D79B"/>
      </patternFill>
    </fill>
    <fill>
      <patternFill patternType="solid">
        <fgColor rgb="FF99CCFF"/>
        <bgColor indexed="64"/>
      </patternFill>
    </fill>
    <fill>
      <patternFill patternType="solid">
        <fgColor theme="0" tint="-0.34998626667073579"/>
        <bgColor indexed="41"/>
      </patternFill>
    </fill>
    <fill>
      <patternFill patternType="solid">
        <fgColor rgb="FFCC9900"/>
        <bgColor indexed="41"/>
      </patternFill>
    </fill>
    <fill>
      <patternFill patternType="solid">
        <fgColor theme="0" tint="-0.14999847407452621"/>
        <bgColor rgb="FFFFFF99"/>
      </patternFill>
    </fill>
    <fill>
      <patternFill patternType="solid">
        <fgColor theme="6" tint="0.59999389629810485"/>
        <bgColor rgb="FFC4D79B"/>
      </patternFill>
    </fill>
    <fill>
      <patternFill patternType="solid">
        <fgColor theme="6" tint="0.59996337778862885"/>
        <bgColor rgb="FFC4D79B"/>
      </patternFill>
    </fill>
    <fill>
      <patternFill patternType="solid">
        <fgColor theme="6" tint="0.59996337778862885"/>
        <bgColor theme="6" tint="0.59996337778862885"/>
      </patternFill>
    </fill>
    <fill>
      <patternFill patternType="solid">
        <fgColor rgb="FFFF0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CC9900"/>
        <bgColor rgb="FFFFFF99"/>
      </patternFill>
    </fill>
  </fills>
  <borders count="432">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right style="thin">
        <color theme="0"/>
      </right>
      <top/>
      <bottom style="thin">
        <color theme="0"/>
      </bottom>
      <diagonal/>
    </border>
    <border>
      <left/>
      <right style="thin">
        <color indexed="64"/>
      </right>
      <top style="thin">
        <color indexed="64"/>
      </top>
      <bottom style="thin">
        <color indexed="64"/>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theme="0" tint="-0.499984740745262"/>
      </top>
      <bottom style="thin">
        <color indexed="9"/>
      </bottom>
      <diagonal/>
    </border>
    <border>
      <left style="thin">
        <color indexed="55"/>
      </left>
      <right/>
      <top style="thin">
        <color indexed="9"/>
      </top>
      <bottom style="thin">
        <color theme="0" tint="-0.499984740745262"/>
      </bottom>
      <diagonal/>
    </border>
    <border>
      <left/>
      <right style="thin">
        <color theme="0"/>
      </right>
      <top style="thin">
        <color theme="0" tint="-0.499984740745262"/>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indexed="9"/>
      </right>
      <top style="thin">
        <color indexed="9"/>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bottom/>
      <diagonal/>
    </border>
    <border>
      <left style="thin">
        <color theme="0"/>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23"/>
      </left>
      <right style="thin">
        <color indexed="23"/>
      </right>
      <top/>
      <bottom style="thin">
        <color indexed="23"/>
      </bottom>
      <diagonal/>
    </border>
    <border>
      <left/>
      <right/>
      <top style="thin">
        <color indexed="23"/>
      </top>
      <bottom style="thin">
        <color indexed="23"/>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23"/>
      </left>
      <right style="thin">
        <color indexed="23"/>
      </right>
      <top/>
      <bottom style="thin">
        <color theme="0"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499984740745262"/>
      </top>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ck">
        <color theme="0"/>
      </left>
      <right/>
      <top style="thin">
        <color rgb="FFFFFFFF"/>
      </top>
      <bottom style="thin">
        <color rgb="FFFFFFFF"/>
      </bottom>
      <diagonal/>
    </border>
    <border>
      <left/>
      <right/>
      <top style="thin">
        <color rgb="FFFFFFFF"/>
      </top>
      <bottom style="thin">
        <color rgb="FFFFFFFF"/>
      </bottom>
      <diagonal/>
    </border>
    <border>
      <left/>
      <right style="thick">
        <color theme="0"/>
      </right>
      <top style="thin">
        <color rgb="FFFFFFFF"/>
      </top>
      <bottom style="thin">
        <color rgb="FFFFFFFF"/>
      </bottom>
      <diagonal/>
    </border>
    <border>
      <left/>
      <right style="thick">
        <color rgb="FF595959"/>
      </right>
      <top style="thin">
        <color rgb="FFFFFFFF"/>
      </top>
      <bottom style="thin">
        <color rgb="FFFFFFFF"/>
      </bottom>
      <diagonal/>
    </border>
    <border>
      <left style="thin">
        <color rgb="FFFFFFFF"/>
      </left>
      <right/>
      <top/>
      <bottom/>
      <diagonal/>
    </border>
    <border>
      <left style="thick">
        <color rgb="FF595959"/>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595959"/>
      </left>
      <right style="thin">
        <color rgb="FFFFFFFF"/>
      </right>
      <top/>
      <bottom style="thin">
        <color rgb="FFFFFFFF"/>
      </bottom>
      <diagonal/>
    </border>
    <border>
      <left style="thin">
        <color rgb="FFFFFFFF"/>
      </left>
      <right style="thick">
        <color rgb="FF595959"/>
      </right>
      <top style="thin">
        <color rgb="FFFFFFFF"/>
      </top>
      <bottom style="thin">
        <color rgb="FFFFFFFF"/>
      </bottom>
      <diagonal/>
    </border>
    <border>
      <left style="thick">
        <color theme="1" tint="0.34998626667073579"/>
      </left>
      <right style="thin">
        <color indexed="23"/>
      </right>
      <top/>
      <bottom style="thin">
        <color indexed="23"/>
      </bottom>
      <diagonal/>
    </border>
    <border>
      <left style="thin">
        <color rgb="FFFFFFFF"/>
      </left>
      <right style="thin">
        <color rgb="FFFFFFFF"/>
      </right>
      <top style="thin">
        <color rgb="FFFFFFFF"/>
      </top>
      <bottom style="thin">
        <color rgb="FFFFFFFF"/>
      </bottom>
      <diagonal/>
    </border>
    <border>
      <left style="thin">
        <color rgb="FFA5A5A5"/>
      </left>
      <right/>
      <top style="thin">
        <color rgb="FF969696"/>
      </top>
      <bottom style="thin">
        <color rgb="FFA5A5A5"/>
      </bottom>
      <diagonal/>
    </border>
    <border>
      <left/>
      <right style="thin">
        <color rgb="FFFFFFFF"/>
      </right>
      <top style="thin">
        <color rgb="FFFFFFFF"/>
      </top>
      <bottom style="thin">
        <color rgb="FFFFFFFF"/>
      </bottom>
      <diagonal/>
    </border>
    <border>
      <left style="thin">
        <color rgb="FF808080"/>
      </left>
      <right style="thin">
        <color rgb="FF808080"/>
      </right>
      <top style="thin">
        <color rgb="FFFFFFFF"/>
      </top>
      <bottom style="thin">
        <color rgb="FF808080"/>
      </bottom>
      <diagonal/>
    </border>
    <border>
      <left/>
      <right style="thin">
        <color rgb="FFFFFFFF"/>
      </right>
      <top/>
      <bottom/>
      <diagonal/>
    </border>
    <border>
      <left style="thin">
        <color rgb="FF808080"/>
      </left>
      <right/>
      <top style="thin">
        <color rgb="FFFFFFFF"/>
      </top>
      <bottom style="thin">
        <color rgb="FF808080"/>
      </bottom>
      <diagonal/>
    </border>
    <border>
      <left/>
      <right style="thin">
        <color indexed="23"/>
      </right>
      <top/>
      <bottom style="thin">
        <color indexed="23"/>
      </bottom>
      <diagonal/>
    </border>
    <border>
      <left style="thin">
        <color indexed="23"/>
      </left>
      <right style="thin">
        <color indexed="23"/>
      </right>
      <top style="thin">
        <color indexed="9"/>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indexed="64"/>
      </left>
      <right/>
      <top style="thin">
        <color auto="1"/>
      </top>
      <bottom style="thin">
        <color auto="1"/>
      </bottom>
      <diagonal/>
    </border>
    <border>
      <left style="thin">
        <color indexed="9"/>
      </left>
      <right style="thin">
        <color indexed="9"/>
      </right>
      <top style="thin">
        <color indexed="9"/>
      </top>
      <bottom style="thin">
        <color indexed="9"/>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3"/>
      </bottom>
      <diagonal/>
    </border>
    <border>
      <left/>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top style="thin">
        <color theme="0" tint="-0.499984740745262"/>
      </top>
      <bottom/>
      <diagonal/>
    </border>
    <border>
      <left/>
      <right style="thin">
        <color theme="0"/>
      </right>
      <top style="thin">
        <color theme="0" tint="-0.499984740745262"/>
      </top>
      <bottom/>
      <diagonal/>
    </border>
    <border>
      <left style="thin">
        <color theme="0" tint="-0.499984740745262"/>
      </left>
      <right style="thin">
        <color theme="0"/>
      </right>
      <top style="thin">
        <color theme="0"/>
      </top>
      <bottom style="thin">
        <color theme="0"/>
      </bottom>
      <diagonal/>
    </border>
    <border>
      <left style="thin">
        <color indexed="9"/>
      </left>
      <right style="thin">
        <color theme="0" tint="-0.499984740745262"/>
      </right>
      <top/>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indexed="9"/>
      </left>
      <right style="thin">
        <color theme="0" tint="-0.499984740745262"/>
      </right>
      <top/>
      <bottom style="thin">
        <color theme="0" tint="-0.499984740745262"/>
      </bottom>
      <diagonal/>
    </border>
    <border>
      <left/>
      <right/>
      <top style="thin">
        <color indexed="64"/>
      </top>
      <bottom/>
      <diagonal/>
    </border>
    <border>
      <left style="thin">
        <color theme="0" tint="-0.499984740745262"/>
      </left>
      <right/>
      <top style="thin">
        <color theme="0" tint="-0.499984740745262"/>
      </top>
      <bottom style="thin">
        <color rgb="FFFFFFFF"/>
      </bottom>
      <diagonal/>
    </border>
    <border>
      <left/>
      <right/>
      <top style="thin">
        <color theme="0" tint="-0.499984740745262"/>
      </top>
      <bottom style="thin">
        <color rgb="FFFFFFFF"/>
      </bottom>
      <diagonal/>
    </border>
    <border>
      <left/>
      <right style="thin">
        <color theme="0" tint="-0.499984740745262"/>
      </right>
      <top style="thin">
        <color theme="0" tint="-0.499984740745262"/>
      </top>
      <bottom style="thin">
        <color rgb="FFFFFFFF"/>
      </bottom>
      <diagonal/>
    </border>
    <border>
      <left style="thin">
        <color theme="0" tint="-0.499984740745262"/>
      </left>
      <right style="thin">
        <color rgb="FFFFFFFF"/>
      </right>
      <top style="thin">
        <color rgb="FFFFFFFF"/>
      </top>
      <bottom/>
      <diagonal/>
    </border>
    <border>
      <left style="thin">
        <color rgb="FFFFFFFF"/>
      </left>
      <right style="thin">
        <color theme="0" tint="-0.499984740745262"/>
      </right>
      <top style="thin">
        <color rgb="FFFFFFFF"/>
      </top>
      <bottom/>
      <diagonal/>
    </border>
    <border>
      <left style="thin">
        <color theme="0" tint="-0.499984740745262"/>
      </left>
      <right style="thin">
        <color rgb="FFFFFFFF"/>
      </right>
      <top/>
      <bottom/>
      <diagonal/>
    </border>
    <border>
      <left style="thin">
        <color theme="0" tint="-0.499984740745262"/>
      </left>
      <right style="thin">
        <color rgb="FF808080"/>
      </right>
      <top/>
      <bottom style="thin">
        <color theme="0" tint="-0.499984740745262"/>
      </bottom>
      <diagonal/>
    </border>
    <border>
      <left style="thin">
        <color rgb="FF808080"/>
      </left>
      <right style="thin">
        <color rgb="FF808080"/>
      </right>
      <top/>
      <bottom style="thin">
        <color theme="0" tint="-0.499984740745262"/>
      </bottom>
      <diagonal/>
    </border>
    <border>
      <left style="thin">
        <color rgb="FF808080"/>
      </left>
      <right style="thin">
        <color rgb="FF808080"/>
      </right>
      <top style="thin">
        <color rgb="FFFFFFFF"/>
      </top>
      <bottom style="thin">
        <color theme="0" tint="-0.499984740745262"/>
      </bottom>
      <diagonal/>
    </border>
    <border>
      <left/>
      <right style="thin">
        <color theme="0" tint="-0.499984740745262"/>
      </right>
      <top style="thin">
        <color rgb="FFFFFFFF"/>
      </top>
      <bottom style="thin">
        <color theme="0" tint="-0.499984740745262"/>
      </bottom>
      <diagonal/>
    </border>
    <border>
      <left style="thin">
        <color theme="0" tint="-0.499984740745262"/>
      </left>
      <right style="thin">
        <color theme="0"/>
      </right>
      <top style="thin">
        <color rgb="FFFFFFFF"/>
      </top>
      <bottom/>
      <diagonal/>
    </border>
    <border>
      <left style="thin">
        <color theme="0" tint="-0.499984740745262"/>
      </left>
      <right style="thin">
        <color rgb="FFFFFFFF"/>
      </right>
      <top/>
      <bottom style="thin">
        <color theme="0" tint="-0.499984740745262"/>
      </bottom>
      <diagonal/>
    </border>
    <border>
      <left style="thin">
        <color theme="0" tint="-0.499984740745262"/>
      </left>
      <right style="thin">
        <color rgb="FFFFFFFF"/>
      </right>
      <top/>
      <bottom style="thin">
        <color rgb="FFFFFFFF"/>
      </bottom>
      <diagonal/>
    </border>
    <border>
      <left style="thin">
        <color rgb="FFFFFFFF"/>
      </left>
      <right style="thin">
        <color rgb="FFFFFFFF"/>
      </right>
      <top/>
      <bottom style="thin">
        <color theme="0" tint="-0.499984740745262"/>
      </bottom>
      <diagonal/>
    </border>
    <border>
      <left style="thin">
        <color rgb="FFFFFFFF"/>
      </left>
      <right style="thin">
        <color theme="0" tint="-0.499984740745262"/>
      </right>
      <top/>
      <bottom style="thin">
        <color theme="0" tint="-0.499984740745262"/>
      </bottom>
      <diagonal/>
    </border>
    <border>
      <left style="thin">
        <color theme="0"/>
      </left>
      <right style="thin">
        <color rgb="FFFFFFFF"/>
      </right>
      <top style="thin">
        <color rgb="FFFFFFFF"/>
      </top>
      <bottom/>
      <diagonal/>
    </border>
    <border>
      <left style="thin">
        <color theme="0" tint="-0.499984740745262"/>
      </left>
      <right/>
      <top style="thin">
        <color rgb="FFFFFFFF"/>
      </top>
      <bottom/>
      <diagonal/>
    </border>
    <border>
      <left style="thin">
        <color theme="0"/>
      </left>
      <right style="thin">
        <color rgb="FFFFFFFF"/>
      </right>
      <top/>
      <bottom/>
      <diagonal/>
    </border>
    <border>
      <left/>
      <right style="thin">
        <color theme="0" tint="-0.499984740745262"/>
      </right>
      <top/>
      <bottom style="thin">
        <color rgb="FFFFFFFF"/>
      </bottom>
      <diagonal/>
    </border>
    <border>
      <left style="thin">
        <color indexed="64"/>
      </left>
      <right style="thin">
        <color auto="1"/>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theme="0"/>
      </left>
      <right style="thin">
        <color theme="0"/>
      </right>
      <top style="thin">
        <color theme="0" tint="-0.499984740745262"/>
      </top>
      <bottom/>
      <diagonal/>
    </border>
    <border>
      <left style="thin">
        <color theme="0"/>
      </left>
      <right style="thin">
        <color theme="0"/>
      </right>
      <top/>
      <bottom style="thin">
        <color theme="0" tint="-0.499984740745262"/>
      </bottom>
      <diagonal/>
    </border>
    <border>
      <left/>
      <right style="thin">
        <color theme="0"/>
      </right>
      <top/>
      <bottom style="thin">
        <color theme="0" tint="-0.499984740745262"/>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23"/>
      </left>
      <right/>
      <top style="thin">
        <color indexed="23"/>
      </top>
      <bottom style="thin">
        <color indexed="23"/>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indexed="23"/>
      </bottom>
      <diagonal/>
    </border>
    <border>
      <left style="thin">
        <color theme="0"/>
      </left>
      <right style="thin">
        <color theme="0"/>
      </right>
      <top style="thin">
        <color theme="0"/>
      </top>
      <bottom style="thin">
        <color indexed="23"/>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indexed="23"/>
      </right>
      <top style="thin">
        <color theme="0" tint="-0.499984740745262"/>
      </top>
      <bottom style="thin">
        <color theme="0"/>
      </bottom>
      <diagonal/>
    </border>
    <border>
      <left style="thin">
        <color theme="0" tint="-0.499984740745262"/>
      </left>
      <right style="thin">
        <color indexed="23"/>
      </right>
      <top style="thin">
        <color theme="0"/>
      </top>
      <bottom style="thin">
        <color theme="0"/>
      </bottom>
      <diagonal/>
    </border>
    <border>
      <left style="thin">
        <color theme="0" tint="-0.499984740745262"/>
      </left>
      <right style="thin">
        <color indexed="23"/>
      </right>
      <top style="thin">
        <color theme="0"/>
      </top>
      <bottom style="thin">
        <color theme="0" tint="-0.499984740745262"/>
      </bottom>
      <diagonal/>
    </border>
    <border>
      <left style="thin">
        <color theme="0" tint="-0.499984740745262"/>
      </left>
      <right style="thin">
        <color theme="0"/>
      </right>
      <top style="thin">
        <color theme="0" tint="-0.499984740745262"/>
      </top>
      <bottom style="thin">
        <color indexed="23"/>
      </bottom>
      <diagonal/>
    </border>
    <border>
      <left style="thin">
        <color theme="0"/>
      </left>
      <right style="thin">
        <color theme="0"/>
      </right>
      <top style="thin">
        <color theme="0" tint="-0.499984740745262"/>
      </top>
      <bottom style="thin">
        <color indexed="23"/>
      </bottom>
      <diagonal/>
    </border>
    <border>
      <left style="thin">
        <color theme="0"/>
      </left>
      <right style="thin">
        <color theme="0" tint="-0.499984740745262"/>
      </right>
      <top style="thin">
        <color theme="0" tint="-0.499984740745262"/>
      </top>
      <bottom style="thin">
        <color indexed="23"/>
      </bottom>
      <diagonal/>
    </border>
    <border>
      <left style="thin">
        <color theme="0" tint="-0.499984740745262"/>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diagonal/>
    </border>
    <border>
      <left/>
      <right style="thin">
        <color indexed="9"/>
      </right>
      <top style="thin">
        <color theme="0" tint="-0.499984740745262"/>
      </top>
      <bottom style="thin">
        <color indexed="9"/>
      </bottom>
      <diagonal/>
    </border>
    <border>
      <left style="thin">
        <color theme="0" tint="-0.499984740745262"/>
      </left>
      <right style="thin">
        <color indexed="9"/>
      </right>
      <top style="thin">
        <color indexed="9"/>
      </top>
      <bottom style="thin">
        <color theme="0" tint="-0.499984740745262"/>
      </bottom>
      <diagonal/>
    </border>
    <border>
      <left style="thin">
        <color indexed="9"/>
      </left>
      <right style="thin">
        <color indexed="9"/>
      </right>
      <top style="thin">
        <color indexed="9"/>
      </top>
      <bottom style="thin">
        <color theme="0" tint="-0.499984740745262"/>
      </bottom>
      <diagonal/>
    </border>
    <border>
      <left style="thin">
        <color indexed="9"/>
      </left>
      <right style="thin">
        <color indexed="9"/>
      </right>
      <top/>
      <bottom style="thin">
        <color theme="0" tint="-0.499984740745262"/>
      </bottom>
      <diagonal/>
    </border>
    <border>
      <left style="thin">
        <color theme="0"/>
      </left>
      <right/>
      <top style="thin">
        <color theme="0" tint="-0.499984740745262"/>
      </top>
      <bottom style="thin">
        <color indexed="9"/>
      </bottom>
      <diagonal/>
    </border>
    <border>
      <left/>
      <right/>
      <top style="thin">
        <color theme="0" tint="-0.499984740745262"/>
      </top>
      <bottom style="thin">
        <color indexed="9"/>
      </bottom>
      <diagonal/>
    </border>
    <border>
      <left style="thin">
        <color theme="0"/>
      </left>
      <right style="thin">
        <color theme="0" tint="-0.499984740745262"/>
      </right>
      <top style="thin">
        <color theme="0" tint="-0.499984740745262"/>
      </top>
      <bottom/>
      <diagonal/>
    </border>
    <border>
      <left style="thin">
        <color indexed="9"/>
      </left>
      <right/>
      <top style="thin">
        <color indexed="9"/>
      </top>
      <bottom style="thin">
        <color theme="0" tint="-0.499984740745262"/>
      </bottom>
      <diagonal/>
    </border>
    <border>
      <left style="thin">
        <color theme="0"/>
      </left>
      <right style="thin">
        <color theme="0" tint="-0.499984740745262"/>
      </right>
      <top/>
      <bottom style="thin">
        <color theme="0" tint="-0.499984740745262"/>
      </bottom>
      <diagonal/>
    </border>
    <border>
      <left style="thin">
        <color theme="0" tint="-0.499984740745262"/>
      </left>
      <right style="thin">
        <color indexed="9"/>
      </right>
      <top style="thin">
        <color theme="0" tint="-0.499984740745262"/>
      </top>
      <bottom/>
      <diagonal/>
    </border>
    <border>
      <left style="thin">
        <color theme="0" tint="-0.499984740745262"/>
      </left>
      <right style="thin">
        <color indexed="9"/>
      </right>
      <top/>
      <bottom style="thin">
        <color theme="0" tint="-0.499984740745262"/>
      </bottom>
      <diagonal/>
    </border>
    <border>
      <left/>
      <right style="thin">
        <color indexed="9"/>
      </right>
      <top/>
      <bottom style="thin">
        <color theme="0" tint="-0.499984740745262"/>
      </bottom>
      <diagonal/>
    </border>
    <border>
      <left/>
      <right/>
      <top style="thin">
        <color indexed="64"/>
      </top>
      <bottom/>
      <diagonal/>
    </border>
    <border>
      <left style="thin">
        <color theme="0" tint="-0.34998626667073579"/>
      </left>
      <right/>
      <top style="thin">
        <color theme="0" tint="-0.34998626667073579"/>
      </top>
      <bottom style="thin">
        <color rgb="FFFFFFFF"/>
      </bottom>
      <diagonal/>
    </border>
    <border>
      <left/>
      <right/>
      <top style="thin">
        <color theme="0" tint="-0.34998626667073579"/>
      </top>
      <bottom style="thin">
        <color rgb="FFFFFFFF"/>
      </bottom>
      <diagonal/>
    </border>
    <border>
      <left/>
      <right style="thin">
        <color theme="0" tint="-0.34998626667073579"/>
      </right>
      <top style="thin">
        <color theme="0" tint="-0.34998626667073579"/>
      </top>
      <bottom style="thin">
        <color rgb="FFFFFFFF"/>
      </bottom>
      <diagonal/>
    </border>
    <border>
      <left style="thin">
        <color theme="0" tint="-0.34998626667073579"/>
      </left>
      <right style="thin">
        <color rgb="FFFFFFFF"/>
      </right>
      <top style="thin">
        <color rgb="FFFFFFFF"/>
      </top>
      <bottom/>
      <diagonal/>
    </border>
    <border>
      <left/>
      <right style="thin">
        <color theme="0" tint="-0.34998626667073579"/>
      </right>
      <top style="thin">
        <color rgb="FFFFFFFF"/>
      </top>
      <bottom style="thin">
        <color rgb="FFFFFFFF"/>
      </bottom>
      <diagonal/>
    </border>
    <border>
      <left style="thin">
        <color theme="0" tint="-0.34998626667073579"/>
      </left>
      <right style="thin">
        <color rgb="FFFFFFFF"/>
      </right>
      <top/>
      <bottom/>
      <diagonal/>
    </border>
    <border>
      <left style="thick">
        <color rgb="FF595959"/>
      </left>
      <right style="thin">
        <color theme="0" tint="-0.34998626667073579"/>
      </right>
      <top style="thin">
        <color rgb="FFFFFFFF"/>
      </top>
      <bottom/>
      <diagonal/>
    </border>
    <border>
      <left style="thin">
        <color theme="0" tint="-0.34998626667073579"/>
      </left>
      <right style="thin">
        <color rgb="FFFFFFFF"/>
      </right>
      <top/>
      <bottom style="thin">
        <color theme="0" tint="-0.499984740745262"/>
      </bottom>
      <diagonal/>
    </border>
    <border>
      <left style="thick">
        <color rgb="FF595959"/>
      </left>
      <right style="thin">
        <color theme="0" tint="-0.34998626667073579"/>
      </right>
      <top/>
      <bottom style="thin">
        <color rgb="FFFFFFFF"/>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right/>
      <top style="thin">
        <color rgb="FF808080"/>
      </top>
      <bottom style="thin">
        <color theme="0" tint="-0.34998626667073579"/>
      </bottom>
      <diagonal/>
    </border>
    <border>
      <left style="thin">
        <color rgb="FF808080"/>
      </left>
      <right/>
      <top style="thin">
        <color rgb="FF808080"/>
      </top>
      <bottom style="thin">
        <color theme="0" tint="-0.34998626667073579"/>
      </bottom>
      <diagonal/>
    </border>
    <border>
      <left style="thick">
        <color rgb="FF595959"/>
      </left>
      <right style="thin">
        <color theme="0" tint="-0.499984740745262"/>
      </right>
      <top style="thin">
        <color rgb="FFFFFFFF"/>
      </top>
      <bottom style="thin">
        <color theme="0" tint="-0.499984740745262"/>
      </bottom>
      <diagonal/>
    </border>
    <border>
      <left style="thin">
        <color rgb="FFFFFFFF"/>
      </left>
      <right style="thin">
        <color theme="0" tint="-0.499984740745262"/>
      </right>
      <top/>
      <bottom style="thin">
        <color rgb="FFFFFFFF"/>
      </bottom>
      <diagonal/>
    </border>
    <border>
      <left/>
      <right style="thin">
        <color theme="0" tint="-0.499984740745262"/>
      </right>
      <top style="thin">
        <color rgb="FFFFFFFF"/>
      </top>
      <bottom style="thin">
        <color rgb="FFFFFFFF"/>
      </bottom>
      <diagonal/>
    </border>
    <border>
      <left style="thick">
        <color rgb="FF595959"/>
      </left>
      <right style="thin">
        <color theme="0" tint="-0.499984740745262"/>
      </right>
      <top style="thin">
        <color rgb="FFFFFFFF"/>
      </top>
      <bottom/>
      <diagonal/>
    </border>
    <border>
      <left style="thick">
        <color rgb="FF595959"/>
      </left>
      <right style="thin">
        <color theme="0" tint="-0.499984740745262"/>
      </right>
      <top/>
      <bottom style="thin">
        <color rgb="FFFFFFFF"/>
      </bottom>
      <diagonal/>
    </border>
    <border>
      <left style="thin">
        <color theme="0"/>
      </left>
      <right style="thin">
        <color rgb="FFFFFFFF"/>
      </right>
      <top style="thin">
        <color rgb="FFFFFFFF"/>
      </top>
      <bottom style="thin">
        <color rgb="FFFFFFFF"/>
      </bottom>
      <diagonal/>
    </border>
    <border>
      <left style="thick">
        <color theme="1" tint="0.34998626667073579"/>
      </left>
      <right/>
      <top style="thin">
        <color theme="0"/>
      </top>
      <bottom/>
      <diagonal/>
    </border>
    <border>
      <left style="thin">
        <color indexed="23"/>
      </left>
      <right style="thin">
        <color theme="0" tint="-0.499984740745262"/>
      </right>
      <top/>
      <bottom style="thin">
        <color indexed="23"/>
      </bottom>
      <diagonal/>
    </border>
    <border>
      <left style="thin">
        <color indexed="23"/>
      </left>
      <right/>
      <top style="thin">
        <color theme="0" tint="-0.499984740745262"/>
      </top>
      <bottom style="thin">
        <color theme="0" tint="-0.499984740745262"/>
      </bottom>
      <diagonal/>
    </border>
    <border>
      <left style="thin">
        <color indexed="9"/>
      </left>
      <right style="thin">
        <color theme="0" tint="-0.499984740745262"/>
      </right>
      <top style="thin">
        <color theme="0" tint="-0.499984740745262"/>
      </top>
      <bottom style="thin">
        <color indexed="9"/>
      </bottom>
      <diagonal/>
    </border>
    <border>
      <left style="thin">
        <color theme="0" tint="-0.499984740745262"/>
      </left>
      <right style="thin">
        <color indexed="23"/>
      </right>
      <top style="thin">
        <color indexed="9"/>
      </top>
      <bottom style="thin">
        <color indexed="23"/>
      </bottom>
      <diagonal/>
    </border>
    <border>
      <left/>
      <right style="thin">
        <color theme="0" tint="-0.499984740745262"/>
      </right>
      <top style="thin">
        <color indexed="23"/>
      </top>
      <bottom style="thin">
        <color indexed="23"/>
      </bottom>
      <diagonal/>
    </border>
    <border>
      <left style="thin">
        <color theme="0" tint="-0.499984740745262"/>
      </left>
      <right style="thin">
        <color indexed="23"/>
      </right>
      <top style="thin">
        <color indexed="9"/>
      </top>
      <bottom style="thin">
        <color theme="0" tint="-0.499984740745262"/>
      </bottom>
      <diagonal/>
    </border>
    <border>
      <left style="thin">
        <color indexed="23"/>
      </left>
      <right style="thin">
        <color indexed="23"/>
      </right>
      <top style="thin">
        <color indexed="9"/>
      </top>
      <bottom style="thin">
        <color theme="0" tint="-0.499984740745262"/>
      </bottom>
      <diagonal/>
    </border>
    <border>
      <left style="thin">
        <color indexed="23"/>
      </left>
      <right style="thin">
        <color theme="0" tint="-0.499984740745262"/>
      </right>
      <top style="thin">
        <color indexed="9"/>
      </top>
      <bottom style="thin">
        <color theme="0" tint="-0.499984740745262"/>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auto="1"/>
      </left>
      <right style="thin">
        <color auto="1"/>
      </right>
      <top style="medium">
        <color indexed="64"/>
      </top>
      <bottom style="medium">
        <color indexed="64"/>
      </bottom>
      <diagonal/>
    </border>
    <border>
      <left/>
      <right style="thin">
        <color auto="1"/>
      </right>
      <top style="thin">
        <color indexed="64"/>
      </top>
      <bottom style="medium">
        <color indexed="64"/>
      </bottom>
      <diagonal/>
    </border>
    <border>
      <left/>
      <right style="thin">
        <color auto="1"/>
      </right>
      <top style="medium">
        <color indexed="64"/>
      </top>
      <bottom style="thin">
        <color auto="1"/>
      </bottom>
      <diagonal/>
    </border>
    <border>
      <left/>
      <right style="thin">
        <color indexed="64"/>
      </right>
      <top style="medium">
        <color indexed="64"/>
      </top>
      <bottom style="medium">
        <color indexed="64"/>
      </bottom>
      <diagonal/>
    </border>
    <border>
      <left style="thin">
        <color theme="0"/>
      </left>
      <right style="thin">
        <color indexed="9"/>
      </right>
      <top/>
      <bottom style="thin">
        <color indexed="9"/>
      </bottom>
      <diagonal/>
    </border>
    <border>
      <left style="thin">
        <color theme="0"/>
      </left>
      <right style="thin">
        <color indexed="9"/>
      </right>
      <top style="thin">
        <color theme="0" tint="-0.499984740745262"/>
      </top>
      <bottom style="thin">
        <color theme="0"/>
      </bottom>
      <diagonal/>
    </border>
    <border>
      <left style="thin">
        <color indexed="9"/>
      </left>
      <right style="thin">
        <color theme="0" tint="-0.499984740745262"/>
      </right>
      <top style="thin">
        <color theme="0" tint="-0.499984740745262"/>
      </top>
      <bottom style="thin">
        <color theme="0"/>
      </bottom>
      <diagonal/>
    </border>
    <border>
      <left/>
      <right/>
      <top style="thin">
        <color indexed="23"/>
      </top>
      <bottom/>
      <diagonal/>
    </border>
    <border>
      <left style="thin">
        <color theme="0" tint="-0.34998626667073579"/>
      </left>
      <right style="thin">
        <color theme="0" tint="-0.34998626667073579"/>
      </right>
      <top style="thin">
        <color theme="0" tint="-0.499984740745262"/>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9"/>
      </bottom>
      <diagonal/>
    </border>
    <border>
      <left style="thin">
        <color theme="0" tint="-0.499984740745262"/>
      </left>
      <right style="thin">
        <color theme="0" tint="-0.499984740745262"/>
      </right>
      <top style="thin">
        <color indexed="9"/>
      </top>
      <bottom style="thin">
        <color indexed="9"/>
      </bottom>
      <diagonal/>
    </border>
    <border>
      <left style="thin">
        <color theme="0" tint="-0.499984740745262"/>
      </left>
      <right style="thin">
        <color theme="0" tint="-0.499984740745262"/>
      </right>
      <top style="thin">
        <color indexed="9"/>
      </top>
      <bottom style="thin">
        <color theme="0" tint="-0.499984740745262"/>
      </bottom>
      <diagonal/>
    </border>
    <border>
      <left/>
      <right style="thin">
        <color theme="0" tint="-0.499984740745262"/>
      </right>
      <top style="thin">
        <color theme="0" tint="-0.499984740745262"/>
      </top>
      <bottom style="thin">
        <color indexed="9"/>
      </bottom>
      <diagonal/>
    </border>
    <border>
      <left style="thin">
        <color indexed="9"/>
      </left>
      <right style="thin">
        <color theme="0" tint="-0.499984740745262"/>
      </right>
      <top style="thin">
        <color indexed="9"/>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FFFFFF"/>
      </left>
      <right style="thin">
        <color theme="0" tint="-0.499984740745262"/>
      </right>
      <top/>
      <bottom/>
      <diagonal/>
    </border>
    <border>
      <left style="thin">
        <color rgb="FFA5A5A5"/>
      </left>
      <right/>
      <top style="thin">
        <color theme="0" tint="-0.499984740745262"/>
      </top>
      <bottom style="thin">
        <color rgb="FFA5A5A5"/>
      </bottom>
      <diagonal/>
    </border>
    <border>
      <left/>
      <right style="thin">
        <color theme="0" tint="-0.499984740745262"/>
      </right>
      <top style="thin">
        <color theme="0" tint="-0.499984740745262"/>
      </top>
      <bottom style="thin">
        <color rgb="FFA5A5A5"/>
      </bottom>
      <diagonal/>
    </border>
    <border>
      <left style="thin">
        <color theme="0" tint="-0.499984740745262"/>
      </left>
      <right/>
      <top style="thin">
        <color rgb="FFFFFFFF"/>
      </top>
      <bottom style="thin">
        <color rgb="FFFFFFFF"/>
      </bottom>
      <diagonal/>
    </border>
    <border>
      <left/>
      <right style="thin">
        <color theme="0" tint="-0.499984740745262"/>
      </right>
      <top style="thin">
        <color rgb="FFA5A5A5"/>
      </top>
      <bottom style="thin">
        <color rgb="FFA5A5A5"/>
      </bottom>
      <diagonal/>
    </border>
    <border>
      <left style="thin">
        <color theme="0" tint="-0.499984740745262"/>
      </left>
      <right/>
      <top style="thin">
        <color rgb="FFFFFFFF"/>
      </top>
      <bottom style="thin">
        <color theme="0" tint="-0.499984740745262"/>
      </bottom>
      <diagonal/>
    </border>
    <border>
      <left/>
      <right/>
      <top style="thin">
        <color rgb="FFFFFFFF"/>
      </top>
      <bottom style="thin">
        <color theme="0" tint="-0.499984740745262"/>
      </bottom>
      <diagonal/>
    </border>
    <border>
      <left style="thin">
        <color rgb="FFA5A5A5"/>
      </left>
      <right/>
      <top style="thin">
        <color rgb="FFA5A5A5"/>
      </top>
      <bottom style="thin">
        <color theme="0" tint="-0.499984740745262"/>
      </bottom>
      <diagonal/>
    </border>
    <border>
      <left/>
      <right style="thin">
        <color theme="0" tint="-0.499984740745262"/>
      </right>
      <top style="thin">
        <color rgb="FFA5A5A5"/>
      </top>
      <bottom style="thin">
        <color theme="0" tint="-0.499984740745262"/>
      </bottom>
      <diagonal/>
    </border>
    <border>
      <left/>
      <right style="thin">
        <color indexed="23"/>
      </right>
      <top style="thin">
        <color theme="0" tint="-0.499984740745262"/>
      </top>
      <bottom style="thin">
        <color theme="0" tint="-0.499984740745262"/>
      </bottom>
      <diagonal/>
    </border>
    <border>
      <left style="thin">
        <color theme="0" tint="-0.499984740745262"/>
      </left>
      <right style="thin">
        <color rgb="FFFFFFFF"/>
      </right>
      <top style="thin">
        <color theme="0" tint="-0.499984740745262"/>
      </top>
      <bottom/>
      <diagonal/>
    </border>
    <border>
      <left style="thin">
        <color rgb="FFFFFFFF"/>
      </left>
      <right style="thin">
        <color rgb="FFFFFFFF"/>
      </right>
      <top style="thin">
        <color theme="0" tint="-0.499984740745262"/>
      </top>
      <bottom/>
      <diagonal/>
    </border>
    <border>
      <left style="thin">
        <color rgb="FFFFFFFF"/>
      </left>
      <right style="thin">
        <color theme="0" tint="-0.499984740745262"/>
      </right>
      <top style="thin">
        <color theme="0" tint="-0.499984740745262"/>
      </top>
      <bottom/>
      <diagonal/>
    </border>
    <border>
      <left style="thin">
        <color rgb="FF808080"/>
      </left>
      <right style="thin">
        <color rgb="FF808080"/>
      </right>
      <top style="thin">
        <color rgb="FF808080"/>
      </top>
      <bottom style="thin">
        <color theme="0" tint="-0.499984740745262"/>
      </bottom>
      <diagonal/>
    </border>
    <border>
      <left style="thick">
        <color rgb="FF595959"/>
      </left>
      <right style="thin">
        <color theme="0" tint="-0.34998626667073579"/>
      </right>
      <top style="thin">
        <color rgb="FFFFFFFF"/>
      </top>
      <bottom style="thin">
        <color theme="0" tint="-0.499984740745262"/>
      </bottom>
      <diagonal/>
    </border>
    <border>
      <left style="thick">
        <color rgb="FF595959"/>
      </left>
      <right style="thin">
        <color theme="0" tint="-0.34998626667073579"/>
      </right>
      <top style="thin">
        <color theme="0" tint="-0.499984740745262"/>
      </top>
      <bottom style="thin">
        <color theme="0" tint="-0.499984740745262"/>
      </bottom>
      <diagonal/>
    </border>
    <border>
      <left style="thick">
        <color rgb="FF595959"/>
      </left>
      <right style="thin">
        <color theme="0" tint="-0.499984740745262"/>
      </right>
      <top style="thin">
        <color rgb="FFFFFFFF"/>
      </top>
      <bottom style="thin">
        <color theme="0" tint="-0.34998626667073579"/>
      </bottom>
      <diagonal/>
    </border>
    <border>
      <left style="thin">
        <color indexed="23"/>
      </left>
      <right style="thin">
        <color indexed="23"/>
      </right>
      <top/>
      <bottom style="thin">
        <color theme="0" tint="-0.34998626667073579"/>
      </bottom>
      <diagonal/>
    </border>
    <border>
      <left style="thick">
        <color rgb="FF595959"/>
      </left>
      <right style="thin">
        <color theme="0" tint="-0.34998626667073579"/>
      </right>
      <top style="thin">
        <color theme="0" tint="-0.499984740745262"/>
      </top>
      <bottom style="thin">
        <color theme="0" tint="-0.34998626667073579"/>
      </bottom>
      <diagonal/>
    </border>
    <border>
      <left style="thick">
        <color theme="1" tint="0.34998626667073579"/>
      </left>
      <right style="thin">
        <color theme="0" tint="-0.499984740745262"/>
      </right>
      <top style="thin">
        <color rgb="FFFFFFFF"/>
      </top>
      <bottom style="thin">
        <color theme="0" tint="-0.499984740745262"/>
      </bottom>
      <diagonal/>
    </border>
    <border>
      <left style="thick">
        <color theme="1" tint="0.34998626667073579"/>
      </left>
      <right style="thin">
        <color theme="0" tint="-0.499984740745262"/>
      </right>
      <top/>
      <bottom style="thin">
        <color indexed="23"/>
      </bottom>
      <diagonal/>
    </border>
    <border>
      <left style="thin">
        <color theme="0"/>
      </left>
      <right style="thin">
        <color rgb="FFFFFFFF"/>
      </right>
      <top/>
      <bottom style="thin">
        <color theme="0" tint="-0.499984740745262"/>
      </bottom>
      <diagonal/>
    </border>
    <border>
      <left style="thin">
        <color rgb="FFFFFFFF"/>
      </left>
      <right style="thin">
        <color rgb="FFFFFFFF"/>
      </right>
      <top style="thin">
        <color rgb="FFFFFFFF"/>
      </top>
      <bottom style="thin">
        <color theme="0" tint="-0.499984740745262"/>
      </bottom>
      <diagonal/>
    </border>
    <border>
      <left style="thin">
        <color theme="0" tint="-0.499984740745262"/>
      </left>
      <right style="thin">
        <color indexed="9"/>
      </right>
      <top style="thin">
        <color theme="0" tint="-0.499984740745262"/>
      </top>
      <bottom style="thin">
        <color theme="0" tint="-0.499984740745262"/>
      </bottom>
      <diagonal/>
    </border>
    <border>
      <left style="thin">
        <color theme="0" tint="-0.499984740745262"/>
      </left>
      <right style="thin">
        <color indexed="23"/>
      </right>
      <top/>
      <bottom style="thin">
        <color indexed="23"/>
      </bottom>
      <diagonal/>
    </border>
    <border>
      <left style="thin">
        <color theme="0" tint="-0.499984740745262"/>
      </left>
      <right/>
      <top/>
      <bottom style="thin">
        <color rgb="FFFFFFFF"/>
      </bottom>
      <diagonal/>
    </border>
    <border>
      <left style="thick">
        <color theme="0"/>
      </left>
      <right/>
      <top style="thin">
        <color theme="0"/>
      </top>
      <bottom/>
      <diagonal/>
    </border>
    <border>
      <left/>
      <right/>
      <top style="thin">
        <color theme="0"/>
      </top>
      <bottom/>
      <diagonal/>
    </border>
    <border>
      <left/>
      <right style="thick">
        <color theme="0"/>
      </right>
      <top style="thin">
        <color theme="0"/>
      </top>
      <bottom/>
      <diagonal/>
    </border>
    <border>
      <left/>
      <right style="thin">
        <color rgb="FFFFFFFF"/>
      </right>
      <top style="thin">
        <color theme="0"/>
      </top>
      <bottom style="thin">
        <color theme="0"/>
      </bottom>
      <diagonal/>
    </border>
    <border>
      <left style="thick">
        <color theme="1" tint="0.34998626667073579"/>
      </left>
      <right/>
      <top/>
      <bottom style="thin">
        <color rgb="FFFFFFF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left>
      <right style="thin">
        <color theme="0"/>
      </right>
      <top/>
      <bottom style="thin">
        <color rgb="FF808080"/>
      </bottom>
      <diagonal/>
    </border>
    <border>
      <left style="thin">
        <color theme="0"/>
      </left>
      <right style="thin">
        <color indexed="9"/>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style="thin">
        <color indexed="64"/>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indexed="9"/>
      </right>
      <top/>
      <bottom style="thin">
        <color theme="0"/>
      </bottom>
      <diagonal/>
    </border>
    <border>
      <left/>
      <right style="thin">
        <color theme="0"/>
      </right>
      <top style="thin">
        <color theme="0"/>
      </top>
      <bottom style="thin">
        <color theme="0"/>
      </bottom>
      <diagonal/>
    </border>
    <border>
      <left/>
      <right style="thin">
        <color theme="0" tint="-0.499984740745262"/>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theme="0" tint="-0.499984740745262"/>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style="medium">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left>
      <right/>
      <top style="thin">
        <color indexed="9"/>
      </top>
      <bottom style="thin">
        <color indexed="9"/>
      </bottom>
      <diagonal/>
    </border>
    <border>
      <left/>
      <right style="thin">
        <color theme="0" tint="-0.499984740745262"/>
      </right>
      <top style="thin">
        <color indexed="9"/>
      </top>
      <bottom style="thin">
        <color indexed="9"/>
      </bottom>
      <diagonal/>
    </border>
    <border>
      <left style="thin">
        <color theme="0"/>
      </left>
      <right/>
      <top style="thin">
        <color indexed="9"/>
      </top>
      <bottom style="thin">
        <color theme="0" tint="-0.499984740745262"/>
      </bottom>
      <diagonal/>
    </border>
    <border>
      <left/>
      <right style="thin">
        <color theme="0" tint="-0.499984740745262"/>
      </right>
      <top style="thin">
        <color indexed="9"/>
      </top>
      <bottom style="thin">
        <color theme="0" tint="-0.499984740745262"/>
      </bottom>
      <diagonal/>
    </border>
    <border>
      <left/>
      <right style="thin">
        <color theme="0" tint="-0.499984740745262"/>
      </right>
      <top style="thin">
        <color theme="0" tint="-0.499984740745262"/>
      </top>
      <bottom style="thin">
        <color theme="0"/>
      </bottom>
      <diagonal/>
    </border>
    <border>
      <left style="thin">
        <color theme="0"/>
      </left>
      <right/>
      <top style="thin">
        <color theme="0"/>
      </top>
      <bottom style="thin">
        <color indexed="9"/>
      </bottom>
      <diagonal/>
    </border>
    <border>
      <left/>
      <right style="thin">
        <color theme="0" tint="-0.499984740745262"/>
      </right>
      <top style="thin">
        <color theme="0"/>
      </top>
      <bottom style="thin">
        <color indexed="9"/>
      </bottom>
      <diagonal/>
    </border>
    <border>
      <left style="thin">
        <color theme="0"/>
      </left>
      <right style="thin">
        <color theme="0"/>
      </right>
      <top style="thin">
        <color theme="0" tint="-0.34998626667073579"/>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auto="1"/>
      </top>
      <bottom style="thin">
        <color auto="1"/>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23"/>
      </bottom>
      <diagonal/>
    </border>
  </borders>
  <cellStyleXfs count="15">
    <xf numFmtId="0" fontId="0" fillId="0" borderId="0"/>
    <xf numFmtId="0" fontId="4" fillId="0" borderId="0" applyNumberFormat="0" applyFill="0" applyBorder="0" applyAlignment="0" applyProtection="0">
      <alignment vertical="top"/>
      <protection locked="0"/>
    </xf>
    <xf numFmtId="0" fontId="60"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62" fillId="0" borderId="0"/>
    <xf numFmtId="0" fontId="70" fillId="0" borderId="0"/>
    <xf numFmtId="0" fontId="62" fillId="0" borderId="0"/>
    <xf numFmtId="0" fontId="70" fillId="0" borderId="0"/>
    <xf numFmtId="0" fontId="63" fillId="0" borderId="0"/>
    <xf numFmtId="0" fontId="62" fillId="0" borderId="0"/>
    <xf numFmtId="0" fontId="126" fillId="0" borderId="0" applyNumberFormat="0" applyFill="0" applyBorder="0" applyAlignment="0" applyProtection="0"/>
    <xf numFmtId="9" fontId="273" fillId="0" borderId="0" applyFont="0" applyFill="0" applyBorder="0" applyAlignment="0" applyProtection="0"/>
  </cellStyleXfs>
  <cellXfs count="2093">
    <xf numFmtId="0" fontId="0" fillId="0" borderId="0" xfId="0"/>
    <xf numFmtId="0" fontId="6" fillId="0" borderId="6" xfId="0" applyFont="1" applyFill="1" applyBorder="1" applyAlignment="1" applyProtection="1">
      <alignment horizontal="center" vertical="center" wrapText="1"/>
    </xf>
    <xf numFmtId="0" fontId="13" fillId="0" borderId="2" xfId="0" applyFont="1" applyFill="1" applyBorder="1" applyAlignment="1" applyProtection="1">
      <alignment horizontal="left" vertical="center"/>
    </xf>
    <xf numFmtId="0" fontId="75" fillId="0" borderId="0" xfId="0" applyFont="1"/>
    <xf numFmtId="0" fontId="30" fillId="0" borderId="2" xfId="0"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0" fontId="75" fillId="0" borderId="0" xfId="0" applyFont="1" applyFill="1"/>
    <xf numFmtId="168" fontId="6" fillId="0" borderId="6" xfId="0" applyNumberFormat="1" applyFont="1" applyFill="1" applyBorder="1" applyAlignment="1" applyProtection="1">
      <alignment horizontal="right" vertical="center" wrapText="1"/>
    </xf>
    <xf numFmtId="4" fontId="5" fillId="0" borderId="23" xfId="0" applyNumberFormat="1" applyFont="1" applyFill="1" applyBorder="1" applyAlignment="1" applyProtection="1">
      <alignment horizontal="right" vertical="center" wrapText="1"/>
    </xf>
    <xf numFmtId="0" fontId="102" fillId="0" borderId="0" xfId="0" applyFont="1"/>
    <xf numFmtId="0" fontId="105" fillId="0" borderId="0" xfId="0" applyFont="1" applyFill="1"/>
    <xf numFmtId="0" fontId="0" fillId="0" borderId="19" xfId="0" applyFont="1" applyBorder="1"/>
    <xf numFmtId="0" fontId="0" fillId="20" borderId="0" xfId="0" applyFont="1" applyFill="1" applyAlignment="1">
      <alignment horizontal="left" vertical="center"/>
    </xf>
    <xf numFmtId="0" fontId="107" fillId="0" borderId="0" xfId="0" applyFont="1"/>
    <xf numFmtId="9" fontId="107" fillId="0" borderId="0" xfId="0" applyNumberFormat="1" applyFont="1"/>
    <xf numFmtId="0" fontId="0" fillId="0" borderId="0" xfId="0" applyFont="1"/>
    <xf numFmtId="0" fontId="0" fillId="0" borderId="0" xfId="0" applyFont="1" applyFill="1"/>
    <xf numFmtId="0" fontId="0" fillId="19" borderId="0" xfId="0" applyFont="1" applyFill="1"/>
    <xf numFmtId="1" fontId="0" fillId="0" borderId="19" xfId="0" applyNumberFormat="1" applyFont="1" applyBorder="1"/>
    <xf numFmtId="0" fontId="0" fillId="0" borderId="68" xfId="0" applyFont="1" applyBorder="1" applyAlignment="1">
      <alignment horizontal="left"/>
    </xf>
    <xf numFmtId="0" fontId="0" fillId="0" borderId="73" xfId="0" applyFont="1" applyBorder="1"/>
    <xf numFmtId="0" fontId="0" fillId="0" borderId="68" xfId="0" applyFont="1" applyBorder="1"/>
    <xf numFmtId="0" fontId="0" fillId="0" borderId="74" xfId="0" applyFont="1" applyBorder="1"/>
    <xf numFmtId="0" fontId="0" fillId="0" borderId="69" xfId="0" applyFont="1" applyBorder="1" applyAlignment="1">
      <alignment horizontal="left"/>
    </xf>
    <xf numFmtId="0" fontId="0" fillId="0" borderId="69" xfId="0" applyFont="1" applyBorder="1"/>
    <xf numFmtId="0" fontId="0" fillId="0" borderId="0" xfId="0" applyFont="1" applyBorder="1"/>
    <xf numFmtId="2" fontId="0" fillId="0" borderId="19" xfId="0" applyNumberFormat="1" applyFont="1" applyFill="1" applyBorder="1"/>
    <xf numFmtId="9" fontId="0" fillId="0" borderId="0" xfId="0" applyNumberFormat="1" applyFont="1"/>
    <xf numFmtId="2" fontId="0" fillId="0" borderId="0" xfId="0" applyNumberFormat="1" applyFont="1" applyFill="1" applyBorder="1"/>
    <xf numFmtId="2" fontId="0" fillId="0" borderId="0" xfId="0" applyNumberFormat="1" applyFont="1" applyFill="1" applyBorder="1" applyAlignment="1">
      <alignment horizontal="right"/>
    </xf>
    <xf numFmtId="0" fontId="0" fillId="0" borderId="21" xfId="0" applyFont="1" applyBorder="1"/>
    <xf numFmtId="0" fontId="0" fillId="0" borderId="0" xfId="0" applyFont="1" applyFill="1" applyBorder="1"/>
    <xf numFmtId="0" fontId="0" fillId="0" borderId="66" xfId="0" applyFont="1" applyBorder="1"/>
    <xf numFmtId="0" fontId="0" fillId="0" borderId="72" xfId="0" applyFont="1" applyBorder="1"/>
    <xf numFmtId="0" fontId="103" fillId="0" borderId="19" xfId="0" applyNumberFormat="1" applyFont="1" applyFill="1" applyBorder="1" applyAlignment="1" applyProtection="1">
      <alignment horizontal="left"/>
    </xf>
    <xf numFmtId="2" fontId="103" fillId="0" borderId="19" xfId="0" applyNumberFormat="1" applyFont="1" applyFill="1" applyBorder="1" applyAlignment="1" applyProtection="1">
      <alignment horizontal="left"/>
    </xf>
    <xf numFmtId="0" fontId="103" fillId="0" borderId="19" xfId="0" applyFont="1" applyFill="1" applyBorder="1" applyAlignment="1" applyProtection="1">
      <alignment horizontal="left"/>
    </xf>
    <xf numFmtId="0" fontId="103" fillId="0" borderId="0" xfId="0" applyFont="1" applyFill="1" applyBorder="1" applyProtection="1"/>
    <xf numFmtId="0" fontId="0" fillId="18" borderId="19" xfId="0" applyFont="1" applyFill="1" applyBorder="1"/>
    <xf numFmtId="0" fontId="103" fillId="0" borderId="0" xfId="0" applyNumberFormat="1" applyFont="1" applyFill="1" applyBorder="1" applyAlignment="1" applyProtection="1">
      <alignment horizontal="left"/>
    </xf>
    <xf numFmtId="0" fontId="103" fillId="0" borderId="75" xfId="0" applyFont="1" applyFill="1" applyBorder="1" applyProtection="1"/>
    <xf numFmtId="0" fontId="103" fillId="0" borderId="76" xfId="0" applyFont="1" applyFill="1" applyBorder="1" applyProtection="1"/>
    <xf numFmtId="0" fontId="103" fillId="0" borderId="77" xfId="0" applyFont="1" applyFill="1" applyBorder="1" applyProtection="1"/>
    <xf numFmtId="0" fontId="103" fillId="0" borderId="0" xfId="0" applyFont="1" applyFill="1" applyBorder="1" applyAlignment="1" applyProtection="1">
      <alignment vertical="center"/>
    </xf>
    <xf numFmtId="4" fontId="0" fillId="0" borderId="19" xfId="0" applyNumberFormat="1" applyFont="1" applyFill="1" applyBorder="1"/>
    <xf numFmtId="170" fontId="0" fillId="0" borderId="19" xfId="0" applyNumberFormat="1" applyFont="1" applyBorder="1"/>
    <xf numFmtId="0" fontId="119" fillId="10" borderId="19" xfId="0" applyFont="1" applyFill="1" applyBorder="1" applyAlignment="1">
      <alignment horizontal="right"/>
    </xf>
    <xf numFmtId="10" fontId="119" fillId="10" borderId="19" xfId="0" applyNumberFormat="1" applyFont="1" applyFill="1" applyBorder="1" applyAlignment="1">
      <alignment horizontal="right"/>
    </xf>
    <xf numFmtId="170" fontId="0" fillId="0" borderId="0" xfId="0" applyNumberFormat="1" applyFont="1"/>
    <xf numFmtId="0" fontId="119" fillId="17" borderId="19" xfId="0" applyFont="1" applyFill="1" applyBorder="1" applyAlignment="1">
      <alignment horizontal="right"/>
    </xf>
    <xf numFmtId="10" fontId="119" fillId="17" borderId="19" xfId="0" applyNumberFormat="1" applyFont="1" applyFill="1" applyBorder="1" applyAlignment="1">
      <alignment horizontal="right"/>
    </xf>
    <xf numFmtId="166" fontId="103" fillId="0" borderId="20" xfId="0" applyNumberFormat="1" applyFont="1" applyFill="1" applyBorder="1" applyAlignment="1" applyProtection="1">
      <alignment horizontal="left" vertical="center"/>
    </xf>
    <xf numFmtId="166" fontId="103" fillId="0" borderId="20" xfId="0" applyNumberFormat="1" applyFont="1" applyFill="1" applyBorder="1" applyAlignment="1" applyProtection="1">
      <alignment horizontal="right" vertical="center"/>
    </xf>
    <xf numFmtId="168" fontId="103" fillId="0" borderId="20" xfId="0" applyNumberFormat="1" applyFont="1" applyFill="1" applyBorder="1" applyAlignment="1" applyProtection="1">
      <alignment horizontal="right" vertical="center"/>
    </xf>
    <xf numFmtId="166" fontId="103" fillId="0" borderId="19" xfId="0" applyNumberFormat="1" applyFont="1" applyFill="1" applyBorder="1" applyAlignment="1" applyProtection="1">
      <alignment horizontal="right" vertical="center"/>
    </xf>
    <xf numFmtId="4" fontId="103" fillId="0" borderId="19" xfId="0" applyNumberFormat="1" applyFont="1" applyFill="1" applyBorder="1" applyAlignment="1" applyProtection="1">
      <alignment horizontal="right"/>
    </xf>
    <xf numFmtId="0" fontId="120" fillId="0" borderId="0" xfId="0" applyFont="1" applyFill="1"/>
    <xf numFmtId="0" fontId="103" fillId="0" borderId="14" xfId="0" applyFont="1" applyFill="1" applyBorder="1" applyAlignment="1"/>
    <xf numFmtId="2" fontId="103" fillId="0" borderId="14" xfId="0" applyNumberFormat="1" applyFont="1" applyFill="1" applyBorder="1" applyAlignment="1"/>
    <xf numFmtId="2" fontId="103" fillId="0" borderId="1" xfId="0" applyNumberFormat="1" applyFont="1" applyFill="1" applyBorder="1" applyAlignment="1">
      <alignment horizontal="center"/>
    </xf>
    <xf numFmtId="4" fontId="103" fillId="0" borderId="22" xfId="0" applyNumberFormat="1" applyFont="1" applyFill="1" applyBorder="1" applyAlignment="1">
      <alignment horizontal="center"/>
    </xf>
    <xf numFmtId="0" fontId="103" fillId="18" borderId="14" xfId="0" applyFont="1" applyFill="1" applyBorder="1" applyAlignment="1"/>
    <xf numFmtId="4" fontId="103" fillId="18" borderId="22" xfId="0" applyNumberFormat="1" applyFont="1" applyFill="1" applyBorder="1" applyAlignment="1">
      <alignment horizontal="center"/>
    </xf>
    <xf numFmtId="0" fontId="103" fillId="0" borderId="19" xfId="0" applyNumberFormat="1" applyFont="1" applyFill="1" applyBorder="1" applyAlignment="1"/>
    <xf numFmtId="0" fontId="103" fillId="18" borderId="19" xfId="0" applyNumberFormat="1" applyFont="1" applyFill="1" applyBorder="1" applyAlignment="1"/>
    <xf numFmtId="0" fontId="111" fillId="0" borderId="0" xfId="7" applyFont="1"/>
    <xf numFmtId="0" fontId="103" fillId="0" borderId="0" xfId="1" applyFont="1" applyBorder="1" applyAlignment="1" applyProtection="1">
      <alignment horizontal="left" vertical="center"/>
    </xf>
    <xf numFmtId="0" fontId="103" fillId="0" borderId="0" xfId="7" applyFont="1"/>
    <xf numFmtId="0" fontId="122" fillId="0" borderId="0" xfId="7" applyFont="1"/>
    <xf numFmtId="0" fontId="103" fillId="0" borderId="0" xfId="7" applyFont="1" applyBorder="1" applyAlignment="1">
      <alignment horizontal="center" vertical="center" wrapText="1"/>
    </xf>
    <xf numFmtId="0" fontId="103" fillId="0" borderId="0" xfId="7" applyFont="1" applyAlignment="1">
      <alignment horizontal="left" indent="2"/>
    </xf>
    <xf numFmtId="0" fontId="103" fillId="22" borderId="0" xfId="7" applyFont="1" applyFill="1"/>
    <xf numFmtId="0" fontId="103" fillId="22" borderId="0" xfId="7" applyFont="1" applyFill="1" applyBorder="1" applyAlignment="1">
      <alignment horizontal="center" vertical="center" wrapText="1"/>
    </xf>
    <xf numFmtId="0" fontId="103" fillId="0" borderId="0" xfId="7" applyFont="1" applyFill="1"/>
    <xf numFmtId="0" fontId="123" fillId="22" borderId="0" xfId="7" applyFont="1" applyFill="1"/>
    <xf numFmtId="0" fontId="0" fillId="0" borderId="81" xfId="0" applyFont="1" applyBorder="1" applyAlignment="1">
      <alignment horizontal="left"/>
    </xf>
    <xf numFmtId="0" fontId="0" fillId="0" borderId="65" xfId="0" applyFont="1" applyBorder="1" applyAlignment="1">
      <alignment horizontal="left"/>
    </xf>
    <xf numFmtId="0" fontId="0" fillId="0" borderId="84" xfId="0" applyFont="1" applyBorder="1"/>
    <xf numFmtId="168" fontId="103" fillId="0" borderId="0" xfId="0" applyNumberFormat="1" applyFont="1" applyFill="1" applyBorder="1" applyAlignment="1" applyProtection="1">
      <alignment horizontal="right" vertical="center"/>
    </xf>
    <xf numFmtId="0" fontId="103" fillId="0" borderId="0" xfId="7" applyFont="1" applyFill="1" applyBorder="1"/>
    <xf numFmtId="169" fontId="103" fillId="0" borderId="84" xfId="7" applyNumberFormat="1" applyFont="1" applyFill="1" applyBorder="1"/>
    <xf numFmtId="0" fontId="0" fillId="12" borderId="84" xfId="0" applyFont="1" applyFill="1" applyBorder="1" applyAlignment="1">
      <alignment horizontal="center" vertical="center"/>
    </xf>
    <xf numFmtId="0" fontId="110" fillId="0" borderId="0" xfId="7" applyFont="1"/>
    <xf numFmtId="0" fontId="123" fillId="20" borderId="0" xfId="7" applyFont="1" applyFill="1"/>
    <xf numFmtId="0" fontId="103" fillId="20" borderId="0" xfId="7" applyFont="1" applyFill="1"/>
    <xf numFmtId="0" fontId="103" fillId="20" borderId="0" xfId="7" applyFont="1" applyFill="1" applyBorder="1" applyAlignment="1">
      <alignment horizontal="center" vertical="center" wrapText="1"/>
    </xf>
    <xf numFmtId="0" fontId="123" fillId="24" borderId="0" xfId="7" applyFont="1" applyFill="1"/>
    <xf numFmtId="0" fontId="103" fillId="24" borderId="0" xfId="7" applyFont="1" applyFill="1"/>
    <xf numFmtId="0" fontId="103" fillId="24" borderId="0" xfId="7" applyFont="1" applyFill="1" applyBorder="1" applyAlignment="1">
      <alignment horizontal="center" vertical="center" wrapText="1"/>
    </xf>
    <xf numFmtId="169" fontId="103" fillId="0" borderId="0" xfId="7" applyNumberFormat="1" applyFont="1" applyFill="1" applyBorder="1" applyAlignment="1">
      <alignment horizontal="right"/>
    </xf>
    <xf numFmtId="169" fontId="103" fillId="0" borderId="0" xfId="7" applyNumberFormat="1" applyFont="1" applyFill="1" applyBorder="1"/>
    <xf numFmtId="0" fontId="0" fillId="0" borderId="85" xfId="0" applyFont="1" applyFill="1" applyBorder="1"/>
    <xf numFmtId="0" fontId="0" fillId="0" borderId="76" xfId="0" applyFont="1" applyFill="1" applyBorder="1"/>
    <xf numFmtId="0" fontId="117" fillId="0" borderId="0" xfId="0" applyFont="1"/>
    <xf numFmtId="0" fontId="112" fillId="0" borderId="0" xfId="0" applyFont="1"/>
    <xf numFmtId="0" fontId="124" fillId="0" borderId="0" xfId="7" applyFont="1"/>
    <xf numFmtId="0" fontId="123" fillId="21" borderId="88" xfId="7" applyFont="1" applyFill="1" applyBorder="1" applyAlignment="1">
      <alignment horizontal="left" vertical="center"/>
    </xf>
    <xf numFmtId="0" fontId="117" fillId="21" borderId="85" xfId="0" applyFont="1" applyFill="1" applyBorder="1" applyAlignment="1">
      <alignment horizontal="left" vertical="center"/>
    </xf>
    <xf numFmtId="166" fontId="0" fillId="0" borderId="0" xfId="0" applyNumberFormat="1" applyFont="1"/>
    <xf numFmtId="0" fontId="117" fillId="12" borderId="84" xfId="0" applyFont="1" applyFill="1" applyBorder="1" applyAlignment="1">
      <alignment horizontal="center" vertical="center"/>
    </xf>
    <xf numFmtId="0" fontId="125" fillId="4" borderId="14" xfId="0" applyFont="1" applyFill="1" applyBorder="1" applyAlignment="1"/>
    <xf numFmtId="0" fontId="125" fillId="4" borderId="14" xfId="0" applyFont="1" applyFill="1" applyBorder="1" applyAlignment="1">
      <alignment horizontal="left"/>
    </xf>
    <xf numFmtId="2" fontId="103" fillId="4" borderId="1" xfId="0" applyNumberFormat="1" applyFont="1" applyFill="1" applyBorder="1" applyAlignment="1">
      <alignment horizontal="right"/>
    </xf>
    <xf numFmtId="2" fontId="103" fillId="0" borderId="14" xfId="0" applyNumberFormat="1" applyFont="1" applyFill="1" applyBorder="1" applyAlignment="1">
      <alignment horizontal="right" vertical="center"/>
    </xf>
    <xf numFmtId="0" fontId="123" fillId="12" borderId="19" xfId="0" applyFont="1" applyFill="1" applyBorder="1" applyAlignment="1" applyProtection="1">
      <alignment horizontal="center" vertical="center" wrapText="1"/>
    </xf>
    <xf numFmtId="0" fontId="117" fillId="20" borderId="0" xfId="0" applyFont="1" applyFill="1" applyAlignment="1">
      <alignment horizontal="left" vertical="center"/>
    </xf>
    <xf numFmtId="3" fontId="103" fillId="0" borderId="20" xfId="0" applyNumberFormat="1" applyFont="1" applyFill="1" applyBorder="1" applyAlignment="1" applyProtection="1">
      <alignment horizontal="left" vertical="center"/>
    </xf>
    <xf numFmtId="0" fontId="103" fillId="0" borderId="19" xfId="0" applyFont="1" applyFill="1" applyBorder="1" applyAlignment="1" applyProtection="1">
      <alignment horizontal="left" vertical="top" wrapText="1"/>
    </xf>
    <xf numFmtId="0" fontId="117" fillId="12" borderId="84" xfId="0" applyFont="1" applyFill="1" applyBorder="1" applyAlignment="1">
      <alignment horizontal="left" vertical="center"/>
    </xf>
    <xf numFmtId="0" fontId="0" fillId="12" borderId="84" xfId="0" applyFont="1" applyFill="1" applyBorder="1" applyAlignment="1">
      <alignment horizontal="left" vertical="center"/>
    </xf>
    <xf numFmtId="0" fontId="0" fillId="11" borderId="92" xfId="0" applyFont="1" applyFill="1" applyBorder="1"/>
    <xf numFmtId="0" fontId="123" fillId="21" borderId="96" xfId="7" applyFont="1" applyFill="1" applyBorder="1" applyAlignment="1">
      <alignment horizontal="left" vertical="center"/>
    </xf>
    <xf numFmtId="0" fontId="0" fillId="0" borderId="96" xfId="0" applyFont="1" applyBorder="1"/>
    <xf numFmtId="0" fontId="0" fillId="0" borderId="76" xfId="0" applyFont="1" applyBorder="1"/>
    <xf numFmtId="0" fontId="103" fillId="21" borderId="92" xfId="7" applyFont="1" applyFill="1" applyBorder="1" applyAlignment="1">
      <alignment horizontal="center" vertical="center"/>
    </xf>
    <xf numFmtId="0" fontId="0" fillId="0" borderId="90" xfId="0" applyFont="1" applyBorder="1"/>
    <xf numFmtId="0" fontId="0" fillId="0" borderId="0" xfId="0"/>
    <xf numFmtId="0" fontId="0" fillId="0" borderId="0" xfId="0" applyFont="1" applyAlignment="1">
      <alignment horizontal="right"/>
    </xf>
    <xf numFmtId="3" fontId="0" fillId="0" borderId="92" xfId="0" applyNumberFormat="1" applyFont="1" applyFill="1" applyBorder="1" applyAlignment="1">
      <alignment horizontal="right"/>
    </xf>
    <xf numFmtId="0" fontId="0" fillId="0" borderId="92" xfId="0" applyFont="1" applyFill="1" applyBorder="1"/>
    <xf numFmtId="0" fontId="103" fillId="0" borderId="94" xfId="0" applyFont="1" applyFill="1" applyBorder="1" applyAlignment="1">
      <alignment vertical="center"/>
    </xf>
    <xf numFmtId="0" fontId="103" fillId="0" borderId="94" xfId="0" applyFont="1" applyFill="1" applyBorder="1" applyAlignment="1">
      <alignment horizontal="right" vertical="center"/>
    </xf>
    <xf numFmtId="4" fontId="0" fillId="0" borderId="92" xfId="0" applyNumberFormat="1" applyFont="1" applyFill="1" applyBorder="1" applyAlignment="1">
      <alignment horizontal="right"/>
    </xf>
    <xf numFmtId="3" fontId="0" fillId="0" borderId="0" xfId="0" applyNumberFormat="1" applyFont="1" applyBorder="1" applyAlignment="1">
      <alignment horizontal="right"/>
    </xf>
    <xf numFmtId="2" fontId="110" fillId="0" borderId="94" xfId="0" applyNumberFormat="1" applyFont="1" applyFill="1" applyBorder="1" applyProtection="1"/>
    <xf numFmtId="0" fontId="103" fillId="0" borderId="0" xfId="0" applyFont="1" applyFill="1" applyBorder="1" applyAlignment="1" applyProtection="1">
      <alignment horizontal="left"/>
    </xf>
    <xf numFmtId="2" fontId="103" fillId="0" borderId="0" xfId="0" applyNumberFormat="1" applyFont="1" applyFill="1" applyBorder="1" applyAlignment="1" applyProtection="1">
      <alignment horizontal="right" vertical="center"/>
    </xf>
    <xf numFmtId="0" fontId="103" fillId="0" borderId="0" xfId="0" applyNumberFormat="1" applyFont="1" applyFill="1" applyBorder="1" applyAlignment="1"/>
    <xf numFmtId="0" fontId="103" fillId="19" borderId="0" xfId="0" applyFont="1" applyFill="1" applyBorder="1" applyAlignment="1"/>
    <xf numFmtId="4" fontId="103" fillId="19" borderId="0" xfId="0" applyNumberFormat="1" applyFont="1" applyFill="1" applyBorder="1" applyAlignment="1">
      <alignment horizontal="center"/>
    </xf>
    <xf numFmtId="0" fontId="103" fillId="0" borderId="95" xfId="0" applyFont="1" applyFill="1" applyBorder="1" applyAlignment="1" applyProtection="1">
      <alignment horizontal="left" vertical="top" wrapText="1"/>
    </xf>
    <xf numFmtId="0" fontId="123" fillId="12" borderId="96" xfId="0" applyFont="1" applyFill="1" applyBorder="1" applyAlignment="1" applyProtection="1">
      <alignment horizontal="center" vertical="center" wrapText="1"/>
    </xf>
    <xf numFmtId="0" fontId="103" fillId="0" borderId="100" xfId="0" applyFont="1" applyFill="1" applyBorder="1" applyAlignment="1" applyProtection="1">
      <alignment horizontal="left" vertical="top" wrapText="1"/>
    </xf>
    <xf numFmtId="0" fontId="103" fillId="0" borderId="76" xfId="0" applyFont="1" applyFill="1" applyBorder="1" applyAlignment="1" applyProtection="1">
      <alignment horizontal="left" vertical="top" wrapText="1"/>
    </xf>
    <xf numFmtId="0" fontId="103" fillId="0" borderId="69" xfId="0" applyFont="1" applyFill="1" applyBorder="1" applyAlignment="1" applyProtection="1">
      <alignment horizontal="left" vertical="top" wrapText="1"/>
    </xf>
    <xf numFmtId="0" fontId="103" fillId="0" borderId="76" xfId="0" applyNumberFormat="1" applyFont="1" applyFill="1" applyBorder="1" applyAlignment="1" applyProtection="1">
      <alignment horizontal="left"/>
    </xf>
    <xf numFmtId="0" fontId="103" fillId="0" borderId="69" xfId="0" applyNumberFormat="1" applyFont="1" applyFill="1" applyBorder="1" applyAlignment="1" applyProtection="1">
      <alignment horizontal="left"/>
    </xf>
    <xf numFmtId="0" fontId="0" fillId="0" borderId="88" xfId="0" applyFont="1" applyBorder="1"/>
    <xf numFmtId="0" fontId="0" fillId="0" borderId="89" xfId="0" applyFont="1" applyBorder="1"/>
    <xf numFmtId="0" fontId="103" fillId="0" borderId="83" xfId="0" applyNumberFormat="1" applyFont="1" applyFill="1" applyBorder="1" applyProtection="1"/>
    <xf numFmtId="0" fontId="0" fillId="0" borderId="90" xfId="0" applyFont="1" applyBorder="1" applyAlignment="1">
      <alignment horizontal="left"/>
    </xf>
    <xf numFmtId="0" fontId="0" fillId="0" borderId="67" xfId="0" applyFont="1" applyBorder="1"/>
    <xf numFmtId="1" fontId="103" fillId="0" borderId="73" xfId="0" applyNumberFormat="1" applyFont="1" applyFill="1" applyBorder="1" applyProtection="1"/>
    <xf numFmtId="4" fontId="103" fillId="0" borderId="0" xfId="7" applyNumberFormat="1" applyFont="1"/>
    <xf numFmtId="0" fontId="0" fillId="11" borderId="99" xfId="0" applyFont="1" applyFill="1" applyBorder="1" applyAlignment="1">
      <alignment horizontal="center" vertical="center"/>
    </xf>
    <xf numFmtId="4" fontId="0" fillId="11" borderId="92" xfId="0" applyNumberFormat="1" applyFont="1" applyFill="1" applyBorder="1"/>
    <xf numFmtId="0" fontId="0" fillId="0" borderId="106" xfId="0" applyFont="1" applyBorder="1"/>
    <xf numFmtId="0" fontId="123" fillId="0" borderId="105" xfId="7" applyFont="1" applyFill="1" applyBorder="1" applyAlignment="1">
      <alignment horizontal="left" vertical="center"/>
    </xf>
    <xf numFmtId="0" fontId="117" fillId="0" borderId="76" xfId="0" applyFont="1" applyFill="1" applyBorder="1" applyAlignment="1">
      <alignment horizontal="left" vertical="center"/>
    </xf>
    <xf numFmtId="0" fontId="117" fillId="0" borderId="77" xfId="0" applyFont="1" applyFill="1" applyBorder="1" applyAlignment="1">
      <alignment horizontal="left" vertical="center"/>
    </xf>
    <xf numFmtId="165" fontId="0" fillId="0" borderId="106" xfId="0" applyNumberFormat="1" applyFont="1" applyBorder="1"/>
    <xf numFmtId="4" fontId="0" fillId="11" borderId="77" xfId="0" applyNumberFormat="1" applyFont="1" applyFill="1" applyBorder="1"/>
    <xf numFmtId="4" fontId="0" fillId="11" borderId="92" xfId="0" applyNumberFormat="1" applyFont="1" applyFill="1" applyBorder="1" applyAlignment="1">
      <alignment horizontal="right"/>
    </xf>
    <xf numFmtId="4" fontId="110" fillId="0" borderId="20" xfId="0" applyNumberFormat="1" applyFont="1" applyFill="1" applyBorder="1" applyAlignment="1" applyProtection="1">
      <alignment horizontal="right" vertical="center"/>
    </xf>
    <xf numFmtId="4" fontId="110" fillId="0" borderId="19" xfId="0" applyNumberFormat="1" applyFont="1" applyFill="1" applyBorder="1" applyAlignment="1" applyProtection="1">
      <alignment horizontal="right" vertical="center"/>
    </xf>
    <xf numFmtId="4" fontId="110" fillId="0" borderId="84" xfId="7" applyNumberFormat="1" applyFont="1" applyFill="1" applyBorder="1"/>
    <xf numFmtId="4" fontId="110" fillId="0" borderId="106" xfId="0" applyNumberFormat="1" applyFont="1" applyFill="1" applyBorder="1" applyAlignment="1" applyProtection="1">
      <alignment horizontal="right" vertical="center"/>
    </xf>
    <xf numFmtId="4" fontId="103" fillId="0" borderId="20" xfId="0" applyNumberFormat="1" applyFont="1" applyFill="1" applyBorder="1" applyAlignment="1" applyProtection="1">
      <alignment horizontal="right" vertical="center"/>
    </xf>
    <xf numFmtId="4" fontId="103" fillId="0" borderId="19" xfId="0" applyNumberFormat="1" applyFont="1" applyFill="1" applyBorder="1" applyAlignment="1" applyProtection="1">
      <alignment horizontal="right" vertical="center"/>
    </xf>
    <xf numFmtId="0" fontId="117" fillId="21" borderId="85" xfId="0" applyFont="1" applyFill="1" applyBorder="1" applyAlignment="1">
      <alignment horizontal="left"/>
    </xf>
    <xf numFmtId="0" fontId="0" fillId="21" borderId="85" xfId="0" applyFont="1" applyFill="1" applyBorder="1" applyAlignment="1">
      <alignment horizontal="center"/>
    </xf>
    <xf numFmtId="0" fontId="117" fillId="21" borderId="19" xfId="0" applyFont="1" applyFill="1" applyBorder="1" applyAlignment="1">
      <alignment horizontal="left"/>
    </xf>
    <xf numFmtId="0" fontId="117" fillId="21" borderId="45" xfId="0" applyFont="1" applyFill="1" applyBorder="1" applyAlignment="1">
      <alignment horizontal="left"/>
    </xf>
    <xf numFmtId="0" fontId="117" fillId="21" borderId="103" xfId="0" applyFont="1" applyFill="1" applyBorder="1" applyAlignment="1">
      <alignment horizontal="left"/>
    </xf>
    <xf numFmtId="0" fontId="117" fillId="21" borderId="102" xfId="0" applyFont="1" applyFill="1" applyBorder="1" applyAlignment="1">
      <alignment horizontal="left"/>
    </xf>
    <xf numFmtId="0" fontId="117" fillId="21" borderId="20" xfId="0" applyFont="1" applyFill="1" applyBorder="1" applyAlignment="1">
      <alignment horizontal="left"/>
    </xf>
    <xf numFmtId="0" fontId="103" fillId="25" borderId="92" xfId="0" applyFont="1" applyFill="1" applyBorder="1" applyAlignment="1" applyProtection="1">
      <alignment horizontal="center" vertical="center" wrapText="1"/>
    </xf>
    <xf numFmtId="0" fontId="103" fillId="25" borderId="91" xfId="0" applyFont="1" applyFill="1" applyBorder="1" applyAlignment="1" applyProtection="1">
      <alignment horizontal="center" vertical="center" wrapText="1"/>
    </xf>
    <xf numFmtId="0" fontId="110" fillId="25" borderId="93" xfId="0" applyFont="1" applyFill="1" applyBorder="1" applyAlignment="1" applyProtection="1">
      <alignment horizontal="center" vertical="center" wrapText="1"/>
    </xf>
    <xf numFmtId="166"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left" vertical="center"/>
    </xf>
    <xf numFmtId="3"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0" fontId="123" fillId="21" borderId="79" xfId="7" applyFont="1" applyFill="1" applyBorder="1" applyAlignment="1">
      <alignment horizontal="left" vertical="center"/>
    </xf>
    <xf numFmtId="0" fontId="117" fillId="21" borderId="79" xfId="0" applyFont="1" applyFill="1" applyBorder="1" applyAlignment="1">
      <alignment horizontal="left" vertical="center"/>
    </xf>
    <xf numFmtId="0" fontId="0" fillId="0" borderId="101" xfId="0" applyFont="1" applyFill="1" applyBorder="1"/>
    <xf numFmtId="4" fontId="75" fillId="0" borderId="112" xfId="0" applyNumberFormat="1" applyFont="1" applyBorder="1"/>
    <xf numFmtId="0" fontId="0" fillId="11" borderId="105" xfId="0" applyFont="1" applyFill="1" applyBorder="1" applyAlignment="1">
      <alignment horizontal="center" vertical="center"/>
    </xf>
    <xf numFmtId="0" fontId="0" fillId="0" borderId="113" xfId="0" applyFont="1" applyBorder="1"/>
    <xf numFmtId="0" fontId="0" fillId="21" borderId="117" xfId="0" applyFont="1" applyFill="1" applyBorder="1"/>
    <xf numFmtId="0" fontId="0" fillId="0" borderId="106" xfId="0" applyFont="1" applyBorder="1" applyAlignment="1">
      <alignment horizontal="left"/>
    </xf>
    <xf numFmtId="0" fontId="0" fillId="0" borderId="103" xfId="0" applyFont="1" applyBorder="1"/>
    <xf numFmtId="0" fontId="0" fillId="0" borderId="102" xfId="0" applyFont="1" applyBorder="1"/>
    <xf numFmtId="0" fontId="0" fillId="0" borderId="128" xfId="0" applyFont="1" applyFill="1" applyBorder="1"/>
    <xf numFmtId="0" fontId="0" fillId="0" borderId="130" xfId="0" applyFont="1" applyFill="1" applyBorder="1"/>
    <xf numFmtId="4" fontId="103" fillId="18" borderId="117" xfId="0" applyNumberFormat="1" applyFont="1" applyFill="1" applyBorder="1" applyAlignment="1" applyProtection="1">
      <alignment vertical="center" wrapText="1"/>
    </xf>
    <xf numFmtId="4" fontId="110" fillId="18" borderId="117" xfId="0" applyNumberFormat="1" applyFont="1" applyFill="1" applyBorder="1" applyAlignment="1" applyProtection="1">
      <alignment vertical="center" wrapText="1"/>
    </xf>
    <xf numFmtId="4" fontId="103" fillId="18" borderId="62" xfId="0" applyNumberFormat="1" applyFont="1" applyFill="1" applyBorder="1" applyAlignment="1" applyProtection="1">
      <alignment vertical="center" wrapText="1"/>
    </xf>
    <xf numFmtId="4" fontId="110" fillId="0" borderId="55" xfId="0" applyNumberFormat="1" applyFont="1" applyFill="1" applyBorder="1" applyAlignment="1" applyProtection="1">
      <alignment horizontal="right" vertical="center" wrapText="1"/>
    </xf>
    <xf numFmtId="171" fontId="103" fillId="18" borderId="117" xfId="0" applyNumberFormat="1" applyFont="1" applyFill="1" applyBorder="1" applyAlignment="1" applyProtection="1">
      <alignment vertical="center" wrapText="1"/>
    </xf>
    <xf numFmtId="4" fontId="103" fillId="0" borderId="73" xfId="0" applyNumberFormat="1" applyFont="1" applyFill="1" applyBorder="1" applyProtection="1"/>
    <xf numFmtId="4" fontId="75" fillId="0" borderId="92" xfId="0" applyNumberFormat="1" applyFont="1" applyFill="1" applyBorder="1" applyAlignment="1">
      <alignment horizontal="right"/>
    </xf>
    <xf numFmtId="3" fontId="103" fillId="0" borderId="19" xfId="0" applyNumberFormat="1" applyFont="1" applyFill="1" applyBorder="1" applyAlignment="1" applyProtection="1">
      <alignment horizontal="right"/>
    </xf>
    <xf numFmtId="0" fontId="103" fillId="0" borderId="19" xfId="0" applyNumberFormat="1" applyFont="1" applyFill="1" applyBorder="1" applyAlignment="1" applyProtection="1">
      <alignment horizontal="right"/>
    </xf>
    <xf numFmtId="4" fontId="110" fillId="0" borderId="94" xfId="0" applyNumberFormat="1" applyFont="1" applyFill="1" applyBorder="1" applyProtection="1"/>
    <xf numFmtId="0" fontId="0" fillId="0" borderId="145" xfId="0" applyFont="1" applyFill="1" applyBorder="1"/>
    <xf numFmtId="0" fontId="123" fillId="21" borderId="118" xfId="7" applyFont="1" applyFill="1" applyBorder="1" applyAlignment="1">
      <alignment horizontal="left" vertical="center"/>
    </xf>
    <xf numFmtId="0" fontId="0" fillId="0" borderId="118" xfId="0" applyFont="1" applyBorder="1"/>
    <xf numFmtId="0" fontId="0" fillId="0" borderId="77" xfId="0" applyFont="1" applyBorder="1"/>
    <xf numFmtId="0" fontId="112" fillId="0" borderId="0" xfId="0" applyFont="1" applyFill="1"/>
    <xf numFmtId="4" fontId="103" fillId="0" borderId="0" xfId="7" applyNumberFormat="1" applyFont="1" applyFill="1"/>
    <xf numFmtId="0" fontId="103" fillId="0" borderId="0" xfId="7" applyFont="1" applyFill="1" applyBorder="1" applyAlignment="1">
      <alignment horizontal="center" vertical="center" wrapText="1"/>
    </xf>
    <xf numFmtId="0" fontId="0" fillId="0" borderId="148" xfId="0" applyFont="1" applyBorder="1"/>
    <xf numFmtId="10" fontId="0" fillId="0" borderId="149" xfId="0" applyNumberFormat="1" applyFont="1" applyBorder="1"/>
    <xf numFmtId="166" fontId="103" fillId="0" borderId="19" xfId="0" applyNumberFormat="1" applyFont="1" applyFill="1" applyBorder="1" applyAlignment="1" applyProtection="1">
      <alignment horizontal="left"/>
    </xf>
    <xf numFmtId="166" fontId="103" fillId="0" borderId="19" xfId="0" applyNumberFormat="1" applyFont="1" applyFill="1" applyBorder="1" applyAlignment="1" applyProtection="1">
      <alignment horizontal="right"/>
    </xf>
    <xf numFmtId="4" fontId="103" fillId="0" borderId="74" xfId="0" applyNumberFormat="1" applyFont="1" applyFill="1" applyBorder="1"/>
    <xf numFmtId="4" fontId="110" fillId="0" borderId="117" xfId="0" applyNumberFormat="1" applyFont="1" applyFill="1" applyBorder="1" applyAlignment="1" applyProtection="1">
      <alignment horizontal="right" vertical="center"/>
    </xf>
    <xf numFmtId="0" fontId="0" fillId="0" borderId="117" xfId="0" applyFont="1" applyBorder="1"/>
    <xf numFmtId="0" fontId="0" fillId="0" borderId="151" xfId="0" applyFont="1" applyFill="1" applyBorder="1"/>
    <xf numFmtId="0" fontId="0" fillId="0" borderId="114" xfId="0" applyFont="1" applyFill="1" applyBorder="1"/>
    <xf numFmtId="0" fontId="0" fillId="0" borderId="117" xfId="0" applyFont="1" applyFill="1" applyBorder="1"/>
    <xf numFmtId="4" fontId="110" fillId="0" borderId="0" xfId="0" applyNumberFormat="1" applyFont="1" applyFill="1" applyBorder="1" applyAlignment="1" applyProtection="1">
      <alignment horizontal="right" vertical="center"/>
    </xf>
    <xf numFmtId="0" fontId="0" fillId="0" borderId="0" xfId="0" applyFont="1" applyAlignment="1">
      <alignment horizontal="left"/>
    </xf>
    <xf numFmtId="0" fontId="123" fillId="0" borderId="0" xfId="0" applyFont="1" applyAlignment="1">
      <alignment horizontal="left" vertical="center" indent="1"/>
    </xf>
    <xf numFmtId="0" fontId="13" fillId="30" borderId="0" xfId="0" applyFont="1" applyFill="1" applyBorder="1" applyProtection="1"/>
    <xf numFmtId="0" fontId="55" fillId="30" borderId="0" xfId="0" applyFont="1" applyFill="1" applyBorder="1" applyAlignment="1" applyProtection="1">
      <alignment horizontal="center" vertical="center"/>
    </xf>
    <xf numFmtId="0" fontId="26" fillId="30" borderId="0" xfId="0" applyFont="1" applyFill="1" applyBorder="1" applyAlignment="1" applyProtection="1"/>
    <xf numFmtId="0" fontId="21" fillId="30" borderId="0" xfId="0" applyFont="1" applyFill="1" applyBorder="1" applyAlignment="1" applyProtection="1">
      <alignment vertical="center" wrapText="1"/>
    </xf>
    <xf numFmtId="0" fontId="29" fillId="30" borderId="0" xfId="0" applyFont="1" applyFill="1" applyBorder="1" applyProtection="1"/>
    <xf numFmtId="0" fontId="43" fillId="30" borderId="0" xfId="0" applyFont="1" applyFill="1" applyBorder="1" applyProtection="1"/>
    <xf numFmtId="0" fontId="43" fillId="30" borderId="0" xfId="1" applyFont="1" applyFill="1" applyBorder="1" applyAlignment="1" applyProtection="1"/>
    <xf numFmtId="0" fontId="30" fillId="30" borderId="0" xfId="0" applyFont="1" applyFill="1" applyBorder="1" applyAlignment="1" applyProtection="1">
      <alignment vertical="center" wrapText="1"/>
    </xf>
    <xf numFmtId="0" fontId="13" fillId="30" borderId="0" xfId="0" applyFont="1" applyFill="1" applyBorder="1" applyAlignment="1" applyProtection="1">
      <alignment vertical="center"/>
    </xf>
    <xf numFmtId="0" fontId="44" fillId="30" borderId="0" xfId="0" applyFont="1" applyFill="1" applyBorder="1" applyProtection="1"/>
    <xf numFmtId="0" fontId="100" fillId="30" borderId="0" xfId="0" applyFont="1" applyFill="1" applyBorder="1" applyAlignment="1" applyProtection="1">
      <alignment vertical="top" wrapText="1"/>
    </xf>
    <xf numFmtId="0" fontId="13" fillId="30" borderId="0" xfId="0" applyFont="1" applyFill="1" applyBorder="1" applyAlignment="1" applyProtection="1">
      <alignment horizontal="center"/>
    </xf>
    <xf numFmtId="0" fontId="147" fillId="31" borderId="0" xfId="1" applyFont="1" applyFill="1" applyBorder="1" applyAlignment="1" applyProtection="1">
      <alignment horizontal="left"/>
    </xf>
    <xf numFmtId="0" fontId="149" fillId="30" borderId="0" xfId="0" applyFont="1" applyFill="1" applyBorder="1" applyAlignment="1" applyProtection="1">
      <alignment vertical="center"/>
    </xf>
    <xf numFmtId="0" fontId="152" fillId="30" borderId="0" xfId="0" applyFont="1" applyFill="1" applyBorder="1" applyProtection="1"/>
    <xf numFmtId="0" fontId="150" fillId="30" borderId="0" xfId="0" applyFont="1" applyFill="1" applyBorder="1" applyAlignment="1" applyProtection="1">
      <alignment vertical="top" wrapText="1"/>
    </xf>
    <xf numFmtId="0" fontId="150" fillId="30" borderId="0" xfId="0" applyFont="1" applyFill="1" applyBorder="1" applyAlignment="1" applyProtection="1">
      <alignment horizontal="left" vertical="center"/>
    </xf>
    <xf numFmtId="0" fontId="150" fillId="30" borderId="0" xfId="0" applyFont="1" applyFill="1" applyBorder="1" applyProtection="1"/>
    <xf numFmtId="0" fontId="13" fillId="29" borderId="0" xfId="0" applyFont="1" applyFill="1" applyBorder="1" applyProtection="1"/>
    <xf numFmtId="0" fontId="0" fillId="29" borderId="0" xfId="0" applyFill="1" applyBorder="1" applyProtection="1"/>
    <xf numFmtId="0" fontId="7" fillId="29" borderId="0" xfId="0" applyFont="1" applyFill="1" applyBorder="1" applyAlignment="1" applyProtection="1">
      <alignment vertical="center"/>
    </xf>
    <xf numFmtId="0" fontId="0" fillId="30" borderId="0" xfId="0" applyFill="1" applyBorder="1" applyProtection="1"/>
    <xf numFmtId="0" fontId="7" fillId="30" borderId="0" xfId="0" applyFont="1" applyFill="1" applyBorder="1" applyAlignment="1" applyProtection="1">
      <alignment horizontal="left" vertical="center"/>
    </xf>
    <xf numFmtId="0" fontId="86" fillId="30" borderId="0" xfId="0" applyFont="1" applyFill="1" applyBorder="1" applyProtection="1"/>
    <xf numFmtId="0" fontId="102" fillId="30" borderId="0" xfId="0" applyFont="1" applyFill="1" applyBorder="1" applyProtection="1"/>
    <xf numFmtId="49" fontId="56" fillId="30" borderId="0" xfId="0" applyNumberFormat="1" applyFont="1" applyFill="1" applyBorder="1" applyAlignment="1" applyProtection="1">
      <alignment horizontal="left" vertical="center"/>
    </xf>
    <xf numFmtId="49" fontId="56" fillId="30" borderId="0" xfId="0" applyNumberFormat="1" applyFont="1" applyFill="1" applyBorder="1" applyAlignment="1" applyProtection="1">
      <alignment horizontal="center" vertical="center"/>
    </xf>
    <xf numFmtId="0" fontId="6" fillId="30" borderId="0" xfId="0" applyFont="1" applyFill="1" applyBorder="1" applyAlignment="1" applyProtection="1">
      <alignment horizontal="right"/>
    </xf>
    <xf numFmtId="0" fontId="10" fillId="30" borderId="0" xfId="0" applyFont="1" applyFill="1" applyBorder="1" applyAlignment="1" applyProtection="1">
      <alignment vertical="center" wrapText="1"/>
    </xf>
    <xf numFmtId="0" fontId="56" fillId="30" borderId="0" xfId="0" applyFont="1" applyFill="1" applyBorder="1" applyAlignment="1" applyProtection="1">
      <alignment horizontal="left" vertical="center"/>
    </xf>
    <xf numFmtId="0" fontId="56" fillId="30" borderId="0" xfId="0" applyFont="1" applyFill="1" applyBorder="1" applyAlignment="1" applyProtection="1">
      <alignment horizontal="center" vertical="center"/>
    </xf>
    <xf numFmtId="0" fontId="13" fillId="30" borderId="0" xfId="0" applyFont="1" applyFill="1" applyBorder="1" applyAlignment="1" applyProtection="1">
      <alignment horizontal="center" vertical="center"/>
    </xf>
    <xf numFmtId="0" fontId="10" fillId="30" borderId="0" xfId="0" applyFont="1" applyFill="1" applyBorder="1" applyAlignment="1" applyProtection="1">
      <alignment horizontal="left" vertical="center" wrapText="1" indent="1"/>
    </xf>
    <xf numFmtId="0" fontId="50" fillId="30" borderId="0" xfId="0" applyFont="1" applyFill="1" applyBorder="1" applyProtection="1"/>
    <xf numFmtId="4" fontId="0" fillId="30" borderId="0" xfId="0" applyNumberFormat="1" applyFill="1" applyBorder="1" applyAlignment="1" applyProtection="1">
      <alignment horizontal="center"/>
    </xf>
    <xf numFmtId="0" fontId="46" fillId="30" borderId="0" xfId="0" applyFont="1" applyFill="1" applyBorder="1" applyProtection="1"/>
    <xf numFmtId="0" fontId="13" fillId="30" borderId="0" xfId="0" applyFont="1" applyFill="1" applyBorder="1"/>
    <xf numFmtId="0" fontId="64" fillId="30" borderId="0" xfId="0" applyFont="1" applyFill="1"/>
    <xf numFmtId="0" fontId="64" fillId="30" borderId="0" xfId="0" applyFont="1" applyFill="1" applyAlignment="1">
      <alignment horizontal="center" vertical="center" wrapText="1"/>
    </xf>
    <xf numFmtId="0" fontId="33" fillId="30" borderId="0" xfId="0" applyFont="1" applyFill="1"/>
    <xf numFmtId="0" fontId="134" fillId="30" borderId="0" xfId="0" applyFont="1" applyFill="1" applyBorder="1"/>
    <xf numFmtId="0" fontId="81" fillId="30" borderId="0" xfId="0" applyFont="1" applyFill="1" applyBorder="1"/>
    <xf numFmtId="0" fontId="135" fillId="30" borderId="0" xfId="0" applyFont="1" applyFill="1" applyBorder="1"/>
    <xf numFmtId="0" fontId="73" fillId="30" borderId="0" xfId="12" applyFont="1" applyFill="1"/>
    <xf numFmtId="0" fontId="6" fillId="30" borderId="0" xfId="12" applyFont="1" applyFill="1"/>
    <xf numFmtId="0" fontId="6" fillId="30" borderId="0" xfId="0" applyFont="1" applyFill="1" applyBorder="1" applyAlignment="1">
      <alignment horizontal="left"/>
    </xf>
    <xf numFmtId="0" fontId="13" fillId="30" borderId="0" xfId="0" applyFont="1" applyFill="1" applyBorder="1" applyAlignment="1">
      <alignment horizontal="left"/>
    </xf>
    <xf numFmtId="0" fontId="92" fillId="30" borderId="0" xfId="0" applyFont="1" applyFill="1" applyBorder="1" applyAlignment="1" applyProtection="1"/>
    <xf numFmtId="0" fontId="77" fillId="30" borderId="0" xfId="0" applyFont="1" applyFill="1" applyBorder="1"/>
    <xf numFmtId="0" fontId="89" fillId="30" borderId="0" xfId="0" applyFont="1" applyFill="1" applyBorder="1" applyAlignment="1">
      <alignment horizontal="left"/>
    </xf>
    <xf numFmtId="0" fontId="92" fillId="30" borderId="0" xfId="0" applyFont="1" applyFill="1" applyBorder="1" applyAlignment="1">
      <alignment horizontal="left"/>
    </xf>
    <xf numFmtId="0" fontId="41" fillId="30" borderId="0" xfId="0" applyFont="1" applyFill="1" applyBorder="1" applyAlignment="1">
      <alignment horizontal="left"/>
    </xf>
    <xf numFmtId="0" fontId="92" fillId="30" borderId="0" xfId="0" applyFont="1" applyFill="1" applyBorder="1" applyAlignment="1"/>
    <xf numFmtId="0" fontId="92" fillId="30" borderId="0" xfId="0" applyFont="1" applyFill="1" applyBorder="1" applyAlignment="1">
      <alignment horizontal="left" vertical="top"/>
    </xf>
    <xf numFmtId="0" fontId="80" fillId="30" borderId="0" xfId="0" applyFont="1" applyFill="1" applyBorder="1" applyAlignment="1">
      <alignment horizontal="right"/>
    </xf>
    <xf numFmtId="0" fontId="80" fillId="30" borderId="0" xfId="0" applyFont="1" applyFill="1" applyBorder="1" applyAlignment="1">
      <alignment horizontal="right" vertical="top"/>
    </xf>
    <xf numFmtId="0" fontId="81" fillId="30" borderId="0" xfId="0" applyFont="1" applyFill="1" applyBorder="1" applyAlignment="1">
      <alignment horizontal="right"/>
    </xf>
    <xf numFmtId="166" fontId="84" fillId="30" borderId="0" xfId="0" applyNumberFormat="1" applyFont="1" applyFill="1" applyBorder="1"/>
    <xf numFmtId="0" fontId="84" fillId="30" borderId="0" xfId="0" applyFont="1" applyFill="1" applyBorder="1"/>
    <xf numFmtId="0" fontId="80" fillId="30" borderId="0" xfId="0" applyFont="1" applyFill="1" applyBorder="1" applyAlignment="1">
      <alignment horizontal="left" vertical="top"/>
    </xf>
    <xf numFmtId="0" fontId="20" fillId="30" borderId="0" xfId="0" applyFont="1" applyFill="1" applyBorder="1"/>
    <xf numFmtId="0" fontId="77" fillId="30" borderId="0" xfId="0" applyFont="1" applyFill="1" applyBorder="1" applyAlignment="1">
      <alignment horizontal="right"/>
    </xf>
    <xf numFmtId="166" fontId="76" fillId="30" borderId="0" xfId="0" applyNumberFormat="1" applyFont="1" applyFill="1" applyBorder="1"/>
    <xf numFmtId="0" fontId="76" fillId="30" borderId="0" xfId="0" applyFont="1" applyFill="1" applyBorder="1"/>
    <xf numFmtId="2" fontId="77" fillId="30" borderId="0" xfId="0" applyNumberFormat="1" applyFont="1" applyFill="1" applyBorder="1" applyAlignment="1">
      <alignment vertical="center"/>
    </xf>
    <xf numFmtId="0" fontId="14" fillId="30" borderId="0" xfId="1" applyFont="1" applyFill="1" applyBorder="1" applyAlignment="1" applyProtection="1"/>
    <xf numFmtId="0" fontId="11" fillId="30" borderId="0" xfId="0" applyFont="1" applyFill="1" applyBorder="1" applyProtection="1"/>
    <xf numFmtId="0" fontId="31" fillId="30" borderId="0" xfId="0" applyFont="1" applyFill="1" applyBorder="1" applyAlignment="1" applyProtection="1">
      <alignment horizontal="right"/>
    </xf>
    <xf numFmtId="0" fontId="28" fillId="30" borderId="0" xfId="0" applyFont="1" applyFill="1" applyBorder="1" applyProtection="1"/>
    <xf numFmtId="0" fontId="31" fillId="30" borderId="0" xfId="0" applyFont="1" applyFill="1" applyBorder="1" applyAlignment="1" applyProtection="1">
      <alignment vertical="center" wrapText="1"/>
    </xf>
    <xf numFmtId="0" fontId="22" fillId="30" borderId="0" xfId="0" applyFont="1" applyFill="1" applyBorder="1" applyAlignment="1" applyProtection="1">
      <alignment vertical="center"/>
    </xf>
    <xf numFmtId="0" fontId="76" fillId="30" borderId="0" xfId="0" applyFont="1" applyFill="1" applyBorder="1" applyProtection="1"/>
    <xf numFmtId="169" fontId="79" fillId="30" borderId="0" xfId="0" applyNumberFormat="1" applyFont="1" applyFill="1" applyBorder="1" applyAlignment="1" applyProtection="1">
      <alignment vertical="center" wrapText="1"/>
    </xf>
    <xf numFmtId="0" fontId="79" fillId="30" borderId="0" xfId="0" applyFont="1" applyFill="1" applyBorder="1" applyAlignment="1" applyProtection="1">
      <alignment vertical="center" wrapText="1"/>
    </xf>
    <xf numFmtId="0" fontId="104" fillId="30" borderId="0" xfId="0" applyFont="1" applyFill="1" applyBorder="1" applyAlignment="1" applyProtection="1">
      <alignment vertical="center" wrapText="1"/>
    </xf>
    <xf numFmtId="0" fontId="104" fillId="30" borderId="0" xfId="0" applyFont="1" applyFill="1" applyBorder="1" applyAlignment="1" applyProtection="1">
      <alignment vertical="top" wrapText="1"/>
    </xf>
    <xf numFmtId="0" fontId="96" fillId="30" borderId="0" xfId="0" applyFont="1" applyFill="1" applyBorder="1" applyAlignment="1" applyProtection="1">
      <alignment vertical="top" wrapText="1"/>
    </xf>
    <xf numFmtId="0" fontId="142" fillId="30" borderId="0" xfId="0" applyFont="1" applyFill="1" applyBorder="1" applyAlignment="1" applyProtection="1">
      <alignment vertical="center"/>
    </xf>
    <xf numFmtId="0" fontId="96" fillId="30" borderId="0" xfId="0" applyFont="1" applyFill="1" applyBorder="1" applyAlignment="1" applyProtection="1">
      <alignment horizontal="left" vertical="top" wrapText="1" indent="1"/>
    </xf>
    <xf numFmtId="0" fontId="13" fillId="30" borderId="0" xfId="0" applyFont="1" applyFill="1" applyBorder="1" applyAlignment="1" applyProtection="1">
      <alignment horizontal="left"/>
    </xf>
    <xf numFmtId="4" fontId="13" fillId="30" borderId="0" xfId="0" applyNumberFormat="1" applyFont="1" applyFill="1" applyBorder="1" applyProtection="1"/>
    <xf numFmtId="0" fontId="52" fillId="30" borderId="0" xfId="0" applyFont="1" applyFill="1" applyBorder="1" applyProtection="1"/>
    <xf numFmtId="0" fontId="20" fillId="30" borderId="0" xfId="0" applyFont="1" applyFill="1" applyBorder="1" applyProtection="1"/>
    <xf numFmtId="4" fontId="6" fillId="30" borderId="0" xfId="0" applyNumberFormat="1" applyFont="1" applyFill="1" applyBorder="1" applyProtection="1"/>
    <xf numFmtId="0" fontId="6" fillId="30" borderId="0" xfId="0" applyFont="1" applyFill="1" applyBorder="1" applyProtection="1"/>
    <xf numFmtId="0" fontId="84" fillId="30" borderId="0" xfId="0" applyFont="1" applyFill="1" applyBorder="1" applyAlignment="1" applyProtection="1">
      <alignment horizontal="left" indent="1"/>
    </xf>
    <xf numFmtId="0" fontId="95" fillId="30" borderId="0" xfId="0" applyFont="1" applyFill="1" applyBorder="1" applyProtection="1"/>
    <xf numFmtId="0" fontId="47" fillId="30" borderId="0" xfId="0" applyFont="1" applyFill="1" applyBorder="1" applyProtection="1"/>
    <xf numFmtId="0" fontId="65" fillId="30" borderId="0" xfId="0" applyFont="1" applyFill="1" applyBorder="1" applyProtection="1"/>
    <xf numFmtId="0" fontId="20" fillId="30" borderId="0" xfId="0" applyFont="1" applyFill="1" applyBorder="1" applyAlignment="1" applyProtection="1">
      <alignment horizontal="left" vertical="center"/>
    </xf>
    <xf numFmtId="0" fontId="6" fillId="30" borderId="0" xfId="0" applyFont="1" applyFill="1" applyBorder="1" applyAlignment="1" applyProtection="1">
      <alignment horizontal="left" vertical="center"/>
    </xf>
    <xf numFmtId="0" fontId="78" fillId="30" borderId="0" xfId="0" applyFont="1" applyFill="1" applyBorder="1" applyAlignment="1" applyProtection="1">
      <alignment vertical="center"/>
    </xf>
    <xf numFmtId="0" fontId="68" fillId="30" borderId="0" xfId="0" applyFont="1" applyFill="1" applyBorder="1" applyAlignment="1" applyProtection="1">
      <alignment horizontal="left" vertical="center"/>
    </xf>
    <xf numFmtId="0" fontId="77" fillId="30" borderId="0" xfId="0" applyFont="1" applyFill="1" applyBorder="1" applyProtection="1"/>
    <xf numFmtId="0" fontId="42" fillId="30" borderId="0" xfId="0" applyFont="1" applyFill="1" applyBorder="1" applyAlignment="1" applyProtection="1">
      <alignment horizontal="left" vertical="center"/>
    </xf>
    <xf numFmtId="0" fontId="15" fillId="30" borderId="0" xfId="0" applyFont="1" applyFill="1" applyBorder="1" applyProtection="1"/>
    <xf numFmtId="0" fontId="42" fillId="30" borderId="0" xfId="0" applyFont="1" applyFill="1" applyBorder="1" applyProtection="1"/>
    <xf numFmtId="0" fontId="61" fillId="30" borderId="0" xfId="0" applyFont="1" applyFill="1" applyBorder="1" applyAlignment="1" applyProtection="1">
      <alignment horizontal="left" vertical="center"/>
    </xf>
    <xf numFmtId="1" fontId="77" fillId="30" borderId="0" xfId="0" applyNumberFormat="1" applyFont="1" applyFill="1" applyBorder="1" applyProtection="1"/>
    <xf numFmtId="0" fontId="10" fillId="33" borderId="0" xfId="0" applyFont="1" applyFill="1" applyBorder="1" applyAlignment="1" applyProtection="1">
      <alignment vertical="center" wrapText="1"/>
    </xf>
    <xf numFmtId="0" fontId="6" fillId="30" borderId="0" xfId="0" applyFont="1" applyFill="1" applyBorder="1" applyAlignment="1" applyProtection="1">
      <alignment horizontal="left"/>
    </xf>
    <xf numFmtId="0" fontId="6" fillId="30" borderId="0" xfId="0" applyFont="1" applyFill="1" applyBorder="1" applyAlignment="1" applyProtection="1">
      <alignment horizontal="left" vertical="center" wrapText="1"/>
    </xf>
    <xf numFmtId="0" fontId="100" fillId="30" borderId="0" xfId="0" applyFont="1" applyFill="1" applyBorder="1" applyAlignment="1" applyProtection="1">
      <alignment vertical="center" wrapText="1"/>
    </xf>
    <xf numFmtId="0" fontId="113" fillId="30" borderId="0" xfId="0" applyFont="1" applyFill="1" applyBorder="1" applyAlignment="1" applyProtection="1">
      <alignment horizontal="left" vertical="center" indent="2"/>
    </xf>
    <xf numFmtId="0" fontId="101" fillId="30" borderId="0" xfId="0" applyFont="1" applyFill="1" applyBorder="1" applyAlignment="1" applyProtection="1">
      <alignment horizontal="left" vertical="center" indent="2"/>
    </xf>
    <xf numFmtId="0" fontId="100" fillId="30" borderId="0" xfId="0" applyFont="1" applyFill="1" applyBorder="1" applyAlignment="1" applyProtection="1">
      <alignment horizontal="left" vertical="top" indent="5"/>
    </xf>
    <xf numFmtId="0" fontId="27" fillId="30" borderId="0" xfId="0" applyFont="1" applyFill="1" applyBorder="1" applyAlignment="1" applyProtection="1">
      <alignment vertical="center" wrapText="1"/>
    </xf>
    <xf numFmtId="0" fontId="28" fillId="30" borderId="0" xfId="0" applyFont="1" applyFill="1" applyBorder="1" applyAlignment="1" applyProtection="1">
      <alignment horizontal="right"/>
    </xf>
    <xf numFmtId="0" fontId="81" fillId="30" borderId="0" xfId="0" applyFont="1" applyFill="1" applyBorder="1" applyAlignment="1" applyProtection="1">
      <alignment vertical="top" wrapText="1"/>
    </xf>
    <xf numFmtId="0" fontId="39" fillId="30" borderId="0" xfId="0" applyFont="1" applyFill="1" applyBorder="1" applyAlignment="1" applyProtection="1">
      <alignment vertical="center" wrapText="1"/>
    </xf>
    <xf numFmtId="0" fontId="87" fillId="30" borderId="0" xfId="0" applyFont="1" applyFill="1" applyBorder="1" applyProtection="1"/>
    <xf numFmtId="0" fontId="81" fillId="30" borderId="0" xfId="0" applyFont="1" applyFill="1" applyBorder="1" applyAlignment="1" applyProtection="1">
      <alignment horizontal="left" vertical="center" wrapText="1"/>
    </xf>
    <xf numFmtId="0" fontId="31" fillId="30" borderId="0" xfId="0" applyFont="1" applyFill="1" applyBorder="1" applyAlignment="1" applyProtection="1">
      <alignment horizontal="left" vertical="center" wrapText="1"/>
    </xf>
    <xf numFmtId="0" fontId="0" fillId="30" borderId="0" xfId="0" applyFill="1" applyAlignment="1" applyProtection="1">
      <alignment horizontal="justify" vertical="center"/>
    </xf>
    <xf numFmtId="0" fontId="99" fillId="30" borderId="0" xfId="0" applyFont="1" applyFill="1" applyBorder="1" applyAlignment="1" applyProtection="1">
      <alignment vertical="center" wrapText="1"/>
    </xf>
    <xf numFmtId="0" fontId="69" fillId="30" borderId="0" xfId="0" applyFont="1" applyFill="1" applyBorder="1" applyProtection="1"/>
    <xf numFmtId="4" fontId="23" fillId="30" borderId="1" xfId="0" applyNumberFormat="1" applyFont="1" applyFill="1" applyBorder="1" applyAlignment="1" applyProtection="1">
      <alignment horizontal="right" vertical="center"/>
    </xf>
    <xf numFmtId="0" fontId="88" fillId="30" borderId="0" xfId="0" applyFont="1" applyFill="1" applyBorder="1" applyAlignment="1" applyProtection="1">
      <alignment vertical="center" wrapText="1"/>
    </xf>
    <xf numFmtId="0" fontId="40" fillId="30" borderId="0" xfId="0" applyFont="1" applyFill="1" applyBorder="1" applyProtection="1"/>
    <xf numFmtId="0" fontId="47" fillId="30" borderId="0" xfId="0" applyNumberFormat="1" applyFont="1" applyFill="1" applyBorder="1" applyAlignment="1" applyProtection="1">
      <alignment vertical="center" wrapText="1"/>
    </xf>
    <xf numFmtId="0" fontId="10" fillId="30" borderId="0" xfId="0" applyFont="1" applyFill="1" applyBorder="1" applyAlignment="1" applyProtection="1">
      <alignment horizontal="left" vertical="center" wrapText="1"/>
    </xf>
    <xf numFmtId="0" fontId="15" fillId="30" borderId="0" xfId="0" applyNumberFormat="1" applyFont="1" applyFill="1" applyBorder="1" applyAlignment="1" applyProtection="1">
      <alignment vertical="center" wrapText="1"/>
    </xf>
    <xf numFmtId="0" fontId="81" fillId="30" borderId="0" xfId="0" applyFont="1" applyFill="1" applyBorder="1" applyAlignment="1" applyProtection="1">
      <alignment vertical="top" wrapText="1"/>
    </xf>
    <xf numFmtId="0" fontId="11" fillId="30" borderId="0" xfId="0" applyFont="1" applyFill="1" applyBorder="1" applyAlignment="1" applyProtection="1">
      <alignment horizontal="left"/>
    </xf>
    <xf numFmtId="0" fontId="71" fillId="30" borderId="0" xfId="0" applyFont="1" applyFill="1" applyBorder="1" applyAlignment="1" applyProtection="1">
      <alignment vertical="top" wrapText="1"/>
    </xf>
    <xf numFmtId="0" fontId="71" fillId="30" borderId="0" xfId="0" applyFont="1" applyFill="1" applyBorder="1" applyAlignment="1" applyProtection="1">
      <alignment horizontal="left" vertical="top" wrapText="1" indent="2"/>
    </xf>
    <xf numFmtId="0" fontId="6" fillId="30" borderId="0" xfId="0" applyFont="1" applyFill="1" applyBorder="1" applyAlignment="1" applyProtection="1">
      <alignment horizontal="left" vertical="top"/>
    </xf>
    <xf numFmtId="0" fontId="81" fillId="30" borderId="0" xfId="1" applyFont="1" applyFill="1" applyAlignment="1" applyProtection="1">
      <alignment horizontal="left" vertical="top" wrapText="1"/>
    </xf>
    <xf numFmtId="0" fontId="35" fillId="30" borderId="0" xfId="0" applyFont="1" applyFill="1" applyBorder="1" applyAlignment="1" applyProtection="1">
      <alignment vertical="center" wrapText="1"/>
    </xf>
    <xf numFmtId="0" fontId="90" fillId="30" borderId="0" xfId="0" applyFont="1" applyFill="1" applyBorder="1" applyAlignment="1" applyProtection="1">
      <alignment vertical="center"/>
    </xf>
    <xf numFmtId="0" fontId="11" fillId="30" borderId="0" xfId="0" applyFont="1" applyFill="1" applyBorder="1" applyAlignment="1" applyProtection="1">
      <alignment horizontal="right"/>
    </xf>
    <xf numFmtId="0" fontId="31" fillId="30" borderId="0" xfId="0" applyFont="1" applyFill="1" applyBorder="1" applyAlignment="1" applyProtection="1">
      <alignment horizontal="left" vertical="center" indent="3"/>
    </xf>
    <xf numFmtId="0" fontId="6" fillId="30" borderId="0" xfId="0" applyFont="1" applyFill="1" applyBorder="1" applyAlignment="1" applyProtection="1">
      <alignment horizontal="center"/>
    </xf>
    <xf numFmtId="0" fontId="115" fillId="30" borderId="0" xfId="0" applyFont="1" applyFill="1" applyBorder="1" applyAlignment="1" applyProtection="1">
      <alignment horizontal="left" vertical="center"/>
    </xf>
    <xf numFmtId="0" fontId="84" fillId="30" borderId="0" xfId="0" applyFont="1" applyFill="1" applyBorder="1" applyAlignment="1" applyProtection="1">
      <alignment vertical="center" wrapText="1"/>
    </xf>
    <xf numFmtId="0" fontId="84" fillId="30" borderId="0" xfId="0" applyFont="1" applyFill="1" applyBorder="1" applyAlignment="1" applyProtection="1">
      <alignment vertical="center"/>
    </xf>
    <xf numFmtId="0" fontId="15" fillId="30" borderId="0" xfId="0" applyNumberFormat="1" applyFont="1" applyFill="1" applyBorder="1" applyAlignment="1" applyProtection="1">
      <alignment horizontal="right" vertical="center" wrapText="1"/>
    </xf>
    <xf numFmtId="0" fontId="6" fillId="30" borderId="0" xfId="0" applyFont="1" applyFill="1" applyBorder="1" applyAlignment="1" applyProtection="1">
      <alignment horizontal="right" vertical="top"/>
    </xf>
    <xf numFmtId="0" fontId="100" fillId="30" borderId="0" xfId="0" applyFont="1" applyFill="1" applyBorder="1" applyAlignment="1" applyProtection="1">
      <alignment vertical="center"/>
    </xf>
    <xf numFmtId="0" fontId="81" fillId="30" borderId="0" xfId="0" applyFont="1" applyFill="1" applyBorder="1" applyAlignment="1" applyProtection="1">
      <alignment wrapText="1"/>
    </xf>
    <xf numFmtId="0" fontId="83" fillId="30" borderId="0" xfId="0" applyFont="1" applyFill="1"/>
    <xf numFmtId="0" fontId="81" fillId="30" borderId="0" xfId="0" applyFont="1" applyFill="1" applyBorder="1" applyAlignment="1" applyProtection="1">
      <alignment horizontal="left" wrapText="1"/>
    </xf>
    <xf numFmtId="0" fontId="81" fillId="30" borderId="0" xfId="0" applyFont="1" applyFill="1" applyBorder="1" applyAlignment="1" applyProtection="1">
      <alignment horizontal="left"/>
    </xf>
    <xf numFmtId="0" fontId="81" fillId="30" borderId="0" xfId="0" applyFont="1" applyFill="1"/>
    <xf numFmtId="0" fontId="97" fillId="30" borderId="0" xfId="0" applyFont="1" applyFill="1"/>
    <xf numFmtId="0" fontId="91" fillId="29" borderId="2" xfId="1" applyFont="1" applyFill="1" applyBorder="1" applyAlignment="1" applyProtection="1">
      <alignment vertical="center"/>
    </xf>
    <xf numFmtId="0" fontId="6" fillId="29" borderId="0" xfId="0" applyFont="1" applyFill="1" applyBorder="1" applyAlignment="1" applyProtection="1">
      <alignment horizontal="right"/>
    </xf>
    <xf numFmtId="0" fontId="134" fillId="29" borderId="0" xfId="0" applyFont="1" applyFill="1" applyBorder="1"/>
    <xf numFmtId="0" fontId="0" fillId="31" borderId="0" xfId="0" applyFill="1" applyBorder="1" applyProtection="1"/>
    <xf numFmtId="0" fontId="155" fillId="31" borderId="1" xfId="1" applyFont="1" applyFill="1" applyBorder="1" applyAlignment="1" applyProtection="1">
      <alignment horizontal="left" vertical="center"/>
    </xf>
    <xf numFmtId="0" fontId="37" fillId="31" borderId="0" xfId="0" applyFont="1" applyFill="1" applyBorder="1" applyProtection="1"/>
    <xf numFmtId="0" fontId="6" fillId="31" borderId="0" xfId="0" applyFont="1" applyFill="1" applyBorder="1" applyAlignment="1" applyProtection="1">
      <alignment horizontal="right"/>
    </xf>
    <xf numFmtId="0" fontId="134" fillId="31" borderId="0" xfId="0" applyFont="1" applyFill="1" applyBorder="1"/>
    <xf numFmtId="0" fontId="6" fillId="29" borderId="0" xfId="0" applyFont="1" applyFill="1" applyBorder="1" applyAlignment="1" applyProtection="1">
      <alignment horizontal="left"/>
    </xf>
    <xf numFmtId="0" fontId="22" fillId="29" borderId="0" xfId="0" applyFont="1" applyFill="1" applyBorder="1" applyAlignment="1" applyProtection="1">
      <alignment vertical="center"/>
    </xf>
    <xf numFmtId="0" fontId="90" fillId="29" borderId="0" xfId="0" applyFont="1" applyFill="1" applyBorder="1" applyAlignment="1" applyProtection="1">
      <alignment vertical="center"/>
    </xf>
    <xf numFmtId="0" fontId="114" fillId="29" borderId="0" xfId="0" applyFont="1" applyFill="1" applyBorder="1" applyAlignment="1" applyProtection="1">
      <alignment vertical="center"/>
    </xf>
    <xf numFmtId="0" fontId="159" fillId="37" borderId="0" xfId="0" applyFont="1" applyFill="1" applyBorder="1"/>
    <xf numFmtId="0" fontId="0" fillId="0" borderId="0" xfId="0" applyFont="1" applyAlignment="1"/>
    <xf numFmtId="0" fontId="156" fillId="37" borderId="0" xfId="0" applyFont="1" applyFill="1" applyBorder="1"/>
    <xf numFmtId="0" fontId="134" fillId="37" borderId="0" xfId="0" applyFont="1" applyFill="1" applyBorder="1"/>
    <xf numFmtId="0" fontId="82" fillId="37" borderId="0" xfId="0" applyFont="1" applyFill="1" applyBorder="1" applyAlignment="1">
      <alignment horizontal="right"/>
    </xf>
    <xf numFmtId="0" fontId="82" fillId="37" borderId="0" xfId="0" applyFont="1" applyFill="1" applyBorder="1" applyAlignment="1">
      <alignment horizontal="left"/>
    </xf>
    <xf numFmtId="0" fontId="155" fillId="37" borderId="0" xfId="0" applyFont="1" applyFill="1" applyBorder="1" applyAlignment="1">
      <alignment horizontal="right"/>
    </xf>
    <xf numFmtId="0" fontId="152" fillId="37" borderId="0" xfId="0" applyFont="1" applyFill="1" applyBorder="1" applyAlignment="1">
      <alignment horizontal="right"/>
    </xf>
    <xf numFmtId="0" fontId="163" fillId="37" borderId="0" xfId="0" applyFont="1" applyFill="1" applyBorder="1" applyAlignment="1">
      <alignment horizontal="left" vertical="top" wrapText="1"/>
    </xf>
    <xf numFmtId="0" fontId="134" fillId="37" borderId="0" xfId="0" applyFont="1" applyFill="1" applyBorder="1" applyAlignment="1">
      <alignment horizontal="left" vertical="top" indent="1"/>
    </xf>
    <xf numFmtId="0" fontId="134" fillId="37" borderId="0" xfId="0" applyFont="1" applyFill="1" applyBorder="1" applyAlignment="1">
      <alignment horizontal="left" vertical="center" wrapText="1"/>
    </xf>
    <xf numFmtId="10" fontId="0" fillId="0" borderId="62" xfId="0" applyNumberFormat="1" applyFont="1" applyBorder="1"/>
    <xf numFmtId="10" fontId="0" fillId="0" borderId="62" xfId="0" applyNumberFormat="1" applyFont="1" applyFill="1" applyBorder="1"/>
    <xf numFmtId="0" fontId="172" fillId="30" borderId="0" xfId="0" applyFont="1" applyFill="1" applyBorder="1"/>
    <xf numFmtId="0" fontId="136" fillId="0" borderId="159" xfId="0" applyFont="1" applyFill="1" applyBorder="1"/>
    <xf numFmtId="166" fontId="134" fillId="0" borderId="62" xfId="0" applyNumberFormat="1" applyFont="1" applyBorder="1"/>
    <xf numFmtId="0" fontId="159" fillId="37" borderId="0" xfId="0" applyFont="1" applyFill="1" applyBorder="1" applyAlignment="1">
      <alignment vertical="center" wrapText="1"/>
    </xf>
    <xf numFmtId="0" fontId="82" fillId="37" borderId="0" xfId="0" applyFont="1" applyFill="1" applyBorder="1" applyAlignment="1">
      <alignment vertical="top" wrapText="1"/>
    </xf>
    <xf numFmtId="0" fontId="166" fillId="37" borderId="0" xfId="0" applyFont="1" applyFill="1" applyBorder="1" applyAlignment="1">
      <alignment vertical="center" wrapText="1"/>
    </xf>
    <xf numFmtId="0" fontId="181" fillId="37" borderId="0" xfId="0" applyFont="1" applyFill="1" applyBorder="1" applyAlignment="1">
      <alignment vertical="center"/>
    </xf>
    <xf numFmtId="0" fontId="154" fillId="37" borderId="0" xfId="0" applyFont="1" applyFill="1" applyBorder="1" applyAlignment="1">
      <alignment horizontal="left"/>
    </xf>
    <xf numFmtId="0" fontId="182" fillId="37" borderId="0" xfId="0" applyFont="1" applyFill="1" applyBorder="1" applyAlignment="1">
      <alignment horizontal="left" vertical="center"/>
    </xf>
    <xf numFmtId="0" fontId="184" fillId="37" borderId="0" xfId="0" applyFont="1" applyFill="1" applyBorder="1"/>
    <xf numFmtId="0" fontId="136" fillId="37" borderId="0" xfId="0" applyFont="1" applyFill="1" applyBorder="1"/>
    <xf numFmtId="0" fontId="136" fillId="37" borderId="0" xfId="0" applyFont="1" applyFill="1" applyBorder="1" applyAlignment="1">
      <alignment horizontal="left"/>
    </xf>
    <xf numFmtId="0" fontId="82" fillId="37" borderId="0" xfId="0" applyFont="1" applyFill="1" applyBorder="1" applyAlignment="1">
      <alignment horizontal="center"/>
    </xf>
    <xf numFmtId="0" fontId="136" fillId="42" borderId="154" xfId="0" applyFont="1" applyFill="1" applyBorder="1" applyAlignment="1">
      <alignment horizontal="center" vertical="center"/>
    </xf>
    <xf numFmtId="0" fontId="134" fillId="37" borderId="0" xfId="0" applyFont="1" applyFill="1" applyBorder="1" applyAlignment="1">
      <alignment horizontal="right"/>
    </xf>
    <xf numFmtId="0" fontId="186" fillId="37" borderId="0" xfId="0" applyFont="1" applyFill="1" applyBorder="1" applyAlignment="1">
      <alignment horizontal="right"/>
    </xf>
    <xf numFmtId="0" fontId="154" fillId="37" borderId="0" xfId="0" applyFont="1" applyFill="1" applyBorder="1" applyAlignment="1">
      <alignment vertical="center" wrapText="1"/>
    </xf>
    <xf numFmtId="0" fontId="134" fillId="37" borderId="0" xfId="0" applyFont="1" applyFill="1" applyBorder="1" applyAlignment="1">
      <alignment horizontal="left" vertical="center"/>
    </xf>
    <xf numFmtId="0" fontId="87" fillId="37" borderId="0" xfId="0" applyFont="1" applyFill="1" applyBorder="1" applyAlignment="1">
      <alignment horizontal="left"/>
    </xf>
    <xf numFmtId="0" fontId="162" fillId="44" borderId="162" xfId="0" applyFont="1" applyFill="1" applyBorder="1" applyAlignment="1">
      <alignment horizontal="center" vertical="center" wrapText="1"/>
    </xf>
    <xf numFmtId="0" fontId="162" fillId="44" borderId="177" xfId="0" applyFont="1" applyFill="1" applyBorder="1" applyAlignment="1">
      <alignment horizontal="center" vertical="center" wrapText="1"/>
    </xf>
    <xf numFmtId="0" fontId="136" fillId="42" borderId="157" xfId="0" applyFont="1" applyFill="1" applyBorder="1" applyAlignment="1">
      <alignment horizontal="center" vertical="center"/>
    </xf>
    <xf numFmtId="0" fontId="178" fillId="37" borderId="0" xfId="0" applyFont="1" applyFill="1" applyBorder="1" applyAlignment="1">
      <alignment horizontal="left"/>
    </xf>
    <xf numFmtId="0" fontId="162" fillId="44" borderId="179" xfId="0" applyFont="1" applyFill="1" applyBorder="1" applyAlignment="1">
      <alignment horizontal="center" vertical="center" wrapText="1"/>
    </xf>
    <xf numFmtId="0" fontId="88" fillId="37" borderId="0" xfId="0" applyFont="1" applyFill="1" applyBorder="1" applyAlignment="1">
      <alignment horizontal="right"/>
    </xf>
    <xf numFmtId="4" fontId="82" fillId="46" borderId="156" xfId="0" applyNumberFormat="1" applyFont="1" applyFill="1" applyBorder="1" applyAlignment="1">
      <alignment horizontal="center" vertical="center"/>
    </xf>
    <xf numFmtId="167" fontId="82" fillId="40" borderId="156" xfId="0" applyNumberFormat="1" applyFont="1" applyFill="1" applyBorder="1" applyAlignment="1">
      <alignment horizontal="center" vertical="center" wrapText="1"/>
    </xf>
    <xf numFmtId="0" fontId="98" fillId="37" borderId="0" xfId="0" applyFont="1" applyFill="1" applyBorder="1" applyAlignment="1">
      <alignment horizontal="right" vertical="center" wrapText="1"/>
    </xf>
    <xf numFmtId="0" fontId="182" fillId="37" borderId="0" xfId="0" applyFont="1" applyFill="1" applyBorder="1" applyAlignment="1">
      <alignment vertical="center" wrapText="1"/>
    </xf>
    <xf numFmtId="0" fontId="182" fillId="37" borderId="0" xfId="0" applyFont="1" applyFill="1" applyBorder="1" applyAlignment="1">
      <alignment horizontal="left" vertical="top" wrapText="1"/>
    </xf>
    <xf numFmtId="0" fontId="148" fillId="37" borderId="0" xfId="0" applyFont="1" applyFill="1" applyBorder="1" applyAlignment="1">
      <alignment horizontal="left"/>
    </xf>
    <xf numFmtId="0" fontId="136" fillId="45" borderId="182" xfId="0" applyFont="1" applyFill="1" applyBorder="1" applyAlignment="1">
      <alignment horizontal="center" vertical="center"/>
    </xf>
    <xf numFmtId="4" fontId="82" fillId="49" borderId="156" xfId="0" applyNumberFormat="1" applyFont="1" applyFill="1" applyBorder="1" applyAlignment="1">
      <alignment horizontal="right" vertical="center"/>
    </xf>
    <xf numFmtId="167" fontId="134" fillId="37" borderId="0" xfId="0" applyNumberFormat="1" applyFont="1" applyFill="1" applyBorder="1" applyAlignment="1">
      <alignment horizontal="right"/>
    </xf>
    <xf numFmtId="10" fontId="134" fillId="37" borderId="0" xfId="0" applyNumberFormat="1" applyFont="1" applyFill="1" applyBorder="1" applyAlignment="1">
      <alignment horizontal="right"/>
    </xf>
    <xf numFmtId="0" fontId="82" fillId="37" borderId="0" xfId="0" applyFont="1" applyFill="1" applyBorder="1" applyAlignment="1">
      <alignment horizontal="left" vertical="top"/>
    </xf>
    <xf numFmtId="0" fontId="134" fillId="37" borderId="0" xfId="0" applyFont="1" applyFill="1" applyBorder="1" applyAlignment="1">
      <alignment horizontal="left"/>
    </xf>
    <xf numFmtId="0" fontId="98" fillId="37" borderId="0" xfId="0" applyFont="1" applyFill="1" applyBorder="1" applyAlignment="1">
      <alignment horizontal="right"/>
    </xf>
    <xf numFmtId="0" fontId="98" fillId="37" borderId="0" xfId="0" applyFont="1" applyFill="1" applyBorder="1" applyAlignment="1">
      <alignment horizontal="right" wrapText="1"/>
    </xf>
    <xf numFmtId="0" fontId="87" fillId="37" borderId="0" xfId="0" applyFont="1" applyFill="1" applyBorder="1" applyAlignment="1">
      <alignment horizontal="right"/>
    </xf>
    <xf numFmtId="0" fontId="134" fillId="37" borderId="0" xfId="0" applyFont="1" applyFill="1" applyBorder="1" applyAlignment="1">
      <alignment vertical="center" wrapText="1"/>
    </xf>
    <xf numFmtId="0" fontId="162" fillId="44" borderId="167" xfId="0" applyFont="1" applyFill="1" applyBorder="1" applyAlignment="1">
      <alignment horizontal="center" vertical="center" wrapText="1"/>
    </xf>
    <xf numFmtId="0" fontId="154" fillId="37" borderId="0" xfId="0" applyFont="1" applyFill="1" applyBorder="1" applyAlignment="1">
      <alignment horizontal="left" vertical="center"/>
    </xf>
    <xf numFmtId="0" fontId="134" fillId="37" borderId="0" xfId="0" applyFont="1" applyFill="1" applyBorder="1" applyAlignment="1">
      <alignment horizontal="left" vertical="center" indent="1"/>
    </xf>
    <xf numFmtId="0" fontId="157" fillId="50" borderId="0" xfId="0" applyFont="1" applyFill="1" applyBorder="1" applyAlignment="1">
      <alignment horizontal="center" vertical="center"/>
    </xf>
    <xf numFmtId="167" fontId="82" fillId="42" borderId="184" xfId="0" applyNumberFormat="1" applyFont="1" applyFill="1" applyBorder="1" applyAlignment="1">
      <alignment vertical="center" wrapText="1"/>
    </xf>
    <xf numFmtId="167" fontId="6" fillId="0" borderId="135" xfId="0" applyNumberFormat="1" applyFont="1" applyFill="1" applyBorder="1" applyAlignment="1" applyProtection="1">
      <alignment horizontal="center" wrapText="1"/>
    </xf>
    <xf numFmtId="0" fontId="20" fillId="0" borderId="186" xfId="0" applyFont="1" applyFill="1" applyBorder="1" applyAlignment="1" applyProtection="1">
      <alignment horizontal="center" vertical="center"/>
    </xf>
    <xf numFmtId="4" fontId="6" fillId="6" borderId="153" xfId="0" applyNumberFormat="1" applyFont="1" applyFill="1" applyBorder="1" applyAlignment="1" applyProtection="1">
      <alignment horizontal="right" vertical="center"/>
    </xf>
    <xf numFmtId="4" fontId="12" fillId="6" borderId="153" xfId="0" applyNumberFormat="1" applyFont="1" applyFill="1" applyBorder="1" applyAlignment="1" applyProtection="1">
      <alignment horizontal="right" vertical="center"/>
    </xf>
    <xf numFmtId="0" fontId="117" fillId="21" borderId="117" xfId="0" applyFont="1" applyFill="1" applyBorder="1" applyAlignment="1">
      <alignment horizontal="left"/>
    </xf>
    <xf numFmtId="0" fontId="0" fillId="0" borderId="187" xfId="0" applyFont="1" applyBorder="1" applyAlignment="1">
      <alignment horizontal="left"/>
    </xf>
    <xf numFmtId="0" fontId="0" fillId="0" borderId="187" xfId="0" applyFont="1" applyBorder="1"/>
    <xf numFmtId="0" fontId="0" fillId="0" borderId="188" xfId="0" applyFont="1" applyBorder="1" applyAlignment="1">
      <alignment horizontal="left"/>
    </xf>
    <xf numFmtId="0" fontId="0" fillId="0" borderId="188" xfId="0" applyFont="1" applyBorder="1"/>
    <xf numFmtId="0" fontId="0" fillId="0" borderId="189" xfId="0" applyFont="1" applyBorder="1"/>
    <xf numFmtId="4" fontId="103" fillId="0" borderId="117" xfId="0" applyNumberFormat="1" applyFont="1" applyFill="1" applyBorder="1" applyAlignment="1" applyProtection="1">
      <alignment horizontal="right" vertical="center"/>
    </xf>
    <xf numFmtId="2" fontId="0" fillId="0" borderId="117" xfId="0" applyNumberFormat="1" applyFont="1" applyFill="1" applyBorder="1"/>
    <xf numFmtId="0" fontId="117" fillId="21" borderId="117" xfId="0" applyFont="1" applyFill="1" applyBorder="1" applyAlignment="1">
      <alignment horizontal="left" vertical="center"/>
    </xf>
    <xf numFmtId="0" fontId="0" fillId="0" borderId="187" xfId="0" applyFont="1" applyFill="1" applyBorder="1"/>
    <xf numFmtId="0" fontId="0" fillId="0" borderId="117" xfId="0" applyFont="1" applyFill="1" applyBorder="1" applyAlignment="1">
      <alignment vertical="center" wrapText="1"/>
    </xf>
    <xf numFmtId="0" fontId="0" fillId="18" borderId="117" xfId="0" applyFont="1" applyFill="1" applyBorder="1"/>
    <xf numFmtId="0" fontId="0" fillId="0" borderId="81" xfId="0" applyFont="1" applyBorder="1"/>
    <xf numFmtId="0" fontId="0" fillId="0" borderId="194" xfId="0" applyFont="1" applyFill="1" applyBorder="1"/>
    <xf numFmtId="0" fontId="0" fillId="0" borderId="196" xfId="0" applyFont="1" applyBorder="1"/>
    <xf numFmtId="4" fontId="0" fillId="0" borderId="117" xfId="0" applyNumberFormat="1" applyFont="1" applyBorder="1"/>
    <xf numFmtId="0" fontId="0" fillId="0" borderId="194" xfId="0" applyFont="1" applyBorder="1"/>
    <xf numFmtId="4" fontId="0" fillId="0" borderId="117" xfId="0" applyNumberFormat="1" applyFont="1" applyFill="1" applyBorder="1"/>
    <xf numFmtId="0" fontId="117" fillId="21" borderId="117" xfId="0" applyFont="1" applyFill="1" applyBorder="1" applyAlignment="1">
      <alignment horizontal="center"/>
    </xf>
    <xf numFmtId="0" fontId="0" fillId="0" borderId="152" xfId="0" applyFont="1" applyBorder="1"/>
    <xf numFmtId="0" fontId="0" fillId="0" borderId="152" xfId="0" applyFont="1" applyFill="1" applyBorder="1"/>
    <xf numFmtId="0" fontId="105" fillId="0" borderId="0" xfId="0" applyFont="1"/>
    <xf numFmtId="0" fontId="103" fillId="0" borderId="0" xfId="0" applyFont="1" applyFill="1" applyBorder="1" applyAlignment="1">
      <alignment vertical="center" wrapText="1"/>
    </xf>
    <xf numFmtId="0" fontId="75" fillId="0" borderId="0" xfId="0" applyFont="1" applyFill="1" applyBorder="1"/>
    <xf numFmtId="0" fontId="0" fillId="18" borderId="0" xfId="0" applyFont="1" applyFill="1"/>
    <xf numFmtId="166" fontId="0" fillId="0" borderId="117" xfId="0" applyNumberFormat="1" applyFont="1" applyBorder="1"/>
    <xf numFmtId="0" fontId="85" fillId="0" borderId="117" xfId="0" applyFont="1" applyBorder="1"/>
    <xf numFmtId="0" fontId="0" fillId="0" borderId="117" xfId="0" applyFont="1" applyBorder="1" applyAlignment="1">
      <alignment horizontal="center"/>
    </xf>
    <xf numFmtId="0" fontId="108" fillId="0" borderId="0" xfId="0" applyFont="1"/>
    <xf numFmtId="10" fontId="0" fillId="0" borderId="117" xfId="0" applyNumberFormat="1" applyFont="1" applyBorder="1"/>
    <xf numFmtId="0" fontId="0" fillId="0" borderId="190" xfId="0" applyFont="1" applyFill="1" applyBorder="1"/>
    <xf numFmtId="0" fontId="199" fillId="0" borderId="0" xfId="0" applyFont="1"/>
    <xf numFmtId="0" fontId="108" fillId="18" borderId="117" xfId="0" applyFont="1" applyFill="1" applyBorder="1" applyAlignment="1">
      <alignment horizontal="right"/>
    </xf>
    <xf numFmtId="0" fontId="0" fillId="0" borderId="117" xfId="0" applyFont="1" applyBorder="1" applyAlignment="1">
      <alignment horizontal="right"/>
    </xf>
    <xf numFmtId="0" fontId="112" fillId="0" borderId="0" xfId="0" applyFont="1" applyFill="1" applyBorder="1"/>
    <xf numFmtId="166" fontId="103" fillId="0" borderId="197" xfId="0" applyNumberFormat="1" applyFont="1" applyFill="1" applyBorder="1" applyAlignment="1" applyProtection="1">
      <alignment horizontal="right" vertical="center"/>
    </xf>
    <xf numFmtId="4" fontId="103" fillId="0" borderId="197" xfId="0" applyNumberFormat="1" applyFont="1" applyFill="1" applyBorder="1" applyAlignment="1" applyProtection="1">
      <alignment horizontal="right" vertical="center"/>
    </xf>
    <xf numFmtId="4" fontId="110" fillId="0" borderId="197" xfId="0" applyNumberFormat="1" applyFont="1" applyFill="1" applyBorder="1" applyAlignment="1" applyProtection="1">
      <alignment horizontal="right" vertical="center"/>
    </xf>
    <xf numFmtId="0" fontId="0" fillId="0" borderId="152" xfId="0" applyFont="1" applyBorder="1" applyAlignment="1">
      <alignment horizontal="center"/>
    </xf>
    <xf numFmtId="0" fontId="0" fillId="0" borderId="188" xfId="0" applyFont="1" applyBorder="1" applyAlignment="1">
      <alignment horizontal="center"/>
    </xf>
    <xf numFmtId="167" fontId="0" fillId="0" borderId="0" xfId="0" applyNumberFormat="1" applyFont="1"/>
    <xf numFmtId="167" fontId="0" fillId="0" borderId="117" xfId="0" applyNumberFormat="1" applyFont="1" applyBorder="1"/>
    <xf numFmtId="0" fontId="0" fillId="0" borderId="188" xfId="0" applyFont="1" applyFill="1" applyBorder="1"/>
    <xf numFmtId="1" fontId="13" fillId="51" borderId="2" xfId="0" applyNumberFormat="1" applyFont="1" applyFill="1" applyBorder="1" applyAlignment="1" applyProtection="1">
      <alignment horizontal="center" vertical="center"/>
    </xf>
    <xf numFmtId="4" fontId="13" fillId="51" borderId="17" xfId="0" applyNumberFormat="1" applyFont="1" applyFill="1" applyBorder="1" applyAlignment="1" applyProtection="1">
      <alignment horizontal="right" vertical="center"/>
    </xf>
    <xf numFmtId="4" fontId="11" fillId="51" borderId="23" xfId="0" applyNumberFormat="1" applyFont="1" applyFill="1" applyBorder="1" applyAlignment="1" applyProtection="1">
      <alignment horizontal="right" vertical="center" wrapText="1"/>
    </xf>
    <xf numFmtId="0" fontId="11" fillId="30" borderId="0" xfId="0" applyFont="1" applyFill="1" applyBorder="1" applyAlignment="1" applyProtection="1">
      <alignment vertical="center" wrapText="1"/>
    </xf>
    <xf numFmtId="0" fontId="8" fillId="29" borderId="62" xfId="0" applyFont="1" applyFill="1" applyBorder="1" applyAlignment="1" applyProtection="1">
      <alignment horizontal="center" vertical="center" wrapText="1"/>
    </xf>
    <xf numFmtId="0" fontId="19" fillId="29" borderId="62" xfId="0" applyFont="1" applyFill="1" applyBorder="1" applyAlignment="1" applyProtection="1">
      <alignment horizontal="center" vertical="center" wrapText="1"/>
    </xf>
    <xf numFmtId="2" fontId="0" fillId="0" borderId="106" xfId="0" applyNumberFormat="1" applyFont="1" applyBorder="1"/>
    <xf numFmtId="0" fontId="0" fillId="57" borderId="0" xfId="0" applyFont="1" applyFill="1"/>
    <xf numFmtId="0" fontId="117" fillId="21" borderId="19" xfId="0" applyFont="1" applyFill="1" applyBorder="1" applyAlignment="1">
      <alignment horizontal="center"/>
    </xf>
    <xf numFmtId="0" fontId="117" fillId="21" borderId="19" xfId="0" applyFont="1" applyFill="1" applyBorder="1" applyAlignment="1">
      <alignment horizontal="left" vertical="center"/>
    </xf>
    <xf numFmtId="0" fontId="103" fillId="0" borderId="117" xfId="0" applyFont="1" applyFill="1" applyBorder="1" applyAlignment="1">
      <alignment horizontal="left" vertical="center" wrapText="1"/>
    </xf>
    <xf numFmtId="0" fontId="103" fillId="0" borderId="117" xfId="0" applyFont="1" applyFill="1" applyBorder="1" applyAlignment="1">
      <alignment vertical="top" wrapText="1"/>
    </xf>
    <xf numFmtId="0" fontId="105" fillId="0" borderId="0" xfId="0" applyFont="1" applyFill="1" applyBorder="1"/>
    <xf numFmtId="0" fontId="103" fillId="0" borderId="0" xfId="0" applyFont="1" applyBorder="1"/>
    <xf numFmtId="0" fontId="0" fillId="0" borderId="62" xfId="0" applyFont="1" applyFill="1" applyBorder="1" applyAlignment="1">
      <alignment vertical="top" wrapText="1"/>
    </xf>
    <xf numFmtId="0" fontId="200" fillId="0" borderId="62" xfId="0" applyFont="1" applyFill="1" applyBorder="1" applyAlignment="1">
      <alignment horizontal="center" vertical="center"/>
    </xf>
    <xf numFmtId="0" fontId="201" fillId="0" borderId="0" xfId="1" applyFont="1" applyFill="1" applyBorder="1" applyAlignment="1" applyProtection="1">
      <alignment vertical="center"/>
    </xf>
    <xf numFmtId="0" fontId="0" fillId="0" borderId="205" xfId="0" applyFont="1" applyBorder="1"/>
    <xf numFmtId="0" fontId="105" fillId="0" borderId="0" xfId="0" applyFont="1" applyAlignment="1">
      <alignment vertical="center"/>
    </xf>
    <xf numFmtId="0" fontId="201" fillId="0" borderId="0" xfId="1" applyFont="1" applyAlignment="1" applyProtection="1"/>
    <xf numFmtId="0" fontId="0" fillId="13" borderId="19" xfId="0" applyFont="1" applyFill="1" applyBorder="1" applyAlignment="1">
      <alignment horizontal="left" vertical="center"/>
    </xf>
    <xf numFmtId="4" fontId="103" fillId="0" borderId="117" xfId="0" applyNumberFormat="1" applyFont="1" applyFill="1" applyBorder="1" applyAlignment="1" applyProtection="1">
      <alignment horizontal="center" vertical="center" wrapText="1"/>
    </xf>
    <xf numFmtId="0" fontId="145" fillId="14" borderId="0" xfId="0" applyFont="1" applyFill="1"/>
    <xf numFmtId="0" fontId="146" fillId="14" borderId="0" xfId="0" applyFont="1" applyFill="1"/>
    <xf numFmtId="10" fontId="103" fillId="0" borderId="117" xfId="0" applyNumberFormat="1" applyFont="1" applyFill="1" applyBorder="1" applyAlignment="1">
      <alignment horizontal="center" vertical="center"/>
    </xf>
    <xf numFmtId="0" fontId="200" fillId="0" borderId="0" xfId="0" applyFont="1" applyFill="1" applyBorder="1" applyAlignment="1">
      <alignment horizontal="center" vertical="center"/>
    </xf>
    <xf numFmtId="0" fontId="200" fillId="0" borderId="117" xfId="0" applyFont="1" applyFill="1" applyBorder="1" applyAlignment="1">
      <alignment horizontal="center" vertical="center"/>
    </xf>
    <xf numFmtId="0" fontId="75" fillId="0" borderId="0" xfId="0" applyFont="1" applyFill="1" applyBorder="1" applyAlignment="1">
      <alignment vertical="center" wrapText="1"/>
    </xf>
    <xf numFmtId="0" fontId="0" fillId="0" borderId="0" xfId="0" applyFont="1" applyFill="1" applyBorder="1" applyAlignment="1">
      <alignment vertical="center" wrapText="1"/>
    </xf>
    <xf numFmtId="0" fontId="110" fillId="26" borderId="106" xfId="0" applyFont="1" applyFill="1" applyBorder="1" applyAlignment="1" applyProtection="1">
      <alignment horizontal="center" vertical="center" wrapText="1"/>
    </xf>
    <xf numFmtId="0" fontId="119" fillId="26" borderId="106" xfId="0" applyFont="1" applyFill="1" applyBorder="1" applyAlignment="1" applyProtection="1">
      <alignment horizontal="center" vertical="top" wrapText="1"/>
    </xf>
    <xf numFmtId="0" fontId="103" fillId="55" borderId="208" xfId="0" applyFont="1" applyFill="1" applyBorder="1" applyAlignment="1">
      <alignment horizontal="center" vertical="center" wrapText="1"/>
    </xf>
    <xf numFmtId="0" fontId="103" fillId="56" borderId="152" xfId="0" applyFont="1" applyFill="1" applyBorder="1" applyAlignment="1">
      <alignment horizontal="center" vertical="center" wrapText="1"/>
    </xf>
    <xf numFmtId="0" fontId="200" fillId="0" borderId="208" xfId="0" applyFont="1" applyFill="1" applyBorder="1" applyAlignment="1">
      <alignment horizontal="center" vertical="center"/>
    </xf>
    <xf numFmtId="2" fontId="103" fillId="0" borderId="208" xfId="0" applyNumberFormat="1" applyFont="1" applyFill="1" applyBorder="1" applyAlignment="1" applyProtection="1">
      <alignment horizontal="center" vertical="center"/>
    </xf>
    <xf numFmtId="10" fontId="0" fillId="0" borderId="208" xfId="0" applyNumberFormat="1" applyFont="1" applyFill="1" applyBorder="1" applyAlignment="1">
      <alignment horizontal="center" vertical="center" wrapText="1"/>
    </xf>
    <xf numFmtId="10" fontId="0" fillId="0" borderId="208" xfId="0" applyNumberFormat="1" applyFont="1" applyFill="1" applyBorder="1" applyAlignment="1">
      <alignment horizontal="center" vertical="center"/>
    </xf>
    <xf numFmtId="0" fontId="103" fillId="56" borderId="208" xfId="0" applyFont="1" applyFill="1" applyBorder="1" applyAlignment="1">
      <alignment horizontal="center" vertical="center" wrapText="1"/>
    </xf>
    <xf numFmtId="2" fontId="103" fillId="0" borderId="117" xfId="7" applyNumberFormat="1" applyFont="1" applyBorder="1"/>
    <xf numFmtId="0" fontId="0" fillId="21" borderId="117" xfId="0" applyFont="1" applyFill="1" applyBorder="1" applyAlignment="1">
      <alignment horizontal="center" vertical="center"/>
    </xf>
    <xf numFmtId="0" fontId="0" fillId="13" borderId="117" xfId="0" applyFont="1" applyFill="1" applyBorder="1" applyAlignment="1">
      <alignment horizontal="center" vertical="center"/>
    </xf>
    <xf numFmtId="0" fontId="103" fillId="25" borderId="197" xfId="0" applyFont="1" applyFill="1" applyBorder="1" applyAlignment="1">
      <alignment horizontal="center" vertical="center"/>
    </xf>
    <xf numFmtId="0" fontId="103" fillId="25" borderId="192" xfId="0" applyFont="1" applyFill="1" applyBorder="1" applyAlignment="1">
      <alignment horizontal="center" vertical="center"/>
    </xf>
    <xf numFmtId="0" fontId="103" fillId="25" borderId="191" xfId="0" applyFont="1" applyFill="1" applyBorder="1" applyAlignment="1">
      <alignment horizontal="center" vertical="center"/>
    </xf>
    <xf numFmtId="0" fontId="103" fillId="25" borderId="117" xfId="0" applyFont="1" applyFill="1" applyBorder="1" applyAlignment="1">
      <alignment horizontal="center" vertical="center"/>
    </xf>
    <xf numFmtId="0" fontId="145" fillId="23" borderId="0" xfId="0" applyFont="1" applyFill="1" applyBorder="1" applyAlignment="1" applyProtection="1">
      <alignment vertical="center"/>
    </xf>
    <xf numFmtId="0" fontId="0" fillId="21" borderId="84" xfId="0" applyFont="1" applyFill="1" applyBorder="1" applyAlignment="1">
      <alignment horizontal="center" vertical="center"/>
    </xf>
    <xf numFmtId="0" fontId="0" fillId="13" borderId="84" xfId="0" applyFont="1" applyFill="1" applyBorder="1" applyAlignment="1">
      <alignment horizontal="center" vertical="center"/>
    </xf>
    <xf numFmtId="0" fontId="103" fillId="21" borderId="19" xfId="0" applyFont="1" applyFill="1" applyBorder="1" applyAlignment="1">
      <alignment horizontal="center" vertical="center"/>
    </xf>
    <xf numFmtId="0" fontId="119" fillId="26" borderId="106" xfId="0" applyFont="1" applyFill="1" applyBorder="1" applyAlignment="1" applyProtection="1">
      <alignment horizontal="center" vertical="center" wrapText="1"/>
    </xf>
    <xf numFmtId="0" fontId="119" fillId="13" borderId="106"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0" fillId="13" borderId="86" xfId="0" applyFont="1" applyFill="1" applyBorder="1"/>
    <xf numFmtId="0" fontId="103" fillId="21" borderId="85" xfId="0" applyFont="1" applyFill="1" applyBorder="1" applyAlignment="1">
      <alignment horizontal="center" vertical="center" wrapText="1"/>
    </xf>
    <xf numFmtId="0" fontId="0" fillId="13" borderId="19" xfId="0" applyFont="1" applyFill="1" applyBorder="1" applyAlignment="1">
      <alignment horizontal="center" vertical="center"/>
    </xf>
    <xf numFmtId="0" fontId="103" fillId="21" borderId="19" xfId="0" applyFont="1" applyFill="1" applyBorder="1" applyAlignment="1">
      <alignment horizontal="center"/>
    </xf>
    <xf numFmtId="0" fontId="103" fillId="0" borderId="0" xfId="12" applyFont="1"/>
    <xf numFmtId="0" fontId="122" fillId="0" borderId="0" xfId="12" applyFont="1"/>
    <xf numFmtId="0" fontId="123" fillId="0" borderId="0" xfId="12" applyFont="1"/>
    <xf numFmtId="0" fontId="103" fillId="0" borderId="0" xfId="12" applyFont="1" applyBorder="1" applyAlignment="1">
      <alignment horizontal="center" vertical="center" wrapText="1"/>
    </xf>
    <xf numFmtId="0" fontId="103" fillId="27" borderId="0" xfId="12" applyFont="1" applyFill="1"/>
    <xf numFmtId="0" fontId="103" fillId="27" borderId="0" xfId="12" applyFont="1" applyFill="1" applyBorder="1" applyAlignment="1">
      <alignment horizontal="center" vertical="center" wrapText="1"/>
    </xf>
    <xf numFmtId="0" fontId="103" fillId="22" borderId="0" xfId="12" applyFont="1" applyFill="1"/>
    <xf numFmtId="0" fontId="103" fillId="22" borderId="0" xfId="12" applyFont="1" applyFill="1" applyBorder="1" applyAlignment="1">
      <alignment horizontal="center" vertical="center" wrapText="1"/>
    </xf>
    <xf numFmtId="0" fontId="103" fillId="28" borderId="0" xfId="12" applyFont="1" applyFill="1"/>
    <xf numFmtId="0" fontId="103" fillId="28" borderId="0" xfId="12" applyFont="1" applyFill="1" applyBorder="1" applyAlignment="1">
      <alignment horizontal="center" vertical="center" wrapText="1"/>
    </xf>
    <xf numFmtId="169" fontId="103" fillId="0" borderId="0" xfId="12" applyNumberFormat="1" applyFont="1" applyFill="1" applyBorder="1"/>
    <xf numFmtId="9" fontId="105" fillId="0" borderId="0" xfId="0" applyNumberFormat="1" applyFont="1"/>
    <xf numFmtId="0" fontId="103" fillId="25" borderId="19" xfId="0" applyFont="1" applyFill="1" applyBorder="1" applyAlignment="1">
      <alignment horizontal="center" vertical="center"/>
    </xf>
    <xf numFmtId="3" fontId="0" fillId="0" borderId="0" xfId="0" applyNumberFormat="1" applyFont="1" applyBorder="1"/>
    <xf numFmtId="0" fontId="103" fillId="25" borderId="85" xfId="0" applyFont="1" applyFill="1" applyBorder="1" applyAlignment="1">
      <alignment horizontal="center" vertical="center" wrapText="1"/>
    </xf>
    <xf numFmtId="0" fontId="103" fillId="21" borderId="92" xfId="0" applyFont="1" applyFill="1" applyBorder="1" applyAlignment="1" applyProtection="1">
      <alignment horizontal="center" vertical="center" wrapText="1"/>
    </xf>
    <xf numFmtId="0" fontId="103" fillId="21" borderId="85" xfId="0" applyFont="1" applyFill="1" applyBorder="1" applyAlignment="1">
      <alignment vertical="center" wrapText="1"/>
    </xf>
    <xf numFmtId="0" fontId="103" fillId="0" borderId="101" xfId="0" applyFont="1" applyFill="1" applyBorder="1" applyAlignment="1" applyProtection="1">
      <alignment vertical="center" wrapText="1"/>
    </xf>
    <xf numFmtId="0" fontId="103" fillId="0" borderId="129" xfId="0" applyFont="1" applyFill="1" applyBorder="1" applyAlignment="1" applyProtection="1">
      <alignment vertical="center" wrapText="1"/>
    </xf>
    <xf numFmtId="0" fontId="103" fillId="0" borderId="146" xfId="0" applyFont="1" applyFill="1" applyBorder="1" applyAlignment="1" applyProtection="1">
      <alignment vertical="center" wrapText="1"/>
    </xf>
    <xf numFmtId="0" fontId="117" fillId="0" borderId="0" xfId="0" applyFont="1" applyFill="1" applyBorder="1" applyAlignment="1">
      <alignment vertical="center"/>
    </xf>
    <xf numFmtId="0" fontId="200" fillId="0" borderId="208" xfId="0" applyFont="1" applyFill="1" applyBorder="1" applyAlignment="1">
      <alignment horizontal="left" vertical="center"/>
    </xf>
    <xf numFmtId="1" fontId="0" fillId="18" borderId="117" xfId="0" applyNumberFormat="1" applyFont="1" applyFill="1" applyBorder="1" applyAlignment="1">
      <alignment horizontal="left"/>
    </xf>
    <xf numFmtId="0" fontId="103" fillId="21" borderId="105" xfId="0" applyFont="1" applyFill="1" applyBorder="1" applyAlignment="1">
      <alignment horizontal="center" vertical="center"/>
    </xf>
    <xf numFmtId="0" fontId="103" fillId="21" borderId="69" xfId="0" applyFont="1" applyFill="1" applyBorder="1" applyAlignment="1">
      <alignment horizontal="center" vertical="center"/>
    </xf>
    <xf numFmtId="0" fontId="103" fillId="55" borderId="117" xfId="0" applyFont="1" applyFill="1" applyBorder="1" applyAlignment="1">
      <alignment horizontal="left" vertical="center" wrapText="1"/>
    </xf>
    <xf numFmtId="0" fontId="103" fillId="56" borderId="117" xfId="0" applyFont="1" applyFill="1" applyBorder="1" applyAlignment="1">
      <alignment horizontal="center" vertical="center" wrapText="1"/>
    </xf>
    <xf numFmtId="2" fontId="103" fillId="0" borderId="117" xfId="0" applyNumberFormat="1" applyFont="1" applyFill="1" applyBorder="1" applyAlignment="1" applyProtection="1">
      <alignment horizontal="center" vertical="center"/>
    </xf>
    <xf numFmtId="10" fontId="0" fillId="0" borderId="117" xfId="0" applyNumberFormat="1" applyFont="1" applyFill="1" applyBorder="1" applyAlignment="1">
      <alignment horizontal="center" vertical="center"/>
    </xf>
    <xf numFmtId="167" fontId="0" fillId="0" borderId="117" xfId="0" applyNumberFormat="1" applyFont="1" applyFill="1" applyBorder="1" applyAlignment="1">
      <alignment horizontal="center" vertical="center" wrapText="1"/>
    </xf>
    <xf numFmtId="4" fontId="0" fillId="0" borderId="117" xfId="0" applyNumberFormat="1" applyFont="1" applyFill="1" applyBorder="1" applyAlignment="1">
      <alignment horizontal="center" vertical="center"/>
    </xf>
    <xf numFmtId="171" fontId="0" fillId="0" borderId="117" xfId="0" applyNumberFormat="1" applyFont="1" applyFill="1" applyBorder="1" applyAlignment="1">
      <alignment horizontal="center" vertical="center"/>
    </xf>
    <xf numFmtId="0" fontId="13" fillId="5" borderId="198" xfId="0" applyFont="1" applyFill="1" applyBorder="1" applyAlignment="1" applyProtection="1">
      <alignment horizontal="center" vertical="center"/>
    </xf>
    <xf numFmtId="0" fontId="45" fillId="30" borderId="0" xfId="0" applyFont="1" applyFill="1" applyBorder="1" applyProtection="1"/>
    <xf numFmtId="0" fontId="27" fillId="30" borderId="0" xfId="0" applyFont="1" applyFill="1" applyBorder="1" applyProtection="1"/>
    <xf numFmtId="0" fontId="13" fillId="0" borderId="198" xfId="0" applyFont="1" applyFill="1" applyBorder="1" applyProtection="1"/>
    <xf numFmtId="0" fontId="11" fillId="52" borderId="209" xfId="0" applyFont="1" applyFill="1" applyBorder="1" applyAlignment="1" applyProtection="1">
      <alignment horizontal="center" vertical="center" wrapText="1"/>
    </xf>
    <xf numFmtId="0" fontId="152" fillId="30" borderId="0" xfId="0" applyFont="1" applyFill="1" applyBorder="1" applyAlignment="1" applyProtection="1">
      <alignment horizontal="left" vertical="center"/>
    </xf>
    <xf numFmtId="0" fontId="13" fillId="7" borderId="198" xfId="0" applyFont="1" applyFill="1" applyBorder="1" applyProtection="1"/>
    <xf numFmtId="0" fontId="13" fillId="47" borderId="0" xfId="0" applyFont="1" applyFill="1" applyBorder="1" applyProtection="1"/>
    <xf numFmtId="0" fontId="13" fillId="29" borderId="198" xfId="0" applyFont="1" applyFill="1" applyBorder="1" applyAlignment="1" applyProtection="1">
      <alignment horizontal="center"/>
    </xf>
    <xf numFmtId="0" fontId="0" fillId="0" borderId="202" xfId="0" applyFont="1" applyBorder="1"/>
    <xf numFmtId="0" fontId="118" fillId="56" borderId="117" xfId="0" applyFont="1" applyFill="1" applyBorder="1" applyAlignment="1">
      <alignment horizontal="center" vertical="center" wrapText="1"/>
    </xf>
    <xf numFmtId="0" fontId="0" fillId="13" borderId="0" xfId="0" applyFont="1" applyFill="1" applyAlignment="1"/>
    <xf numFmtId="167" fontId="108" fillId="0" borderId="117" xfId="0" applyNumberFormat="1" applyFont="1" applyFill="1" applyBorder="1" applyAlignment="1">
      <alignment horizontal="center" vertical="center" wrapText="1"/>
    </xf>
    <xf numFmtId="4" fontId="108" fillId="0" borderId="117" xfId="0" applyNumberFormat="1" applyFont="1" applyFill="1" applyBorder="1" applyAlignment="1">
      <alignment horizontal="right" vertical="center"/>
    </xf>
    <xf numFmtId="166" fontId="136" fillId="45" borderId="182" xfId="0" applyNumberFormat="1" applyFont="1" applyFill="1" applyBorder="1" applyAlignment="1">
      <alignment horizontal="center" vertical="center"/>
    </xf>
    <xf numFmtId="166" fontId="202" fillId="0" borderId="117" xfId="0" applyNumberFormat="1" applyFont="1" applyFill="1" applyBorder="1" applyAlignment="1">
      <alignment horizontal="center" vertical="center"/>
    </xf>
    <xf numFmtId="0" fontId="11" fillId="30" borderId="0" xfId="0" applyFont="1" applyFill="1" applyBorder="1" applyAlignment="1" applyProtection="1">
      <alignment horizontal="left" vertical="top" wrapText="1"/>
    </xf>
    <xf numFmtId="0" fontId="212" fillId="30" borderId="0" xfId="0" applyFont="1" applyFill="1" applyBorder="1" applyAlignment="1" applyProtection="1">
      <alignment horizontal="left" vertical="center" indent="2"/>
    </xf>
    <xf numFmtId="0" fontId="11" fillId="30" borderId="0" xfId="0" applyFont="1" applyFill="1" applyBorder="1" applyAlignment="1" applyProtection="1">
      <alignment horizontal="left" vertical="top" indent="5"/>
    </xf>
    <xf numFmtId="0" fontId="11" fillId="30" borderId="0" xfId="0" applyFont="1" applyFill="1" applyBorder="1" applyAlignment="1" applyProtection="1">
      <alignment horizontal="left" wrapText="1"/>
    </xf>
    <xf numFmtId="0" fontId="214" fillId="30" borderId="0" xfId="0" applyFont="1" applyFill="1" applyBorder="1" applyAlignment="1" applyProtection="1">
      <alignment vertical="center"/>
    </xf>
    <xf numFmtId="0" fontId="11" fillId="30" borderId="0" xfId="0" applyFont="1" applyFill="1" applyBorder="1" applyAlignment="1" applyProtection="1">
      <alignment vertical="top" wrapText="1"/>
    </xf>
    <xf numFmtId="0" fontId="6" fillId="30" borderId="0" xfId="0" applyFont="1" applyFill="1" applyBorder="1" applyAlignment="1" applyProtection="1">
      <alignment horizontal="left" vertical="top" wrapText="1"/>
    </xf>
    <xf numFmtId="0" fontId="6" fillId="30" borderId="0" xfId="0" applyFont="1" applyFill="1" applyBorder="1" applyAlignment="1" applyProtection="1">
      <alignment horizontal="left" vertical="top" wrapText="1"/>
    </xf>
    <xf numFmtId="0" fontId="6" fillId="30" borderId="0" xfId="0" applyFont="1" applyFill="1" applyBorder="1" applyAlignment="1" applyProtection="1">
      <alignment vertical="top" wrapText="1"/>
    </xf>
    <xf numFmtId="168" fontId="6" fillId="0" borderId="135" xfId="0" applyNumberFormat="1" applyFont="1" applyFill="1" applyBorder="1" applyAlignment="1" applyProtection="1">
      <alignment horizontal="right" vertical="center" wrapText="1"/>
    </xf>
    <xf numFmtId="168" fontId="6" fillId="0" borderId="135" xfId="0" applyNumberFormat="1" applyFont="1" applyFill="1" applyBorder="1" applyAlignment="1" applyProtection="1">
      <alignment horizontal="center" vertical="center" wrapText="1"/>
    </xf>
    <xf numFmtId="4" fontId="12" fillId="0" borderId="1" xfId="0" applyNumberFormat="1" applyFont="1" applyFill="1" applyBorder="1" applyAlignment="1" applyProtection="1">
      <alignment horizontal="right"/>
    </xf>
    <xf numFmtId="0" fontId="13" fillId="59" borderId="210" xfId="0" applyFont="1" applyFill="1" applyBorder="1" applyAlignment="1" applyProtection="1">
      <alignment horizontal="center"/>
    </xf>
    <xf numFmtId="4" fontId="91" fillId="29" borderId="116" xfId="0" applyNumberFormat="1" applyFont="1" applyFill="1" applyBorder="1" applyAlignment="1" applyProtection="1">
      <alignment horizontal="right"/>
    </xf>
    <xf numFmtId="0" fontId="6" fillId="30" borderId="0" xfId="0" applyFont="1" applyFill="1" applyBorder="1" applyAlignment="1" applyProtection="1">
      <alignment horizontal="left" vertical="top" indent="2"/>
    </xf>
    <xf numFmtId="0" fontId="6" fillId="30" borderId="0" xfId="0" applyFont="1" applyFill="1" applyBorder="1" applyAlignment="1" applyProtection="1">
      <alignment vertical="center" wrapText="1"/>
    </xf>
    <xf numFmtId="0" fontId="75" fillId="58" borderId="0" xfId="0" applyFont="1" applyFill="1" applyBorder="1" applyAlignment="1">
      <alignment horizontal="center" vertical="center" wrapText="1"/>
    </xf>
    <xf numFmtId="0" fontId="204" fillId="58" borderId="0" xfId="0" applyFont="1" applyFill="1" applyBorder="1" applyAlignment="1">
      <alignment horizontal="center" vertical="top" wrapText="1"/>
    </xf>
    <xf numFmtId="0" fontId="204" fillId="58" borderId="0" xfId="0" applyFont="1" applyFill="1" applyBorder="1" applyAlignment="1">
      <alignment horizontal="center" vertical="center" wrapText="1"/>
    </xf>
    <xf numFmtId="171" fontId="0" fillId="0" borderId="117" xfId="0" applyNumberFormat="1" applyFont="1" applyFill="1" applyBorder="1" applyAlignment="1">
      <alignment horizontal="center" vertical="center" wrapText="1"/>
    </xf>
    <xf numFmtId="168" fontId="0" fillId="0" borderId="117" xfId="0" applyNumberFormat="1" applyFont="1" applyFill="1" applyBorder="1" applyAlignment="1">
      <alignment horizontal="right" wrapText="1"/>
    </xf>
    <xf numFmtId="166" fontId="0" fillId="0" borderId="117" xfId="0" applyNumberFormat="1" applyFont="1" applyFill="1" applyBorder="1" applyAlignment="1">
      <alignment horizontal="right" vertical="center" wrapText="1"/>
    </xf>
    <xf numFmtId="166" fontId="200" fillId="0" borderId="117" xfId="0" applyNumberFormat="1" applyFont="1" applyFill="1" applyBorder="1" applyAlignment="1">
      <alignment horizontal="center" vertical="center"/>
    </xf>
    <xf numFmtId="4" fontId="0" fillId="0" borderId="117" xfId="0" applyNumberFormat="1" applyFont="1" applyFill="1" applyBorder="1" applyAlignment="1">
      <alignment horizontal="right" vertical="center"/>
    </xf>
    <xf numFmtId="4" fontId="103" fillId="0" borderId="117" xfId="0" applyNumberFormat="1" applyFont="1" applyFill="1" applyBorder="1" applyAlignment="1">
      <alignment horizontal="right"/>
    </xf>
    <xf numFmtId="0" fontId="0" fillId="0" borderId="0" xfId="0" applyFont="1" applyFill="1" applyBorder="1" applyAlignment="1">
      <alignment horizontal="right"/>
    </xf>
    <xf numFmtId="0" fontId="120" fillId="0" borderId="0" xfId="0" applyFont="1" applyFill="1" applyBorder="1" applyAlignment="1">
      <alignment horizontal="left"/>
    </xf>
    <xf numFmtId="10" fontId="0" fillId="0" borderId="117" xfId="0" applyNumberFormat="1" applyFont="1" applyFill="1" applyBorder="1" applyAlignment="1">
      <alignment horizontal="center" vertical="center" wrapText="1"/>
    </xf>
    <xf numFmtId="4" fontId="0" fillId="0" borderId="117" xfId="0" applyNumberFormat="1" applyFont="1" applyFill="1" applyBorder="1" applyAlignment="1">
      <alignment horizontal="right" wrapText="1"/>
    </xf>
    <xf numFmtId="0" fontId="103" fillId="56" borderId="117" xfId="0" applyFont="1" applyFill="1" applyBorder="1" applyAlignment="1">
      <alignment vertical="center" wrapText="1"/>
    </xf>
    <xf numFmtId="0" fontId="75" fillId="58" borderId="204" xfId="0" applyFont="1" applyFill="1" applyBorder="1" applyAlignment="1">
      <alignment horizontal="center" vertical="center" wrapText="1"/>
    </xf>
    <xf numFmtId="0" fontId="0" fillId="13" borderId="204" xfId="0" applyFont="1" applyFill="1" applyBorder="1" applyAlignment="1"/>
    <xf numFmtId="0" fontId="204" fillId="58" borderId="204" xfId="0" applyFont="1" applyFill="1" applyBorder="1" applyAlignment="1">
      <alignment horizontal="center" vertical="top" wrapText="1"/>
    </xf>
    <xf numFmtId="0" fontId="204" fillId="58" borderId="204" xfId="0" applyFont="1" applyFill="1" applyBorder="1" applyAlignment="1">
      <alignment horizontal="center" vertical="center" wrapText="1"/>
    </xf>
    <xf numFmtId="0" fontId="216" fillId="37" borderId="0" xfId="0" applyFont="1" applyFill="1" applyBorder="1" applyAlignment="1">
      <alignment horizontal="left"/>
    </xf>
    <xf numFmtId="0" fontId="121" fillId="56" borderId="117" xfId="0" applyFont="1" applyFill="1" applyBorder="1" applyAlignment="1">
      <alignment horizontal="center" vertical="center" wrapText="1"/>
    </xf>
    <xf numFmtId="0" fontId="217" fillId="0" borderId="0" xfId="0" applyFont="1"/>
    <xf numFmtId="0" fontId="103" fillId="60" borderId="117" xfId="0" applyFont="1" applyFill="1" applyBorder="1" applyAlignment="1">
      <alignment horizontal="center" vertical="center" wrapText="1"/>
    </xf>
    <xf numFmtId="0" fontId="0" fillId="13" borderId="220" xfId="0" applyFont="1" applyFill="1" applyBorder="1" applyAlignment="1"/>
    <xf numFmtId="0" fontId="204" fillId="58" borderId="220" xfId="0" applyFont="1" applyFill="1" applyBorder="1" applyAlignment="1">
      <alignment horizontal="center" vertical="top" wrapText="1"/>
    </xf>
    <xf numFmtId="0" fontId="204" fillId="58" borderId="220" xfId="0" applyFont="1" applyFill="1" applyBorder="1" applyAlignment="1">
      <alignment horizontal="center" vertical="center" wrapText="1"/>
    </xf>
    <xf numFmtId="0" fontId="108" fillId="0" borderId="0" xfId="0" applyFont="1" applyFill="1" applyBorder="1" applyAlignment="1">
      <alignment vertical="center"/>
    </xf>
    <xf numFmtId="0" fontId="0" fillId="0" borderId="202" xfId="0" applyFont="1" applyFill="1" applyBorder="1"/>
    <xf numFmtId="0" fontId="218" fillId="0" borderId="0" xfId="0" applyFont="1"/>
    <xf numFmtId="0" fontId="219" fillId="0" borderId="0" xfId="0" applyFont="1"/>
    <xf numFmtId="4" fontId="108" fillId="0" borderId="117" xfId="0" applyNumberFormat="1" applyFont="1" applyFill="1" applyBorder="1" applyAlignment="1">
      <alignment horizontal="center" wrapText="1"/>
    </xf>
    <xf numFmtId="170" fontId="108" fillId="0" borderId="117" xfId="0" applyNumberFormat="1" applyFont="1" applyFill="1" applyBorder="1" applyAlignment="1">
      <alignment horizontal="right" vertical="center" wrapText="1"/>
    </xf>
    <xf numFmtId="0" fontId="117" fillId="21" borderId="201" xfId="0" applyFont="1" applyFill="1" applyBorder="1" applyAlignment="1">
      <alignment horizontal="left"/>
    </xf>
    <xf numFmtId="0" fontId="0" fillId="21" borderId="202" xfId="0" applyFont="1" applyFill="1" applyBorder="1"/>
    <xf numFmtId="0" fontId="127" fillId="21" borderId="201" xfId="0" applyFont="1" applyFill="1" applyBorder="1" applyAlignment="1">
      <alignment horizontal="left"/>
    </xf>
    <xf numFmtId="166" fontId="118" fillId="0" borderId="117" xfId="0" applyNumberFormat="1" applyFont="1" applyFill="1" applyBorder="1" applyAlignment="1" applyProtection="1">
      <alignment horizontal="right" vertical="center" wrapText="1"/>
    </xf>
    <xf numFmtId="0" fontId="0" fillId="21" borderId="201" xfId="0" applyFont="1" applyFill="1" applyBorder="1" applyAlignment="1">
      <alignment horizontal="center" vertical="center"/>
    </xf>
    <xf numFmtId="0" fontId="0" fillId="21" borderId="117" xfId="0" applyFont="1" applyFill="1" applyBorder="1" applyAlignment="1">
      <alignment horizontal="center" wrapText="1"/>
    </xf>
    <xf numFmtId="0" fontId="102" fillId="0" borderId="0" xfId="0" applyFont="1" applyFill="1" applyBorder="1" applyAlignment="1">
      <alignment vertical="center" wrapText="1"/>
    </xf>
    <xf numFmtId="0" fontId="0" fillId="0" borderId="207" xfId="0" applyFont="1" applyBorder="1"/>
    <xf numFmtId="0" fontId="136" fillId="45" borderId="156" xfId="0" applyFont="1" applyFill="1" applyBorder="1" applyAlignment="1">
      <alignment horizontal="center" vertical="center"/>
    </xf>
    <xf numFmtId="167" fontId="82" fillId="40" borderId="227" xfId="0" applyNumberFormat="1" applyFont="1" applyFill="1" applyBorder="1" applyAlignment="1">
      <alignment horizontal="center" vertical="center" wrapText="1"/>
    </xf>
    <xf numFmtId="0" fontId="136" fillId="45" borderId="229" xfId="0" applyFont="1" applyFill="1" applyBorder="1" applyAlignment="1">
      <alignment horizontal="center" vertical="center"/>
    </xf>
    <xf numFmtId="4" fontId="162" fillId="35" borderId="230" xfId="0" applyNumberFormat="1" applyFont="1" applyFill="1" applyBorder="1" applyAlignment="1">
      <alignment horizontal="right"/>
    </xf>
    <xf numFmtId="4" fontId="162" fillId="35" borderId="60" xfId="0" applyNumberFormat="1" applyFont="1" applyFill="1" applyBorder="1" applyAlignment="1">
      <alignment horizontal="right"/>
    </xf>
    <xf numFmtId="4" fontId="82" fillId="49" borderId="228" xfId="0" applyNumberFormat="1" applyFont="1" applyFill="1" applyBorder="1" applyAlignment="1">
      <alignment horizontal="right" vertical="center"/>
    </xf>
    <xf numFmtId="166" fontId="136" fillId="45" borderId="156" xfId="0" applyNumberFormat="1" applyFont="1" applyFill="1" applyBorder="1" applyAlignment="1">
      <alignment horizontal="center" vertical="center"/>
    </xf>
    <xf numFmtId="166" fontId="136" fillId="45" borderId="229" xfId="0" applyNumberFormat="1" applyFont="1" applyFill="1" applyBorder="1" applyAlignment="1">
      <alignment horizontal="center" vertical="center"/>
    </xf>
    <xf numFmtId="0" fontId="191" fillId="44" borderId="170" xfId="0" applyFont="1" applyFill="1" applyBorder="1" applyAlignment="1">
      <alignment vertical="center" wrapText="1"/>
    </xf>
    <xf numFmtId="0" fontId="82" fillId="37" borderId="0" xfId="0" applyFont="1" applyFill="1" applyBorder="1" applyAlignment="1"/>
    <xf numFmtId="0" fontId="209" fillId="37" borderId="0" xfId="0" applyFont="1" applyFill="1" applyBorder="1" applyAlignment="1">
      <alignment horizontal="right" vertical="center"/>
    </xf>
    <xf numFmtId="0" fontId="0" fillId="0" borderId="0" xfId="0" applyAlignment="1">
      <alignment horizontal="left" indent="1"/>
    </xf>
    <xf numFmtId="0" fontId="103" fillId="0" borderId="0" xfId="0" applyFont="1" applyFill="1" applyBorder="1" applyAlignment="1">
      <alignment vertical="center"/>
    </xf>
    <xf numFmtId="0" fontId="103" fillId="0" borderId="0" xfId="0" applyFont="1" applyFill="1" applyBorder="1" applyAlignment="1">
      <alignment horizontal="left" vertical="center" indent="1"/>
    </xf>
    <xf numFmtId="9" fontId="222" fillId="0" borderId="0" xfId="0" applyNumberFormat="1" applyFont="1"/>
    <xf numFmtId="0" fontId="222" fillId="0" borderId="0" xfId="0" applyFont="1"/>
    <xf numFmtId="0" fontId="0" fillId="21" borderId="117" xfId="0" applyFont="1" applyFill="1" applyBorder="1" applyAlignment="1">
      <alignment horizontal="center" vertical="center" wrapText="1"/>
    </xf>
    <xf numFmtId="0" fontId="0" fillId="19" borderId="201" xfId="0" applyFont="1" applyFill="1" applyBorder="1" applyAlignment="1">
      <alignment horizontal="center" vertical="center"/>
    </xf>
    <xf numFmtId="0" fontId="11" fillId="30" borderId="0" xfId="0" applyFont="1" applyFill="1" applyBorder="1" applyAlignment="1" applyProtection="1">
      <alignment vertical="center" wrapText="1"/>
    </xf>
    <xf numFmtId="0" fontId="134" fillId="37" borderId="0" xfId="0" applyFont="1" applyFill="1" applyBorder="1" applyAlignment="1">
      <alignment horizontal="left" vertical="center"/>
    </xf>
    <xf numFmtId="0" fontId="11" fillId="30" borderId="0" xfId="0" applyFont="1" applyFill="1" applyBorder="1" applyAlignment="1" applyProtection="1">
      <alignment horizontal="left" vertical="top" wrapText="1"/>
    </xf>
    <xf numFmtId="0" fontId="223" fillId="37" borderId="0" xfId="0" applyFont="1" applyFill="1" applyBorder="1"/>
    <xf numFmtId="0" fontId="75" fillId="58" borderId="241" xfId="0" applyFont="1" applyFill="1" applyBorder="1" applyAlignment="1">
      <alignment horizontal="center" vertical="center" wrapText="1"/>
    </xf>
    <xf numFmtId="0" fontId="75" fillId="58" borderId="242" xfId="0" applyFont="1" applyFill="1" applyBorder="1" applyAlignment="1">
      <alignment horizontal="center" vertical="center" wrapText="1"/>
    </xf>
    <xf numFmtId="0" fontId="0" fillId="13" borderId="242" xfId="0" applyFont="1" applyFill="1" applyBorder="1" applyAlignment="1"/>
    <xf numFmtId="0" fontId="204" fillId="58" borderId="242" xfId="0" applyFont="1" applyFill="1" applyBorder="1" applyAlignment="1">
      <alignment horizontal="center" vertical="top" wrapText="1"/>
    </xf>
    <xf numFmtId="0" fontId="204" fillId="58" borderId="242" xfId="0" applyFont="1" applyFill="1" applyBorder="1" applyAlignment="1">
      <alignment horizontal="center" vertical="center" wrapText="1"/>
    </xf>
    <xf numFmtId="0" fontId="75" fillId="58" borderId="243" xfId="0" applyFont="1" applyFill="1" applyBorder="1" applyAlignment="1">
      <alignment horizontal="center" vertical="center" wrapText="1"/>
    </xf>
    <xf numFmtId="167" fontId="108" fillId="0" borderId="117" xfId="0" applyNumberFormat="1" applyFont="1" applyFill="1" applyBorder="1" applyAlignment="1">
      <alignment horizontal="center" wrapText="1"/>
    </xf>
    <xf numFmtId="0" fontId="75" fillId="13" borderId="243" xfId="0" applyFont="1" applyFill="1" applyBorder="1" applyAlignment="1">
      <alignment horizontal="center"/>
    </xf>
    <xf numFmtId="0" fontId="0" fillId="13" borderId="242" xfId="0" applyFont="1" applyFill="1" applyBorder="1" applyAlignment="1">
      <alignment horizontal="center"/>
    </xf>
    <xf numFmtId="0" fontId="103" fillId="64" borderId="242" xfId="0" applyFont="1" applyFill="1" applyBorder="1" applyAlignment="1">
      <alignment horizontal="center" vertical="center" wrapText="1"/>
    </xf>
    <xf numFmtId="0" fontId="0" fillId="13" borderId="242" xfId="0" applyFont="1" applyFill="1" applyBorder="1" applyAlignment="1">
      <alignment horizontal="center" wrapText="1"/>
    </xf>
    <xf numFmtId="0" fontId="0" fillId="30" borderId="0" xfId="0" applyFont="1" applyFill="1" applyAlignment="1"/>
    <xf numFmtId="4" fontId="0" fillId="0" borderId="0" xfId="0" applyNumberFormat="1" applyFont="1" applyBorder="1"/>
    <xf numFmtId="166" fontId="0" fillId="0" borderId="0" xfId="0" applyNumberFormat="1" applyFont="1" applyBorder="1"/>
    <xf numFmtId="0" fontId="0" fillId="62" borderId="0" xfId="0" applyFont="1" applyFill="1"/>
    <xf numFmtId="0" fontId="183" fillId="37" borderId="0" xfId="0" applyFont="1" applyFill="1" applyBorder="1" applyAlignment="1">
      <alignment horizontal="left" vertical="center" indent="1"/>
    </xf>
    <xf numFmtId="0" fontId="134" fillId="37" borderId="0" xfId="0" applyFont="1" applyFill="1" applyBorder="1" applyAlignment="1">
      <alignment vertical="center"/>
    </xf>
    <xf numFmtId="0" fontId="58" fillId="66" borderId="218" xfId="0" applyFont="1" applyFill="1" applyBorder="1" applyAlignment="1" applyProtection="1">
      <alignment horizontal="center" vertical="center" wrapText="1"/>
    </xf>
    <xf numFmtId="0" fontId="58" fillId="8" borderId="218" xfId="0" applyFont="1" applyFill="1" applyBorder="1" applyAlignment="1" applyProtection="1">
      <alignment horizontal="center" vertical="center" wrapText="1"/>
    </xf>
    <xf numFmtId="0" fontId="111" fillId="0" borderId="0" xfId="0" applyFont="1" applyFill="1" applyBorder="1" applyAlignment="1">
      <alignment horizontal="left" vertical="center"/>
    </xf>
    <xf numFmtId="0" fontId="123" fillId="21" borderId="96" xfId="7" applyFont="1" applyFill="1" applyBorder="1" applyAlignment="1">
      <alignment horizontal="center" vertical="center"/>
    </xf>
    <xf numFmtId="0" fontId="110" fillId="26" borderId="241" xfId="0" applyFont="1" applyFill="1" applyBorder="1" applyAlignment="1" applyProtection="1">
      <alignment horizontal="center" vertical="center" wrapText="1"/>
    </xf>
    <xf numFmtId="0" fontId="110" fillId="26" borderId="242" xfId="0" applyFont="1" applyFill="1" applyBorder="1" applyAlignment="1" applyProtection="1">
      <alignment horizontal="center" vertical="center" wrapText="1"/>
    </xf>
    <xf numFmtId="0" fontId="110" fillId="26" borderId="243" xfId="0" applyFont="1" applyFill="1" applyBorder="1" applyAlignment="1" applyProtection="1">
      <alignment horizontal="center" vertical="center" wrapText="1"/>
    </xf>
    <xf numFmtId="4" fontId="103" fillId="0" borderId="251" xfId="0" applyNumberFormat="1" applyFont="1" applyFill="1" applyBorder="1" applyAlignment="1" applyProtection="1">
      <alignment horizontal="right" vertical="center"/>
    </xf>
    <xf numFmtId="0" fontId="0" fillId="0" borderId="193" xfId="0" applyFont="1" applyBorder="1"/>
    <xf numFmtId="0" fontId="110" fillId="26" borderId="249" xfId="0" applyFont="1" applyFill="1" applyBorder="1" applyAlignment="1" applyProtection="1">
      <alignment horizontal="center" vertical="center" wrapText="1"/>
    </xf>
    <xf numFmtId="0" fontId="110" fillId="26" borderId="250" xfId="0" applyFont="1" applyFill="1" applyBorder="1" applyAlignment="1" applyProtection="1">
      <alignment horizontal="center" vertical="center" wrapText="1"/>
    </xf>
    <xf numFmtId="0" fontId="224" fillId="0" borderId="0" xfId="0" applyFont="1" applyFill="1" applyBorder="1" applyAlignment="1" applyProtection="1">
      <alignment horizontal="left" vertical="center" indent="2"/>
    </xf>
    <xf numFmtId="0" fontId="197" fillId="30" borderId="0" xfId="0" applyFont="1" applyFill="1" applyBorder="1" applyAlignment="1" applyProtection="1">
      <alignment horizontal="left" vertical="center" indent="2"/>
    </xf>
    <xf numFmtId="0" fontId="11" fillId="30" borderId="0" xfId="0" applyFont="1" applyFill="1" applyBorder="1" applyAlignment="1" applyProtection="1">
      <alignment vertical="center"/>
    </xf>
    <xf numFmtId="0" fontId="58" fillId="66" borderId="4"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xf>
    <xf numFmtId="168" fontId="6" fillId="0" borderId="18" xfId="0" applyNumberFormat="1" applyFont="1" applyFill="1" applyBorder="1" applyAlignment="1" applyProtection="1">
      <alignment vertical="center" wrapText="1"/>
    </xf>
    <xf numFmtId="0" fontId="225" fillId="30" borderId="0" xfId="0" applyFont="1" applyFill="1"/>
    <xf numFmtId="0" fontId="11" fillId="30" borderId="0" xfId="0" applyFont="1" applyFill="1" applyBorder="1" applyAlignment="1" applyProtection="1">
      <alignment vertical="top"/>
    </xf>
    <xf numFmtId="0" fontId="11" fillId="30" borderId="0" xfId="0" applyFont="1" applyFill="1"/>
    <xf numFmtId="0" fontId="13" fillId="0" borderId="34" xfId="0" applyFont="1" applyFill="1" applyBorder="1" applyAlignment="1" applyProtection="1"/>
    <xf numFmtId="167" fontId="6" fillId="0" borderId="1" xfId="0" applyNumberFormat="1" applyFont="1" applyFill="1" applyBorder="1" applyAlignment="1" applyProtection="1">
      <alignment horizontal="right" vertical="center" wrapText="1"/>
    </xf>
    <xf numFmtId="166" fontId="6" fillId="0" borderId="1" xfId="0" applyNumberFormat="1" applyFont="1" applyFill="1" applyBorder="1" applyAlignment="1" applyProtection="1">
      <alignment horizontal="right" vertical="center" wrapText="1"/>
    </xf>
    <xf numFmtId="168" fontId="6" fillId="0" borderId="1" xfId="0" applyNumberFormat="1" applyFont="1" applyFill="1" applyBorder="1" applyAlignment="1" applyProtection="1">
      <alignment horizontal="right" vertical="center" wrapText="1"/>
    </xf>
    <xf numFmtId="168" fontId="12" fillId="0" borderId="1" xfId="0" applyNumberFormat="1" applyFont="1" applyFill="1" applyBorder="1" applyAlignment="1" applyProtection="1">
      <alignment horizontal="right" vertical="center" wrapText="1"/>
    </xf>
    <xf numFmtId="0" fontId="228" fillId="66" borderId="254" xfId="0" applyFont="1" applyFill="1" applyBorder="1" applyAlignment="1" applyProtection="1">
      <alignment horizontal="center"/>
    </xf>
    <xf numFmtId="0" fontId="228" fillId="66" borderId="255" xfId="0" applyFont="1" applyFill="1" applyBorder="1" applyAlignment="1" applyProtection="1">
      <alignment horizontal="center"/>
    </xf>
    <xf numFmtId="0" fontId="226" fillId="66" borderId="257" xfId="0" applyFont="1" applyFill="1" applyBorder="1" applyAlignment="1" applyProtection="1"/>
    <xf numFmtId="0" fontId="226" fillId="66" borderId="258" xfId="0" applyFont="1" applyFill="1" applyBorder="1" applyAlignment="1" applyProtection="1"/>
    <xf numFmtId="0" fontId="93" fillId="66" borderId="259" xfId="0" applyFont="1" applyFill="1" applyBorder="1" applyAlignment="1" applyProtection="1"/>
    <xf numFmtId="0" fontId="226" fillId="66" borderId="260" xfId="0" applyFont="1" applyFill="1" applyBorder="1" applyAlignment="1" applyProtection="1"/>
    <xf numFmtId="0" fontId="226" fillId="66" borderId="261" xfId="0" applyFont="1" applyFill="1" applyBorder="1" applyAlignment="1" applyProtection="1"/>
    <xf numFmtId="0" fontId="226" fillId="66" borderId="262" xfId="0" applyFont="1" applyFill="1" applyBorder="1" applyAlignment="1" applyProtection="1"/>
    <xf numFmtId="166" fontId="136" fillId="45" borderId="229" xfId="0" applyNumberFormat="1" applyFont="1" applyFill="1" applyBorder="1" applyAlignment="1">
      <alignment horizontal="right" vertical="center"/>
    </xf>
    <xf numFmtId="166" fontId="136" fillId="45" borderId="156" xfId="0" applyNumberFormat="1" applyFont="1" applyFill="1" applyBorder="1" applyAlignment="1">
      <alignment horizontal="right" vertical="center"/>
    </xf>
    <xf numFmtId="166" fontId="136" fillId="45" borderId="154" xfId="0" applyNumberFormat="1" applyFont="1" applyFill="1" applyBorder="1" applyAlignment="1">
      <alignment horizontal="center" vertical="center"/>
    </xf>
    <xf numFmtId="0" fontId="130" fillId="30" borderId="0" xfId="0" applyFont="1" applyFill="1" applyBorder="1" applyAlignment="1" applyProtection="1">
      <alignment horizontal="left" vertical="center" wrapText="1"/>
    </xf>
    <xf numFmtId="0" fontId="130" fillId="30" borderId="0" xfId="0" applyFont="1" applyFill="1" applyBorder="1" applyAlignment="1" applyProtection="1">
      <alignment vertical="center" wrapText="1"/>
    </xf>
    <xf numFmtId="0" fontId="91" fillId="66" borderId="268"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1" fillId="30" borderId="0" xfId="0" applyFont="1" applyFill="1" applyBorder="1" applyAlignment="1" applyProtection="1">
      <alignment horizontal="left" vertical="top"/>
    </xf>
    <xf numFmtId="0" fontId="130" fillId="30" borderId="0" xfId="0" applyFont="1" applyFill="1" applyBorder="1" applyAlignment="1" applyProtection="1">
      <alignment vertical="top" wrapText="1"/>
    </xf>
    <xf numFmtId="0" fontId="6" fillId="30" borderId="0" xfId="0" applyFont="1" applyFill="1" applyBorder="1" applyAlignment="1" applyProtection="1">
      <alignment vertical="top"/>
    </xf>
    <xf numFmtId="0" fontId="11" fillId="30" borderId="0" xfId="0" applyFont="1" applyFill="1" applyBorder="1" applyAlignment="1" applyProtection="1">
      <alignment horizontal="center"/>
    </xf>
    <xf numFmtId="0" fontId="19" fillId="67" borderId="218" xfId="0" applyFont="1" applyFill="1" applyBorder="1" applyAlignment="1" applyProtection="1">
      <alignment horizontal="center" vertical="center" wrapText="1"/>
    </xf>
    <xf numFmtId="0" fontId="58" fillId="66" borderId="268" xfId="0" applyFont="1" applyFill="1" applyBorder="1" applyAlignment="1" applyProtection="1">
      <alignment horizontal="center" vertical="center" wrapText="1"/>
    </xf>
    <xf numFmtId="0" fontId="58" fillId="66" borderId="273" xfId="0" applyFont="1" applyFill="1" applyBorder="1" applyAlignment="1" applyProtection="1">
      <alignment horizontal="center" vertical="center" wrapText="1"/>
    </xf>
    <xf numFmtId="0" fontId="11" fillId="30" borderId="0" xfId="0" applyFont="1" applyFill="1" applyBorder="1" applyAlignment="1" applyProtection="1">
      <alignment vertical="top" wrapText="1"/>
    </xf>
    <xf numFmtId="0" fontId="10" fillId="30" borderId="0" xfId="0" applyFont="1" applyFill="1" applyBorder="1" applyAlignment="1" applyProtection="1">
      <alignment vertical="center"/>
    </xf>
    <xf numFmtId="49" fontId="6" fillId="0" borderId="6" xfId="0" applyNumberFormat="1" applyFont="1" applyFill="1" applyBorder="1" applyAlignment="1" applyProtection="1">
      <alignment horizontal="center" vertical="center" wrapText="1"/>
    </xf>
    <xf numFmtId="168" fontId="20" fillId="0" borderId="6" xfId="0" applyNumberFormat="1" applyFont="1" applyFill="1" applyBorder="1" applyAlignment="1" applyProtection="1">
      <alignment horizontal="right" vertical="center"/>
    </xf>
    <xf numFmtId="168" fontId="20" fillId="0" borderId="1" xfId="0" applyNumberFormat="1" applyFont="1" applyFill="1" applyBorder="1" applyAlignment="1" applyProtection="1">
      <alignment horizontal="right" vertical="center"/>
    </xf>
    <xf numFmtId="168" fontId="20" fillId="0" borderId="135" xfId="0" applyNumberFormat="1" applyFont="1" applyFill="1" applyBorder="1" applyAlignment="1" applyProtection="1">
      <alignment horizontal="right" vertical="center"/>
    </xf>
    <xf numFmtId="0" fontId="134" fillId="63" borderId="0" xfId="0" applyFont="1" applyFill="1" applyBorder="1"/>
    <xf numFmtId="0" fontId="11" fillId="30" borderId="0" xfId="0" applyFont="1" applyFill="1" applyBorder="1"/>
    <xf numFmtId="0" fontId="229" fillId="30" borderId="0" xfId="0" applyFont="1" applyFill="1" applyBorder="1" applyAlignment="1"/>
    <xf numFmtId="0" fontId="82" fillId="12" borderId="62" xfId="0" applyFont="1" applyFill="1" applyBorder="1" applyAlignment="1">
      <alignment horizontal="center" vertical="center"/>
    </xf>
    <xf numFmtId="0" fontId="149" fillId="30" borderId="0" xfId="0" applyFont="1" applyFill="1" applyBorder="1"/>
    <xf numFmtId="0" fontId="6" fillId="12" borderId="141" xfId="0" applyFont="1" applyFill="1" applyBorder="1" applyAlignment="1">
      <alignment horizontal="left" vertical="center" wrapText="1"/>
    </xf>
    <xf numFmtId="0" fontId="6" fillId="12" borderId="62" xfId="0" applyFont="1" applyFill="1" applyBorder="1" applyAlignment="1">
      <alignment horizontal="left" vertical="center" wrapText="1"/>
    </xf>
    <xf numFmtId="0" fontId="6" fillId="12" borderId="142" xfId="0" applyFont="1" applyFill="1" applyBorder="1" applyAlignment="1">
      <alignment horizontal="center" vertical="center" wrapText="1"/>
    </xf>
    <xf numFmtId="9" fontId="82" fillId="12" borderId="140" xfId="0" applyNumberFormat="1" applyFont="1" applyFill="1" applyBorder="1"/>
    <xf numFmtId="9" fontId="82" fillId="12" borderId="142" xfId="0" applyNumberFormat="1" applyFont="1" applyFill="1" applyBorder="1"/>
    <xf numFmtId="9" fontId="82" fillId="12" borderId="141" xfId="0" applyNumberFormat="1" applyFont="1" applyFill="1" applyBorder="1"/>
    <xf numFmtId="0" fontId="136" fillId="0" borderId="62" xfId="0" applyFont="1" applyFill="1" applyBorder="1" applyAlignment="1">
      <alignment horizontal="right" vertical="center"/>
    </xf>
    <xf numFmtId="3" fontId="136" fillId="0" borderId="62" xfId="0" applyNumberFormat="1" applyFont="1" applyFill="1" applyBorder="1" applyAlignment="1">
      <alignment horizontal="right" vertical="center"/>
    </xf>
    <xf numFmtId="0" fontId="59" fillId="0" borderId="14" xfId="0" applyFont="1" applyFill="1" applyBorder="1" applyAlignment="1">
      <alignment horizontal="left"/>
    </xf>
    <xf numFmtId="0" fontId="59" fillId="0" borderId="136" xfId="0" applyFont="1" applyFill="1" applyBorder="1" applyAlignment="1">
      <alignment horizontal="left"/>
    </xf>
    <xf numFmtId="0" fontId="59" fillId="0" borderId="17" xfId="0" applyFont="1" applyFill="1" applyBorder="1" applyAlignment="1">
      <alignment horizontal="left"/>
    </xf>
    <xf numFmtId="166" fontId="6" fillId="0" borderId="1" xfId="0" applyNumberFormat="1" applyFont="1" applyFill="1" applyBorder="1" applyAlignment="1">
      <alignment horizontal="center"/>
    </xf>
    <xf numFmtId="0" fontId="140" fillId="12" borderId="1" xfId="0" applyFont="1" applyFill="1" applyBorder="1" applyAlignment="1">
      <alignment horizontal="center" vertical="center" wrapText="1"/>
    </xf>
    <xf numFmtId="0" fontId="11" fillId="30" borderId="0" xfId="0" applyFont="1" applyFill="1" applyBorder="1" applyAlignment="1">
      <alignment horizontal="right"/>
    </xf>
    <xf numFmtId="166" fontId="6" fillId="0" borderId="14" xfId="0" applyNumberFormat="1" applyFont="1" applyFill="1" applyBorder="1" applyAlignment="1">
      <alignment vertical="center"/>
    </xf>
    <xf numFmtId="0" fontId="6" fillId="0" borderId="15" xfId="0" applyFont="1" applyFill="1" applyBorder="1" applyAlignment="1">
      <alignment vertical="center"/>
    </xf>
    <xf numFmtId="0" fontId="149" fillId="30" borderId="0" xfId="0" applyFont="1" applyFill="1" applyBorder="1" applyAlignment="1" applyProtection="1">
      <alignment horizontal="left"/>
    </xf>
    <xf numFmtId="0" fontId="136" fillId="0" borderId="62" xfId="0" applyFont="1" applyFill="1" applyBorder="1" applyAlignment="1">
      <alignment vertical="center"/>
    </xf>
    <xf numFmtId="165" fontId="6" fillId="0" borderId="62" xfId="12" applyNumberFormat="1" applyFont="1" applyFill="1" applyBorder="1"/>
    <xf numFmtId="165" fontId="6" fillId="0" borderId="62" xfId="12" applyNumberFormat="1" applyFont="1" applyFill="1" applyBorder="1" applyAlignment="1">
      <alignment horizontal="right"/>
    </xf>
    <xf numFmtId="0" fontId="82" fillId="12" borderId="141" xfId="0" applyFont="1" applyFill="1" applyBorder="1" applyAlignment="1">
      <alignment horizontal="center" vertical="center"/>
    </xf>
    <xf numFmtId="165" fontId="6" fillId="0" borderId="62" xfId="12" applyNumberFormat="1" applyFont="1" applyFill="1" applyBorder="1" applyAlignment="1">
      <alignment horizontal="right" vertical="center"/>
    </xf>
    <xf numFmtId="0" fontId="6" fillId="12" borderId="140" xfId="0" applyFont="1" applyFill="1" applyBorder="1" applyAlignment="1">
      <alignment horizontal="left" vertical="center" wrapText="1"/>
    </xf>
    <xf numFmtId="0" fontId="6" fillId="12" borderId="142" xfId="0" applyFont="1" applyFill="1" applyBorder="1" applyAlignment="1">
      <alignment horizontal="left" vertical="center" wrapText="1"/>
    </xf>
    <xf numFmtId="1" fontId="13" fillId="0" borderId="5" xfId="0" applyNumberFormat="1" applyFont="1" applyFill="1" applyBorder="1" applyAlignment="1" applyProtection="1">
      <alignment horizontal="center" vertical="center"/>
    </xf>
    <xf numFmtId="0" fontId="108" fillId="30" borderId="0" xfId="0" applyFont="1" applyFill="1" applyBorder="1" applyProtection="1"/>
    <xf numFmtId="0" fontId="82" fillId="30" borderId="0" xfId="0" applyFont="1" applyFill="1" applyBorder="1" applyAlignment="1" applyProtection="1">
      <alignment vertical="top"/>
    </xf>
    <xf numFmtId="1" fontId="13" fillId="15" borderId="5" xfId="0" applyNumberFormat="1" applyFont="1" applyFill="1" applyBorder="1" applyAlignment="1" applyProtection="1">
      <alignment horizontal="center" vertical="center"/>
    </xf>
    <xf numFmtId="168" fontId="20" fillId="51" borderId="1" xfId="0" applyNumberFormat="1" applyFont="1" applyFill="1" applyBorder="1" applyAlignment="1" applyProtection="1">
      <alignment horizontal="center" vertical="center"/>
    </xf>
    <xf numFmtId="4" fontId="20" fillId="51" borderId="14" xfId="0" applyNumberFormat="1" applyFont="1" applyFill="1" applyBorder="1" applyAlignment="1" applyProtection="1">
      <alignment horizontal="center" vertical="center"/>
    </xf>
    <xf numFmtId="0" fontId="0" fillId="0" borderId="117" xfId="0" applyFont="1" applyFill="1" applyBorder="1" applyAlignment="1">
      <alignment horizontal="left" vertical="top" wrapText="1"/>
    </xf>
    <xf numFmtId="0" fontId="103" fillId="0" borderId="117" xfId="0" applyFont="1" applyFill="1" applyBorder="1" applyAlignment="1">
      <alignment horizontal="left" vertical="top" wrapText="1"/>
    </xf>
    <xf numFmtId="0" fontId="110" fillId="0" borderId="278" xfId="0" applyFont="1" applyFill="1" applyBorder="1" applyAlignment="1">
      <alignment horizontal="left" vertical="top" wrapText="1"/>
    </xf>
    <xf numFmtId="0" fontId="75" fillId="0" borderId="278" xfId="0" applyFont="1" applyBorder="1"/>
    <xf numFmtId="4" fontId="200" fillId="0" borderId="201" xfId="0" applyNumberFormat="1" applyFont="1" applyFill="1" applyBorder="1" applyAlignment="1">
      <alignment horizontal="right" vertical="center"/>
    </xf>
    <xf numFmtId="4" fontId="230" fillId="0" borderId="278" xfId="0" applyNumberFormat="1" applyFont="1" applyFill="1" applyBorder="1" applyAlignment="1">
      <alignment horizontal="right" vertical="center"/>
    </xf>
    <xf numFmtId="0" fontId="91" fillId="43" borderId="283" xfId="0" applyFont="1" applyFill="1" applyBorder="1" applyAlignment="1">
      <alignment horizontal="left" vertical="center" wrapText="1"/>
    </xf>
    <xf numFmtId="0" fontId="136" fillId="42" borderId="291" xfId="0" applyFont="1" applyFill="1" applyBorder="1" applyAlignment="1">
      <alignment horizontal="center" vertical="center"/>
    </xf>
    <xf numFmtId="167" fontId="82" fillId="68" borderId="227" xfId="0" applyNumberFormat="1" applyFont="1" applyFill="1" applyBorder="1" applyAlignment="1">
      <alignment horizontal="center" vertical="center" wrapText="1"/>
    </xf>
    <xf numFmtId="10" fontId="82" fillId="45" borderId="155" xfId="0" applyNumberFormat="1" applyFont="1" applyFill="1" applyBorder="1" applyAlignment="1">
      <alignment horizontal="center" vertical="center"/>
    </xf>
    <xf numFmtId="0" fontId="162" fillId="44" borderId="297" xfId="0" applyFont="1" applyFill="1" applyBorder="1" applyAlignment="1">
      <alignment horizontal="center" vertical="center" wrapText="1"/>
    </xf>
    <xf numFmtId="0" fontId="162" fillId="44" borderId="166" xfId="0" applyFont="1" applyFill="1" applyBorder="1" applyAlignment="1">
      <alignment horizontal="center" vertical="center" wrapText="1"/>
    </xf>
    <xf numFmtId="4" fontId="231" fillId="48" borderId="180" xfId="0" applyNumberFormat="1" applyFont="1" applyFill="1" applyBorder="1" applyAlignment="1">
      <alignment horizontal="right" vertical="center" wrapText="1"/>
    </xf>
    <xf numFmtId="166" fontId="6" fillId="51" borderId="6" xfId="0" applyNumberFormat="1" applyFont="1" applyFill="1" applyBorder="1" applyAlignment="1" applyProtection="1">
      <alignment horizontal="right" vertical="center" wrapText="1"/>
    </xf>
    <xf numFmtId="0" fontId="6" fillId="51" borderId="6" xfId="0" applyNumberFormat="1" applyFont="1" applyFill="1" applyBorder="1" applyAlignment="1" applyProtection="1">
      <alignment horizontal="center" vertical="center" wrapText="1"/>
    </xf>
    <xf numFmtId="0" fontId="11" fillId="30" borderId="0" xfId="0" applyFont="1" applyFill="1" applyBorder="1" applyAlignment="1" applyProtection="1">
      <alignment horizontal="left" vertical="top" indent="1"/>
    </xf>
    <xf numFmtId="4" fontId="6" fillId="69" borderId="6" xfId="0" applyNumberFormat="1" applyFont="1" applyFill="1" applyBorder="1" applyAlignment="1" applyProtection="1">
      <alignment horizontal="right" vertical="center"/>
    </xf>
    <xf numFmtId="4" fontId="91" fillId="29" borderId="135" xfId="0" applyNumberFormat="1" applyFont="1" applyFill="1" applyBorder="1" applyAlignment="1" applyProtection="1">
      <alignment horizontal="right" vertical="center"/>
    </xf>
    <xf numFmtId="4" fontId="6" fillId="69" borderId="135" xfId="0" applyNumberFormat="1" applyFont="1" applyFill="1" applyBorder="1" applyAlignment="1" applyProtection="1">
      <alignment horizontal="right" vertical="center"/>
    </xf>
    <xf numFmtId="4" fontId="6" fillId="69" borderId="153" xfId="0" applyNumberFormat="1" applyFont="1" applyFill="1" applyBorder="1" applyAlignment="1" applyProtection="1">
      <alignment horizontal="right" vertical="center"/>
    </xf>
    <xf numFmtId="4" fontId="6" fillId="69" borderId="18" xfId="0" applyNumberFormat="1" applyFont="1" applyFill="1" applyBorder="1" applyAlignment="1" applyProtection="1">
      <alignment horizontal="right" vertical="center"/>
    </xf>
    <xf numFmtId="4" fontId="6" fillId="6" borderId="299" xfId="0" applyNumberFormat="1" applyFont="1" applyFill="1" applyBorder="1" applyAlignment="1" applyProtection="1">
      <alignment horizontal="right" vertical="center"/>
    </xf>
    <xf numFmtId="4" fontId="91" fillId="29" borderId="299" xfId="0" applyNumberFormat="1" applyFont="1" applyFill="1" applyBorder="1" applyAlignment="1" applyProtection="1">
      <alignment horizontal="right" vertical="center"/>
    </xf>
    <xf numFmtId="4" fontId="91" fillId="29" borderId="6" xfId="0" applyNumberFormat="1" applyFont="1" applyFill="1" applyBorder="1" applyAlignment="1" applyProtection="1">
      <alignment horizontal="right" vertical="center"/>
    </xf>
    <xf numFmtId="4" fontId="91" fillId="29" borderId="104" xfId="0" applyNumberFormat="1" applyFont="1" applyFill="1" applyBorder="1" applyAlignment="1" applyProtection="1">
      <alignment horizontal="right"/>
    </xf>
    <xf numFmtId="0" fontId="6" fillId="16" borderId="6" xfId="0" applyFont="1" applyFill="1" applyBorder="1" applyAlignment="1" applyProtection="1">
      <alignment horizontal="left" vertical="center" wrapText="1"/>
    </xf>
    <xf numFmtId="49" fontId="6" fillId="0" borderId="135" xfId="0" applyNumberFormat="1" applyFont="1" applyFill="1" applyBorder="1" applyAlignment="1" applyProtection="1">
      <alignment horizontal="center" vertical="center" wrapText="1"/>
    </xf>
    <xf numFmtId="0" fontId="162" fillId="44" borderId="31" xfId="0" applyFont="1" applyFill="1" applyBorder="1" applyAlignment="1">
      <alignment horizontal="center" vertical="center" wrapText="1"/>
    </xf>
    <xf numFmtId="0" fontId="162" fillId="44" borderId="246" xfId="0" applyFont="1" applyFill="1" applyBorder="1" applyAlignment="1">
      <alignment horizontal="center" vertical="center" wrapText="1"/>
    </xf>
    <xf numFmtId="4" fontId="12" fillId="30" borderId="18" xfId="0" applyNumberFormat="1" applyFont="1" applyFill="1" applyBorder="1" applyAlignment="1" applyProtection="1">
      <alignment horizontal="right" vertical="center"/>
    </xf>
    <xf numFmtId="14" fontId="11" fillId="0" borderId="252" xfId="0" applyNumberFormat="1" applyFont="1" applyFill="1" applyBorder="1" applyAlignment="1">
      <alignment horizontal="center" vertical="center"/>
    </xf>
    <xf numFmtId="14" fontId="233" fillId="0" borderId="186" xfId="0" applyNumberFormat="1" applyFont="1" applyFill="1" applyBorder="1" applyAlignment="1" applyProtection="1">
      <alignment horizontal="center" vertical="center"/>
    </xf>
    <xf numFmtId="14" fontId="233" fillId="18" borderId="186" xfId="0" applyNumberFormat="1" applyFont="1" applyFill="1" applyBorder="1" applyAlignment="1" applyProtection="1">
      <alignment horizontal="center" vertical="center"/>
    </xf>
    <xf numFmtId="14" fontId="233" fillId="4" borderId="252" xfId="0" applyNumberFormat="1" applyFont="1" applyFill="1" applyBorder="1" applyAlignment="1">
      <alignment horizontal="center" vertical="center"/>
    </xf>
    <xf numFmtId="0" fontId="91" fillId="30" borderId="0" xfId="0" applyFont="1" applyFill="1" applyAlignment="1">
      <alignment horizontal="center" vertical="center" wrapText="1"/>
    </xf>
    <xf numFmtId="0" fontId="154" fillId="30" borderId="0" xfId="0" applyFont="1" applyFill="1"/>
    <xf numFmtId="0" fontId="8" fillId="29" borderId="264" xfId="0" applyFont="1" applyFill="1" applyBorder="1" applyAlignment="1" applyProtection="1">
      <alignment horizontal="center" vertical="center" wrapText="1"/>
    </xf>
    <xf numFmtId="0" fontId="154" fillId="0" borderId="302" xfId="0" applyFont="1" applyFill="1" applyBorder="1" applyAlignment="1" applyProtection="1">
      <alignment horizontal="center" vertical="center"/>
    </xf>
    <xf numFmtId="0" fontId="154" fillId="0" borderId="304" xfId="0" applyFont="1" applyFill="1" applyBorder="1" applyAlignment="1" applyProtection="1">
      <alignment horizontal="center" vertical="center"/>
    </xf>
    <xf numFmtId="14" fontId="233" fillId="18" borderId="305" xfId="0" applyNumberFormat="1" applyFont="1" applyFill="1" applyBorder="1" applyAlignment="1" applyProtection="1">
      <alignment horizontal="center" vertical="center"/>
    </xf>
    <xf numFmtId="4" fontId="8" fillId="29" borderId="122" xfId="0" applyNumberFormat="1" applyFont="1" applyFill="1" applyBorder="1" applyAlignment="1" applyProtection="1">
      <alignment horizontal="center" vertical="center" wrapText="1"/>
    </xf>
    <xf numFmtId="4" fontId="8" fillId="29" borderId="123" xfId="0" applyNumberFormat="1" applyFont="1" applyFill="1" applyBorder="1" applyAlignment="1" applyProtection="1">
      <alignment horizontal="center" vertical="center" wrapText="1"/>
    </xf>
    <xf numFmtId="4" fontId="8" fillId="29" borderId="28" xfId="0" applyNumberFormat="1" applyFont="1" applyFill="1" applyBorder="1" applyAlignment="1" applyProtection="1">
      <alignment horizontal="center" vertical="center" wrapText="1"/>
    </xf>
    <xf numFmtId="0" fontId="212" fillId="30" borderId="0" xfId="0" applyFont="1" applyFill="1" applyBorder="1" applyAlignment="1" applyProtection="1">
      <alignment vertical="center"/>
    </xf>
    <xf numFmtId="0" fontId="32" fillId="65" borderId="12" xfId="0" applyFont="1" applyFill="1" applyBorder="1" applyProtection="1"/>
    <xf numFmtId="0" fontId="32" fillId="65" borderId="11" xfId="0" applyFont="1" applyFill="1" applyBorder="1" applyProtection="1"/>
    <xf numFmtId="0" fontId="19" fillId="65" borderId="0" xfId="0" applyFont="1" applyFill="1" applyBorder="1" applyAlignment="1" applyProtection="1">
      <alignment horizontal="right" vertical="center"/>
    </xf>
    <xf numFmtId="168" fontId="51" fillId="70" borderId="8" xfId="0" applyNumberFormat="1" applyFont="1" applyFill="1" applyBorder="1" applyAlignment="1" applyProtection="1">
      <alignment horizontal="left" vertical="center"/>
    </xf>
    <xf numFmtId="0" fontId="53" fillId="65" borderId="0" xfId="0" applyFont="1" applyFill="1" applyBorder="1" applyAlignment="1" applyProtection="1">
      <alignment horizontal="left" vertical="center" wrapText="1"/>
    </xf>
    <xf numFmtId="4" fontId="28" fillId="65" borderId="0" xfId="0" applyNumberFormat="1" applyFont="1" applyFill="1" applyBorder="1" applyAlignment="1" applyProtection="1"/>
    <xf numFmtId="0" fontId="31" fillId="65" borderId="13" xfId="0" applyFont="1" applyFill="1" applyBorder="1" applyAlignment="1" applyProtection="1">
      <alignment horizontal="left" vertical="center"/>
    </xf>
    <xf numFmtId="0" fontId="31" fillId="65" borderId="9" xfId="0" applyFont="1" applyFill="1" applyBorder="1" applyAlignment="1" applyProtection="1">
      <alignment horizontal="left" vertical="center"/>
    </xf>
    <xf numFmtId="4" fontId="31" fillId="65" borderId="9" xfId="0" applyNumberFormat="1" applyFont="1" applyFill="1" applyBorder="1" applyAlignment="1" applyProtection="1">
      <alignment horizontal="left" vertical="center"/>
    </xf>
    <xf numFmtId="0" fontId="51" fillId="65" borderId="9" xfId="0" applyFont="1" applyFill="1" applyBorder="1" applyAlignment="1" applyProtection="1">
      <alignment horizontal="left" vertical="center"/>
    </xf>
    <xf numFmtId="0" fontId="51" fillId="65" borderId="10" xfId="0" applyFont="1" applyFill="1" applyBorder="1" applyAlignment="1" applyProtection="1">
      <alignment horizontal="left" vertical="center"/>
    </xf>
    <xf numFmtId="0" fontId="32" fillId="29" borderId="12" xfId="0" applyFont="1" applyFill="1" applyBorder="1" applyProtection="1"/>
    <xf numFmtId="0" fontId="32" fillId="29" borderId="11" xfId="0" applyFont="1" applyFill="1" applyBorder="1" applyProtection="1"/>
    <xf numFmtId="0" fontId="51" fillId="29" borderId="11" xfId="0" applyFont="1" applyFill="1" applyBorder="1" applyProtection="1"/>
    <xf numFmtId="0" fontId="51" fillId="29" borderId="134" xfId="0" applyFont="1" applyFill="1" applyBorder="1" applyProtection="1"/>
    <xf numFmtId="0" fontId="53" fillId="29" borderId="7" xfId="0" applyFont="1" applyFill="1" applyBorder="1" applyAlignment="1" applyProtection="1">
      <alignment vertical="center" wrapText="1"/>
    </xf>
    <xf numFmtId="0" fontId="57" fillId="29" borderId="0" xfId="0" applyFont="1" applyFill="1" applyBorder="1" applyAlignment="1" applyProtection="1">
      <alignment horizontal="center" vertical="center" wrapText="1"/>
    </xf>
    <xf numFmtId="0" fontId="19" fillId="29" borderId="0" xfId="0" applyFont="1" applyFill="1" applyBorder="1" applyAlignment="1" applyProtection="1">
      <alignment horizontal="right" vertical="center"/>
    </xf>
    <xf numFmtId="168" fontId="51" fillId="71" borderId="8" xfId="0" applyNumberFormat="1" applyFont="1" applyFill="1" applyBorder="1" applyAlignment="1" applyProtection="1">
      <alignment horizontal="left" vertical="center"/>
    </xf>
    <xf numFmtId="4" fontId="48" fillId="29" borderId="0" xfId="0" applyNumberFormat="1" applyFont="1" applyFill="1" applyBorder="1" applyAlignment="1" applyProtection="1"/>
    <xf numFmtId="168" fontId="52" fillId="29" borderId="0" xfId="0" applyNumberFormat="1" applyFont="1" applyFill="1" applyBorder="1" applyAlignment="1" applyProtection="1">
      <alignment horizontal="right"/>
    </xf>
    <xf numFmtId="168" fontId="52" fillId="29" borderId="8" xfId="0" applyNumberFormat="1" applyFont="1" applyFill="1" applyBorder="1" applyAlignment="1" applyProtection="1"/>
    <xf numFmtId="0" fontId="57" fillId="29" borderId="0" xfId="0" applyFont="1" applyFill="1" applyBorder="1" applyAlignment="1" applyProtection="1">
      <alignment horizontal="left" vertical="center" wrapText="1"/>
    </xf>
    <xf numFmtId="0" fontId="53" fillId="29" borderId="0" xfId="0" applyFont="1" applyFill="1" applyBorder="1" applyAlignment="1" applyProtection="1">
      <alignment horizontal="left" vertical="center" wrapText="1"/>
    </xf>
    <xf numFmtId="4" fontId="28" fillId="29" borderId="0" xfId="0" applyNumberFormat="1" applyFont="1" applyFill="1" applyBorder="1" applyAlignment="1" applyProtection="1"/>
    <xf numFmtId="0" fontId="67" fillId="29" borderId="0" xfId="0" applyFont="1" applyFill="1" applyBorder="1" applyAlignment="1" applyProtection="1">
      <alignment horizontal="right" vertical="center"/>
    </xf>
    <xf numFmtId="168" fontId="66" fillId="29" borderId="8" xfId="0" applyNumberFormat="1" applyFont="1" applyFill="1" applyBorder="1" applyAlignment="1" applyProtection="1"/>
    <xf numFmtId="0" fontId="53" fillId="29" borderId="16" xfId="0" applyFont="1" applyFill="1" applyBorder="1" applyAlignment="1" applyProtection="1">
      <alignment horizontal="left" vertical="center" wrapText="1"/>
    </xf>
    <xf numFmtId="0" fontId="31" fillId="29" borderId="13" xfId="0" applyFont="1" applyFill="1" applyBorder="1" applyAlignment="1" applyProtection="1">
      <alignment horizontal="left" vertical="center"/>
    </xf>
    <xf numFmtId="0" fontId="31" fillId="29" borderId="9" xfId="0" applyFont="1" applyFill="1" applyBorder="1" applyAlignment="1" applyProtection="1">
      <alignment horizontal="left" vertical="center"/>
    </xf>
    <xf numFmtId="4" fontId="31" fillId="29" borderId="9" xfId="0" applyNumberFormat="1" applyFont="1" applyFill="1" applyBorder="1" applyAlignment="1" applyProtection="1">
      <alignment horizontal="left" vertical="center"/>
    </xf>
    <xf numFmtId="0" fontId="51" fillId="29" borderId="9" xfId="0" applyFont="1" applyFill="1" applyBorder="1" applyAlignment="1" applyProtection="1">
      <alignment horizontal="left" vertical="center"/>
    </xf>
    <xf numFmtId="0" fontId="51" fillId="29" borderId="10" xfId="0" applyFont="1" applyFill="1" applyBorder="1" applyAlignment="1" applyProtection="1">
      <alignment horizontal="left" vertical="center"/>
    </xf>
    <xf numFmtId="0" fontId="32" fillId="65" borderId="11" xfId="0" applyFont="1" applyFill="1" applyBorder="1" applyAlignment="1" applyProtection="1">
      <alignment horizontal="left"/>
    </xf>
    <xf numFmtId="4" fontId="32" fillId="65" borderId="11" xfId="0" applyNumberFormat="1" applyFont="1" applyFill="1" applyBorder="1" applyProtection="1"/>
    <xf numFmtId="0" fontId="32" fillId="65" borderId="134" xfId="0" applyFont="1" applyFill="1" applyBorder="1" applyProtection="1"/>
    <xf numFmtId="0" fontId="41" fillId="65" borderId="7" xfId="0" applyFont="1" applyFill="1" applyBorder="1" applyAlignment="1" applyProtection="1">
      <alignment vertical="center" wrapText="1"/>
    </xf>
    <xf numFmtId="0" fontId="57" fillId="65" borderId="0" xfId="0" applyFont="1" applyFill="1" applyBorder="1" applyAlignment="1" applyProtection="1">
      <alignment horizontal="left" wrapText="1"/>
    </xf>
    <xf numFmtId="0" fontId="57" fillId="65" borderId="7" xfId="0" applyFont="1" applyFill="1" applyBorder="1" applyAlignment="1" applyProtection="1">
      <alignment wrapText="1"/>
    </xf>
    <xf numFmtId="168" fontId="52" fillId="65" borderId="8" xfId="0" applyNumberFormat="1" applyFont="1" applyFill="1" applyBorder="1" applyAlignment="1" applyProtection="1">
      <alignment horizontal="left"/>
    </xf>
    <xf numFmtId="0" fontId="19" fillId="65" borderId="7" xfId="0" applyFont="1" applyFill="1" applyBorder="1" applyAlignment="1" applyProtection="1">
      <alignment horizontal="center" wrapText="1"/>
    </xf>
    <xf numFmtId="0" fontId="53" fillId="65" borderId="7" xfId="0" applyFont="1" applyFill="1" applyBorder="1" applyAlignment="1" applyProtection="1">
      <alignment horizontal="center" vertical="center" wrapText="1"/>
    </xf>
    <xf numFmtId="0" fontId="51" fillId="65" borderId="0" xfId="0" applyFont="1" applyFill="1" applyBorder="1" applyAlignment="1" applyProtection="1">
      <alignment horizontal="right" vertical="center"/>
    </xf>
    <xf numFmtId="0" fontId="41" fillId="65" borderId="0" xfId="0" applyFont="1" applyFill="1" applyBorder="1" applyAlignment="1" applyProtection="1">
      <alignment horizontal="left" vertical="center" wrapText="1"/>
    </xf>
    <xf numFmtId="0" fontId="32" fillId="65" borderId="11" xfId="0" applyFont="1" applyFill="1" applyBorder="1" applyAlignment="1" applyProtection="1">
      <alignment horizontal="right"/>
    </xf>
    <xf numFmtId="0" fontId="168" fillId="30" borderId="0" xfId="0" applyFont="1" applyFill="1" applyBorder="1" applyProtection="1"/>
    <xf numFmtId="0" fontId="196" fillId="30" borderId="0" xfId="0" applyFont="1" applyFill="1" applyBorder="1" applyProtection="1"/>
    <xf numFmtId="0" fontId="196" fillId="30" borderId="0" xfId="0" applyFont="1" applyFill="1" applyBorder="1" applyAlignment="1" applyProtection="1">
      <alignment horizontal="left" vertical="center"/>
    </xf>
    <xf numFmtId="4" fontId="239" fillId="30" borderId="0" xfId="0" applyNumberFormat="1" applyFont="1" applyFill="1" applyBorder="1" applyAlignment="1" applyProtection="1">
      <alignment horizontal="right" vertical="center" wrapText="1"/>
    </xf>
    <xf numFmtId="168" fontId="239" fillId="30" borderId="0" xfId="0" applyNumberFormat="1" applyFont="1" applyFill="1" applyBorder="1" applyAlignment="1" applyProtection="1">
      <alignment vertical="center" wrapText="1"/>
    </xf>
    <xf numFmtId="4" fontId="240" fillId="30" borderId="0" xfId="0" applyNumberFormat="1" applyFont="1" applyFill="1" applyBorder="1" applyAlignment="1" applyProtection="1">
      <alignment horizontal="right" vertical="center" wrapText="1"/>
    </xf>
    <xf numFmtId="0" fontId="240" fillId="30" borderId="0" xfId="0" applyFont="1" applyFill="1" applyBorder="1" applyAlignment="1" applyProtection="1">
      <alignment vertical="center" wrapText="1"/>
    </xf>
    <xf numFmtId="0" fontId="239" fillId="30" borderId="0" xfId="0" applyFont="1" applyFill="1" applyBorder="1" applyAlignment="1" applyProtection="1">
      <alignment vertical="center" wrapText="1"/>
    </xf>
    <xf numFmtId="4" fontId="239" fillId="30" borderId="0" xfId="0" applyNumberFormat="1" applyFont="1" applyFill="1" applyBorder="1" applyAlignment="1" applyProtection="1">
      <alignment vertical="center" wrapText="1"/>
    </xf>
    <xf numFmtId="168" fontId="239" fillId="30" borderId="0" xfId="0" applyNumberFormat="1" applyFont="1" applyFill="1" applyBorder="1" applyAlignment="1" applyProtection="1">
      <alignment horizontal="left" vertical="center" wrapText="1"/>
    </xf>
    <xf numFmtId="4" fontId="240" fillId="30" borderId="0" xfId="0" applyNumberFormat="1" applyFont="1" applyFill="1" applyBorder="1" applyAlignment="1" applyProtection="1">
      <alignment vertical="center" wrapText="1"/>
    </xf>
    <xf numFmtId="168" fontId="240" fillId="30" borderId="0" xfId="0" applyNumberFormat="1" applyFont="1" applyFill="1" applyBorder="1" applyAlignment="1" applyProtection="1">
      <alignment horizontal="center" vertical="center" wrapText="1"/>
    </xf>
    <xf numFmtId="168" fontId="240" fillId="30" borderId="0" xfId="0" applyNumberFormat="1" applyFont="1" applyFill="1" applyBorder="1" applyAlignment="1" applyProtection="1">
      <alignment horizontal="left" vertical="center" wrapText="1"/>
    </xf>
    <xf numFmtId="0" fontId="241" fillId="0" borderId="0" xfId="0" applyFont="1"/>
    <xf numFmtId="0" fontId="241" fillId="0" borderId="0" xfId="0" applyFont="1" applyFill="1" applyBorder="1" applyAlignment="1">
      <alignment horizontal="left" vertical="center"/>
    </xf>
    <xf numFmtId="0" fontId="241" fillId="0" borderId="0" xfId="7" applyFont="1"/>
    <xf numFmtId="9" fontId="241" fillId="0" borderId="0" xfId="0" applyNumberFormat="1" applyFont="1"/>
    <xf numFmtId="0" fontId="241" fillId="0" borderId="0" xfId="12" applyFont="1"/>
    <xf numFmtId="0" fontId="241" fillId="0" borderId="0" xfId="0" applyFont="1" applyFill="1"/>
    <xf numFmtId="0" fontId="242" fillId="0" borderId="0" xfId="0" applyFont="1"/>
    <xf numFmtId="0" fontId="241" fillId="0" borderId="0" xfId="7" applyFont="1" applyFill="1"/>
    <xf numFmtId="0" fontId="241" fillId="19" borderId="0" xfId="0" applyFont="1" applyFill="1"/>
    <xf numFmtId="0" fontId="241" fillId="19" borderId="0" xfId="7" applyFont="1" applyFill="1"/>
    <xf numFmtId="1" fontId="13" fillId="16" borderId="2" xfId="0" applyNumberFormat="1" applyFont="1" applyFill="1" applyBorder="1" applyAlignment="1" applyProtection="1">
      <alignment horizontal="center" vertical="center"/>
    </xf>
    <xf numFmtId="0" fontId="0" fillId="0" borderId="148" xfId="0" applyFont="1" applyFill="1" applyBorder="1"/>
    <xf numFmtId="4" fontId="0" fillId="0" borderId="193" xfId="0" applyNumberFormat="1" applyFont="1" applyFill="1" applyBorder="1" applyAlignment="1">
      <alignment horizontal="right"/>
    </xf>
    <xf numFmtId="0" fontId="0" fillId="0" borderId="241" xfId="0" applyFont="1" applyFill="1" applyBorder="1"/>
    <xf numFmtId="0" fontId="0" fillId="0" borderId="243" xfId="0" applyFont="1" applyBorder="1"/>
    <xf numFmtId="0" fontId="0" fillId="0" borderId="243" xfId="0" applyFont="1" applyFill="1" applyBorder="1"/>
    <xf numFmtId="0" fontId="0" fillId="0" borderId="311" xfId="0" applyFont="1" applyBorder="1"/>
    <xf numFmtId="0" fontId="0" fillId="0" borderId="312" xfId="0" applyFont="1" applyBorder="1"/>
    <xf numFmtId="0" fontId="0" fillId="0" borderId="313" xfId="0" applyFont="1" applyFill="1" applyBorder="1"/>
    <xf numFmtId="0" fontId="0" fillId="0" borderId="113" xfId="0" applyFont="1" applyFill="1" applyBorder="1"/>
    <xf numFmtId="0" fontId="0" fillId="0" borderId="312" xfId="0" applyFont="1" applyFill="1" applyBorder="1"/>
    <xf numFmtId="0" fontId="0" fillId="0" borderId="311" xfId="0" applyFont="1" applyFill="1" applyBorder="1"/>
    <xf numFmtId="0" fontId="0" fillId="0" borderId="196" xfId="0" applyFont="1" applyFill="1" applyBorder="1"/>
    <xf numFmtId="0" fontId="243" fillId="14" borderId="0" xfId="0" applyFont="1" applyFill="1"/>
    <xf numFmtId="0" fontId="146" fillId="0" borderId="0" xfId="0" applyFont="1"/>
    <xf numFmtId="0" fontId="146" fillId="0" borderId="0" xfId="0" applyFont="1" applyFill="1"/>
    <xf numFmtId="4" fontId="0" fillId="0" borderId="114" xfId="0" applyNumberFormat="1" applyFont="1" applyFill="1" applyBorder="1" applyAlignment="1">
      <alignment horizontal="right"/>
    </xf>
    <xf numFmtId="4" fontId="0" fillId="0" borderId="195" xfId="0" applyNumberFormat="1" applyFont="1" applyFill="1" applyBorder="1" applyAlignment="1">
      <alignment horizontal="right"/>
    </xf>
    <xf numFmtId="4" fontId="0" fillId="0" borderId="310" xfId="0" applyNumberFormat="1" applyFont="1" applyFill="1" applyBorder="1" applyAlignment="1">
      <alignment horizontal="right"/>
    </xf>
    <xf numFmtId="4" fontId="0" fillId="0" borderId="114" xfId="0" applyNumberFormat="1" applyFont="1" applyBorder="1" applyAlignment="1">
      <alignment horizontal="right"/>
    </xf>
    <xf numFmtId="4" fontId="0" fillId="0" borderId="193" xfId="0" applyNumberFormat="1" applyFont="1" applyBorder="1" applyAlignment="1">
      <alignment horizontal="right"/>
    </xf>
    <xf numFmtId="4" fontId="0" fillId="0" borderId="195" xfId="0" applyNumberFormat="1" applyFont="1" applyBorder="1" applyAlignment="1">
      <alignment horizontal="right"/>
    </xf>
    <xf numFmtId="0" fontId="75" fillId="0" borderId="243" xfId="0" applyFont="1" applyBorder="1"/>
    <xf numFmtId="0" fontId="75" fillId="0" borderId="128" xfId="0" applyFont="1" applyFill="1" applyBorder="1"/>
    <xf numFmtId="0" fontId="110" fillId="0" borderId="129" xfId="0" applyFont="1" applyFill="1" applyBorder="1" applyAlignment="1" applyProtection="1">
      <alignment vertical="center" wrapText="1"/>
    </xf>
    <xf numFmtId="4" fontId="110" fillId="18" borderId="62" xfId="0" applyNumberFormat="1" applyFont="1" applyFill="1" applyBorder="1" applyAlignment="1" applyProtection="1">
      <alignment vertical="center" wrapText="1"/>
    </xf>
    <xf numFmtId="0" fontId="103" fillId="12" borderId="100" xfId="0" applyFont="1" applyFill="1" applyBorder="1" applyAlignment="1" applyProtection="1">
      <alignment vertical="top" wrapText="1"/>
    </xf>
    <xf numFmtId="0" fontId="103" fillId="12" borderId="76" xfId="0" applyFont="1" applyFill="1" applyBorder="1" applyAlignment="1" applyProtection="1">
      <alignment vertical="top" wrapText="1"/>
    </xf>
    <xf numFmtId="0" fontId="103" fillId="12" borderId="68" xfId="0" applyFont="1" applyFill="1" applyBorder="1" applyAlignment="1" applyProtection="1">
      <alignment vertical="top" wrapText="1"/>
    </xf>
    <xf numFmtId="0" fontId="103" fillId="12" borderId="69" xfId="0" applyFont="1" applyFill="1" applyBorder="1" applyAlignment="1" applyProtection="1">
      <alignment vertical="top" wrapText="1"/>
    </xf>
    <xf numFmtId="4" fontId="110" fillId="18" borderId="0" xfId="0" applyNumberFormat="1" applyFont="1" applyFill="1" applyBorder="1" applyAlignment="1" applyProtection="1">
      <alignment vertical="center" wrapText="1"/>
    </xf>
    <xf numFmtId="0" fontId="0" fillId="0" borderId="19" xfId="0" applyFont="1" applyFill="1" applyBorder="1"/>
    <xf numFmtId="170" fontId="0" fillId="0" borderId="19" xfId="0" applyNumberFormat="1" applyFont="1" applyFill="1" applyBorder="1"/>
    <xf numFmtId="4" fontId="103" fillId="18" borderId="62" xfId="0" applyNumberFormat="1" applyFont="1" applyFill="1" applyBorder="1" applyAlignment="1" applyProtection="1">
      <alignment horizontal="right" vertical="center" wrapText="1"/>
    </xf>
    <xf numFmtId="4" fontId="110" fillId="12" borderId="117" xfId="0" applyNumberFormat="1" applyFont="1" applyFill="1" applyBorder="1" applyAlignment="1" applyProtection="1">
      <alignment vertical="center" wrapText="1"/>
    </xf>
    <xf numFmtId="4" fontId="110" fillId="12" borderId="62" xfId="0" applyNumberFormat="1" applyFont="1" applyFill="1" applyBorder="1" applyAlignment="1" applyProtection="1">
      <alignment vertical="center" wrapText="1"/>
    </xf>
    <xf numFmtId="0" fontId="19" fillId="29" borderId="8" xfId="0" applyFont="1" applyFill="1" applyBorder="1" applyAlignment="1" applyProtection="1">
      <alignment horizontal="left" vertical="center"/>
    </xf>
    <xf numFmtId="0" fontId="19" fillId="65" borderId="8" xfId="0" applyFont="1" applyFill="1" applyBorder="1" applyAlignment="1" applyProtection="1">
      <alignment horizontal="left" vertical="center"/>
    </xf>
    <xf numFmtId="0" fontId="0" fillId="57" borderId="19" xfId="0" applyFont="1" applyFill="1" applyBorder="1"/>
    <xf numFmtId="169" fontId="0" fillId="57" borderId="19" xfId="0" applyNumberFormat="1" applyFont="1" applyFill="1" applyBorder="1"/>
    <xf numFmtId="0" fontId="0" fillId="62" borderId="19" xfId="0" applyFont="1" applyFill="1" applyBorder="1"/>
    <xf numFmtId="169" fontId="0" fillId="62" borderId="19" xfId="0" applyNumberFormat="1" applyFont="1" applyFill="1" applyBorder="1"/>
    <xf numFmtId="0" fontId="113" fillId="30" borderId="0" xfId="0" applyFont="1" applyFill="1" applyBorder="1" applyAlignment="1" applyProtection="1">
      <alignment vertical="top" wrapText="1"/>
    </xf>
    <xf numFmtId="0" fontId="0" fillId="63" borderId="0" xfId="0" applyFill="1" applyBorder="1" applyProtection="1"/>
    <xf numFmtId="0" fontId="38" fillId="63" borderId="0" xfId="1" applyFont="1" applyFill="1" applyBorder="1" applyAlignment="1" applyProtection="1">
      <alignment vertical="center"/>
    </xf>
    <xf numFmtId="0" fontId="37" fillId="63" borderId="0" xfId="1" applyFont="1" applyFill="1" applyBorder="1" applyAlignment="1" applyProtection="1">
      <alignment vertical="center"/>
    </xf>
    <xf numFmtId="0" fontId="6" fillId="63" borderId="0" xfId="0" applyFont="1" applyFill="1" applyBorder="1" applyAlignment="1" applyProtection="1">
      <alignment horizontal="right"/>
    </xf>
    <xf numFmtId="0" fontId="91" fillId="29" borderId="0" xfId="0" applyFont="1" applyFill="1"/>
    <xf numFmtId="0" fontId="91" fillId="29" borderId="0" xfId="0" applyFont="1" applyFill="1" applyAlignment="1">
      <alignment vertical="center"/>
    </xf>
    <xf numFmtId="0" fontId="6" fillId="63" borderId="0" xfId="0" applyFont="1" applyFill="1" applyBorder="1" applyAlignment="1">
      <alignment horizontal="left"/>
    </xf>
    <xf numFmtId="0" fontId="82" fillId="12" borderId="62" xfId="0" applyFont="1" applyFill="1" applyBorder="1" applyAlignment="1">
      <alignment horizontal="center" vertical="center" wrapText="1"/>
    </xf>
    <xf numFmtId="0" fontId="134" fillId="36" borderId="0" xfId="0" applyFont="1" applyFill="1" applyBorder="1"/>
    <xf numFmtId="0" fontId="134" fillId="30" borderId="0" xfId="0" applyFont="1" applyFill="1" applyAlignment="1"/>
    <xf numFmtId="0" fontId="134" fillId="38" borderId="0" xfId="0" applyFont="1" applyFill="1" applyBorder="1"/>
    <xf numFmtId="1" fontId="166" fillId="36" borderId="0" xfId="0" applyNumberFormat="1" applyFont="1" applyFill="1" applyBorder="1" applyAlignment="1">
      <alignment horizontal="center" vertical="center"/>
    </xf>
    <xf numFmtId="1" fontId="166" fillId="37" borderId="0" xfId="0" applyNumberFormat="1" applyFont="1" applyFill="1" applyBorder="1" applyAlignment="1">
      <alignment horizontal="center" vertical="center"/>
    </xf>
    <xf numFmtId="1" fontId="166" fillId="30" borderId="0" xfId="0" applyNumberFormat="1" applyFont="1" applyFill="1" applyAlignment="1">
      <alignment horizontal="center" vertical="center"/>
    </xf>
    <xf numFmtId="0" fontId="166" fillId="36" borderId="0" xfId="0" applyFont="1" applyFill="1" applyBorder="1" applyAlignment="1">
      <alignment vertical="center"/>
    </xf>
    <xf numFmtId="0" fontId="166" fillId="37" borderId="0" xfId="0" applyFont="1" applyFill="1" applyBorder="1" applyAlignment="1">
      <alignment vertical="center"/>
    </xf>
    <xf numFmtId="0" fontId="166" fillId="30" borderId="0" xfId="0" applyFont="1" applyFill="1" applyAlignment="1">
      <alignment vertical="center"/>
    </xf>
    <xf numFmtId="10" fontId="82" fillId="0" borderId="159" xfId="0" applyNumberFormat="1" applyFont="1" applyFill="1" applyBorder="1" applyAlignment="1">
      <alignment horizontal="right" vertical="top" wrapText="1"/>
    </xf>
    <xf numFmtId="0" fontId="134" fillId="21" borderId="159" xfId="0" applyFont="1" applyFill="1" applyBorder="1"/>
    <xf numFmtId="0" fontId="82" fillId="0" borderId="62" xfId="0" applyFont="1" applyFill="1" applyBorder="1" applyAlignment="1">
      <alignment vertical="center" wrapText="1"/>
    </xf>
    <xf numFmtId="10" fontId="82" fillId="0" borderId="62" xfId="0" applyNumberFormat="1" applyFont="1" applyBorder="1"/>
    <xf numFmtId="10" fontId="82" fillId="0" borderId="62" xfId="0" applyNumberFormat="1" applyFont="1" applyFill="1" applyBorder="1"/>
    <xf numFmtId="0" fontId="82" fillId="0" borderId="159" xfId="0" applyFont="1" applyFill="1" applyBorder="1" applyAlignment="1">
      <alignment horizontal="center" vertical="center"/>
    </xf>
    <xf numFmtId="167" fontId="82" fillId="0" borderId="159" xfId="0" applyNumberFormat="1" applyFont="1" applyFill="1" applyBorder="1" applyAlignment="1">
      <alignment horizontal="right" vertical="top" wrapText="1"/>
    </xf>
    <xf numFmtId="0" fontId="82" fillId="0" borderId="159" xfId="0" applyFont="1" applyFill="1" applyBorder="1" applyAlignment="1">
      <alignment horizontal="center" vertical="center" wrapText="1"/>
    </xf>
    <xf numFmtId="0" fontId="82" fillId="0" borderId="62" xfId="0" applyFont="1" applyBorder="1" applyAlignment="1">
      <alignment horizontal="center"/>
    </xf>
    <xf numFmtId="166" fontId="82" fillId="0" borderId="62" xfId="0" applyNumberFormat="1" applyFont="1" applyBorder="1"/>
    <xf numFmtId="0" fontId="82" fillId="0" borderId="41" xfId="0" applyFont="1" applyBorder="1"/>
    <xf numFmtId="0" fontId="82" fillId="0" borderId="40" xfId="0" applyFont="1" applyBorder="1"/>
    <xf numFmtId="0" fontId="82" fillId="0" borderId="41" xfId="0" applyFont="1" applyBorder="1" applyAlignment="1">
      <alignment wrapText="1"/>
    </xf>
    <xf numFmtId="0" fontId="82" fillId="0" borderId="39" xfId="0" applyFont="1" applyBorder="1" applyAlignment="1"/>
    <xf numFmtId="0" fontId="14" fillId="37" borderId="0" xfId="1" applyFont="1" applyFill="1" applyBorder="1" applyAlignment="1" applyProtection="1">
      <alignment horizontal="left" vertical="center" wrapText="1"/>
    </xf>
    <xf numFmtId="0" fontId="82" fillId="12" borderId="62" xfId="0" applyFont="1" applyFill="1" applyBorder="1" applyAlignment="1">
      <alignment horizontal="center"/>
    </xf>
    <xf numFmtId="0" fontId="82" fillId="12" borderId="39" xfId="0" applyFont="1" applyFill="1" applyBorder="1" applyAlignment="1">
      <alignment vertical="center" wrapText="1"/>
    </xf>
    <xf numFmtId="0" fontId="82" fillId="0" borderId="40" xfId="0" applyFont="1" applyBorder="1" applyAlignment="1"/>
    <xf numFmtId="2" fontId="136" fillId="0" borderId="62" xfId="0" applyNumberFormat="1" applyFont="1" applyFill="1" applyBorder="1"/>
    <xf numFmtId="0" fontId="136" fillId="0" borderId="62" xfId="0" applyFont="1" applyFill="1" applyBorder="1"/>
    <xf numFmtId="0" fontId="136" fillId="21" borderId="62" xfId="0" applyFont="1" applyFill="1" applyBorder="1"/>
    <xf numFmtId="0" fontId="82" fillId="0" borderId="62" xfId="0" applyFont="1" applyBorder="1" applyAlignment="1"/>
    <xf numFmtId="0" fontId="82" fillId="0" borderId="62" xfId="0" applyFont="1" applyBorder="1"/>
    <xf numFmtId="0" fontId="136" fillId="41" borderId="62" xfId="0" applyFont="1" applyFill="1" applyBorder="1"/>
    <xf numFmtId="0" fontId="82" fillId="21" borderId="41" xfId="0" applyFont="1" applyFill="1" applyBorder="1"/>
    <xf numFmtId="0" fontId="136" fillId="39" borderId="39" xfId="0" applyFont="1" applyFill="1" applyBorder="1"/>
    <xf numFmtId="0" fontId="136" fillId="72" borderId="57" xfId="0" applyFont="1" applyFill="1" applyBorder="1" applyAlignment="1">
      <alignment horizontal="center" vertical="center" wrapText="1"/>
    </xf>
    <xf numFmtId="0" fontId="159" fillId="37" borderId="0" xfId="0" applyFont="1" applyFill="1" applyBorder="1" applyAlignment="1">
      <alignment horizontal="left" vertical="center" wrapText="1"/>
    </xf>
    <xf numFmtId="167" fontId="136" fillId="0" borderId="62" xfId="0" applyNumberFormat="1" applyFont="1" applyFill="1" applyBorder="1"/>
    <xf numFmtId="2" fontId="73" fillId="0" borderId="62" xfId="7" applyNumberFormat="1" applyFont="1" applyBorder="1"/>
    <xf numFmtId="0" fontId="73" fillId="12" borderId="62" xfId="7" applyFont="1" applyFill="1" applyBorder="1" applyAlignment="1">
      <alignment horizontal="center"/>
    </xf>
    <xf numFmtId="0" fontId="136" fillId="0" borderId="39" xfId="0" applyFont="1" applyFill="1" applyBorder="1"/>
    <xf numFmtId="0" fontId="136" fillId="0" borderId="39" xfId="0" applyFont="1" applyFill="1" applyBorder="1" applyAlignment="1">
      <alignment horizontal="left"/>
    </xf>
    <xf numFmtId="0" fontId="136" fillId="0" borderId="160" xfId="0" applyFont="1" applyFill="1" applyBorder="1"/>
    <xf numFmtId="0" fontId="159" fillId="0" borderId="322" xfId="0" applyFont="1" applyFill="1" applyBorder="1"/>
    <xf numFmtId="0" fontId="159" fillId="0" borderId="161" xfId="0" applyFont="1" applyFill="1" applyBorder="1"/>
    <xf numFmtId="0" fontId="136" fillId="0" borderId="323" xfId="0" applyFont="1" applyFill="1" applyBorder="1"/>
    <xf numFmtId="0" fontId="159" fillId="0" borderId="324" xfId="0" applyFont="1" applyFill="1" applyBorder="1"/>
    <xf numFmtId="0" fontId="159" fillId="0" borderId="325" xfId="0" applyFont="1" applyFill="1" applyBorder="1"/>
    <xf numFmtId="10" fontId="82" fillId="0" borderId="159" xfId="0" applyNumberFormat="1" applyFont="1" applyFill="1" applyBorder="1" applyAlignment="1">
      <alignment horizontal="center" vertical="center" wrapText="1"/>
    </xf>
    <xf numFmtId="2" fontId="136" fillId="0" borderId="159" xfId="0" applyNumberFormat="1" applyFont="1" applyFill="1" applyBorder="1"/>
    <xf numFmtId="166" fontId="136" fillId="0" borderId="159" xfId="0" applyNumberFormat="1" applyFont="1" applyFill="1" applyBorder="1"/>
    <xf numFmtId="0" fontId="136" fillId="0" borderId="324" xfId="0" applyFont="1" applyFill="1" applyBorder="1"/>
    <xf numFmtId="0" fontId="136" fillId="0" borderId="322" xfId="0" applyFont="1" applyFill="1" applyBorder="1"/>
    <xf numFmtId="0" fontId="244" fillId="37" borderId="0" xfId="0" applyFont="1" applyFill="1" applyBorder="1" applyAlignment="1">
      <alignment horizontal="left" vertical="center"/>
    </xf>
    <xf numFmtId="0" fontId="19" fillId="29" borderId="62" xfId="0" applyFont="1" applyFill="1" applyBorder="1" applyAlignment="1" applyProtection="1">
      <alignment vertical="center" wrapText="1"/>
    </xf>
    <xf numFmtId="0" fontId="19" fillId="29" borderId="326" xfId="0" applyFont="1" applyFill="1" applyBorder="1" applyAlignment="1" applyProtection="1">
      <alignment horizontal="center" vertical="center" wrapText="1"/>
    </xf>
    <xf numFmtId="0" fontId="19" fillId="29" borderId="327" xfId="0" applyFont="1" applyFill="1" applyBorder="1" applyAlignment="1" applyProtection="1">
      <alignment horizontal="center" vertical="center" wrapText="1"/>
    </xf>
    <xf numFmtId="0" fontId="19" fillId="29" borderId="328" xfId="0" applyFont="1" applyFill="1" applyBorder="1" applyAlignment="1" applyProtection="1">
      <alignment horizontal="center" vertical="center" wrapText="1"/>
    </xf>
    <xf numFmtId="0" fontId="19" fillId="29" borderId="268" xfId="0" applyFont="1" applyFill="1" applyBorder="1" applyAlignment="1" applyProtection="1">
      <alignment horizontal="center" vertical="center" wrapText="1"/>
    </xf>
    <xf numFmtId="0" fontId="19" fillId="29" borderId="330" xfId="0" applyFont="1" applyFill="1" applyBorder="1" applyAlignment="1" applyProtection="1">
      <alignment horizontal="center" vertical="center" wrapText="1"/>
    </xf>
    <xf numFmtId="0" fontId="22" fillId="29" borderId="62" xfId="0" applyFont="1" applyFill="1" applyBorder="1" applyAlignment="1" applyProtection="1">
      <alignment horizontal="center" vertical="center" wrapText="1"/>
    </xf>
    <xf numFmtId="0" fontId="136" fillId="42" borderId="158" xfId="0" applyFont="1" applyFill="1" applyBorder="1" applyAlignment="1">
      <alignment horizontal="left" vertical="center"/>
    </xf>
    <xf numFmtId="0" fontId="136" fillId="42" borderId="290" xfId="0" applyFont="1" applyFill="1" applyBorder="1" applyAlignment="1">
      <alignment horizontal="left" vertical="center"/>
    </xf>
    <xf numFmtId="10" fontId="136" fillId="0" borderId="159" xfId="0" applyNumberFormat="1" applyFont="1" applyFill="1" applyBorder="1" applyAlignment="1">
      <alignment horizontal="right"/>
    </xf>
    <xf numFmtId="10" fontId="82" fillId="0" borderId="159" xfId="0" applyNumberFormat="1" applyFont="1" applyFill="1" applyBorder="1" applyAlignment="1">
      <alignment horizontal="right"/>
    </xf>
    <xf numFmtId="167" fontId="82" fillId="0" borderId="62" xfId="0" applyNumberFormat="1" applyFont="1" applyFill="1" applyBorder="1" applyAlignment="1">
      <alignment horizontal="center" vertical="center" wrapText="1"/>
    </xf>
    <xf numFmtId="166" fontId="6" fillId="24" borderId="135" xfId="0" applyNumberFormat="1" applyFont="1" applyFill="1" applyBorder="1" applyAlignment="1" applyProtection="1">
      <alignment horizontal="right" vertical="center" wrapText="1"/>
    </xf>
    <xf numFmtId="0" fontId="136" fillId="72" borderId="57" xfId="0" applyFont="1" applyFill="1" applyBorder="1" applyAlignment="1">
      <alignment vertical="center" wrapText="1"/>
    </xf>
    <xf numFmtId="0" fontId="136" fillId="72" borderId="58" xfId="0" applyFont="1" applyFill="1" applyBorder="1" applyAlignment="1">
      <alignment vertical="center" wrapText="1"/>
    </xf>
    <xf numFmtId="0" fontId="136" fillId="72" borderId="59" xfId="0" applyFont="1" applyFill="1" applyBorder="1" applyAlignment="1">
      <alignment vertical="center" wrapText="1"/>
    </xf>
    <xf numFmtId="0" fontId="136" fillId="72" borderId="60" xfId="0" applyFont="1" applyFill="1" applyBorder="1" applyAlignment="1">
      <alignment vertical="center" wrapText="1"/>
    </xf>
    <xf numFmtId="167" fontId="159" fillId="0" borderId="62" xfId="0" applyNumberFormat="1" applyFont="1" applyFill="1" applyBorder="1" applyAlignment="1">
      <alignment vertical="center" wrapText="1"/>
    </xf>
    <xf numFmtId="167" fontId="159" fillId="0" borderId="62" xfId="0" applyNumberFormat="1" applyFont="1" applyFill="1" applyBorder="1" applyAlignment="1">
      <alignment horizontal="right" vertical="center" wrapText="1"/>
    </xf>
    <xf numFmtId="0" fontId="159" fillId="37" borderId="0" xfId="0" applyFont="1" applyFill="1" applyBorder="1" applyAlignment="1">
      <alignment vertical="center"/>
    </xf>
    <xf numFmtId="167" fontId="82" fillId="73" borderId="156" xfId="0" applyNumberFormat="1" applyFont="1" applyFill="1" applyBorder="1" applyAlignment="1">
      <alignment horizontal="center" vertical="center" wrapText="1"/>
    </xf>
    <xf numFmtId="167" fontId="82" fillId="73" borderId="227" xfId="0" applyNumberFormat="1" applyFont="1" applyFill="1" applyBorder="1" applyAlignment="1">
      <alignment horizontal="center" vertical="center" wrapText="1"/>
    </xf>
    <xf numFmtId="167" fontId="82" fillId="73" borderId="228" xfId="0" applyNumberFormat="1" applyFont="1" applyFill="1" applyBorder="1" applyAlignment="1">
      <alignment horizontal="center" vertical="center" wrapText="1"/>
    </xf>
    <xf numFmtId="171" fontId="82" fillId="73" borderId="228" xfId="0" applyNumberFormat="1" applyFont="1" applyFill="1" applyBorder="1" applyAlignment="1">
      <alignment horizontal="center" vertical="center" wrapText="1"/>
    </xf>
    <xf numFmtId="171" fontId="82" fillId="73" borderId="156" xfId="0" applyNumberFormat="1" applyFont="1" applyFill="1" applyBorder="1" applyAlignment="1">
      <alignment horizontal="center" vertical="center" wrapText="1"/>
    </xf>
    <xf numFmtId="168" fontId="82" fillId="73" borderId="228" xfId="0" applyNumberFormat="1" applyFont="1" applyFill="1" applyBorder="1" applyAlignment="1">
      <alignment horizontal="right" vertical="center" wrapText="1"/>
    </xf>
    <xf numFmtId="166" fontId="82" fillId="73" borderId="228" xfId="0" applyNumberFormat="1" applyFont="1" applyFill="1" applyBorder="1" applyAlignment="1">
      <alignment horizontal="right" vertical="center" wrapText="1"/>
    </xf>
    <xf numFmtId="166" fontId="82" fillId="73" borderId="156" xfId="0" applyNumberFormat="1" applyFont="1" applyFill="1" applyBorder="1" applyAlignment="1">
      <alignment horizontal="right" vertical="center" wrapText="1"/>
    </xf>
    <xf numFmtId="166" fontId="6" fillId="24" borderId="147" xfId="0" applyNumberFormat="1" applyFont="1" applyFill="1" applyBorder="1" applyAlignment="1" applyProtection="1">
      <alignment horizontal="right" vertical="center" wrapText="1"/>
    </xf>
    <xf numFmtId="4" fontId="82" fillId="73" borderId="228" xfId="0" applyNumberFormat="1" applyFont="1" applyFill="1" applyBorder="1" applyAlignment="1">
      <alignment horizontal="right" wrapText="1"/>
    </xf>
    <xf numFmtId="167" fontId="82" fillId="73" borderId="156" xfId="0" applyNumberFormat="1" applyFont="1" applyFill="1" applyBorder="1" applyAlignment="1">
      <alignment horizontal="center" wrapText="1"/>
    </xf>
    <xf numFmtId="4" fontId="82" fillId="73" borderId="156" xfId="0" applyNumberFormat="1" applyFont="1" applyFill="1" applyBorder="1" applyAlignment="1">
      <alignment horizontal="right" wrapText="1"/>
    </xf>
    <xf numFmtId="10" fontId="82" fillId="73" borderId="228" xfId="0" applyNumberFormat="1" applyFont="1" applyFill="1" applyBorder="1" applyAlignment="1">
      <alignment horizontal="center" vertical="center" wrapText="1"/>
    </xf>
    <xf numFmtId="10" fontId="82" fillId="73" borderId="156" xfId="0" applyNumberFormat="1" applyFont="1" applyFill="1" applyBorder="1" applyAlignment="1">
      <alignment horizontal="center" vertical="center" wrapText="1"/>
    </xf>
    <xf numFmtId="167" fontId="82" fillId="73" borderId="228" xfId="0" applyNumberFormat="1" applyFont="1" applyFill="1" applyBorder="1" applyAlignment="1">
      <alignment horizontal="center" vertical="top" wrapText="1"/>
    </xf>
    <xf numFmtId="171" fontId="82" fillId="73" borderId="228" xfId="0" applyNumberFormat="1" applyFont="1" applyFill="1" applyBorder="1" applyAlignment="1">
      <alignment horizontal="center" vertical="top" wrapText="1"/>
    </xf>
    <xf numFmtId="167" fontId="82" fillId="73" borderId="156" xfId="0" applyNumberFormat="1" applyFont="1" applyFill="1" applyBorder="1" applyAlignment="1">
      <alignment horizontal="center" vertical="top" wrapText="1"/>
    </xf>
    <xf numFmtId="171" fontId="82" fillId="73" borderId="156" xfId="0" applyNumberFormat="1" applyFont="1" applyFill="1" applyBorder="1" applyAlignment="1">
      <alignment horizontal="center" vertical="top" wrapText="1"/>
    </xf>
    <xf numFmtId="168" fontId="82" fillId="73" borderId="156" xfId="0" applyNumberFormat="1" applyFont="1" applyFill="1" applyBorder="1" applyAlignment="1">
      <alignment horizontal="center" wrapText="1"/>
    </xf>
    <xf numFmtId="0" fontId="6" fillId="16" borderId="135" xfId="0" applyFont="1" applyFill="1" applyBorder="1" applyAlignment="1" applyProtection="1">
      <alignment horizontal="center" vertical="top" wrapText="1"/>
    </xf>
    <xf numFmtId="0" fontId="6" fillId="16" borderId="6" xfId="0" applyFont="1" applyFill="1" applyBorder="1" applyAlignment="1" applyProtection="1">
      <alignment horizontal="center" vertical="top" wrapText="1"/>
    </xf>
    <xf numFmtId="0" fontId="6" fillId="16" borderId="6" xfId="0" applyFont="1" applyFill="1" applyBorder="1" applyAlignment="1" applyProtection="1">
      <alignment horizontal="center" vertical="center" wrapText="1"/>
    </xf>
    <xf numFmtId="0" fontId="6" fillId="16" borderId="135" xfId="0" applyFont="1" applyFill="1" applyBorder="1" applyAlignment="1" applyProtection="1">
      <alignment horizontal="left" vertical="top" wrapText="1"/>
    </xf>
    <xf numFmtId="0" fontId="6" fillId="16" borderId="6" xfId="0" applyFont="1" applyFill="1" applyBorder="1" applyAlignment="1" applyProtection="1">
      <alignment horizontal="left" vertical="top" wrapText="1"/>
    </xf>
    <xf numFmtId="167" fontId="82" fillId="73" borderId="227" xfId="0" applyNumberFormat="1" applyFont="1" applyFill="1" applyBorder="1" applyAlignment="1">
      <alignment horizontal="center" vertical="top" wrapText="1"/>
    </xf>
    <xf numFmtId="4" fontId="6" fillId="0" borderId="6" xfId="0" applyNumberFormat="1" applyFont="1" applyFill="1" applyBorder="1" applyAlignment="1" applyProtection="1">
      <alignment horizontal="right" vertical="center"/>
    </xf>
    <xf numFmtId="0" fontId="20" fillId="51" borderId="6" xfId="0" applyFont="1" applyFill="1" applyBorder="1" applyAlignment="1" applyProtection="1">
      <alignment horizontal="center" vertical="center"/>
    </xf>
    <xf numFmtId="166" fontId="6" fillId="51" borderId="6" xfId="0" applyNumberFormat="1" applyFont="1" applyFill="1" applyBorder="1" applyAlignment="1" applyProtection="1">
      <alignment horizontal="center" vertical="center" wrapText="1"/>
    </xf>
    <xf numFmtId="0" fontId="20" fillId="51" borderId="1" xfId="0" applyFont="1" applyFill="1" applyBorder="1" applyAlignment="1" applyProtection="1">
      <alignment horizontal="center" vertical="center"/>
    </xf>
    <xf numFmtId="0" fontId="6" fillId="51" borderId="1" xfId="0" applyFont="1" applyFill="1" applyBorder="1" applyAlignment="1" applyProtection="1">
      <alignment horizontal="center" vertical="center" wrapText="1"/>
    </xf>
    <xf numFmtId="168" fontId="20" fillId="16" borderId="6" xfId="0" applyNumberFormat="1" applyFont="1" applyFill="1" applyBorder="1" applyAlignment="1" applyProtection="1">
      <alignment horizontal="left" vertical="center"/>
    </xf>
    <xf numFmtId="168" fontId="95" fillId="16" borderId="6" xfId="0" applyNumberFormat="1" applyFont="1" applyFill="1" applyBorder="1" applyAlignment="1" applyProtection="1">
      <alignment horizontal="left" vertical="center"/>
    </xf>
    <xf numFmtId="168" fontId="36" fillId="16" borderId="6" xfId="0" applyNumberFormat="1" applyFont="1" applyFill="1" applyBorder="1" applyAlignment="1" applyProtection="1">
      <alignment horizontal="left" vertical="center"/>
    </xf>
    <xf numFmtId="4" fontId="10" fillId="0" borderId="62" xfId="0" applyNumberFormat="1" applyFont="1" applyFill="1" applyBorder="1" applyAlignment="1" applyProtection="1">
      <alignment vertical="center" wrapText="1"/>
    </xf>
    <xf numFmtId="4" fontId="10" fillId="0" borderId="62" xfId="0" applyNumberFormat="1" applyFont="1" applyFill="1" applyBorder="1" applyAlignment="1" applyProtection="1">
      <alignment horizontal="right" vertical="center" wrapText="1"/>
    </xf>
    <xf numFmtId="4" fontId="6" fillId="0" borderId="125" xfId="0" applyNumberFormat="1" applyFont="1" applyFill="1" applyBorder="1" applyAlignment="1" applyProtection="1">
      <alignment vertical="center" wrapText="1"/>
    </xf>
    <xf numFmtId="4" fontId="12" fillId="0" borderId="125" xfId="0" applyNumberFormat="1" applyFont="1" applyFill="1" applyBorder="1" applyAlignment="1" applyProtection="1">
      <alignment vertical="center" wrapText="1"/>
    </xf>
    <xf numFmtId="4" fontId="10" fillId="0" borderId="125" xfId="0" applyNumberFormat="1" applyFont="1" applyFill="1" applyBorder="1" applyAlignment="1" applyProtection="1">
      <alignment vertical="center" wrapText="1"/>
    </xf>
    <xf numFmtId="4" fontId="6" fillId="0" borderId="62" xfId="0" applyNumberFormat="1" applyFont="1" applyFill="1" applyBorder="1" applyAlignment="1" applyProtection="1">
      <alignment horizontal="right" vertical="center" wrapText="1"/>
    </xf>
    <xf numFmtId="4" fontId="12" fillId="0" borderId="62" xfId="0" applyNumberFormat="1" applyFont="1" applyFill="1" applyBorder="1" applyAlignment="1" applyProtection="1">
      <alignment horizontal="right" vertical="center" wrapText="1"/>
    </xf>
    <xf numFmtId="169" fontId="6" fillId="0" borderId="0" xfId="0" applyNumberFormat="1" applyFont="1" applyFill="1" applyBorder="1" applyAlignment="1" applyProtection="1">
      <alignment vertical="center"/>
    </xf>
    <xf numFmtId="4" fontId="11" fillId="0" borderId="62" xfId="0" applyNumberFormat="1" applyFont="1" applyFill="1" applyBorder="1" applyAlignment="1" applyProtection="1">
      <alignment vertical="center" wrapText="1"/>
    </xf>
    <xf numFmtId="4" fontId="11" fillId="0" borderId="62" xfId="0" applyNumberFormat="1" applyFont="1" applyFill="1" applyBorder="1" applyAlignment="1" applyProtection="1">
      <alignment horizontal="right" vertical="center" wrapText="1"/>
    </xf>
    <xf numFmtId="1" fontId="130" fillId="0" borderId="26" xfId="0" applyNumberFormat="1" applyFont="1" applyFill="1" applyBorder="1" applyAlignment="1" applyProtection="1">
      <alignment vertical="center" wrapText="1"/>
    </xf>
    <xf numFmtId="10" fontId="113" fillId="30" borderId="0" xfId="0" applyNumberFormat="1" applyFont="1" applyFill="1" applyAlignment="1">
      <alignment vertical="top"/>
    </xf>
    <xf numFmtId="0" fontId="0" fillId="0" borderId="240" xfId="0" applyFont="1" applyBorder="1" applyAlignment="1">
      <alignment horizontal="left"/>
    </xf>
    <xf numFmtId="0" fontId="0" fillId="0" borderId="0" xfId="0" applyFont="1" applyBorder="1" applyAlignment="1">
      <alignment horizontal="right"/>
    </xf>
    <xf numFmtId="0" fontId="82" fillId="37" borderId="0" xfId="0" applyFont="1" applyFill="1" applyBorder="1" applyAlignment="1">
      <alignment horizontal="justify"/>
    </xf>
    <xf numFmtId="0" fontId="136" fillId="37" borderId="0" xfId="0" applyFont="1" applyFill="1" applyBorder="1" applyAlignment="1">
      <alignment horizontal="justify"/>
    </xf>
    <xf numFmtId="0" fontId="185" fillId="37" borderId="0" xfId="0" applyFont="1" applyFill="1" applyBorder="1" applyAlignment="1">
      <alignment horizontal="left" vertical="center"/>
    </xf>
    <xf numFmtId="0" fontId="11" fillId="30" borderId="0" xfId="0" applyFont="1" applyFill="1" applyBorder="1" applyAlignment="1" applyProtection="1">
      <alignment horizontal="left" wrapText="1"/>
    </xf>
    <xf numFmtId="0" fontId="162" fillId="44" borderId="31" xfId="0" applyFont="1" applyFill="1" applyBorder="1" applyAlignment="1">
      <alignment horizontal="center" vertical="center" wrapText="1"/>
    </xf>
    <xf numFmtId="0" fontId="169" fillId="30" borderId="0" xfId="0" applyFont="1" applyFill="1" applyBorder="1" applyAlignment="1" applyProtection="1">
      <alignment horizontal="left" vertical="top" wrapText="1"/>
    </xf>
    <xf numFmtId="0" fontId="14" fillId="37" borderId="0" xfId="1" applyFont="1" applyFill="1" applyBorder="1" applyAlignment="1" applyProtection="1">
      <alignment horizontal="left" vertical="center" wrapText="1"/>
    </xf>
    <xf numFmtId="0" fontId="173" fillId="0" borderId="62" xfId="0" applyFont="1" applyBorder="1" applyAlignment="1">
      <alignment horizontal="center"/>
    </xf>
    <xf numFmtId="2" fontId="136" fillId="0" borderId="62" xfId="0" applyNumberFormat="1" applyFont="1" applyFill="1" applyBorder="1" applyAlignment="1">
      <alignment horizontal="right"/>
    </xf>
    <xf numFmtId="167" fontId="82" fillId="40" borderId="227" xfId="0" applyNumberFormat="1" applyFont="1" applyFill="1" applyBorder="1" applyAlignment="1">
      <alignment horizontal="left" vertical="center" wrapText="1"/>
    </xf>
    <xf numFmtId="167" fontId="82" fillId="40" borderId="156" xfId="0" applyNumberFormat="1" applyFont="1" applyFill="1" applyBorder="1" applyAlignment="1">
      <alignment horizontal="left" vertical="center" wrapText="1"/>
    </xf>
    <xf numFmtId="0" fontId="173" fillId="12" borderId="62" xfId="0" applyFont="1" applyFill="1" applyBorder="1" applyAlignment="1">
      <alignment horizontal="center" vertical="center" wrapText="1"/>
    </xf>
    <xf numFmtId="0" fontId="59" fillId="18" borderId="14" xfId="0" applyFont="1" applyFill="1" applyBorder="1" applyAlignment="1">
      <alignment horizontal="left"/>
    </xf>
    <xf numFmtId="0" fontId="59" fillId="18" borderId="136" xfId="0" applyFont="1" applyFill="1" applyBorder="1" applyAlignment="1">
      <alignment horizontal="left"/>
    </xf>
    <xf numFmtId="0" fontId="59" fillId="18" borderId="17" xfId="0" applyFont="1" applyFill="1" applyBorder="1" applyAlignment="1">
      <alignment horizontal="left"/>
    </xf>
    <xf numFmtId="0" fontId="20" fillId="18" borderId="2" xfId="0" applyFont="1" applyFill="1" applyBorder="1" applyAlignment="1">
      <alignment horizontal="left"/>
    </xf>
    <xf numFmtId="0" fontId="59" fillId="18" borderId="42" xfId="0" applyFont="1" applyFill="1" applyBorder="1" applyAlignment="1">
      <alignment horizontal="left"/>
    </xf>
    <xf numFmtId="0" fontId="20" fillId="18" borderId="43" xfId="0" applyFont="1" applyFill="1" applyBorder="1" applyAlignment="1">
      <alignment horizontal="left"/>
    </xf>
    <xf numFmtId="0" fontId="20" fillId="18" borderId="17" xfId="0" applyFont="1" applyFill="1" applyBorder="1" applyAlignment="1">
      <alignment horizontal="left"/>
    </xf>
    <xf numFmtId="0" fontId="20" fillId="18" borderId="17" xfId="0" applyFont="1" applyFill="1" applyBorder="1" applyAlignment="1"/>
    <xf numFmtId="0" fontId="59" fillId="18" borderId="2" xfId="0" applyFont="1" applyFill="1" applyBorder="1" applyAlignment="1"/>
    <xf numFmtId="0" fontId="59" fillId="18" borderId="2" xfId="0" applyFont="1" applyFill="1" applyBorder="1" applyAlignment="1">
      <alignment horizontal="left"/>
    </xf>
    <xf numFmtId="0" fontId="59" fillId="18" borderId="14" xfId="0" applyFont="1" applyFill="1" applyBorder="1" applyAlignment="1"/>
    <xf numFmtId="0" fontId="59" fillId="18" borderId="17" xfId="0" applyFont="1" applyFill="1" applyBorder="1" applyAlignment="1"/>
    <xf numFmtId="0" fontId="6" fillId="18" borderId="15" xfId="0" applyFont="1" applyFill="1" applyBorder="1" applyAlignment="1">
      <alignment vertical="center"/>
    </xf>
    <xf numFmtId="2" fontId="0" fillId="0" borderId="117" xfId="0" applyNumberFormat="1" applyFont="1" applyFill="1" applyBorder="1" applyAlignment="1">
      <alignment horizontal="center" vertical="center" wrapText="1"/>
    </xf>
    <xf numFmtId="4" fontId="82" fillId="73" borderId="228" xfId="0" applyNumberFormat="1" applyFont="1" applyFill="1" applyBorder="1" applyAlignment="1">
      <alignment horizontal="right" vertical="center" wrapText="1"/>
    </xf>
    <xf numFmtId="4" fontId="82" fillId="73" borderId="156" xfId="0" applyNumberFormat="1" applyFont="1" applyFill="1" applyBorder="1" applyAlignment="1">
      <alignment horizontal="right" vertical="center" wrapText="1"/>
    </xf>
    <xf numFmtId="10" fontId="108" fillId="0" borderId="331" xfId="0" applyNumberFormat="1" applyFont="1" applyBorder="1" applyAlignment="1" applyProtection="1">
      <alignment horizontal="center" vertical="center" wrapText="1"/>
    </xf>
    <xf numFmtId="167" fontId="0" fillId="0" borderId="117" xfId="0" applyNumberFormat="1" applyFont="1" applyFill="1" applyBorder="1" applyAlignment="1">
      <alignment horizontal="left" vertical="center" wrapText="1"/>
    </xf>
    <xf numFmtId="2" fontId="200" fillId="0" borderId="117" xfId="0" applyNumberFormat="1" applyFont="1" applyFill="1" applyBorder="1" applyAlignment="1">
      <alignment horizontal="center" vertical="center"/>
    </xf>
    <xf numFmtId="165" fontId="0" fillId="0" borderId="117" xfId="0" applyNumberFormat="1" applyFont="1" applyBorder="1"/>
    <xf numFmtId="165" fontId="0" fillId="0" borderId="117" xfId="0" applyNumberFormat="1" applyFont="1" applyFill="1" applyBorder="1"/>
    <xf numFmtId="165" fontId="82" fillId="49" borderId="228" xfId="0" applyNumberFormat="1" applyFont="1" applyFill="1" applyBorder="1" applyAlignment="1">
      <alignment horizontal="right" vertical="center"/>
    </xf>
    <xf numFmtId="165" fontId="82" fillId="49" borderId="156" xfId="0" applyNumberFormat="1" applyFont="1" applyFill="1" applyBorder="1" applyAlignment="1">
      <alignment horizontal="right" vertical="center"/>
    </xf>
    <xf numFmtId="2" fontId="82" fillId="73" borderId="228" xfId="0" applyNumberFormat="1" applyFont="1" applyFill="1" applyBorder="1" applyAlignment="1">
      <alignment horizontal="right" vertical="center" wrapText="1"/>
    </xf>
    <xf numFmtId="2" fontId="82" fillId="73" borderId="156" xfId="0" applyNumberFormat="1" applyFont="1" applyFill="1" applyBorder="1" applyAlignment="1">
      <alignment horizontal="right" vertical="center" wrapText="1"/>
    </xf>
    <xf numFmtId="166" fontId="20" fillId="51" borderId="244" xfId="0" applyNumberFormat="1" applyFont="1" applyFill="1" applyBorder="1" applyAlignment="1" applyProtection="1">
      <alignment horizontal="center" vertical="center"/>
    </xf>
    <xf numFmtId="166" fontId="103" fillId="19" borderId="197" xfId="0" applyNumberFormat="1" applyFont="1" applyFill="1" applyBorder="1" applyAlignment="1" applyProtection="1">
      <alignment horizontal="right" vertical="center"/>
    </xf>
    <xf numFmtId="167" fontId="82" fillId="74" borderId="227" xfId="0" applyNumberFormat="1" applyFont="1" applyFill="1" applyBorder="1" applyAlignment="1">
      <alignment horizontal="center" vertical="center" wrapText="1"/>
    </xf>
    <xf numFmtId="167" fontId="82" fillId="74" borderId="156" xfId="0" applyNumberFormat="1" applyFont="1" applyFill="1" applyBorder="1" applyAlignment="1">
      <alignment horizontal="center" vertical="center" wrapText="1"/>
    </xf>
    <xf numFmtId="168" fontId="19" fillId="71" borderId="8" xfId="0" applyNumberFormat="1" applyFont="1" applyFill="1" applyBorder="1" applyAlignment="1" applyProtection="1">
      <alignment horizontal="left" vertical="center"/>
    </xf>
    <xf numFmtId="168" fontId="19" fillId="70" borderId="8" xfId="0" applyNumberFormat="1" applyFont="1" applyFill="1" applyBorder="1" applyAlignment="1" applyProtection="1">
      <alignment horizontal="left" vertical="center"/>
    </xf>
    <xf numFmtId="0" fontId="134" fillId="37" borderId="0" xfId="0" applyFont="1" applyFill="1" applyBorder="1" applyAlignment="1">
      <alignment horizontal="left" vertical="top" wrapText="1" indent="1"/>
    </xf>
    <xf numFmtId="0" fontId="82" fillId="37" borderId="0" xfId="0" applyFont="1" applyFill="1" applyBorder="1" applyAlignment="1">
      <alignment horizontal="left"/>
    </xf>
    <xf numFmtId="0" fontId="183" fillId="37" borderId="0" xfId="0" applyFont="1" applyFill="1" applyBorder="1" applyAlignment="1">
      <alignment horizontal="left" vertical="center"/>
    </xf>
    <xf numFmtId="0" fontId="88" fillId="37" borderId="0" xfId="0" applyFont="1" applyFill="1" applyBorder="1" applyAlignment="1">
      <alignment vertical="center"/>
    </xf>
    <xf numFmtId="0" fontId="91" fillId="43" borderId="294" xfId="0" applyFont="1" applyFill="1" applyBorder="1" applyAlignment="1">
      <alignment horizontal="center" vertical="center" wrapText="1"/>
    </xf>
    <xf numFmtId="0" fontId="134" fillId="37" borderId="0" xfId="0" applyFont="1" applyFill="1" applyBorder="1" applyAlignment="1">
      <alignment vertical="top" wrapText="1"/>
    </xf>
    <xf numFmtId="171" fontId="82" fillId="0" borderId="156" xfId="0" applyNumberFormat="1" applyFont="1" applyFill="1" applyBorder="1" applyAlignment="1">
      <alignment horizontal="center" vertical="center"/>
    </xf>
    <xf numFmtId="0" fontId="190" fillId="37" borderId="0" xfId="0" applyFont="1" applyFill="1" applyBorder="1" applyAlignment="1">
      <alignment vertical="center" wrapText="1"/>
    </xf>
    <xf numFmtId="168" fontId="20" fillId="0" borderId="186" xfId="0" applyNumberFormat="1" applyFont="1" applyFill="1" applyBorder="1" applyAlignment="1" applyProtection="1">
      <alignment horizontal="center" vertical="center"/>
    </xf>
    <xf numFmtId="0" fontId="82" fillId="37" borderId="0" xfId="0" applyFont="1" applyFill="1" applyBorder="1" applyAlignment="1">
      <alignment horizontal="left" vertical="center" wrapText="1"/>
    </xf>
    <xf numFmtId="0" fontId="162" fillId="44" borderId="162" xfId="0" applyFont="1" applyFill="1" applyBorder="1" applyAlignment="1">
      <alignment horizontal="center" vertical="center" wrapText="1"/>
    </xf>
    <xf numFmtId="0" fontId="134" fillId="37" borderId="0" xfId="0" applyFont="1" applyFill="1" applyBorder="1" applyAlignment="1">
      <alignment horizontal="left" vertical="center"/>
    </xf>
    <xf numFmtId="0" fontId="162" fillId="44" borderId="175" xfId="0" applyFont="1" applyFill="1" applyBorder="1" applyAlignment="1">
      <alignment horizontal="center" vertical="center" wrapText="1"/>
    </xf>
    <xf numFmtId="0" fontId="182" fillId="37" borderId="0" xfId="0" applyFont="1" applyFill="1" applyBorder="1" applyAlignment="1">
      <alignment horizontal="left" vertical="top" wrapText="1"/>
    </xf>
    <xf numFmtId="0" fontId="82" fillId="37" borderId="0" xfId="0" applyFont="1" applyFill="1" applyBorder="1" applyAlignment="1">
      <alignment vertical="center" wrapText="1"/>
    </xf>
    <xf numFmtId="0" fontId="82" fillId="37" borderId="0" xfId="0" applyFont="1" applyFill="1" applyBorder="1" applyAlignment="1">
      <alignment horizontal="left"/>
    </xf>
    <xf numFmtId="0" fontId="191" fillId="44" borderId="221" xfId="0" applyFont="1" applyFill="1" applyBorder="1" applyAlignment="1">
      <alignment vertical="center"/>
    </xf>
    <xf numFmtId="0" fontId="191" fillId="44" borderId="222" xfId="0" applyFont="1" applyFill="1" applyBorder="1" applyAlignment="1">
      <alignment vertical="center" wrapText="1"/>
    </xf>
    <xf numFmtId="4" fontId="231" fillId="48" borderId="333" xfId="0" applyNumberFormat="1" applyFont="1" applyFill="1" applyBorder="1" applyAlignment="1">
      <alignment horizontal="right" vertical="center" wrapText="1"/>
    </xf>
    <xf numFmtId="168" fontId="231" fillId="0" borderId="334" xfId="0" applyNumberFormat="1" applyFont="1" applyBorder="1" applyAlignment="1">
      <alignment vertical="center" wrapText="1"/>
    </xf>
    <xf numFmtId="0" fontId="191" fillId="44" borderId="335" xfId="0" applyFont="1" applyFill="1" applyBorder="1" applyAlignment="1">
      <alignment vertical="center"/>
    </xf>
    <xf numFmtId="168" fontId="231" fillId="0" borderId="336" xfId="0" applyNumberFormat="1" applyFont="1" applyBorder="1" applyAlignment="1">
      <alignment vertical="center" wrapText="1"/>
    </xf>
    <xf numFmtId="0" fontId="191" fillId="44" borderId="337" xfId="0" applyFont="1" applyFill="1" applyBorder="1" applyAlignment="1">
      <alignment vertical="center" wrapText="1"/>
    </xf>
    <xf numFmtId="0" fontId="191" fillId="44" borderId="338" xfId="0" applyFont="1" applyFill="1" applyBorder="1" applyAlignment="1">
      <alignment vertical="center" wrapText="1"/>
    </xf>
    <xf numFmtId="4" fontId="93" fillId="35" borderId="339" xfId="0" applyNumberFormat="1" applyFont="1" applyFill="1" applyBorder="1" applyAlignment="1">
      <alignment horizontal="right" vertical="center" wrapText="1"/>
    </xf>
    <xf numFmtId="168" fontId="93" fillId="35" borderId="340" xfId="0" applyNumberFormat="1" applyFont="1" applyFill="1" applyBorder="1" applyAlignment="1">
      <alignment vertical="center" wrapText="1"/>
    </xf>
    <xf numFmtId="166" fontId="6" fillId="0" borderId="135" xfId="0" applyNumberFormat="1" applyFont="1" applyFill="1" applyBorder="1" applyAlignment="1" applyProtection="1">
      <alignment horizontal="right" vertical="center" wrapText="1"/>
    </xf>
    <xf numFmtId="166" fontId="6" fillId="0" borderId="6" xfId="0" applyNumberFormat="1" applyFont="1" applyFill="1" applyBorder="1" applyAlignment="1" applyProtection="1">
      <alignment horizontal="right" vertical="center" wrapText="1"/>
    </xf>
    <xf numFmtId="0" fontId="0" fillId="76" borderId="117" xfId="0" applyFont="1" applyFill="1" applyBorder="1"/>
    <xf numFmtId="166" fontId="6" fillId="0" borderId="135" xfId="0" applyNumberFormat="1" applyFont="1" applyFill="1" applyBorder="1" applyAlignment="1" applyProtection="1">
      <alignment horizontal="center" wrapText="1"/>
    </xf>
    <xf numFmtId="166" fontId="6" fillId="0" borderId="135" xfId="0" applyNumberFormat="1" applyFont="1" applyFill="1" applyBorder="1" applyAlignment="1" applyProtection="1">
      <alignment horizontal="center" vertical="center" wrapText="1"/>
    </xf>
    <xf numFmtId="167" fontId="6" fillId="0" borderId="135" xfId="0" applyNumberFormat="1" applyFont="1" applyFill="1" applyBorder="1" applyAlignment="1" applyProtection="1">
      <alignment horizontal="center" vertical="center" wrapText="1"/>
    </xf>
    <xf numFmtId="0" fontId="134" fillId="29" borderId="0" xfId="0" applyFont="1" applyFill="1" applyBorder="1" applyProtection="1"/>
    <xf numFmtId="0" fontId="134" fillId="63" borderId="0" xfId="0" applyFont="1" applyFill="1" applyBorder="1" applyProtection="1"/>
    <xf numFmtId="0" fontId="88" fillId="37" borderId="0" xfId="0" applyFont="1" applyFill="1" applyBorder="1"/>
    <xf numFmtId="0" fontId="134" fillId="0" borderId="0" xfId="0" applyFont="1" applyAlignment="1"/>
    <xf numFmtId="0" fontId="134" fillId="31" borderId="0" xfId="0" applyFont="1" applyFill="1" applyBorder="1" applyProtection="1"/>
    <xf numFmtId="0" fontId="33" fillId="63" borderId="0" xfId="1" applyFont="1" applyFill="1" applyBorder="1" applyAlignment="1" applyProtection="1">
      <alignment vertical="center"/>
    </xf>
    <xf numFmtId="0" fontId="33" fillId="31" borderId="0" xfId="0" applyFont="1" applyFill="1" applyBorder="1" applyProtection="1"/>
    <xf numFmtId="0" fontId="134" fillId="31" borderId="0" xfId="0" applyFont="1" applyFill="1" applyBorder="1" applyAlignment="1" applyProtection="1">
      <alignment horizontal="justify"/>
    </xf>
    <xf numFmtId="0" fontId="134" fillId="63" borderId="0" xfId="0" applyFont="1" applyFill="1" applyBorder="1" applyAlignment="1" applyProtection="1">
      <alignment horizontal="justify"/>
    </xf>
    <xf numFmtId="0" fontId="134" fillId="37" borderId="0" xfId="0" applyFont="1" applyFill="1" applyBorder="1" applyAlignment="1">
      <alignment horizontal="justify"/>
    </xf>
    <xf numFmtId="0" fontId="134" fillId="0" borderId="0" xfId="0" applyFont="1" applyAlignment="1">
      <alignment horizontal="justify"/>
    </xf>
    <xf numFmtId="0" fontId="134" fillId="51" borderId="62" xfId="0" applyFont="1" applyFill="1" applyBorder="1" applyAlignment="1">
      <alignment horizontal="center" vertical="center"/>
    </xf>
    <xf numFmtId="0" fontId="20" fillId="0" borderId="6" xfId="0" applyFont="1" applyFill="1" applyBorder="1" applyAlignment="1" applyProtection="1">
      <alignment horizontal="center" vertical="center"/>
    </xf>
    <xf numFmtId="0" fontId="20" fillId="0" borderId="116" xfId="0" applyFont="1" applyFill="1" applyBorder="1" applyAlignment="1" applyProtection="1">
      <alignment horizontal="center" vertical="center"/>
    </xf>
    <xf numFmtId="10" fontId="6" fillId="0" borderId="135" xfId="0" applyNumberFormat="1" applyFont="1" applyFill="1" applyBorder="1" applyAlignment="1" applyProtection="1">
      <alignment horizontal="center" vertical="center" wrapText="1"/>
    </xf>
    <xf numFmtId="0" fontId="136" fillId="42" borderId="345" xfId="0" applyFont="1" applyFill="1" applyBorder="1" applyAlignment="1">
      <alignment horizontal="center" vertical="center"/>
    </xf>
    <xf numFmtId="0" fontId="134" fillId="51" borderId="288" xfId="0" applyFont="1" applyFill="1" applyBorder="1" applyAlignment="1">
      <alignment horizontal="center" vertical="center"/>
    </xf>
    <xf numFmtId="0" fontId="134" fillId="51" borderId="289" xfId="0" applyFont="1" applyFill="1" applyBorder="1" applyAlignment="1">
      <alignment horizontal="center" vertical="center"/>
    </xf>
    <xf numFmtId="10" fontId="6" fillId="0" borderId="349" xfId="0" applyNumberFormat="1" applyFont="1" applyFill="1" applyBorder="1" applyAlignment="1" applyProtection="1">
      <alignment horizontal="center" vertical="center" wrapText="1"/>
    </xf>
    <xf numFmtId="0" fontId="91" fillId="43" borderId="294" xfId="0" applyFont="1" applyFill="1" applyBorder="1" applyAlignment="1">
      <alignment horizontal="left" vertical="center" wrapText="1"/>
    </xf>
    <xf numFmtId="10" fontId="6" fillId="51" borderId="6" xfId="0" applyNumberFormat="1" applyFont="1" applyFill="1" applyBorder="1" applyAlignment="1" applyProtection="1">
      <alignment horizontal="right" vertical="center" wrapText="1"/>
    </xf>
    <xf numFmtId="167" fontId="82" fillId="68" borderId="227" xfId="0" applyNumberFormat="1" applyFont="1" applyFill="1" applyBorder="1" applyAlignment="1" applyProtection="1">
      <alignment horizontal="center" vertical="center" wrapText="1"/>
    </xf>
    <xf numFmtId="0" fontId="82" fillId="37" borderId="0" xfId="0" applyFont="1" applyFill="1" applyBorder="1" applyAlignment="1">
      <alignment vertical="center" wrapText="1"/>
    </xf>
    <xf numFmtId="0" fontId="82" fillId="37" borderId="0" xfId="0" applyFont="1" applyFill="1" applyBorder="1" applyAlignment="1">
      <alignment horizontal="left"/>
    </xf>
    <xf numFmtId="0" fontId="147" fillId="31" borderId="0" xfId="1" applyFont="1" applyFill="1" applyBorder="1" applyAlignment="1" applyProtection="1">
      <alignment horizontal="left"/>
    </xf>
    <xf numFmtId="0" fontId="162" fillId="44" borderId="162" xfId="0" applyFont="1" applyFill="1" applyBorder="1" applyAlignment="1">
      <alignment horizontal="center" vertical="center" wrapText="1"/>
    </xf>
    <xf numFmtId="0" fontId="82" fillId="30" borderId="0" xfId="0" applyFont="1" applyFill="1" applyBorder="1" applyAlignment="1" applyProtection="1">
      <alignment horizontal="left"/>
    </xf>
    <xf numFmtId="0" fontId="82" fillId="37" borderId="0" xfId="0" applyFont="1" applyFill="1" applyBorder="1" applyAlignment="1">
      <alignment horizontal="left" vertical="center"/>
    </xf>
    <xf numFmtId="4" fontId="12" fillId="30" borderId="104" xfId="0" applyNumberFormat="1" applyFont="1" applyFill="1" applyBorder="1" applyAlignment="1" applyProtection="1">
      <alignment horizontal="right" vertical="center"/>
    </xf>
    <xf numFmtId="166" fontId="136" fillId="45" borderId="228" xfId="0" applyNumberFormat="1" applyFont="1" applyFill="1" applyBorder="1" applyAlignment="1">
      <alignment horizontal="center" vertical="center"/>
    </xf>
    <xf numFmtId="0" fontId="162" fillId="44" borderId="354" xfId="0" applyFont="1" applyFill="1" applyBorder="1" applyAlignment="1">
      <alignment horizontal="center" vertical="center" wrapText="1"/>
    </xf>
    <xf numFmtId="4" fontId="12" fillId="30" borderId="135" xfId="0" applyNumberFormat="1" applyFont="1" applyFill="1" applyBorder="1" applyAlignment="1" applyProtection="1">
      <alignment horizontal="right" vertical="center"/>
    </xf>
    <xf numFmtId="167" fontId="82" fillId="0" borderId="62" xfId="0" applyNumberFormat="1" applyFont="1" applyBorder="1" applyAlignment="1">
      <alignment horizontal="right" vertical="center" wrapText="1"/>
    </xf>
    <xf numFmtId="167" fontId="82" fillId="0" borderId="62" xfId="0" applyNumberFormat="1" applyFont="1" applyBorder="1" applyAlignment="1">
      <alignment vertical="center" wrapText="1"/>
    </xf>
    <xf numFmtId="0" fontId="154" fillId="0" borderId="356" xfId="0" applyFont="1" applyFill="1" applyBorder="1" applyAlignment="1" applyProtection="1">
      <alignment horizontal="center" vertical="center"/>
    </xf>
    <xf numFmtId="0" fontId="8" fillId="29" borderId="355" xfId="0" applyFont="1" applyFill="1" applyBorder="1" applyAlignment="1" applyProtection="1">
      <alignment horizontal="center" vertical="center" wrapText="1"/>
    </xf>
    <xf numFmtId="0" fontId="117" fillId="19" borderId="0" xfId="0" applyFont="1" applyFill="1" applyBorder="1" applyAlignment="1">
      <alignment vertical="center"/>
    </xf>
    <xf numFmtId="0" fontId="82" fillId="37" borderId="0" xfId="0" applyFont="1" applyFill="1" applyBorder="1" applyAlignment="1">
      <alignment horizontal="left"/>
    </xf>
    <xf numFmtId="0" fontId="103" fillId="56" borderId="117" xfId="0" applyFont="1" applyFill="1" applyBorder="1" applyAlignment="1">
      <alignment horizontal="center" vertical="center" wrapText="1"/>
    </xf>
    <xf numFmtId="10" fontId="0" fillId="0" borderId="331" xfId="0" applyNumberFormat="1" applyFont="1" applyBorder="1"/>
    <xf numFmtId="0" fontId="0" fillId="0" borderId="331" xfId="0" applyFont="1" applyBorder="1"/>
    <xf numFmtId="0" fontId="0" fillId="16" borderId="331" xfId="0" applyFont="1" applyFill="1" applyBorder="1"/>
    <xf numFmtId="0" fontId="0" fillId="21" borderId="331" xfId="0" applyFont="1" applyFill="1" applyBorder="1"/>
    <xf numFmtId="0" fontId="0" fillId="21" borderId="331" xfId="0" applyFont="1" applyFill="1" applyBorder="1" applyAlignment="1">
      <alignment vertical="center" wrapText="1"/>
    </xf>
    <xf numFmtId="0" fontId="0" fillId="13" borderId="331" xfId="0" applyFont="1" applyFill="1" applyBorder="1"/>
    <xf numFmtId="0" fontId="0" fillId="30" borderId="0" xfId="0" applyFont="1" applyFill="1"/>
    <xf numFmtId="10" fontId="0" fillId="0" borderId="331" xfId="0" applyNumberFormat="1" applyFont="1" applyFill="1" applyBorder="1" applyAlignment="1">
      <alignment horizontal="center" vertical="center"/>
    </xf>
    <xf numFmtId="10" fontId="0" fillId="0" borderId="39" xfId="0" applyNumberFormat="1" applyFont="1" applyBorder="1"/>
    <xf numFmtId="0" fontId="75" fillId="0" borderId="331" xfId="0" applyFont="1" applyBorder="1" applyAlignment="1">
      <alignment horizontal="center" vertical="center" wrapText="1"/>
    </xf>
    <xf numFmtId="0" fontId="0" fillId="0" borderId="331" xfId="0" applyBorder="1"/>
    <xf numFmtId="0" fontId="75" fillId="0" borderId="331" xfId="0" applyFont="1" applyBorder="1" applyAlignment="1">
      <alignment horizontal="center"/>
    </xf>
    <xf numFmtId="166" fontId="0" fillId="0" borderId="331" xfId="0" applyNumberFormat="1" applyBorder="1"/>
    <xf numFmtId="166" fontId="0" fillId="0" borderId="331" xfId="0" applyNumberFormat="1" applyFill="1" applyBorder="1"/>
    <xf numFmtId="0" fontId="0" fillId="0" borderId="331" xfId="0" applyFill="1" applyBorder="1"/>
    <xf numFmtId="0" fontId="117" fillId="21" borderId="117" xfId="0" applyFont="1" applyFill="1" applyBorder="1" applyAlignment="1">
      <alignment horizontal="center"/>
    </xf>
    <xf numFmtId="0" fontId="103" fillId="56" borderId="117" xfId="0" applyFont="1" applyFill="1" applyBorder="1" applyAlignment="1">
      <alignment horizontal="center" vertical="center" wrapText="1"/>
    </xf>
    <xf numFmtId="10" fontId="0" fillId="0" borderId="0" xfId="0" applyNumberFormat="1" applyFont="1" applyBorder="1"/>
    <xf numFmtId="10" fontId="0" fillId="0" borderId="0" xfId="0" applyNumberFormat="1" applyFont="1" applyFill="1" applyBorder="1" applyAlignment="1">
      <alignment vertical="center" wrapText="1"/>
    </xf>
    <xf numFmtId="10" fontId="0" fillId="0" borderId="0" xfId="0" applyNumberFormat="1" applyFont="1" applyFill="1" applyBorder="1"/>
    <xf numFmtId="0" fontId="117" fillId="21" borderId="117" xfId="0" applyFont="1" applyFill="1" applyBorder="1" applyAlignment="1">
      <alignment horizontal="center"/>
    </xf>
    <xf numFmtId="166" fontId="0" fillId="0" borderId="117" xfId="0" applyNumberFormat="1" applyFont="1" applyFill="1" applyBorder="1"/>
    <xf numFmtId="0" fontId="4" fillId="0" borderId="0" xfId="1" applyAlignment="1" applyProtection="1"/>
    <xf numFmtId="0" fontId="108" fillId="0" borderId="0" xfId="0" applyFont="1" applyFill="1" applyBorder="1"/>
    <xf numFmtId="166" fontId="0" fillId="12" borderId="331" xfId="0" applyNumberFormat="1" applyFont="1" applyFill="1" applyBorder="1"/>
    <xf numFmtId="0" fontId="0" fillId="0" borderId="331" xfId="0" applyFont="1" applyBorder="1" applyAlignment="1">
      <alignment horizontal="justify" wrapText="1"/>
    </xf>
    <xf numFmtId="0" fontId="75" fillId="0" borderId="331" xfId="0" applyFont="1" applyFill="1" applyBorder="1" applyAlignment="1"/>
    <xf numFmtId="0" fontId="75" fillId="0" borderId="331" xfId="0" applyFont="1" applyFill="1" applyBorder="1" applyAlignment="1">
      <alignment horizontal="center"/>
    </xf>
    <xf numFmtId="0" fontId="0" fillId="0" borderId="331" xfId="0" applyFont="1" applyBorder="1" applyAlignment="1">
      <alignment horizontal="justify"/>
    </xf>
    <xf numFmtId="0" fontId="0" fillId="0" borderId="331" xfId="0" applyFont="1" applyBorder="1" applyAlignment="1">
      <alignment horizontal="center" vertical="center" wrapText="1"/>
    </xf>
    <xf numFmtId="0" fontId="117" fillId="0" borderId="117" xfId="0" applyFont="1" applyFill="1" applyBorder="1" applyAlignment="1">
      <alignment horizontal="center"/>
    </xf>
    <xf numFmtId="0" fontId="85" fillId="0" borderId="117" xfId="0" applyFont="1" applyFill="1" applyBorder="1" applyAlignment="1">
      <alignment horizontal="center" vertical="center" wrapText="1"/>
    </xf>
    <xf numFmtId="0" fontId="0" fillId="0" borderId="202" xfId="0" applyFont="1" applyFill="1" applyBorder="1" applyAlignment="1">
      <alignment vertical="center"/>
    </xf>
    <xf numFmtId="0" fontId="85" fillId="0" borderId="117" xfId="0" applyFont="1" applyFill="1" applyBorder="1" applyAlignment="1">
      <alignment vertical="center"/>
    </xf>
    <xf numFmtId="0" fontId="0" fillId="0" borderId="204" xfId="0" applyFont="1" applyFill="1" applyBorder="1" applyAlignment="1">
      <alignment vertical="center"/>
    </xf>
    <xf numFmtId="0" fontId="0" fillId="0" borderId="117" xfId="0" applyFont="1" applyFill="1" applyBorder="1" applyAlignment="1">
      <alignment vertical="center"/>
    </xf>
    <xf numFmtId="0" fontId="0" fillId="0" borderId="368" xfId="0" applyFont="1" applyFill="1" applyBorder="1"/>
    <xf numFmtId="0" fontId="11" fillId="0" borderId="0" xfId="0" applyFont="1" applyFill="1" applyAlignment="1">
      <alignment horizontal="left" indent="1"/>
    </xf>
    <xf numFmtId="0" fontId="241" fillId="0" borderId="0" xfId="0" applyFont="1" applyAlignment="1">
      <alignment horizontal="left" indent="2"/>
    </xf>
    <xf numFmtId="0" fontId="0" fillId="0" borderId="0" xfId="0" applyFont="1" applyAlignment="1">
      <alignment horizontal="left" indent="2"/>
    </xf>
    <xf numFmtId="0" fontId="117" fillId="0" borderId="0" xfId="0" applyFont="1" applyAlignment="1">
      <alignment horizontal="left" indent="2"/>
    </xf>
    <xf numFmtId="0" fontId="0" fillId="0" borderId="0" xfId="0" applyFont="1" applyFill="1" applyAlignment="1">
      <alignment horizontal="left" indent="2"/>
    </xf>
    <xf numFmtId="0" fontId="14" fillId="0" borderId="0" xfId="1" applyFont="1" applyFill="1" applyAlignment="1" applyProtection="1">
      <alignment horizontal="left" indent="2"/>
    </xf>
    <xf numFmtId="0" fontId="4" fillId="0" borderId="0" xfId="1" applyBorder="1" applyAlignment="1" applyProtection="1">
      <alignment horizontal="left" indent="2"/>
    </xf>
    <xf numFmtId="0" fontId="108" fillId="0" borderId="117" xfId="0" applyFont="1" applyBorder="1" applyAlignment="1">
      <alignment horizontal="center" vertical="center" wrapText="1"/>
    </xf>
    <xf numFmtId="0" fontId="4" fillId="0" borderId="0" xfId="1" applyFill="1" applyBorder="1" applyAlignment="1" applyProtection="1">
      <alignment vertical="center"/>
    </xf>
    <xf numFmtId="0" fontId="4" fillId="0" borderId="0" xfId="1" applyBorder="1" applyAlignment="1" applyProtection="1">
      <alignment horizontal="left" indent="1"/>
    </xf>
    <xf numFmtId="0" fontId="0" fillId="0" borderId="0" xfId="0" applyAlignment="1"/>
    <xf numFmtId="0" fontId="6" fillId="30" borderId="0" xfId="0" applyFont="1" applyFill="1" applyBorder="1" applyAlignment="1" applyProtection="1">
      <alignment horizontal="left" vertical="top" wrapText="1"/>
    </xf>
    <xf numFmtId="4" fontId="6" fillId="69" borderId="18" xfId="0" applyNumberFormat="1" applyFont="1" applyFill="1" applyBorder="1" applyAlignment="1" applyProtection="1">
      <alignment horizontal="right" vertical="center"/>
    </xf>
    <xf numFmtId="0" fontId="4" fillId="30" borderId="0" xfId="1" applyFill="1" applyBorder="1" applyAlignment="1" applyProtection="1">
      <alignment vertical="top" wrapText="1"/>
    </xf>
    <xf numFmtId="166" fontId="0" fillId="0" borderId="0" xfId="0" applyNumberFormat="1" applyFont="1" applyFill="1" applyBorder="1" applyAlignment="1">
      <alignment horizontal="right" vertical="center" wrapText="1"/>
    </xf>
    <xf numFmtId="166" fontId="0" fillId="0" borderId="369" xfId="0" applyNumberFormat="1" applyFont="1" applyFill="1" applyBorder="1" applyAlignment="1">
      <alignment horizontal="right" vertical="center" wrapText="1"/>
    </xf>
    <xf numFmtId="2" fontId="0" fillId="0" borderId="331" xfId="0" applyNumberFormat="1" applyFont="1" applyBorder="1"/>
    <xf numFmtId="0" fontId="103" fillId="21" borderId="86" xfId="0" applyFont="1" applyFill="1" applyBorder="1" applyAlignment="1">
      <alignment vertical="center"/>
    </xf>
    <xf numFmtId="0" fontId="103" fillId="21" borderId="87" xfId="0" applyFont="1" applyFill="1" applyBorder="1" applyAlignment="1">
      <alignment vertical="center"/>
    </xf>
    <xf numFmtId="0" fontId="103" fillId="21" borderId="82" xfId="0" applyFont="1" applyFill="1" applyBorder="1" applyAlignment="1">
      <alignment vertical="center"/>
    </xf>
    <xf numFmtId="0" fontId="103" fillId="21" borderId="105" xfId="0" applyFont="1" applyFill="1" applyBorder="1" applyAlignment="1">
      <alignment vertical="center"/>
    </xf>
    <xf numFmtId="0" fontId="103" fillId="21" borderId="69" xfId="0" applyFont="1" applyFill="1" applyBorder="1" applyAlignment="1">
      <alignment vertical="center"/>
    </xf>
    <xf numFmtId="0" fontId="103" fillId="21" borderId="95" xfId="0" applyFont="1" applyFill="1" applyBorder="1" applyAlignment="1">
      <alignment vertical="center"/>
    </xf>
    <xf numFmtId="0" fontId="103" fillId="21" borderId="97" xfId="0" applyFont="1" applyFill="1" applyBorder="1" applyAlignment="1">
      <alignment vertical="center"/>
    </xf>
    <xf numFmtId="0" fontId="103" fillId="21" borderId="98" xfId="0" applyFont="1" applyFill="1" applyBorder="1" applyAlignment="1">
      <alignment vertical="center"/>
    </xf>
    <xf numFmtId="0" fontId="108" fillId="21" borderId="331" xfId="0" applyFont="1" applyFill="1" applyBorder="1" applyAlignment="1">
      <alignment horizontal="center" vertical="center"/>
    </xf>
    <xf numFmtId="0" fontId="108" fillId="13" borderId="331" xfId="0" applyFont="1" applyFill="1" applyBorder="1" applyAlignment="1">
      <alignment horizontal="center" vertical="center"/>
    </xf>
    <xf numFmtId="0" fontId="118" fillId="21" borderId="364" xfId="0" applyFont="1" applyFill="1" applyBorder="1" applyAlignment="1">
      <alignment horizontal="left" vertical="center"/>
    </xf>
    <xf numFmtId="165" fontId="103" fillId="0" borderId="331" xfId="7" applyNumberFormat="1" applyFont="1" applyFill="1" applyBorder="1"/>
    <xf numFmtId="0" fontId="118" fillId="21" borderId="331" xfId="0" applyFont="1" applyFill="1" applyBorder="1" applyAlignment="1">
      <alignment horizontal="left" vertical="center"/>
    </xf>
    <xf numFmtId="165" fontId="103" fillId="0" borderId="331" xfId="7" applyNumberFormat="1" applyFont="1" applyFill="1" applyBorder="1" applyAlignment="1">
      <alignment horizontal="right"/>
    </xf>
    <xf numFmtId="0" fontId="115" fillId="30" borderId="0" xfId="0" applyFont="1" applyFill="1" applyBorder="1" applyAlignment="1" applyProtection="1">
      <alignment vertical="center"/>
    </xf>
    <xf numFmtId="0" fontId="20" fillId="30" borderId="0" xfId="0" applyFont="1" applyFill="1" applyBorder="1" applyAlignment="1" applyProtection="1">
      <alignment vertical="center" wrapText="1"/>
    </xf>
    <xf numFmtId="0" fontId="258" fillId="13" borderId="331" xfId="7" applyFont="1" applyFill="1" applyBorder="1" applyAlignment="1">
      <alignment horizontal="right" vertical="center"/>
    </xf>
    <xf numFmtId="0" fontId="127" fillId="21" borderId="188" xfId="0" applyFont="1" applyFill="1" applyBorder="1" applyAlignment="1">
      <alignment horizontal="left"/>
    </xf>
    <xf numFmtId="0" fontId="0" fillId="0" borderId="382" xfId="0" applyFont="1" applyBorder="1" applyAlignment="1">
      <alignment horizontal="left"/>
    </xf>
    <xf numFmtId="0" fontId="0" fillId="0" borderId="383" xfId="0" applyFont="1" applyBorder="1" applyAlignment="1">
      <alignment horizontal="left"/>
    </xf>
    <xf numFmtId="0" fontId="0" fillId="0" borderId="189" xfId="0" applyFont="1" applyFill="1" applyBorder="1" applyAlignment="1">
      <alignment horizontal="left"/>
    </xf>
    <xf numFmtId="0" fontId="0" fillId="0" borderId="375" xfId="0" applyFont="1" applyBorder="1" applyAlignment="1">
      <alignment horizontal="left"/>
    </xf>
    <xf numFmtId="0" fontId="108" fillId="13" borderId="364" xfId="0" applyFont="1" applyFill="1" applyBorder="1"/>
    <xf numFmtId="0" fontId="117" fillId="21" borderId="383" xfId="0" applyFont="1" applyFill="1" applyBorder="1" applyAlignment="1">
      <alignment horizontal="left"/>
    </xf>
    <xf numFmtId="0" fontId="0" fillId="21" borderId="383" xfId="0" applyFont="1" applyFill="1" applyBorder="1" applyAlignment="1">
      <alignment horizontal="center"/>
    </xf>
    <xf numFmtId="0" fontId="117" fillId="0" borderId="189" xfId="0" applyFont="1" applyFill="1" applyBorder="1" applyAlignment="1">
      <alignment horizontal="left" vertical="center"/>
    </xf>
    <xf numFmtId="0" fontId="117" fillId="0" borderId="375" xfId="0" applyFont="1" applyFill="1" applyBorder="1" applyAlignment="1">
      <alignment horizontal="left" vertical="center"/>
    </xf>
    <xf numFmtId="0" fontId="0" fillId="0" borderId="367" xfId="0" applyFont="1" applyBorder="1"/>
    <xf numFmtId="0" fontId="258" fillId="20" borderId="0" xfId="7" applyFont="1" applyFill="1"/>
    <xf numFmtId="0" fontId="258" fillId="22" borderId="0" xfId="7" applyFont="1" applyFill="1"/>
    <xf numFmtId="0" fontId="258" fillId="24" borderId="0" xfId="7" applyFont="1" applyFill="1"/>
    <xf numFmtId="0" fontId="258" fillId="19" borderId="0" xfId="7" applyFont="1" applyFill="1"/>
    <xf numFmtId="0" fontId="258" fillId="13" borderId="331" xfId="7" applyFont="1" applyFill="1" applyBorder="1" applyAlignment="1">
      <alignment horizontal="left" vertical="center"/>
    </xf>
    <xf numFmtId="0" fontId="0" fillId="0" borderId="73" xfId="0" applyFont="1" applyBorder="1" applyAlignment="1">
      <alignment horizontal="left"/>
    </xf>
    <xf numFmtId="0" fontId="6" fillId="30" borderId="0" xfId="0" applyFont="1" applyFill="1" applyBorder="1" applyAlignment="1" applyProtection="1">
      <alignment horizontal="left" vertical="top" wrapText="1"/>
    </xf>
    <xf numFmtId="0" fontId="14" fillId="37" borderId="0" xfId="1" applyFont="1" applyFill="1" applyBorder="1" applyAlignment="1" applyProtection="1">
      <alignment horizontal="left"/>
    </xf>
    <xf numFmtId="0" fontId="82" fillId="12" borderId="62" xfId="0" applyFont="1" applyFill="1" applyBorder="1" applyAlignment="1">
      <alignment horizontal="center" vertical="center"/>
    </xf>
    <xf numFmtId="0" fontId="22" fillId="30" borderId="0" xfId="0" applyFont="1" applyFill="1" applyBorder="1" applyAlignment="1">
      <alignment horizontal="left" vertical="center"/>
    </xf>
    <xf numFmtId="0" fontId="82" fillId="0" borderId="159" xfId="0" applyFont="1" applyFill="1" applyBorder="1" applyAlignment="1">
      <alignment horizontal="center" vertical="center"/>
    </xf>
    <xf numFmtId="0" fontId="82" fillId="12" borderId="62" xfId="0" applyFont="1" applyFill="1" applyBorder="1" applyAlignment="1">
      <alignment horizontal="center" vertical="center" wrapText="1"/>
    </xf>
    <xf numFmtId="0" fontId="92" fillId="30" borderId="0" xfId="0" applyFont="1" applyFill="1" applyBorder="1" applyAlignment="1" applyProtection="1">
      <alignment horizontal="left"/>
    </xf>
    <xf numFmtId="0" fontId="118" fillId="21" borderId="331" xfId="0" applyFont="1" applyFill="1" applyBorder="1" applyAlignment="1">
      <alignment horizontal="center" vertical="center"/>
    </xf>
    <xf numFmtId="0" fontId="261" fillId="26" borderId="331" xfId="0" applyFont="1" applyFill="1" applyBorder="1" applyAlignment="1" applyProtection="1">
      <alignment horizontal="center" vertical="center" wrapText="1"/>
    </xf>
    <xf numFmtId="166" fontId="103" fillId="0" borderId="364" xfId="0" applyNumberFormat="1" applyFont="1" applyFill="1" applyBorder="1" applyAlignment="1" applyProtection="1">
      <alignment horizontal="left" vertical="center"/>
    </xf>
    <xf numFmtId="166" fontId="103" fillId="0" borderId="364" xfId="0" applyNumberFormat="1" applyFont="1" applyFill="1" applyBorder="1" applyAlignment="1" applyProtection="1">
      <alignment horizontal="right" vertical="center"/>
    </xf>
    <xf numFmtId="168" fontId="103" fillId="0" borderId="364" xfId="0" applyNumberFormat="1" applyFont="1" applyFill="1" applyBorder="1" applyAlignment="1" applyProtection="1">
      <alignment horizontal="right" vertical="center"/>
    </xf>
    <xf numFmtId="166" fontId="103" fillId="0" borderId="331" xfId="0" applyNumberFormat="1" applyFont="1" applyFill="1" applyBorder="1" applyAlignment="1" applyProtection="1">
      <alignment horizontal="right" vertical="center"/>
    </xf>
    <xf numFmtId="4" fontId="110" fillId="0" borderId="364" xfId="0" applyNumberFormat="1" applyFont="1" applyFill="1" applyBorder="1" applyAlignment="1" applyProtection="1">
      <alignment horizontal="right" vertical="center"/>
    </xf>
    <xf numFmtId="4" fontId="110" fillId="0" borderId="331" xfId="0" applyNumberFormat="1" applyFont="1" applyFill="1" applyBorder="1" applyAlignment="1" applyProtection="1">
      <alignment horizontal="right" vertical="center"/>
    </xf>
    <xf numFmtId="4" fontId="103" fillId="30" borderId="0" xfId="7" applyNumberFormat="1" applyFont="1" applyFill="1"/>
    <xf numFmtId="0" fontId="103" fillId="30" borderId="0" xfId="7" applyFont="1" applyFill="1"/>
    <xf numFmtId="0" fontId="103" fillId="30" borderId="0" xfId="7" applyFont="1" applyFill="1" applyBorder="1" applyAlignment="1">
      <alignment horizontal="center" vertical="center" wrapText="1"/>
    </xf>
    <xf numFmtId="0" fontId="0" fillId="0" borderId="331" xfId="0" applyFont="1" applyFill="1" applyBorder="1"/>
    <xf numFmtId="0" fontId="0" fillId="0" borderId="385" xfId="0" applyFont="1" applyBorder="1" applyAlignment="1">
      <alignment horizontal="left"/>
    </xf>
    <xf numFmtId="0" fontId="103" fillId="0" borderId="187" xfId="7" applyFont="1" applyFill="1" applyBorder="1"/>
    <xf numFmtId="0" fontId="0" fillId="0" borderId="80" xfId="0" applyFont="1" applyFill="1" applyBorder="1" applyAlignment="1">
      <alignment horizontal="left"/>
    </xf>
    <xf numFmtId="0" fontId="103" fillId="0" borderId="331" xfId="0" applyFont="1" applyFill="1" applyBorder="1" applyAlignment="1"/>
    <xf numFmtId="165" fontId="103" fillId="0" borderId="331" xfId="0" applyNumberFormat="1" applyFont="1" applyFill="1" applyBorder="1" applyAlignment="1">
      <alignment horizontal="center"/>
    </xf>
    <xf numFmtId="0" fontId="134" fillId="21" borderId="318" xfId="0" applyFont="1" applyFill="1" applyBorder="1" applyAlignment="1">
      <alignment vertical="top"/>
    </xf>
    <xf numFmtId="0" fontId="134" fillId="21" borderId="319" xfId="0" applyFont="1" applyFill="1" applyBorder="1" applyAlignment="1">
      <alignment vertical="top"/>
    </xf>
    <xf numFmtId="0" fontId="134" fillId="21" borderId="320" xfId="0" applyFont="1" applyFill="1" applyBorder="1" applyAlignment="1">
      <alignment vertical="top"/>
    </xf>
    <xf numFmtId="0" fontId="134" fillId="21" borderId="321" xfId="0" applyFont="1" applyFill="1" applyBorder="1" applyAlignment="1">
      <alignment vertical="top"/>
    </xf>
    <xf numFmtId="0" fontId="134" fillId="12" borderId="62" xfId="0" applyFont="1" applyFill="1" applyBorder="1" applyAlignment="1">
      <alignment horizontal="center" vertical="center" wrapText="1"/>
    </xf>
    <xf numFmtId="4" fontId="6" fillId="0" borderId="292" xfId="0" applyNumberFormat="1" applyFont="1" applyFill="1" applyBorder="1" applyAlignment="1" applyProtection="1">
      <alignment horizontal="center" vertical="center"/>
    </xf>
    <xf numFmtId="0" fontId="134" fillId="37" borderId="0" xfId="0" applyFont="1" applyFill="1" applyBorder="1" applyAlignment="1">
      <alignment horizontal="left" vertical="center" indent="2"/>
    </xf>
    <xf numFmtId="0" fontId="11" fillId="37" borderId="0" xfId="1" applyFont="1" applyFill="1" applyBorder="1" applyAlignment="1" applyProtection="1"/>
    <xf numFmtId="0" fontId="117" fillId="0" borderId="0" xfId="0" applyFont="1" applyFill="1" applyAlignment="1"/>
    <xf numFmtId="0" fontId="0" fillId="0" borderId="0" xfId="0" applyFill="1" applyAlignment="1"/>
    <xf numFmtId="0" fontId="134" fillId="0" borderId="39" xfId="0" applyFont="1" applyBorder="1" applyAlignment="1"/>
    <xf numFmtId="0" fontId="159" fillId="37" borderId="0" xfId="0" applyFont="1" applyFill="1" applyBorder="1" applyAlignment="1">
      <alignment horizontal="left" vertical="center"/>
    </xf>
    <xf numFmtId="0" fontId="159" fillId="37" borderId="0" xfId="0" applyFont="1" applyFill="1" applyBorder="1" applyAlignment="1"/>
    <xf numFmtId="166" fontId="6" fillId="0" borderId="62" xfId="0" applyNumberFormat="1" applyFont="1" applyBorder="1"/>
    <xf numFmtId="0" fontId="34" fillId="30" borderId="0" xfId="0" applyFont="1" applyFill="1" applyAlignment="1">
      <alignment horizontal="left" vertical="center"/>
    </xf>
    <xf numFmtId="0" fontId="11" fillId="30" borderId="0" xfId="0" applyFont="1" applyFill="1" applyAlignment="1">
      <alignment horizontal="left" vertical="center" indent="1"/>
    </xf>
    <xf numFmtId="0" fontId="11" fillId="30" borderId="0" xfId="0" applyFont="1" applyFill="1" applyAlignment="1">
      <alignment horizontal="left"/>
    </xf>
    <xf numFmtId="0" fontId="11" fillId="30" borderId="0" xfId="0" applyFont="1" applyFill="1" applyAlignment="1">
      <alignment horizontal="left" vertical="center" indent="3"/>
    </xf>
    <xf numFmtId="0" fontId="6" fillId="12" borderId="39" xfId="0" applyFont="1" applyFill="1" applyBorder="1" applyAlignment="1">
      <alignment vertical="top" wrapText="1"/>
    </xf>
    <xf numFmtId="166" fontId="6" fillId="0" borderId="62" xfId="0" applyNumberFormat="1" applyFont="1" applyBorder="1" applyAlignment="1">
      <alignment horizontal="right"/>
    </xf>
    <xf numFmtId="0" fontId="6" fillId="12" borderId="59" xfId="0" applyFont="1" applyFill="1" applyBorder="1" applyAlignment="1">
      <alignment horizontal="left" vertical="center" wrapText="1"/>
    </xf>
    <xf numFmtId="0" fontId="6" fillId="12" borderId="62" xfId="0" applyFont="1" applyFill="1" applyBorder="1" applyAlignment="1">
      <alignment vertical="top" wrapText="1"/>
    </xf>
    <xf numFmtId="0" fontId="212" fillId="30" borderId="0" xfId="0" applyFont="1" applyFill="1" applyBorder="1"/>
    <xf numFmtId="0" fontId="264" fillId="30" borderId="0" xfId="0" applyFont="1" applyFill="1" applyBorder="1" applyAlignment="1" applyProtection="1">
      <alignment vertical="center"/>
    </xf>
    <xf numFmtId="0" fontId="265" fillId="30" borderId="0" xfId="0" applyFont="1" applyFill="1"/>
    <xf numFmtId="0" fontId="81" fillId="30" borderId="0" xfId="0" applyFont="1" applyFill="1" applyAlignment="1"/>
    <xf numFmtId="0" fontId="81" fillId="30" borderId="0" xfId="0" applyFont="1" applyFill="1" applyAlignment="1">
      <alignment vertical="top" wrapText="1"/>
    </xf>
    <xf numFmtId="0" fontId="34" fillId="30" borderId="0" xfId="0" applyFont="1" applyFill="1" applyAlignment="1">
      <alignment horizontal="left" vertical="center" indent="1"/>
    </xf>
    <xf numFmtId="0" fontId="11" fillId="30" borderId="0" xfId="0" applyFont="1" applyFill="1" applyAlignment="1">
      <alignment horizontal="left" indent="1"/>
    </xf>
    <xf numFmtId="0" fontId="213" fillId="30" borderId="0" xfId="0" applyFont="1" applyFill="1" applyBorder="1" applyAlignment="1">
      <alignment horizontal="left" indent="1"/>
    </xf>
    <xf numFmtId="0" fontId="11" fillId="30" borderId="0" xfId="0" applyFont="1" applyFill="1" applyAlignment="1">
      <alignment horizontal="left" vertical="top" indent="1"/>
    </xf>
    <xf numFmtId="0" fontId="11" fillId="30" borderId="0" xfId="0" applyFont="1" applyFill="1" applyAlignment="1">
      <alignment horizontal="left" vertical="center" indent="9"/>
    </xf>
    <xf numFmtId="0" fontId="188" fillId="30" borderId="0" xfId="0" applyFont="1" applyFill="1" applyAlignment="1">
      <alignment horizontal="left" vertical="center" indent="1"/>
    </xf>
    <xf numFmtId="0" fontId="134" fillId="30" borderId="0" xfId="0" applyFont="1" applyFill="1" applyAlignment="1">
      <alignment horizontal="left" indent="1"/>
    </xf>
    <xf numFmtId="0" fontId="136" fillId="0" borderId="62" xfId="0" applyFont="1" applyBorder="1" applyAlignment="1">
      <alignment vertical="center"/>
    </xf>
    <xf numFmtId="3" fontId="136" fillId="0" borderId="62" xfId="0" applyNumberFormat="1" applyFont="1" applyBorder="1" applyAlignment="1">
      <alignment horizontal="right" vertical="center"/>
    </xf>
    <xf numFmtId="0" fontId="136" fillId="0" borderId="62" xfId="0" applyFont="1" applyBorder="1" applyAlignment="1">
      <alignment horizontal="right" vertical="center"/>
    </xf>
    <xf numFmtId="0" fontId="140" fillId="12" borderId="386" xfId="0" applyFont="1" applyFill="1" applyBorder="1" applyAlignment="1">
      <alignment horizontal="center" vertical="center" wrapText="1"/>
    </xf>
    <xf numFmtId="0" fontId="59" fillId="0" borderId="389" xfId="0" applyFont="1" applyFill="1" applyBorder="1" applyAlignment="1">
      <alignment horizontal="left"/>
    </xf>
    <xf numFmtId="0" fontId="59" fillId="0" borderId="387" xfId="0" applyFont="1" applyFill="1" applyBorder="1" applyAlignment="1">
      <alignment horizontal="left"/>
    </xf>
    <xf numFmtId="0" fontId="59" fillId="18" borderId="387" xfId="0" applyFont="1" applyFill="1" applyBorder="1" applyAlignment="1">
      <alignment horizontal="left"/>
    </xf>
    <xf numFmtId="166" fontId="6" fillId="18" borderId="386" xfId="0" applyNumberFormat="1" applyFont="1" applyFill="1" applyBorder="1" applyAlignment="1">
      <alignment horizontal="center"/>
    </xf>
    <xf numFmtId="0" fontId="268" fillId="30" borderId="0" xfId="0" applyFont="1" applyFill="1" applyBorder="1" applyAlignment="1" applyProtection="1">
      <alignment horizontal="left"/>
    </xf>
    <xf numFmtId="0" fontId="268" fillId="30" borderId="0" xfId="0" applyFont="1" applyFill="1" applyBorder="1" applyAlignment="1">
      <alignment horizontal="left"/>
    </xf>
    <xf numFmtId="0" fontId="163" fillId="30" borderId="0" xfId="0" applyFont="1" applyFill="1" applyBorder="1" applyAlignment="1">
      <alignment horizontal="left" vertical="top"/>
    </xf>
    <xf numFmtId="0" fontId="134" fillId="30" borderId="0" xfId="0" applyFont="1" applyFill="1" applyBorder="1" applyAlignment="1">
      <alignment horizontal="right"/>
    </xf>
    <xf numFmtId="0" fontId="155" fillId="30" borderId="0" xfId="0" applyFont="1" applyFill="1" applyBorder="1" applyAlignment="1">
      <alignment horizontal="left" vertical="top"/>
    </xf>
    <xf numFmtId="0" fontId="149" fillId="30" borderId="0" xfId="0" applyFont="1" applyFill="1" applyBorder="1" applyAlignment="1"/>
    <xf numFmtId="0" fontId="155" fillId="30" borderId="0" xfId="0" applyFont="1" applyFill="1" applyBorder="1" applyAlignment="1">
      <alignment horizontal="right"/>
    </xf>
    <xf numFmtId="0" fontId="152" fillId="30" borderId="0" xfId="0" applyFont="1" applyFill="1" applyBorder="1"/>
    <xf numFmtId="0" fontId="155" fillId="30" borderId="0" xfId="0" applyFont="1" applyFill="1" applyBorder="1" applyAlignment="1">
      <alignment horizontal="right" vertical="top"/>
    </xf>
    <xf numFmtId="0" fontId="149" fillId="30" borderId="0" xfId="0" applyFont="1" applyFill="1" applyBorder="1" applyAlignment="1">
      <alignment horizontal="left"/>
    </xf>
    <xf numFmtId="0" fontId="149" fillId="30" borderId="0" xfId="0" applyFont="1" applyFill="1" applyBorder="1" applyAlignment="1">
      <alignment horizontal="left" vertical="top"/>
    </xf>
    <xf numFmtId="166" fontId="6" fillId="18" borderId="14" xfId="0" applyNumberFormat="1" applyFont="1" applyFill="1" applyBorder="1" applyAlignment="1">
      <alignment vertical="center"/>
    </xf>
    <xf numFmtId="166" fontId="6" fillId="18" borderId="1" xfId="0" applyNumberFormat="1" applyFont="1" applyFill="1" applyBorder="1" applyAlignment="1">
      <alignment horizontal="center"/>
    </xf>
    <xf numFmtId="0" fontId="22" fillId="29" borderId="0" xfId="0" applyFont="1" applyFill="1" applyBorder="1" applyAlignment="1">
      <alignment vertical="center"/>
    </xf>
    <xf numFmtId="0" fontId="59" fillId="4" borderId="389" xfId="0" applyFont="1" applyFill="1" applyBorder="1" applyAlignment="1">
      <alignment horizontal="left"/>
    </xf>
    <xf numFmtId="0" fontId="59" fillId="4" borderId="387" xfId="0" applyFont="1" applyFill="1" applyBorder="1" applyAlignment="1">
      <alignment horizontal="left"/>
    </xf>
    <xf numFmtId="0" fontId="19" fillId="29" borderId="63" xfId="0" applyFont="1" applyFill="1" applyBorder="1" applyAlignment="1" applyProtection="1">
      <alignment vertical="top" wrapText="1"/>
    </xf>
    <xf numFmtId="0" fontId="19" fillId="29" borderId="64" xfId="0" applyFont="1" applyFill="1" applyBorder="1" applyAlignment="1" applyProtection="1">
      <alignment vertical="top" wrapText="1"/>
    </xf>
    <xf numFmtId="0" fontId="19" fillId="29" borderId="127" xfId="0" applyFont="1" applyFill="1" applyBorder="1" applyAlignment="1" applyProtection="1">
      <alignment vertical="top" wrapText="1"/>
    </xf>
    <xf numFmtId="0" fontId="19" fillId="29" borderId="57" xfId="0" applyFont="1" applyFill="1" applyBorder="1" applyAlignment="1" applyProtection="1">
      <alignment vertical="top" wrapText="1"/>
    </xf>
    <xf numFmtId="0" fontId="19" fillId="29" borderId="70" xfId="0" applyFont="1" applyFill="1" applyBorder="1" applyAlignment="1" applyProtection="1">
      <alignment vertical="top" wrapText="1"/>
    </xf>
    <xf numFmtId="0" fontId="19" fillId="29" borderId="59" xfId="0" applyFont="1" applyFill="1" applyBorder="1" applyAlignment="1" applyProtection="1">
      <alignment vertical="top" wrapText="1"/>
    </xf>
    <xf numFmtId="0" fontId="0" fillId="11" borderId="331" xfId="0" applyFont="1" applyFill="1" applyBorder="1" applyAlignment="1">
      <alignment horizontal="center" vertical="center"/>
    </xf>
    <xf numFmtId="0" fontId="0" fillId="11" borderId="331" xfId="0" applyFont="1" applyFill="1" applyBorder="1"/>
    <xf numFmtId="4" fontId="0" fillId="11" borderId="331" xfId="0" applyNumberFormat="1" applyFont="1" applyFill="1" applyBorder="1"/>
    <xf numFmtId="4" fontId="0" fillId="0" borderId="0" xfId="0" applyNumberFormat="1" applyFont="1"/>
    <xf numFmtId="0" fontId="103" fillId="0" borderId="0" xfId="7" applyFont="1" applyAlignment="1"/>
    <xf numFmtId="0" fontId="0" fillId="0" borderId="392" xfId="0" applyFont="1" applyFill="1" applyBorder="1"/>
    <xf numFmtId="0" fontId="0" fillId="0" borderId="393" xfId="0" applyFont="1" applyFill="1" applyBorder="1"/>
    <xf numFmtId="4" fontId="0" fillId="0" borderId="394" xfId="0" applyNumberFormat="1" applyFont="1" applyFill="1" applyBorder="1" applyAlignment="1">
      <alignment horizontal="right"/>
    </xf>
    <xf numFmtId="0" fontId="103" fillId="12" borderId="187" xfId="0" applyFont="1" applyFill="1" applyBorder="1" applyAlignment="1" applyProtection="1">
      <alignment vertical="top" wrapText="1"/>
    </xf>
    <xf numFmtId="0" fontId="0" fillId="0" borderId="395" xfId="0" applyFont="1" applyFill="1" applyBorder="1"/>
    <xf numFmtId="0" fontId="0" fillId="0" borderId="396" xfId="0" applyFont="1" applyFill="1" applyBorder="1"/>
    <xf numFmtId="0" fontId="155" fillId="31" borderId="2" xfId="1" applyFont="1" applyFill="1" applyBorder="1" applyAlignment="1" applyProtection="1">
      <alignment vertical="center"/>
    </xf>
    <xf numFmtId="0" fontId="82" fillId="12" borderId="62" xfId="0" applyFont="1" applyFill="1" applyBorder="1" applyAlignment="1">
      <alignment horizontal="center" vertical="center" wrapText="1"/>
    </xf>
    <xf numFmtId="0" fontId="103" fillId="0" borderId="331" xfId="0" applyFont="1" applyFill="1" applyBorder="1"/>
    <xf numFmtId="10" fontId="0" fillId="30" borderId="62" xfId="0" applyNumberFormat="1" applyFont="1" applyFill="1" applyBorder="1"/>
    <xf numFmtId="10" fontId="0" fillId="30" borderId="39" xfId="0" applyNumberFormat="1" applyFont="1" applyFill="1" applyBorder="1"/>
    <xf numFmtId="10" fontId="0" fillId="30" borderId="331" xfId="0" applyNumberFormat="1" applyFont="1" applyFill="1" applyBorder="1"/>
    <xf numFmtId="2" fontId="0" fillId="0" borderId="117" xfId="0" applyNumberFormat="1" applyFont="1" applyBorder="1"/>
    <xf numFmtId="2" fontId="159" fillId="0" borderId="159" xfId="0" applyNumberFormat="1" applyFont="1" applyFill="1" applyBorder="1"/>
    <xf numFmtId="165" fontId="6" fillId="24" borderId="135" xfId="0" applyNumberFormat="1" applyFont="1" applyFill="1" applyBorder="1" applyAlignment="1" applyProtection="1">
      <alignment horizontal="right" vertical="center" wrapText="1"/>
    </xf>
    <xf numFmtId="165" fontId="6" fillId="24" borderId="6" xfId="0" applyNumberFormat="1" applyFont="1" applyFill="1" applyBorder="1" applyAlignment="1" applyProtection="1">
      <alignment horizontal="right" vertical="center" wrapText="1"/>
    </xf>
    <xf numFmtId="165" fontId="20" fillId="0" borderId="6" xfId="0" applyNumberFormat="1" applyFont="1" applyFill="1" applyBorder="1" applyAlignment="1" applyProtection="1">
      <alignment horizontal="right" vertical="center"/>
    </xf>
    <xf numFmtId="4" fontId="6" fillId="0" borderId="6" xfId="0" applyNumberFormat="1" applyFont="1" applyFill="1" applyBorder="1" applyAlignment="1" applyProtection="1">
      <alignment horizontal="center" vertical="center" wrapText="1"/>
    </xf>
    <xf numFmtId="0" fontId="31" fillId="30" borderId="7" xfId="0" applyFont="1" applyFill="1" applyBorder="1" applyAlignment="1" applyProtection="1">
      <alignment vertical="center" wrapText="1"/>
    </xf>
    <xf numFmtId="10" fontId="82" fillId="73" borderId="228" xfId="0" applyNumberFormat="1" applyFont="1" applyFill="1" applyBorder="1" applyAlignment="1">
      <alignment horizontal="center" wrapText="1"/>
    </xf>
    <xf numFmtId="4" fontId="6" fillId="0" borderId="348" xfId="0" applyNumberFormat="1" applyFont="1" applyFill="1" applyBorder="1" applyAlignment="1" applyProtection="1">
      <alignment horizontal="center" vertical="center"/>
    </xf>
    <xf numFmtId="4" fontId="6" fillId="0" borderId="346" xfId="0" applyNumberFormat="1" applyFont="1" applyFill="1" applyBorder="1" applyAlignment="1" applyProtection="1">
      <alignment horizontal="center" vertical="center"/>
    </xf>
    <xf numFmtId="4" fontId="6" fillId="0" borderId="347" xfId="0" applyNumberFormat="1" applyFont="1" applyFill="1" applyBorder="1" applyAlignment="1" applyProtection="1">
      <alignment horizontal="center" vertical="center"/>
    </xf>
    <xf numFmtId="4" fontId="6" fillId="0" borderId="350" xfId="0" applyNumberFormat="1" applyFont="1" applyFill="1" applyBorder="1" applyAlignment="1" applyProtection="1">
      <alignment horizontal="center" vertical="center"/>
    </xf>
    <xf numFmtId="4" fontId="6" fillId="0" borderId="351" xfId="0" applyNumberFormat="1" applyFont="1" applyFill="1" applyBorder="1" applyAlignment="1" applyProtection="1">
      <alignment horizontal="center" vertical="center"/>
    </xf>
    <xf numFmtId="4" fontId="6" fillId="0" borderId="352" xfId="0" applyNumberFormat="1" applyFont="1" applyFill="1" applyBorder="1" applyAlignment="1" applyProtection="1">
      <alignment horizontal="center" vertical="center"/>
    </xf>
    <xf numFmtId="4" fontId="6" fillId="0" borderId="178" xfId="0" applyNumberFormat="1" applyFont="1" applyFill="1" applyBorder="1" applyAlignment="1" applyProtection="1">
      <alignment horizontal="center" vertical="center"/>
    </xf>
    <xf numFmtId="0" fontId="82" fillId="12" borderId="62" xfId="0" applyFont="1" applyFill="1" applyBorder="1" applyAlignment="1">
      <alignment horizontal="center" vertical="center"/>
    </xf>
    <xf numFmtId="0" fontId="6" fillId="12" borderId="39" xfId="0" applyFont="1" applyFill="1" applyBorder="1" applyAlignment="1">
      <alignment horizontal="left" vertical="center"/>
    </xf>
    <xf numFmtId="0" fontId="6" fillId="12" borderId="41" xfId="0" applyFont="1" applyFill="1" applyBorder="1" applyAlignment="1">
      <alignment horizontal="left" vertical="center"/>
    </xf>
    <xf numFmtId="0" fontId="22" fillId="30" borderId="0" xfId="0" applyFont="1" applyFill="1" applyBorder="1" applyAlignment="1">
      <alignment horizontal="left" vertical="center"/>
    </xf>
    <xf numFmtId="0" fontId="11" fillId="30" borderId="0" xfId="0" applyFont="1" applyFill="1" applyBorder="1" applyAlignment="1" applyProtection="1">
      <alignment vertical="center" wrapText="1"/>
    </xf>
    <xf numFmtId="0" fontId="134" fillId="37" borderId="0" xfId="0" applyFont="1" applyFill="1" applyBorder="1" applyAlignment="1">
      <alignment horizontal="left" vertical="center"/>
    </xf>
    <xf numFmtId="0" fontId="6" fillId="30" borderId="0" xfId="0" applyFont="1" applyFill="1" applyBorder="1" applyAlignment="1" applyProtection="1">
      <alignment horizontal="left" vertical="top" wrapText="1"/>
    </xf>
    <xf numFmtId="0" fontId="6" fillId="30" borderId="0" xfId="0" applyFont="1" applyFill="1" applyBorder="1" applyAlignment="1" applyProtection="1">
      <alignment horizontal="left" vertical="top" wrapText="1" indent="1"/>
    </xf>
    <xf numFmtId="0" fontId="215" fillId="30" borderId="0" xfId="1" applyFont="1" applyFill="1" applyBorder="1" applyAlignment="1" applyProtection="1">
      <alignment horizontal="left" vertical="top" wrapText="1"/>
    </xf>
    <xf numFmtId="0" fontId="11" fillId="30" borderId="0" xfId="0" applyFont="1" applyFill="1" applyBorder="1" applyAlignment="1" applyProtection="1">
      <alignment vertical="top" wrapText="1"/>
    </xf>
    <xf numFmtId="165" fontId="103" fillId="0" borderId="0" xfId="7" applyNumberFormat="1" applyFont="1" applyFill="1" applyBorder="1" applyAlignment="1">
      <alignment horizontal="right"/>
    </xf>
    <xf numFmtId="0" fontId="108" fillId="19" borderId="331" xfId="0" applyFont="1" applyFill="1" applyBorder="1" applyAlignment="1">
      <alignment horizontal="center" vertical="center"/>
    </xf>
    <xf numFmtId="0" fontId="103" fillId="0" borderId="331" xfId="7" applyFont="1" applyBorder="1"/>
    <xf numFmtId="0" fontId="117" fillId="21" borderId="385" xfId="0" applyFont="1" applyFill="1" applyBorder="1" applyAlignment="1">
      <alignment horizontal="left"/>
    </xf>
    <xf numFmtId="0" fontId="103" fillId="0" borderId="331" xfId="7" applyFont="1" applyFill="1" applyBorder="1" applyAlignment="1">
      <alignment horizontal="left" vertical="center"/>
    </xf>
    <xf numFmtId="0" fontId="6" fillId="12" borderId="150" xfId="0" applyFont="1" applyFill="1" applyBorder="1" applyAlignment="1">
      <alignment horizontal="left" vertical="center"/>
    </xf>
    <xf numFmtId="0" fontId="82" fillId="12" borderId="62" xfId="0" applyFont="1" applyFill="1" applyBorder="1" applyAlignment="1">
      <alignment horizontal="center" vertical="center"/>
    </xf>
    <xf numFmtId="0" fontId="6" fillId="30" borderId="0" xfId="0" applyFont="1" applyFill="1" applyBorder="1" applyAlignment="1" applyProtection="1">
      <alignment horizontal="left" vertical="top" indent="1"/>
    </xf>
    <xf numFmtId="0" fontId="6" fillId="30" borderId="0" xfId="0" applyFont="1" applyFill="1" applyBorder="1" applyAlignment="1" applyProtection="1">
      <alignment vertical="center"/>
    </xf>
    <xf numFmtId="0" fontId="213" fillId="30" borderId="0" xfId="0" applyFont="1" applyFill="1" applyBorder="1" applyAlignment="1" applyProtection="1">
      <alignment vertical="top"/>
    </xf>
    <xf numFmtId="0" fontId="0" fillId="30" borderId="0" xfId="0" applyFill="1"/>
    <xf numFmtId="0" fontId="6" fillId="12" borderId="70" xfId="0" applyFont="1" applyFill="1" applyBorder="1" applyAlignment="1">
      <alignment horizontal="left" vertical="center" wrapText="1"/>
    </xf>
    <xf numFmtId="0" fontId="11" fillId="30" borderId="0" xfId="0" applyFont="1" applyFill="1" applyAlignment="1">
      <alignment horizontal="left" vertical="top" indent="2"/>
    </xf>
    <xf numFmtId="0" fontId="34" fillId="30" borderId="0" xfId="0" applyFont="1" applyFill="1" applyAlignment="1">
      <alignment horizontal="left" vertical="center" indent="2"/>
    </xf>
    <xf numFmtId="0" fontId="11" fillId="30" borderId="0" xfId="0" applyFont="1" applyFill="1" applyBorder="1" applyAlignment="1">
      <alignment horizontal="left" indent="1"/>
    </xf>
    <xf numFmtId="0" fontId="11" fillId="30" borderId="0" xfId="0" applyFont="1" applyFill="1" applyAlignment="1">
      <alignment horizontal="left" indent="2"/>
    </xf>
    <xf numFmtId="0" fontId="213" fillId="30" borderId="0" xfId="0" applyFont="1" applyFill="1" applyAlignment="1">
      <alignment horizontal="left" vertical="center" indent="1"/>
    </xf>
    <xf numFmtId="0" fontId="6" fillId="12" borderId="141" xfId="0" applyFont="1" applyFill="1" applyBorder="1" applyAlignment="1">
      <alignment vertical="top" wrapText="1"/>
    </xf>
    <xf numFmtId="0" fontId="6" fillId="12" borderId="140" xfId="0" applyFont="1" applyFill="1" applyBorder="1" applyAlignment="1">
      <alignment vertical="top" wrapText="1"/>
    </xf>
    <xf numFmtId="0" fontId="6" fillId="12" borderId="142" xfId="0" applyFont="1" applyFill="1" applyBorder="1" applyAlignment="1">
      <alignment vertical="top" wrapText="1"/>
    </xf>
    <xf numFmtId="0" fontId="6" fillId="12" borderId="41" xfId="0" applyFont="1" applyFill="1" applyBorder="1" applyAlignment="1">
      <alignment horizontal="left" vertical="center" wrapText="1"/>
    </xf>
    <xf numFmtId="0" fontId="6" fillId="12" borderId="142" xfId="0" applyFont="1" applyFill="1" applyBorder="1" applyAlignment="1">
      <alignment horizontal="left" vertical="top" wrapText="1"/>
    </xf>
    <xf numFmtId="0" fontId="11" fillId="30" borderId="0" xfId="0" applyFont="1" applyFill="1" applyBorder="1" applyAlignment="1" applyProtection="1">
      <alignment horizontal="left" vertical="center" indent="1"/>
    </xf>
    <xf numFmtId="0" fontId="272" fillId="30" borderId="0" xfId="0" applyFont="1" applyFill="1" applyBorder="1"/>
    <xf numFmtId="0" fontId="11" fillId="30" borderId="0" xfId="0" applyFont="1" applyFill="1" applyBorder="1" applyAlignment="1"/>
    <xf numFmtId="0" fontId="213" fillId="30" borderId="0" xfId="0" applyFont="1" applyFill="1" applyBorder="1"/>
    <xf numFmtId="9" fontId="82" fillId="12" borderId="62" xfId="0" applyNumberFormat="1" applyFont="1" applyFill="1" applyBorder="1"/>
    <xf numFmtId="0" fontId="6" fillId="12" borderId="39" xfId="0" applyFont="1" applyFill="1" applyBorder="1" applyAlignment="1">
      <alignment horizontal="left" vertical="top" wrapText="1"/>
    </xf>
    <xf numFmtId="0" fontId="118" fillId="21" borderId="406" xfId="0" applyFont="1" applyFill="1" applyBorder="1" applyAlignment="1">
      <alignment horizontal="left" vertical="center" wrapText="1"/>
    </xf>
    <xf numFmtId="0" fontId="6" fillId="21" borderId="407" xfId="0" applyFont="1" applyFill="1" applyBorder="1" applyAlignment="1">
      <alignment vertical="top" wrapText="1"/>
    </xf>
    <xf numFmtId="0" fontId="6" fillId="21" borderId="37" xfId="0" applyFont="1" applyFill="1" applyBorder="1" applyAlignment="1">
      <alignment vertical="top" wrapText="1"/>
    </xf>
    <xf numFmtId="0" fontId="6" fillId="21" borderId="408" xfId="0" applyFont="1" applyFill="1" applyBorder="1" applyAlignment="1">
      <alignment vertical="top" wrapText="1"/>
    </xf>
    <xf numFmtId="0" fontId="6" fillId="21" borderId="409" xfId="0" applyFont="1" applyFill="1" applyBorder="1" applyAlignment="1">
      <alignment vertical="top" wrapText="1"/>
    </xf>
    <xf numFmtId="0" fontId="6" fillId="21" borderId="410" xfId="0" applyFont="1" applyFill="1" applyBorder="1" applyAlignment="1">
      <alignment vertical="top" wrapText="1"/>
    </xf>
    <xf numFmtId="0" fontId="108" fillId="19" borderId="406" xfId="0" applyFont="1" applyFill="1" applyBorder="1" applyAlignment="1">
      <alignment horizontal="center" vertical="center"/>
    </xf>
    <xf numFmtId="0" fontId="108" fillId="21" borderId="406" xfId="0" applyFont="1" applyFill="1" applyBorder="1" applyAlignment="1">
      <alignment horizontal="center" vertical="center"/>
    </xf>
    <xf numFmtId="169" fontId="103" fillId="0" borderId="406" xfId="7" applyNumberFormat="1" applyFont="1" applyFill="1" applyBorder="1" applyAlignment="1">
      <alignment horizontal="right" vertical="center"/>
    </xf>
    <xf numFmtId="169" fontId="103" fillId="0" borderId="406" xfId="7" applyNumberFormat="1" applyFont="1" applyFill="1" applyBorder="1"/>
    <xf numFmtId="169" fontId="121" fillId="0" borderId="406" xfId="7" applyNumberFormat="1" applyFont="1" applyFill="1" applyBorder="1"/>
    <xf numFmtId="0" fontId="123" fillId="0" borderId="411" xfId="7" applyFont="1" applyFill="1" applyBorder="1" applyAlignment="1">
      <alignment horizontal="left" vertical="center"/>
    </xf>
    <xf numFmtId="0" fontId="0" fillId="0" borderId="412" xfId="0" applyFont="1" applyBorder="1"/>
    <xf numFmtId="0" fontId="118" fillId="19" borderId="0" xfId="7" applyFont="1" applyFill="1"/>
    <xf numFmtId="0" fontId="0" fillId="0" borderId="368" xfId="0" applyFont="1" applyBorder="1" applyAlignment="1">
      <alignment horizontal="left"/>
    </xf>
    <xf numFmtId="0" fontId="0" fillId="0" borderId="411" xfId="0" applyFont="1" applyBorder="1" applyAlignment="1">
      <alignment horizontal="left"/>
    </xf>
    <xf numFmtId="0" fontId="0" fillId="0" borderId="369" xfId="0" applyFont="1" applyBorder="1" applyAlignment="1">
      <alignment horizontal="left"/>
    </xf>
    <xf numFmtId="0" fontId="118" fillId="21" borderId="331" xfId="0" applyFont="1" applyFill="1" applyBorder="1" applyAlignment="1">
      <alignment horizontal="left" vertical="center" wrapText="1"/>
    </xf>
    <xf numFmtId="166" fontId="103" fillId="0" borderId="331" xfId="12" applyNumberFormat="1" applyFont="1" applyFill="1" applyBorder="1" applyAlignment="1">
      <alignment horizontal="right" vertical="center"/>
    </xf>
    <xf numFmtId="166" fontId="0" fillId="0" borderId="331" xfId="0" applyNumberFormat="1" applyFont="1" applyBorder="1"/>
    <xf numFmtId="166" fontId="103" fillId="0" borderId="331" xfId="7" applyNumberFormat="1" applyFont="1" applyBorder="1"/>
    <xf numFmtId="166" fontId="103" fillId="0" borderId="331" xfId="7" applyNumberFormat="1" applyFont="1" applyBorder="1" applyAlignment="1">
      <alignment horizontal="center" vertical="center" wrapText="1"/>
    </xf>
    <xf numFmtId="166" fontId="103" fillId="0" borderId="331" xfId="0" applyNumberFormat="1" applyFont="1" applyBorder="1"/>
    <xf numFmtId="0" fontId="0" fillId="0" borderId="412" xfId="0" applyFont="1" applyBorder="1" applyAlignment="1">
      <alignment horizontal="left"/>
    </xf>
    <xf numFmtId="9" fontId="108" fillId="21" borderId="413" xfId="0" applyNumberFormat="1" applyFont="1" applyFill="1" applyBorder="1"/>
    <xf numFmtId="9" fontId="108" fillId="21" borderId="406" xfId="0" applyNumberFormat="1" applyFont="1" applyFill="1" applyBorder="1"/>
    <xf numFmtId="0" fontId="118" fillId="21" borderId="414" xfId="0" applyFont="1" applyFill="1" applyBorder="1" applyAlignment="1">
      <alignment horizontal="left" vertical="center" wrapText="1"/>
    </xf>
    <xf numFmtId="0" fontId="118" fillId="21" borderId="415" xfId="0" applyFont="1" applyFill="1" applyBorder="1" applyAlignment="1">
      <alignment horizontal="left" vertical="center" wrapText="1"/>
    </xf>
    <xf numFmtId="9" fontId="108" fillId="21" borderId="416" xfId="0" applyNumberFormat="1" applyFont="1" applyFill="1" applyBorder="1"/>
    <xf numFmtId="0" fontId="118" fillId="21" borderId="416" xfId="0" applyFont="1" applyFill="1" applyBorder="1" applyAlignment="1">
      <alignment horizontal="left" vertical="center" wrapText="1"/>
    </xf>
    <xf numFmtId="0" fontId="108" fillId="19" borderId="416" xfId="0" applyFont="1" applyFill="1" applyBorder="1" applyAlignment="1">
      <alignment horizontal="center" vertical="center"/>
    </xf>
    <xf numFmtId="0" fontId="108" fillId="21" borderId="416" xfId="0" applyFont="1" applyFill="1" applyBorder="1" applyAlignment="1">
      <alignment horizontal="center" vertical="center"/>
    </xf>
    <xf numFmtId="0" fontId="108" fillId="13" borderId="416" xfId="0" applyFont="1" applyFill="1" applyBorder="1" applyAlignment="1">
      <alignment horizontal="center" vertical="center"/>
    </xf>
    <xf numFmtId="166" fontId="118" fillId="0" borderId="416" xfId="12" applyNumberFormat="1" applyFont="1" applyFill="1" applyBorder="1"/>
    <xf numFmtId="166" fontId="121" fillId="0" borderId="416" xfId="12" applyNumberFormat="1" applyFont="1" applyBorder="1"/>
    <xf numFmtId="0" fontId="121" fillId="0" borderId="416" xfId="12" applyFont="1" applyBorder="1"/>
    <xf numFmtId="166" fontId="118" fillId="0" borderId="416" xfId="12" applyNumberFormat="1" applyFont="1" applyFill="1" applyBorder="1" applyAlignment="1">
      <alignment horizontal="right"/>
    </xf>
    <xf numFmtId="166" fontId="121" fillId="0" borderId="416" xfId="12" applyNumberFormat="1" applyFont="1" applyBorder="1" applyAlignment="1">
      <alignment horizontal="right"/>
    </xf>
    <xf numFmtId="0" fontId="121" fillId="0" borderId="416" xfId="12" applyFont="1" applyBorder="1" applyAlignment="1">
      <alignment horizontal="right"/>
    </xf>
    <xf numFmtId="0" fontId="123" fillId="19" borderId="0" xfId="7" applyFont="1" applyFill="1"/>
    <xf numFmtId="0" fontId="123" fillId="13" borderId="416" xfId="7" applyFont="1" applyFill="1" applyBorder="1" applyAlignment="1">
      <alignment horizontal="left" vertical="center"/>
    </xf>
    <xf numFmtId="0" fontId="123" fillId="13" borderId="416" xfId="7" applyFont="1" applyFill="1" applyBorder="1" applyAlignment="1">
      <alignment horizontal="right" vertical="center"/>
    </xf>
    <xf numFmtId="0" fontId="117" fillId="21" borderId="188" xfId="0" applyFont="1" applyFill="1" applyBorder="1" applyAlignment="1">
      <alignment horizontal="left"/>
    </xf>
    <xf numFmtId="0" fontId="273" fillId="0" borderId="189" xfId="0" applyFont="1" applyBorder="1" applyAlignment="1">
      <alignment horizontal="left"/>
    </xf>
    <xf numFmtId="0" fontId="273" fillId="0" borderId="413" xfId="0" applyFont="1" applyBorder="1"/>
    <xf numFmtId="0" fontId="273" fillId="0" borderId="0" xfId="0" applyFont="1"/>
    <xf numFmtId="0" fontId="273" fillId="0" borderId="413" xfId="0" applyFont="1" applyBorder="1" applyAlignment="1">
      <alignment horizontal="left"/>
    </xf>
    <xf numFmtId="0" fontId="273" fillId="0" borderId="187" xfId="0" applyFont="1" applyBorder="1" applyAlignment="1">
      <alignment horizontal="left"/>
    </xf>
    <xf numFmtId="0" fontId="273" fillId="0" borderId="187" xfId="0" applyFont="1" applyBorder="1"/>
    <xf numFmtId="0" fontId="273" fillId="0" borderId="188" xfId="0" applyFont="1" applyBorder="1"/>
    <xf numFmtId="0" fontId="273" fillId="0" borderId="0" xfId="0" applyFont="1" applyFill="1"/>
    <xf numFmtId="0" fontId="273" fillId="0" borderId="0" xfId="0" applyFont="1" applyFill="1" applyBorder="1"/>
    <xf numFmtId="0" fontId="108" fillId="19" borderId="187" xfId="0" applyFont="1" applyFill="1" applyBorder="1" applyAlignment="1">
      <alignment horizontal="center" vertical="center"/>
    </xf>
    <xf numFmtId="166" fontId="0" fillId="0" borderId="416" xfId="0" applyNumberFormat="1" applyFont="1" applyFill="1" applyBorder="1"/>
    <xf numFmtId="0" fontId="0" fillId="0" borderId="416" xfId="0" applyFont="1" applyFill="1" applyBorder="1"/>
    <xf numFmtId="166" fontId="0" fillId="0" borderId="117" xfId="0" applyNumberFormat="1" applyFont="1" applyBorder="1" applyAlignment="1">
      <alignment vertical="center"/>
    </xf>
    <xf numFmtId="0" fontId="0" fillId="19" borderId="117" xfId="0" applyFont="1" applyFill="1" applyBorder="1" applyAlignment="1">
      <alignment horizontal="center" vertical="center"/>
    </xf>
    <xf numFmtId="0" fontId="103" fillId="25" borderId="417" xfId="0" applyFont="1" applyFill="1" applyBorder="1" applyAlignment="1" applyProtection="1">
      <alignment horizontal="center" vertical="center" wrapText="1"/>
    </xf>
    <xf numFmtId="0" fontId="0" fillId="0" borderId="417" xfId="0" applyFont="1" applyFill="1" applyBorder="1"/>
    <xf numFmtId="3" fontId="0" fillId="0" borderId="417" xfId="0" applyNumberFormat="1" applyFont="1" applyFill="1" applyBorder="1"/>
    <xf numFmtId="0" fontId="0" fillId="0" borderId="418" xfId="0" applyFont="1" applyFill="1" applyBorder="1"/>
    <xf numFmtId="3" fontId="0" fillId="0" borderId="418" xfId="0" applyNumberFormat="1" applyFont="1" applyFill="1" applyBorder="1"/>
    <xf numFmtId="3" fontId="0" fillId="0" borderId="115" xfId="0" applyNumberFormat="1" applyFill="1" applyBorder="1" applyAlignment="1">
      <alignment horizontal="right"/>
    </xf>
    <xf numFmtId="0" fontId="0" fillId="0" borderId="419" xfId="0" applyFont="1" applyFill="1" applyBorder="1"/>
    <xf numFmtId="3" fontId="0" fillId="0" borderId="420" xfId="0" applyNumberFormat="1" applyFill="1" applyBorder="1" applyAlignment="1">
      <alignment horizontal="right"/>
    </xf>
    <xf numFmtId="3" fontId="274" fillId="0" borderId="420" xfId="0" applyNumberFormat="1" applyFont="1" applyFill="1" applyBorder="1"/>
    <xf numFmtId="0" fontId="0" fillId="0" borderId="421" xfId="0" applyFont="1" applyFill="1" applyBorder="1"/>
    <xf numFmtId="0" fontId="0" fillId="0" borderId="422" xfId="0" applyFont="1" applyFill="1" applyBorder="1"/>
    <xf numFmtId="3" fontId="0" fillId="0" borderId="423" xfId="0" applyNumberFormat="1" applyFill="1" applyBorder="1" applyAlignment="1">
      <alignment horizontal="right"/>
    </xf>
    <xf numFmtId="0" fontId="0" fillId="19" borderId="417" xfId="0" applyFont="1" applyFill="1" applyBorder="1"/>
    <xf numFmtId="0" fontId="103" fillId="0" borderId="417" xfId="0" applyFont="1" applyFill="1" applyBorder="1" applyAlignment="1">
      <alignment vertical="center"/>
    </xf>
    <xf numFmtId="0" fontId="103" fillId="19" borderId="417" xfId="0" applyFont="1" applyFill="1" applyBorder="1" applyAlignment="1">
      <alignment vertical="center"/>
    </xf>
    <xf numFmtId="0" fontId="136" fillId="12" borderId="62" xfId="0" applyFont="1" applyFill="1" applyBorder="1" applyAlignment="1">
      <alignment horizontal="center" vertical="center" wrapText="1"/>
    </xf>
    <xf numFmtId="0" fontId="213" fillId="30" borderId="0" xfId="1" applyFont="1" applyFill="1" applyBorder="1" applyAlignment="1" applyProtection="1">
      <alignment horizontal="left"/>
    </xf>
    <xf numFmtId="0" fontId="118" fillId="21" borderId="417" xfId="0" applyFont="1" applyFill="1" applyBorder="1" applyAlignment="1" applyProtection="1">
      <alignment horizontal="center" vertical="center" wrapText="1"/>
    </xf>
    <xf numFmtId="0" fontId="0" fillId="0" borderId="417" xfId="0" applyFont="1" applyFill="1" applyBorder="1" applyAlignment="1">
      <alignment vertical="center" wrapText="1"/>
    </xf>
    <xf numFmtId="4" fontId="0" fillId="0" borderId="417" xfId="0" applyNumberFormat="1" applyFont="1" applyFill="1" applyBorder="1" applyAlignment="1">
      <alignment vertical="center" wrapText="1"/>
    </xf>
    <xf numFmtId="3" fontId="0" fillId="0" borderId="417" xfId="0" applyNumberFormat="1" applyFont="1" applyFill="1" applyBorder="1" applyAlignment="1">
      <alignment vertical="center" wrapText="1"/>
    </xf>
    <xf numFmtId="3" fontId="0" fillId="0" borderId="417" xfId="0" applyNumberFormat="1" applyFont="1" applyFill="1" applyBorder="1" applyAlignment="1">
      <alignment horizontal="right" vertical="center" wrapText="1"/>
    </xf>
    <xf numFmtId="0" fontId="213" fillId="30" borderId="0" xfId="1" applyFont="1" applyFill="1" applyBorder="1" applyAlignment="1" applyProtection="1"/>
    <xf numFmtId="0" fontId="116" fillId="30" borderId="0" xfId="1" applyFont="1" applyFill="1" applyBorder="1" applyAlignment="1" applyProtection="1">
      <alignment vertical="center"/>
    </xf>
    <xf numFmtId="0" fontId="11" fillId="30" borderId="0" xfId="1" applyFont="1" applyFill="1" applyBorder="1" applyAlignment="1" applyProtection="1">
      <alignment vertical="center"/>
    </xf>
    <xf numFmtId="168" fontId="136" fillId="0" borderId="62" xfId="0" applyNumberFormat="1" applyFont="1" applyFill="1" applyBorder="1" applyAlignment="1">
      <alignment horizontal="right" vertical="center"/>
    </xf>
    <xf numFmtId="3" fontId="82" fillId="0" borderId="62" xfId="0" applyNumberFormat="1" applyFont="1" applyFill="1" applyBorder="1" applyAlignment="1">
      <alignment horizontal="right" vertical="center"/>
    </xf>
    <xf numFmtId="3" fontId="136" fillId="0" borderId="62" xfId="0" applyNumberFormat="1" applyFont="1" applyFill="1" applyBorder="1" applyAlignment="1">
      <alignment horizontal="right" vertical="center" wrapText="1"/>
    </xf>
    <xf numFmtId="166" fontId="6" fillId="0" borderId="425" xfId="0" applyNumberFormat="1" applyFont="1" applyFill="1" applyBorder="1" applyAlignment="1">
      <alignment vertical="center"/>
    </xf>
    <xf numFmtId="0" fontId="6" fillId="0" borderId="426" xfId="0" applyFont="1" applyFill="1" applyBorder="1" applyAlignment="1">
      <alignment vertical="center"/>
    </xf>
    <xf numFmtId="0" fontId="140" fillId="12" borderId="424" xfId="0" applyFont="1" applyFill="1" applyBorder="1" applyAlignment="1">
      <alignment horizontal="center" vertical="center" wrapText="1"/>
    </xf>
    <xf numFmtId="0" fontId="59" fillId="0" borderId="425" xfId="0" applyFont="1" applyFill="1" applyBorder="1" applyAlignment="1">
      <alignment horizontal="left"/>
    </xf>
    <xf numFmtId="0" fontId="59" fillId="0" borderId="427" xfId="0" applyFont="1" applyFill="1" applyBorder="1" applyAlignment="1">
      <alignment horizontal="left"/>
    </xf>
    <xf numFmtId="0" fontId="59" fillId="18" borderId="427" xfId="0" applyFont="1" applyFill="1" applyBorder="1" applyAlignment="1">
      <alignment horizontal="left"/>
    </xf>
    <xf numFmtId="166" fontId="6" fillId="18" borderId="424" xfId="0" applyNumberFormat="1" applyFont="1" applyFill="1" applyBorder="1" applyAlignment="1">
      <alignment horizontal="center"/>
    </xf>
    <xf numFmtId="0" fontId="59" fillId="4" borderId="425" xfId="0" applyFont="1" applyFill="1" applyBorder="1" applyAlignment="1">
      <alignment horizontal="left"/>
    </xf>
    <xf numFmtId="166" fontId="6" fillId="18" borderId="425" xfId="0" applyNumberFormat="1" applyFont="1" applyFill="1" applyBorder="1" applyAlignment="1">
      <alignment vertical="center"/>
    </xf>
    <xf numFmtId="0" fontId="59" fillId="4" borderId="425" xfId="0" applyFont="1" applyFill="1" applyBorder="1" applyAlignment="1"/>
    <xf numFmtId="0" fontId="59" fillId="4" borderId="427" xfId="0" applyFont="1" applyFill="1" applyBorder="1" applyAlignment="1"/>
    <xf numFmtId="0" fontId="59" fillId="4" borderId="428" xfId="0" applyFont="1" applyFill="1" applyBorder="1" applyAlignment="1"/>
    <xf numFmtId="166" fontId="6" fillId="4" borderId="424" xfId="0" applyNumberFormat="1" applyFont="1" applyFill="1" applyBorder="1" applyAlignment="1">
      <alignment horizontal="center"/>
    </xf>
    <xf numFmtId="0" fontId="59" fillId="4" borderId="427" xfId="0" applyFont="1" applyFill="1" applyBorder="1" applyAlignment="1">
      <alignment horizontal="left"/>
    </xf>
    <xf numFmtId="166" fontId="20" fillId="30" borderId="0" xfId="0" applyNumberFormat="1" applyFont="1" applyFill="1" applyBorder="1"/>
    <xf numFmtId="0" fontId="152" fillId="30" borderId="0" xfId="0" applyFont="1" applyFill="1" applyBorder="1" applyAlignment="1">
      <alignment horizontal="right"/>
    </xf>
    <xf numFmtId="0" fontId="155" fillId="30" borderId="0" xfId="0" applyFont="1" applyFill="1" applyBorder="1" applyAlignment="1">
      <alignment horizontal="left" vertical="center"/>
    </xf>
    <xf numFmtId="0" fontId="13" fillId="30" borderId="0" xfId="0" applyFont="1" applyFill="1" applyBorder="1" applyAlignment="1">
      <alignment vertical="center"/>
    </xf>
    <xf numFmtId="0" fontId="134" fillId="30" borderId="0" xfId="0" applyFont="1" applyFill="1" applyBorder="1" applyAlignment="1">
      <alignment vertical="center"/>
    </xf>
    <xf numFmtId="0" fontId="152" fillId="30" borderId="0" xfId="0" applyFont="1" applyFill="1" applyBorder="1" applyAlignment="1">
      <alignment vertical="center"/>
    </xf>
    <xf numFmtId="0" fontId="215" fillId="30" borderId="0" xfId="1" applyFont="1" applyFill="1" applyBorder="1" applyAlignment="1" applyProtection="1">
      <alignment horizontal="left" vertical="top" wrapText="1"/>
    </xf>
    <xf numFmtId="4" fontId="103" fillId="0" borderId="430" xfId="0" applyNumberFormat="1" applyFont="1" applyFill="1" applyBorder="1" applyAlignment="1" applyProtection="1">
      <alignment horizontal="right" vertical="center"/>
    </xf>
    <xf numFmtId="0" fontId="108" fillId="31" borderId="0" xfId="0" applyFont="1" applyFill="1" applyBorder="1" applyProtection="1"/>
    <xf numFmtId="0" fontId="108" fillId="63" borderId="0" xfId="0" applyFont="1" applyFill="1" applyBorder="1" applyProtection="1"/>
    <xf numFmtId="0" fontId="117" fillId="19" borderId="430" xfId="0" applyFont="1" applyFill="1" applyBorder="1" applyAlignment="1">
      <alignment horizontal="center" vertical="center"/>
    </xf>
    <xf numFmtId="0" fontId="103" fillId="0" borderId="425" xfId="0" applyFont="1" applyFill="1" applyBorder="1" applyAlignment="1"/>
    <xf numFmtId="165" fontId="103" fillId="0" borderId="431" xfId="0" applyNumberFormat="1" applyFont="1" applyFill="1" applyBorder="1" applyAlignment="1">
      <alignment horizontal="center"/>
    </xf>
    <xf numFmtId="10" fontId="0" fillId="0" borderId="331" xfId="14" applyNumberFormat="1" applyFont="1" applyBorder="1"/>
    <xf numFmtId="10" fontId="0" fillId="0" borderId="331" xfId="14" applyNumberFormat="1" applyFont="1" applyFill="1" applyBorder="1" applyAlignment="1">
      <alignment vertical="center" wrapText="1"/>
    </xf>
    <xf numFmtId="10" fontId="0" fillId="0" borderId="331" xfId="14" applyNumberFormat="1" applyFont="1" applyFill="1" applyBorder="1"/>
    <xf numFmtId="0" fontId="200" fillId="0" borderId="430" xfId="0" applyFont="1" applyFill="1" applyBorder="1" applyAlignment="1">
      <alignment horizontal="center" vertical="center"/>
    </xf>
    <xf numFmtId="10" fontId="0" fillId="78" borderId="331" xfId="0" applyNumberFormat="1" applyFont="1" applyFill="1" applyBorder="1" applyAlignment="1">
      <alignment horizontal="center" vertical="center"/>
    </xf>
    <xf numFmtId="10" fontId="0" fillId="78" borderId="208" xfId="0" applyNumberFormat="1" applyFont="1" applyFill="1" applyBorder="1" applyAlignment="1">
      <alignment horizontal="center" vertical="center" wrapText="1"/>
    </xf>
    <xf numFmtId="0" fontId="0" fillId="0" borderId="430" xfId="0" applyFont="1" applyBorder="1"/>
    <xf numFmtId="2" fontId="0" fillId="0" borderId="430" xfId="0" applyNumberFormat="1" applyFont="1" applyBorder="1"/>
    <xf numFmtId="0" fontId="0" fillId="0" borderId="430" xfId="0" applyBorder="1"/>
    <xf numFmtId="2" fontId="0" fillId="0" borderId="430" xfId="0" applyNumberFormat="1" applyFont="1" applyFill="1" applyBorder="1"/>
    <xf numFmtId="166" fontId="0" fillId="79" borderId="331" xfId="0" applyNumberFormat="1" applyFont="1" applyFill="1" applyBorder="1"/>
    <xf numFmtId="0" fontId="120" fillId="0" borderId="0" xfId="0" applyFont="1"/>
    <xf numFmtId="0" fontId="82" fillId="12" borderId="62" xfId="0" applyFont="1" applyFill="1" applyBorder="1" applyAlignment="1">
      <alignment horizontal="center" vertical="center"/>
    </xf>
    <xf numFmtId="0" fontId="82" fillId="12" borderId="62" xfId="0" applyFont="1" applyFill="1" applyBorder="1" applyAlignment="1">
      <alignment horizontal="center" vertical="center" wrapText="1"/>
    </xf>
    <xf numFmtId="0" fontId="103" fillId="56" borderId="117" xfId="0" applyFont="1" applyFill="1" applyBorder="1" applyAlignment="1">
      <alignment horizontal="center" vertical="center" wrapText="1"/>
    </xf>
    <xf numFmtId="0" fontId="14" fillId="30" borderId="0" xfId="1" applyFont="1" applyFill="1" applyBorder="1" applyAlignment="1" applyProtection="1">
      <alignment horizontal="left"/>
    </xf>
    <xf numFmtId="0" fontId="4" fillId="30" borderId="0" xfId="1" applyFill="1" applyBorder="1" applyAlignment="1" applyProtection="1">
      <alignment horizontal="left"/>
    </xf>
    <xf numFmtId="0" fontId="14" fillId="30" borderId="0" xfId="1" applyFont="1" applyFill="1" applyBorder="1" applyAlignment="1" applyProtection="1">
      <alignment horizontal="left" vertical="center"/>
    </xf>
    <xf numFmtId="0" fontId="85" fillId="0" borderId="117" xfId="0" applyFont="1" applyFill="1" applyBorder="1"/>
    <xf numFmtId="0" fontId="75" fillId="0" borderId="430" xfId="0" applyFont="1" applyBorder="1"/>
    <xf numFmtId="0" fontId="75" fillId="0" borderId="430" xfId="0" applyFont="1" applyBorder="1" applyAlignment="1">
      <alignment horizontal="center"/>
    </xf>
    <xf numFmtId="166" fontId="0" fillId="0" borderId="430" xfId="0" applyNumberFormat="1" applyBorder="1" applyAlignment="1">
      <alignment horizontal="right"/>
    </xf>
    <xf numFmtId="166" fontId="0" fillId="0" borderId="430" xfId="0" applyNumberFormat="1" applyBorder="1"/>
    <xf numFmtId="0" fontId="103" fillId="0" borderId="430" xfId="0" applyFont="1" applyBorder="1"/>
    <xf numFmtId="0" fontId="103" fillId="0" borderId="0" xfId="0" applyFont="1" applyAlignment="1"/>
    <xf numFmtId="0" fontId="0" fillId="21" borderId="201" xfId="0" applyFont="1" applyFill="1" applyBorder="1" applyAlignment="1">
      <alignment horizontal="center" wrapText="1"/>
    </xf>
    <xf numFmtId="0" fontId="0" fillId="79" borderId="117" xfId="0" applyFont="1" applyFill="1" applyBorder="1"/>
    <xf numFmtId="10" fontId="200" fillId="0" borderId="62" xfId="0" applyNumberFormat="1" applyFont="1" applyFill="1" applyBorder="1" applyAlignment="1">
      <alignment horizontal="center" vertical="center"/>
    </xf>
    <xf numFmtId="10" fontId="136" fillId="0" borderId="62" xfId="0" applyNumberFormat="1" applyFont="1" applyFill="1" applyBorder="1" applyAlignment="1">
      <alignment horizontal="center" vertical="center"/>
    </xf>
    <xf numFmtId="0" fontId="0" fillId="0" borderId="0" xfId="0" applyFont="1" applyFill="1" applyBorder="1" applyAlignment="1">
      <alignment horizontal="left" indent="2"/>
    </xf>
    <xf numFmtId="0" fontId="159" fillId="37" borderId="0" xfId="0" applyFont="1" applyFill="1" applyBorder="1" applyAlignment="1">
      <alignment horizontal="left"/>
    </xf>
    <xf numFmtId="0" fontId="123" fillId="19" borderId="0" xfId="0" applyFont="1" applyFill="1"/>
    <xf numFmtId="49" fontId="6" fillId="54" borderId="6" xfId="0" applyNumberFormat="1" applyFont="1" applyFill="1" applyBorder="1" applyAlignment="1" applyProtection="1">
      <alignment horizontal="center" vertical="center"/>
    </xf>
    <xf numFmtId="4" fontId="6" fillId="54" borderId="6" xfId="0" applyNumberFormat="1" applyFont="1" applyFill="1" applyBorder="1" applyAlignment="1" applyProtection="1">
      <alignment horizontal="center" vertical="center"/>
    </xf>
    <xf numFmtId="4" fontId="6" fillId="0" borderId="135" xfId="0" applyNumberFormat="1" applyFont="1" applyFill="1" applyBorder="1" applyAlignment="1" applyProtection="1">
      <alignment horizontal="center" vertical="center" wrapText="1"/>
    </xf>
    <xf numFmtId="168" fontId="6" fillId="51" borderId="6" xfId="0" applyNumberFormat="1" applyFont="1" applyFill="1" applyBorder="1" applyAlignment="1" applyProtection="1">
      <alignment horizontal="center" vertical="center" wrapText="1"/>
    </xf>
    <xf numFmtId="168" fontId="6" fillId="51" borderId="1" xfId="0" applyNumberFormat="1" applyFont="1" applyFill="1" applyBorder="1" applyAlignment="1" applyProtection="1">
      <alignment horizontal="center" vertical="center" wrapText="1"/>
    </xf>
    <xf numFmtId="4" fontId="82" fillId="75" borderId="228" xfId="0" applyNumberFormat="1" applyFont="1" applyFill="1" applyBorder="1" applyAlignment="1">
      <alignment horizontal="center" wrapText="1"/>
    </xf>
    <xf numFmtId="4" fontId="82" fillId="75" borderId="156" xfId="0" applyNumberFormat="1" applyFont="1" applyFill="1" applyBorder="1" applyAlignment="1">
      <alignment horizontal="center" wrapText="1"/>
    </xf>
    <xf numFmtId="168" fontId="82" fillId="73" borderId="228" xfId="0" applyNumberFormat="1" applyFont="1" applyFill="1" applyBorder="1" applyAlignment="1">
      <alignment horizontal="center" vertical="top" wrapText="1"/>
    </xf>
    <xf numFmtId="168" fontId="82" fillId="73" borderId="156" xfId="0" applyNumberFormat="1" applyFont="1" applyFill="1" applyBorder="1" applyAlignment="1">
      <alignment horizontal="center" vertical="top" wrapText="1"/>
    </xf>
    <xf numFmtId="168" fontId="82" fillId="73" borderId="228" xfId="0" applyNumberFormat="1" applyFont="1" applyFill="1" applyBorder="1" applyAlignment="1">
      <alignment horizontal="center" vertical="center" wrapText="1"/>
    </xf>
    <xf numFmtId="168" fontId="82" fillId="73" borderId="156" xfId="0" applyNumberFormat="1" applyFont="1" applyFill="1" applyBorder="1" applyAlignment="1">
      <alignment horizontal="center" vertical="center" wrapText="1"/>
    </xf>
    <xf numFmtId="168" fontId="82" fillId="73" borderId="228" xfId="0" applyNumberFormat="1" applyFont="1" applyFill="1" applyBorder="1" applyAlignment="1">
      <alignment horizontal="center" wrapText="1"/>
    </xf>
    <xf numFmtId="168" fontId="82" fillId="73" borderId="156" xfId="0" applyNumberFormat="1" applyFont="1" applyFill="1" applyBorder="1" applyAlignment="1">
      <alignment horizontal="right" vertical="center" wrapText="1"/>
    </xf>
    <xf numFmtId="0" fontId="150" fillId="30" borderId="0" xfId="0" applyFont="1" applyFill="1" applyBorder="1" applyAlignment="1" applyProtection="1">
      <alignment horizontal="left" vertical="top" wrapText="1"/>
    </xf>
    <xf numFmtId="0" fontId="147" fillId="31" borderId="0" xfId="0" applyFont="1" applyFill="1" applyBorder="1" applyAlignment="1" applyProtection="1">
      <alignment horizontal="center"/>
    </xf>
    <xf numFmtId="0" fontId="43" fillId="3" borderId="0" xfId="0" applyFont="1" applyFill="1" applyBorder="1" applyAlignment="1" applyProtection="1">
      <alignment horizontal="center"/>
    </xf>
    <xf numFmtId="0" fontId="269" fillId="30" borderId="0" xfId="1" applyFont="1" applyFill="1" applyBorder="1" applyAlignment="1" applyProtection="1">
      <alignment horizontal="left" vertical="top" wrapText="1"/>
    </xf>
    <xf numFmtId="0" fontId="4" fillId="30" borderId="0" xfId="1" applyFill="1" applyBorder="1" applyAlignment="1" applyProtection="1">
      <alignment horizontal="left" vertical="top"/>
    </xf>
    <xf numFmtId="0" fontId="49" fillId="29" borderId="0" xfId="0" applyFont="1" applyFill="1" applyBorder="1" applyAlignment="1" applyProtection="1">
      <alignment horizontal="center" vertical="center" wrapText="1"/>
    </xf>
    <xf numFmtId="0" fontId="114" fillId="29" borderId="0" xfId="0" applyFont="1" applyFill="1" applyBorder="1" applyAlignment="1" applyProtection="1">
      <alignment horizontal="center" vertical="center" wrapText="1"/>
    </xf>
    <xf numFmtId="0" fontId="100" fillId="30" borderId="0" xfId="0" applyFont="1" applyFill="1" applyBorder="1" applyAlignment="1" applyProtection="1">
      <alignment horizontal="justify" vertical="center" wrapText="1"/>
    </xf>
    <xf numFmtId="0" fontId="147" fillId="31" borderId="0" xfId="1" applyFont="1" applyFill="1" applyBorder="1" applyAlignment="1" applyProtection="1">
      <alignment horizontal="left"/>
    </xf>
    <xf numFmtId="0" fontId="7" fillId="29" borderId="25" xfId="0" applyFont="1" applyFill="1" applyBorder="1" applyAlignment="1" applyProtection="1">
      <alignment horizontal="left" vertical="center"/>
    </xf>
    <xf numFmtId="0" fontId="7" fillId="29" borderId="0" xfId="0" applyFont="1" applyFill="1" applyBorder="1" applyAlignment="1" applyProtection="1">
      <alignment horizontal="left" vertical="center"/>
    </xf>
    <xf numFmtId="0" fontId="8" fillId="29" borderId="123" xfId="0" applyFont="1" applyFill="1" applyBorder="1" applyAlignment="1" applyProtection="1">
      <alignment horizontal="center" vertical="center"/>
    </xf>
    <xf numFmtId="0" fontId="13" fillId="53" borderId="62" xfId="0" applyFont="1" applyFill="1" applyBorder="1" applyAlignment="1" applyProtection="1">
      <alignment horizontal="center"/>
    </xf>
    <xf numFmtId="0" fontId="8" fillId="29" borderId="39" xfId="0" applyFont="1" applyFill="1" applyBorder="1" applyAlignment="1" applyProtection="1">
      <alignment horizontal="center" vertical="center" wrapText="1"/>
    </xf>
    <xf numFmtId="0" fontId="8" fillId="29" borderId="40" xfId="0" applyFont="1" applyFill="1" applyBorder="1" applyAlignment="1" applyProtection="1">
      <alignment horizontal="center" vertical="center" wrapText="1"/>
    </xf>
    <xf numFmtId="0" fontId="11" fillId="30" borderId="0" xfId="0" applyFont="1" applyFill="1" applyBorder="1" applyAlignment="1" applyProtection="1">
      <alignment vertical="center" wrapText="1"/>
    </xf>
    <xf numFmtId="0" fontId="13" fillId="54" borderId="39" xfId="0" applyFont="1" applyFill="1" applyBorder="1" applyAlignment="1" applyProtection="1">
      <alignment horizontal="left" vertical="center"/>
    </xf>
    <xf numFmtId="0" fontId="13" fillId="54" borderId="40" xfId="0" applyFont="1" applyFill="1" applyBorder="1" applyAlignment="1" applyProtection="1">
      <alignment horizontal="left" vertical="center"/>
    </xf>
    <xf numFmtId="0" fontId="13" fillId="54" borderId="41" xfId="0" applyFont="1" applyFill="1" applyBorder="1" applyAlignment="1" applyProtection="1">
      <alignment horizontal="left" vertical="center"/>
    </xf>
    <xf numFmtId="0" fontId="8" fillId="29" borderId="41" xfId="0" applyFont="1" applyFill="1" applyBorder="1" applyAlignment="1" applyProtection="1">
      <alignment horizontal="center" vertical="center" wrapText="1"/>
    </xf>
    <xf numFmtId="0" fontId="8" fillId="29" borderId="122" xfId="0" applyFont="1" applyFill="1" applyBorder="1" applyAlignment="1" applyProtection="1">
      <alignment horizontal="center" vertical="center"/>
    </xf>
    <xf numFmtId="0" fontId="13" fillId="54" borderId="62" xfId="0" applyFont="1" applyFill="1" applyBorder="1" applyAlignment="1" applyProtection="1">
      <alignment horizontal="center" vertical="center"/>
    </xf>
    <xf numFmtId="0" fontId="8" fillId="29" borderId="123" xfId="0" applyFont="1" applyFill="1" applyBorder="1" applyAlignment="1" applyProtection="1">
      <alignment horizontal="center" vertical="center" wrapText="1"/>
    </xf>
    <xf numFmtId="0" fontId="8" fillId="29" borderId="28" xfId="0" applyFont="1" applyFill="1" applyBorder="1" applyAlignment="1" applyProtection="1">
      <alignment horizontal="center" vertical="center" wrapText="1"/>
    </xf>
    <xf numFmtId="1" fontId="13" fillId="16" borderId="62" xfId="0" applyNumberFormat="1" applyFont="1" applyFill="1" applyBorder="1" applyAlignment="1" applyProtection="1">
      <alignment horizontal="left" vertical="center"/>
    </xf>
    <xf numFmtId="1" fontId="13" fillId="16" borderId="39" xfId="0" applyNumberFormat="1" applyFont="1" applyFill="1" applyBorder="1" applyAlignment="1" applyProtection="1">
      <alignment horizontal="left" vertical="center"/>
    </xf>
    <xf numFmtId="1" fontId="13" fillId="16" borderId="40" xfId="0" applyNumberFormat="1" applyFont="1" applyFill="1" applyBorder="1" applyAlignment="1" applyProtection="1">
      <alignment horizontal="left" vertical="center"/>
    </xf>
    <xf numFmtId="1" fontId="13" fillId="16" borderId="41" xfId="0" applyNumberFormat="1" applyFont="1" applyFill="1" applyBorder="1" applyAlignment="1" applyProtection="1">
      <alignment horizontal="left" vertical="center"/>
    </xf>
    <xf numFmtId="0" fontId="11" fillId="30" borderId="0" xfId="0" applyFont="1" applyFill="1" applyBorder="1" applyAlignment="1" applyProtection="1">
      <alignment horizontal="left" vertical="center" wrapText="1"/>
    </xf>
    <xf numFmtId="0" fontId="19" fillId="34" borderId="275" xfId="0" applyFont="1" applyFill="1" applyBorder="1" applyAlignment="1" applyProtection="1">
      <alignment horizontal="center" vertical="center" wrapText="1"/>
    </xf>
    <xf numFmtId="0" fontId="19" fillId="34" borderId="276" xfId="0" applyFont="1" applyFill="1" applyBorder="1" applyAlignment="1" applyProtection="1">
      <alignment horizontal="center" vertical="center" wrapText="1"/>
    </xf>
    <xf numFmtId="0" fontId="8" fillId="29" borderId="124" xfId="0" applyFont="1" applyFill="1" applyBorder="1" applyAlignment="1" applyProtection="1">
      <alignment horizontal="center" vertical="center" wrapText="1"/>
    </xf>
    <xf numFmtId="0" fontId="8" fillId="29" borderId="271" xfId="0" applyFont="1" applyFill="1" applyBorder="1" applyAlignment="1" applyProtection="1">
      <alignment horizontal="center" vertical="center" wrapText="1"/>
    </xf>
    <xf numFmtId="0" fontId="8" fillId="29" borderId="329" xfId="0" applyFont="1" applyFill="1" applyBorder="1" applyAlignment="1" applyProtection="1">
      <alignment horizontal="center" vertical="center" wrapText="1"/>
    </xf>
    <xf numFmtId="0" fontId="19" fillId="34" borderId="265" xfId="0" applyFont="1" applyFill="1" applyBorder="1" applyAlignment="1" applyProtection="1">
      <alignment horizontal="center" vertical="center" wrapText="1"/>
    </xf>
    <xf numFmtId="0" fontId="19" fillId="34" borderId="269" xfId="0" applyFont="1" applyFill="1" applyBorder="1" applyAlignment="1" applyProtection="1">
      <alignment horizontal="center" vertical="center" wrapText="1"/>
    </xf>
    <xf numFmtId="167" fontId="6" fillId="0" borderId="300" xfId="0" applyNumberFormat="1" applyFont="1" applyFill="1" applyBorder="1" applyAlignment="1" applyProtection="1">
      <alignment horizontal="center" vertical="center" wrapText="1"/>
    </xf>
    <xf numFmtId="167" fontId="6" fillId="0" borderId="40" xfId="0" applyNumberFormat="1" applyFont="1" applyFill="1" applyBorder="1" applyAlignment="1" applyProtection="1">
      <alignment horizontal="center" vertical="center" wrapText="1"/>
    </xf>
    <xf numFmtId="167" fontId="6" fillId="0" borderId="341" xfId="0" applyNumberFormat="1" applyFont="1" applyFill="1" applyBorder="1" applyAlignment="1" applyProtection="1">
      <alignment horizontal="center" vertical="center" wrapText="1"/>
    </xf>
    <xf numFmtId="0" fontId="226" fillId="66" borderId="212" xfId="0" applyFont="1" applyFill="1" applyBorder="1" applyAlignment="1" applyProtection="1">
      <alignment horizontal="center" vertical="center"/>
    </xf>
    <xf numFmtId="0" fontId="226" fillId="66" borderId="253" xfId="0" applyFont="1" applyFill="1" applyBorder="1" applyAlignment="1" applyProtection="1">
      <alignment horizontal="center" vertical="center"/>
    </xf>
    <xf numFmtId="0" fontId="226" fillId="66" borderId="218" xfId="0" applyFont="1" applyFill="1" applyBorder="1" applyAlignment="1" applyProtection="1">
      <alignment horizontal="center" vertical="center"/>
    </xf>
    <xf numFmtId="0" fontId="226" fillId="66" borderId="256" xfId="0" applyFont="1" applyFill="1" applyBorder="1" applyAlignment="1" applyProtection="1">
      <alignment horizontal="center" vertical="center"/>
    </xf>
    <xf numFmtId="0" fontId="7" fillId="30" borderId="0" xfId="0" applyFont="1" applyFill="1" applyBorder="1" applyAlignment="1" applyProtection="1">
      <alignment horizontal="left" vertical="center"/>
    </xf>
    <xf numFmtId="0" fontId="11" fillId="30" borderId="0" xfId="0" applyFont="1" applyFill="1" applyBorder="1" applyAlignment="1" applyProtection="1">
      <alignment horizontal="left" vertical="top" wrapText="1"/>
    </xf>
    <xf numFmtId="0" fontId="11" fillId="29" borderId="0" xfId="0" applyFont="1" applyFill="1" applyBorder="1" applyAlignment="1" applyProtection="1">
      <alignment horizontal="left" vertical="top" wrapText="1"/>
    </xf>
    <xf numFmtId="0" fontId="226" fillId="66" borderId="211" xfId="0" applyFont="1" applyFill="1" applyBorder="1" applyAlignment="1" applyProtection="1">
      <alignment horizontal="center"/>
    </xf>
    <xf numFmtId="0" fontId="226" fillId="66" borderId="212" xfId="0" applyFont="1" applyFill="1" applyBorder="1" applyAlignment="1" applyProtection="1">
      <alignment horizontal="center"/>
    </xf>
    <xf numFmtId="0" fontId="11" fillId="30" borderId="0" xfId="0" applyFont="1" applyFill="1" applyBorder="1" applyAlignment="1" applyProtection="1">
      <alignment horizontal="left" wrapText="1"/>
    </xf>
    <xf numFmtId="0" fontId="11" fillId="30" borderId="0" xfId="0" applyFont="1" applyFill="1" applyAlignment="1">
      <alignment horizontal="justify" vertical="top" wrapText="1"/>
    </xf>
    <xf numFmtId="0" fontId="11" fillId="30" borderId="0" xfId="0" applyFont="1" applyFill="1" applyBorder="1" applyAlignment="1" applyProtection="1">
      <alignment horizontal="justify" vertical="top" wrapText="1"/>
    </xf>
    <xf numFmtId="0" fontId="6" fillId="37" borderId="0" xfId="0" applyFont="1" applyFill="1" applyBorder="1" applyAlignment="1">
      <alignment horizontal="justify" vertical="center" wrapText="1"/>
    </xf>
    <xf numFmtId="0" fontId="134" fillId="37" borderId="0" xfId="0" applyFont="1" applyFill="1" applyBorder="1" applyAlignment="1">
      <alignment horizontal="left" vertical="top" wrapText="1"/>
    </xf>
    <xf numFmtId="0" fontId="11" fillId="0" borderId="0" xfId="0" applyFont="1" applyBorder="1"/>
    <xf numFmtId="0" fontId="162" fillId="44" borderId="165" xfId="0" applyFont="1" applyFill="1" applyBorder="1" applyAlignment="1">
      <alignment horizontal="center" vertical="center" wrapText="1"/>
    </xf>
    <xf numFmtId="0" fontId="11" fillId="0" borderId="234" xfId="0" applyFont="1" applyBorder="1"/>
    <xf numFmtId="0" fontId="162" fillId="44" borderId="332" xfId="0" applyFont="1" applyFill="1" applyBorder="1" applyAlignment="1">
      <alignment horizontal="center" vertical="center" wrapText="1"/>
    </xf>
    <xf numFmtId="0" fontId="11" fillId="0" borderId="235" xfId="0" applyFont="1" applyBorder="1"/>
    <xf numFmtId="0" fontId="162" fillId="61" borderId="224" xfId="0" applyFont="1" applyFill="1" applyBorder="1" applyAlignment="1">
      <alignment horizontal="center" vertical="center" wrapText="1"/>
    </xf>
    <xf numFmtId="0" fontId="11" fillId="32" borderId="232" xfId="0" applyFont="1" applyFill="1" applyBorder="1"/>
    <xf numFmtId="0" fontId="157" fillId="36" borderId="221" xfId="0" applyFont="1" applyFill="1" applyBorder="1" applyAlignment="1">
      <alignment horizontal="center" vertical="center"/>
    </xf>
    <xf numFmtId="0" fontId="157" fillId="36" borderId="222" xfId="0" applyFont="1" applyFill="1" applyBorder="1" applyAlignment="1">
      <alignment horizontal="center" vertical="center"/>
    </xf>
    <xf numFmtId="0" fontId="157" fillId="36" borderId="223" xfId="0" applyFont="1" applyFill="1" applyBorder="1" applyAlignment="1">
      <alignment horizontal="center" vertical="center"/>
    </xf>
    <xf numFmtId="0" fontId="82" fillId="37" borderId="0" xfId="0" applyFont="1" applyFill="1" applyBorder="1" applyAlignment="1">
      <alignment horizontal="left" vertical="top" indent="1"/>
    </xf>
    <xf numFmtId="0" fontId="160" fillId="35" borderId="0" xfId="0" applyFont="1" applyFill="1" applyBorder="1" applyAlignment="1">
      <alignment horizontal="left" vertical="center"/>
    </xf>
    <xf numFmtId="0" fontId="187" fillId="36" borderId="57" xfId="0" applyFont="1" applyFill="1" applyBorder="1" applyAlignment="1">
      <alignment horizontal="center" vertical="center"/>
    </xf>
    <xf numFmtId="0" fontId="187" fillId="36" borderId="150" xfId="0" applyFont="1" applyFill="1" applyBorder="1" applyAlignment="1">
      <alignment horizontal="center" vertical="center"/>
    </xf>
    <xf numFmtId="0" fontId="187" fillId="36" borderId="58" xfId="0" applyFont="1" applyFill="1" applyBorder="1" applyAlignment="1">
      <alignment horizontal="center" vertical="center"/>
    </xf>
    <xf numFmtId="0" fontId="162" fillId="44" borderId="162" xfId="0" applyFont="1" applyFill="1" applyBorder="1" applyAlignment="1">
      <alignment horizontal="center" vertical="center" wrapText="1"/>
    </xf>
    <xf numFmtId="0" fontId="162" fillId="44" borderId="225" xfId="0" applyFont="1" applyFill="1" applyBorder="1" applyAlignment="1">
      <alignment horizontal="center" vertical="center" wrapText="1"/>
    </xf>
    <xf numFmtId="0" fontId="134" fillId="37" borderId="0" xfId="0" applyFont="1" applyFill="1" applyBorder="1" applyAlignment="1">
      <alignment horizontal="left" vertical="center"/>
    </xf>
    <xf numFmtId="0" fontId="162" fillId="43" borderId="164" xfId="0" applyFont="1" applyFill="1" applyBorder="1" applyAlignment="1">
      <alignment horizontal="center" vertical="center" wrapText="1"/>
    </xf>
    <xf numFmtId="0" fontId="11" fillId="0" borderId="173" xfId="0" applyFont="1" applyBorder="1"/>
    <xf numFmtId="0" fontId="11" fillId="0" borderId="167" xfId="0" applyFont="1" applyBorder="1"/>
    <xf numFmtId="0" fontId="162" fillId="44" borderId="174" xfId="0" applyFont="1" applyFill="1" applyBorder="1" applyAlignment="1">
      <alignment horizontal="center" vertical="center" wrapText="1"/>
    </xf>
    <xf numFmtId="0" fontId="162" fillId="44" borderId="176" xfId="0" applyFont="1" applyFill="1" applyBorder="1" applyAlignment="1">
      <alignment horizontal="center" vertical="center" wrapText="1"/>
    </xf>
    <xf numFmtId="0" fontId="162" fillId="44" borderId="175" xfId="0" applyFont="1" applyFill="1" applyBorder="1" applyAlignment="1">
      <alignment horizontal="center" vertical="center" wrapText="1"/>
    </xf>
    <xf numFmtId="0" fontId="162" fillId="44" borderId="172" xfId="0" applyFont="1" applyFill="1" applyBorder="1" applyAlignment="1">
      <alignment horizontal="center" vertical="center" wrapText="1"/>
    </xf>
    <xf numFmtId="0" fontId="91" fillId="43" borderId="169" xfId="0" applyFont="1" applyFill="1" applyBorder="1" applyAlignment="1">
      <alignment horizontal="center" vertical="center" wrapText="1"/>
    </xf>
    <xf numFmtId="0" fontId="91" fillId="43" borderId="170" xfId="0" applyFont="1" applyFill="1" applyBorder="1" applyAlignment="1">
      <alignment horizontal="center" vertical="center" wrapText="1"/>
    </xf>
    <xf numFmtId="0" fontId="91" fillId="43" borderId="171" xfId="0" applyFont="1" applyFill="1" applyBorder="1" applyAlignment="1">
      <alignment horizontal="center" vertical="center" wrapText="1"/>
    </xf>
    <xf numFmtId="0" fontId="162" fillId="44" borderId="285" xfId="0" applyFont="1" applyFill="1" applyBorder="1" applyAlignment="1">
      <alignment horizontal="center" vertical="center" wrapText="1"/>
    </xf>
    <xf numFmtId="0" fontId="162" fillId="44" borderId="287" xfId="0" applyFont="1" applyFill="1" applyBorder="1" applyAlignment="1">
      <alignment horizontal="center" vertical="center" wrapText="1"/>
    </xf>
    <xf numFmtId="0" fontId="182" fillId="37" borderId="0" xfId="0" applyFont="1" applyFill="1" applyBorder="1" applyAlignment="1">
      <alignment horizontal="left" vertical="top" wrapText="1"/>
    </xf>
    <xf numFmtId="0" fontId="162" fillId="43" borderId="282" xfId="0" applyFont="1" applyFill="1" applyBorder="1" applyAlignment="1">
      <alignment horizontal="center" vertical="center" wrapText="1"/>
    </xf>
    <xf numFmtId="0" fontId="11" fillId="0" borderId="284" xfId="0" applyFont="1" applyBorder="1"/>
    <xf numFmtId="0" fontId="11" fillId="0" borderId="286" xfId="0" applyFont="1" applyBorder="1"/>
    <xf numFmtId="0" fontId="157" fillId="43" borderId="279" xfId="0" applyFont="1" applyFill="1" applyBorder="1" applyAlignment="1">
      <alignment horizontal="center" vertical="center"/>
    </xf>
    <xf numFmtId="0" fontId="157" fillId="43" borderId="280" xfId="0" applyFont="1" applyFill="1" applyBorder="1" applyAlignment="1">
      <alignment horizontal="center" vertical="center"/>
    </xf>
    <xf numFmtId="0" fontId="157" fillId="43" borderId="281" xfId="0" applyFont="1" applyFill="1" applyBorder="1" applyAlignment="1">
      <alignment horizontal="center" vertical="center"/>
    </xf>
    <xf numFmtId="0" fontId="182" fillId="37" borderId="0" xfId="0" applyFont="1" applyFill="1" applyBorder="1" applyAlignment="1">
      <alignment horizontal="left" vertical="center" wrapText="1"/>
    </xf>
    <xf numFmtId="0" fontId="162" fillId="36" borderId="343" xfId="0" applyFont="1" applyFill="1" applyBorder="1" applyAlignment="1">
      <alignment horizontal="center" vertical="center" wrapText="1"/>
    </xf>
    <xf numFmtId="0" fontId="11" fillId="0" borderId="166" xfId="0" applyFont="1" applyBorder="1"/>
    <xf numFmtId="0" fontId="162" fillId="36" borderId="166" xfId="0" applyFont="1" applyFill="1" applyBorder="1" applyAlignment="1">
      <alignment horizontal="center" vertical="center" wrapText="1"/>
    </xf>
    <xf numFmtId="1" fontId="13" fillId="53" borderId="199" xfId="0" applyNumberFormat="1" applyFont="1" applyFill="1" applyBorder="1" applyAlignment="1" applyProtection="1">
      <alignment horizontal="center" vertical="center"/>
    </xf>
    <xf numFmtId="1" fontId="13" fillId="53" borderId="200" xfId="0" applyNumberFormat="1" applyFont="1" applyFill="1" applyBorder="1" applyAlignment="1" applyProtection="1">
      <alignment horizontal="center" vertical="center"/>
    </xf>
    <xf numFmtId="0" fontId="162" fillId="36" borderId="342" xfId="0" applyFont="1" applyFill="1" applyBorder="1" applyAlignment="1">
      <alignment horizontal="center" vertical="center" wrapText="1"/>
    </xf>
    <xf numFmtId="0" fontId="11" fillId="0" borderId="233" xfId="0" applyFont="1" applyBorder="1"/>
    <xf numFmtId="0" fontId="162" fillId="36" borderId="344" xfId="0" applyFont="1" applyFill="1" applyBorder="1" applyAlignment="1">
      <alignment horizontal="center" vertical="center" wrapText="1"/>
    </xf>
    <xf numFmtId="0" fontId="162" fillId="36" borderId="293" xfId="0" applyFont="1" applyFill="1" applyBorder="1" applyAlignment="1">
      <alignment horizontal="center" vertical="center" wrapText="1"/>
    </xf>
    <xf numFmtId="0" fontId="157" fillId="35" borderId="0" xfId="0" applyFont="1" applyFill="1" applyBorder="1" applyAlignment="1">
      <alignment horizontal="left" vertical="center"/>
    </xf>
    <xf numFmtId="0" fontId="134" fillId="37" borderId="0" xfId="0" applyFont="1" applyFill="1" applyBorder="1" applyAlignment="1">
      <alignment horizontal="justify" vertical="center" wrapText="1"/>
    </xf>
    <xf numFmtId="0" fontId="11" fillId="0" borderId="0" xfId="0" applyFont="1" applyBorder="1" applyAlignment="1">
      <alignment horizontal="justify"/>
    </xf>
    <xf numFmtId="0" fontId="82" fillId="37" borderId="0" xfId="0" applyFont="1" applyFill="1" applyBorder="1" applyAlignment="1">
      <alignment horizontal="justify" vertical="center" wrapText="1"/>
    </xf>
    <xf numFmtId="0" fontId="162" fillId="44" borderId="295" xfId="0" applyFont="1" applyFill="1" applyBorder="1" applyAlignment="1">
      <alignment horizontal="center" vertical="center" wrapText="1"/>
    </xf>
    <xf numFmtId="0" fontId="162" fillId="44" borderId="296" xfId="0" applyFont="1" applyFill="1" applyBorder="1" applyAlignment="1">
      <alignment horizontal="center" vertical="center" wrapText="1"/>
    </xf>
    <xf numFmtId="0" fontId="162" fillId="44" borderId="298" xfId="0" applyFont="1" applyFill="1" applyBorder="1" applyAlignment="1">
      <alignment horizontal="center" vertical="center" wrapText="1"/>
    </xf>
    <xf numFmtId="0" fontId="162" fillId="44" borderId="362" xfId="0" applyFont="1" applyFill="1" applyBorder="1" applyAlignment="1">
      <alignment horizontal="center" vertical="center" wrapText="1"/>
    </xf>
    <xf numFmtId="0" fontId="157" fillId="36" borderId="70" xfId="0" applyFont="1" applyFill="1" applyBorder="1" applyAlignment="1">
      <alignment horizontal="center" vertical="center"/>
    </xf>
    <xf numFmtId="0" fontId="157" fillId="36" borderId="0" xfId="0" applyFont="1" applyFill="1" applyBorder="1" applyAlignment="1">
      <alignment horizontal="center" vertical="center"/>
    </xf>
    <xf numFmtId="0" fontId="162" fillId="43" borderId="224" xfId="0" applyFont="1" applyFill="1" applyBorder="1" applyAlignment="1">
      <alignment horizontal="center" vertical="center" wrapText="1"/>
    </xf>
    <xf numFmtId="0" fontId="11" fillId="0" borderId="226" xfId="0" applyFont="1" applyBorder="1"/>
    <xf numFmtId="0" fontId="11" fillId="0" borderId="232" xfId="0" applyFont="1" applyBorder="1"/>
    <xf numFmtId="0" fontId="162" fillId="36" borderId="164" xfId="0" applyFont="1" applyFill="1" applyBorder="1" applyAlignment="1">
      <alignment horizontal="center" vertical="center" wrapText="1"/>
    </xf>
    <xf numFmtId="0" fontId="91" fillId="43" borderId="358" xfId="0" applyFont="1" applyFill="1" applyBorder="1" applyAlignment="1">
      <alignment horizontal="center" vertical="center" wrapText="1"/>
    </xf>
    <xf numFmtId="0" fontId="91" fillId="43" borderId="359" xfId="0" applyFont="1" applyFill="1" applyBorder="1" applyAlignment="1">
      <alignment horizontal="center" vertical="center" wrapText="1"/>
    </xf>
    <xf numFmtId="0" fontId="91" fillId="43" borderId="360" xfId="0" applyFont="1" applyFill="1" applyBorder="1" applyAlignment="1">
      <alignment horizontal="center" vertical="center" wrapText="1"/>
    </xf>
    <xf numFmtId="0" fontId="162" fillId="44" borderId="29" xfId="0" applyFont="1" applyFill="1" applyBorder="1" applyAlignment="1">
      <alignment horizontal="center" vertical="center" wrapText="1"/>
    </xf>
    <xf numFmtId="0" fontId="162" fillId="44" borderId="361" xfId="0" applyFont="1" applyFill="1" applyBorder="1" applyAlignment="1">
      <alignment horizontal="center" vertical="center" wrapText="1"/>
    </xf>
    <xf numFmtId="0" fontId="82" fillId="37" borderId="0" xfId="0" applyFont="1" applyFill="1" applyBorder="1" applyAlignment="1">
      <alignment horizontal="left" vertical="center" wrapText="1"/>
    </xf>
    <xf numFmtId="0" fontId="249" fillId="36" borderId="357" xfId="0" applyFont="1" applyFill="1" applyBorder="1" applyAlignment="1">
      <alignment horizontal="center" vertical="center"/>
    </xf>
    <xf numFmtId="0" fontId="249" fillId="36" borderId="168" xfId="0" applyFont="1" applyFill="1" applyBorder="1" applyAlignment="1">
      <alignment horizontal="center" vertical="center"/>
    </xf>
    <xf numFmtId="0" fontId="162" fillId="44" borderId="181" xfId="0" applyFont="1" applyFill="1" applyBorder="1" applyAlignment="1">
      <alignment horizontal="center" vertical="center" wrapText="1"/>
    </xf>
    <xf numFmtId="0" fontId="177" fillId="44" borderId="225" xfId="0" applyFont="1" applyFill="1" applyBorder="1" applyAlignment="1">
      <alignment horizontal="center" vertical="center" wrapText="1"/>
    </xf>
    <xf numFmtId="0" fontId="177" fillId="44" borderId="293" xfId="0" applyFont="1" applyFill="1" applyBorder="1" applyAlignment="1">
      <alignment horizontal="center" vertical="center" wrapText="1"/>
    </xf>
    <xf numFmtId="0" fontId="158" fillId="0" borderId="165" xfId="0" applyFont="1" applyBorder="1"/>
    <xf numFmtId="0" fontId="158" fillId="0" borderId="181" xfId="0" applyFont="1" applyBorder="1"/>
    <xf numFmtId="0" fontId="158" fillId="0" borderId="0" xfId="0" applyFont="1" applyBorder="1"/>
    <xf numFmtId="0" fontId="162" fillId="44" borderId="236" xfId="0" applyFont="1" applyFill="1" applyBorder="1" applyAlignment="1">
      <alignment horizontal="center" vertical="center" wrapText="1"/>
    </xf>
    <xf numFmtId="0" fontId="158" fillId="0" borderId="238" xfId="0" applyFont="1" applyBorder="1"/>
    <xf numFmtId="0" fontId="177" fillId="44" borderId="162" xfId="0" applyFont="1" applyFill="1" applyBorder="1" applyAlignment="1">
      <alignment horizontal="center" vertical="center" wrapText="1"/>
    </xf>
    <xf numFmtId="0" fontId="162" fillId="44" borderId="231" xfId="0" applyFont="1" applyFill="1" applyBorder="1" applyAlignment="1">
      <alignment horizontal="center" vertical="center" wrapText="1"/>
    </xf>
    <xf numFmtId="0" fontId="162" fillId="44" borderId="64" xfId="0" applyFont="1" applyFill="1" applyBorder="1" applyAlignment="1">
      <alignment horizontal="center" vertical="center" wrapText="1"/>
    </xf>
    <xf numFmtId="0" fontId="158" fillId="0" borderId="353" xfId="0" applyFont="1" applyBorder="1"/>
    <xf numFmtId="0" fontId="158" fillId="0" borderId="234" xfId="0" applyFont="1" applyBorder="1"/>
    <xf numFmtId="0" fontId="162" fillId="44" borderId="237" xfId="0" applyFont="1" applyFill="1" applyBorder="1" applyAlignment="1">
      <alignment horizontal="center" vertical="center" wrapText="1"/>
    </xf>
    <xf numFmtId="0" fontId="162" fillId="44" borderId="59" xfId="0" applyFont="1" applyFill="1" applyBorder="1" applyAlignment="1">
      <alignment horizontal="center" vertical="center" wrapText="1"/>
    </xf>
    <xf numFmtId="0" fontId="162" fillId="44" borderId="234" xfId="0" applyFont="1" applyFill="1" applyBorder="1" applyAlignment="1">
      <alignment horizontal="center" vertical="center" wrapText="1"/>
    </xf>
    <xf numFmtId="0" fontId="162" fillId="44" borderId="238" xfId="0" applyFont="1" applyFill="1" applyBorder="1" applyAlignment="1">
      <alignment horizontal="center" vertical="center" wrapText="1"/>
    </xf>
    <xf numFmtId="0" fontId="162" fillId="44" borderId="224" xfId="0" applyFont="1" applyFill="1" applyBorder="1" applyAlignment="1">
      <alignment horizontal="center" vertical="center" wrapText="1"/>
    </xf>
    <xf numFmtId="0" fontId="162" fillId="44" borderId="226" xfId="0" applyFont="1" applyFill="1" applyBorder="1" applyAlignment="1">
      <alignment horizontal="center" vertical="center" wrapText="1"/>
    </xf>
    <xf numFmtId="0" fontId="177" fillId="44" borderId="235" xfId="0" applyFont="1" applyFill="1" applyBorder="1" applyAlignment="1">
      <alignment horizontal="center" vertical="center" wrapText="1"/>
    </xf>
    <xf numFmtId="0" fontId="114" fillId="35" borderId="0" xfId="0" applyFont="1" applyFill="1" applyBorder="1" applyAlignment="1">
      <alignment horizontal="left" vertical="center"/>
    </xf>
    <xf numFmtId="0" fontId="221" fillId="0" borderId="0" xfId="0" applyFont="1" applyBorder="1"/>
    <xf numFmtId="0" fontId="162" fillId="44" borderId="127" xfId="0" applyFont="1" applyFill="1" applyBorder="1" applyAlignment="1">
      <alignment horizontal="center" vertical="center" wrapText="1"/>
    </xf>
    <xf numFmtId="0" fontId="157" fillId="36" borderId="168" xfId="0" applyFont="1" applyFill="1" applyBorder="1" applyAlignment="1">
      <alignment horizontal="center" vertical="center"/>
    </xf>
    <xf numFmtId="0" fontId="157" fillId="36" borderId="239" xfId="0" applyFont="1" applyFill="1" applyBorder="1" applyAlignment="1">
      <alignment horizontal="center" vertical="center"/>
    </xf>
    <xf numFmtId="0" fontId="134" fillId="37" borderId="0" xfId="0" applyFont="1" applyFill="1" applyBorder="1" applyAlignment="1">
      <alignment horizontal="left" vertical="center" wrapText="1"/>
    </xf>
    <xf numFmtId="0" fontId="162" fillId="44" borderId="163" xfId="0" applyFont="1" applyFill="1" applyBorder="1" applyAlignment="1">
      <alignment horizontal="center" vertical="center" wrapText="1"/>
    </xf>
    <xf numFmtId="0" fontId="162" fillId="44" borderId="183" xfId="0" applyFont="1" applyFill="1" applyBorder="1" applyAlignment="1">
      <alignment horizontal="center" vertical="center" wrapText="1"/>
    </xf>
    <xf numFmtId="0" fontId="82" fillId="37" borderId="0" xfId="0" applyFont="1" applyFill="1" applyBorder="1" applyAlignment="1">
      <alignment vertical="center" wrapText="1"/>
    </xf>
    <xf numFmtId="0" fontId="134" fillId="37" borderId="0" xfId="0" applyFont="1" applyFill="1" applyBorder="1" applyAlignment="1">
      <alignment horizontal="justify" wrapText="1"/>
    </xf>
    <xf numFmtId="0" fontId="134" fillId="37" borderId="0" xfId="0" applyFont="1" applyFill="1" applyBorder="1" applyAlignment="1">
      <alignment horizontal="justify" vertical="top" wrapText="1"/>
    </xf>
    <xf numFmtId="0" fontId="134" fillId="37" borderId="0" xfId="0" applyFont="1" applyFill="1" applyBorder="1" applyAlignment="1">
      <alignment horizontal="left" vertical="top" wrapText="1" indent="1"/>
    </xf>
    <xf numFmtId="168" fontId="6" fillId="0" borderId="153" xfId="0" applyNumberFormat="1" applyFont="1" applyFill="1" applyBorder="1" applyAlignment="1" applyProtection="1">
      <alignment horizontal="center" vertical="center" wrapText="1"/>
    </xf>
    <xf numFmtId="168" fontId="6" fillId="0" borderId="203" xfId="0" applyNumberFormat="1" applyFont="1" applyFill="1" applyBorder="1" applyAlignment="1" applyProtection="1">
      <alignment horizontal="center" vertical="center" wrapText="1"/>
    </xf>
    <xf numFmtId="168" fontId="6" fillId="0" borderId="185" xfId="0" applyNumberFormat="1" applyFont="1" applyFill="1" applyBorder="1" applyAlignment="1" applyProtection="1">
      <alignment horizontal="center" vertical="center" wrapText="1"/>
    </xf>
    <xf numFmtId="0" fontId="6" fillId="51" borderId="107" xfId="0" applyNumberFormat="1" applyFont="1" applyFill="1" applyBorder="1" applyAlignment="1" applyProtection="1">
      <alignment horizontal="center" vertical="center" wrapText="1"/>
    </xf>
    <xf numFmtId="0" fontId="6" fillId="51" borderId="108" xfId="0" applyNumberFormat="1" applyFont="1" applyFill="1" applyBorder="1" applyAlignment="1" applyProtection="1">
      <alignment horizontal="center" vertical="center" wrapText="1"/>
    </xf>
    <xf numFmtId="0" fontId="6" fillId="51" borderId="109" xfId="0" applyNumberFormat="1" applyFont="1" applyFill="1" applyBorder="1" applyAlignment="1" applyProtection="1">
      <alignment horizontal="center" vertical="center" wrapText="1"/>
    </xf>
    <xf numFmtId="0" fontId="6" fillId="51" borderId="153" xfId="0" applyNumberFormat="1" applyFont="1" applyFill="1" applyBorder="1" applyAlignment="1" applyProtection="1">
      <alignment horizontal="left" vertical="top" wrapText="1"/>
    </xf>
    <xf numFmtId="0" fontId="6" fillId="51" borderId="203" xfId="0" applyNumberFormat="1" applyFont="1" applyFill="1" applyBorder="1" applyAlignment="1" applyProtection="1">
      <alignment horizontal="left" vertical="top" wrapText="1"/>
    </xf>
    <xf numFmtId="0" fontId="6" fillId="51" borderId="185" xfId="0" applyNumberFormat="1" applyFont="1" applyFill="1" applyBorder="1" applyAlignment="1" applyProtection="1">
      <alignment horizontal="left" vertical="top" wrapText="1"/>
    </xf>
    <xf numFmtId="0" fontId="19" fillId="67" borderId="78" xfId="0" applyFont="1" applyFill="1" applyBorder="1" applyAlignment="1" applyProtection="1">
      <alignment horizontal="center" vertical="center" wrapText="1"/>
    </xf>
    <xf numFmtId="0" fontId="19" fillId="67" borderId="71" xfId="0" applyFont="1" applyFill="1" applyBorder="1" applyAlignment="1" applyProtection="1">
      <alignment horizontal="center" vertical="center" wrapText="1"/>
    </xf>
    <xf numFmtId="0" fontId="19" fillId="67" borderId="0" xfId="0" applyFont="1" applyFill="1" applyBorder="1" applyAlignment="1" applyProtection="1">
      <alignment horizontal="center" vertical="center" wrapText="1"/>
    </xf>
    <xf numFmtId="0" fontId="19" fillId="67" borderId="3" xfId="0" applyFont="1" applyFill="1" applyBorder="1" applyAlignment="1" applyProtection="1">
      <alignment horizontal="center" vertical="center" wrapText="1"/>
    </xf>
    <xf numFmtId="0" fontId="58" fillId="67" borderId="25" xfId="0" applyFont="1" applyFill="1" applyBorder="1" applyAlignment="1" applyProtection="1">
      <alignment horizontal="center" vertical="center" wrapText="1"/>
    </xf>
    <xf numFmtId="0" fontId="19" fillId="67" borderId="25" xfId="0" applyFont="1" applyFill="1" applyBorder="1" applyAlignment="1" applyProtection="1">
      <alignment horizontal="center" vertical="center" wrapText="1"/>
    </xf>
    <xf numFmtId="0" fontId="19" fillId="67" borderId="137" xfId="0" applyFont="1" applyFill="1" applyBorder="1" applyAlignment="1" applyProtection="1">
      <alignment horizontal="center" vertical="center" wrapText="1"/>
    </xf>
    <xf numFmtId="0" fontId="19" fillId="67" borderId="138" xfId="0" applyFont="1" applyFill="1" applyBorder="1" applyAlignment="1" applyProtection="1">
      <alignment horizontal="center" vertical="center" wrapText="1"/>
    </xf>
    <xf numFmtId="0" fontId="19" fillId="67" borderId="139" xfId="0" applyFont="1" applyFill="1" applyBorder="1" applyAlignment="1" applyProtection="1">
      <alignment horizontal="center" vertical="center" wrapText="1"/>
    </xf>
    <xf numFmtId="0" fontId="6" fillId="30" borderId="0" xfId="0" applyFont="1" applyFill="1" applyBorder="1" applyAlignment="1" applyProtection="1">
      <alignment horizontal="left" vertical="top" wrapText="1"/>
    </xf>
    <xf numFmtId="0" fontId="19" fillId="67" borderId="371" xfId="0" applyFont="1" applyFill="1" applyBorder="1" applyAlignment="1" applyProtection="1">
      <alignment horizontal="center" vertical="center" wrapText="1"/>
    </xf>
    <xf numFmtId="0" fontId="11" fillId="30" borderId="0" xfId="0" applyFont="1" applyFill="1" applyBorder="1" applyAlignment="1" applyProtection="1">
      <alignment horizontal="left" vertical="center" wrapText="1" indent="4"/>
    </xf>
    <xf numFmtId="0" fontId="11" fillId="29" borderId="0" xfId="0" applyFont="1" applyFill="1" applyBorder="1" applyAlignment="1" applyProtection="1">
      <alignment horizontal="left" vertical="center" wrapText="1" indent="4"/>
    </xf>
    <xf numFmtId="0" fontId="19" fillId="67" borderId="31" xfId="0" applyFont="1" applyFill="1" applyBorder="1" applyAlignment="1" applyProtection="1">
      <alignment horizontal="center" vertical="center" wrapText="1"/>
    </xf>
    <xf numFmtId="0" fontId="19" fillId="67" borderId="370" xfId="0" applyFont="1" applyFill="1" applyBorder="1" applyAlignment="1" applyProtection="1">
      <alignment horizontal="center" vertical="center" wrapText="1"/>
    </xf>
    <xf numFmtId="0" fontId="6" fillId="30" borderId="0" xfId="0" applyFont="1" applyFill="1" applyBorder="1" applyAlignment="1" applyProtection="1">
      <alignment horizontal="left" vertical="top" wrapText="1" shrinkToFit="1"/>
    </xf>
    <xf numFmtId="0" fontId="19" fillId="66" borderId="372" xfId="0" applyFont="1" applyFill="1" applyBorder="1" applyAlignment="1" applyProtection="1">
      <alignment horizontal="center" vertical="center" wrapText="1"/>
    </xf>
    <xf numFmtId="0" fontId="19" fillId="66" borderId="373" xfId="0" applyFont="1" applyFill="1" applyBorder="1" applyAlignment="1" applyProtection="1">
      <alignment horizontal="center" vertical="center" wrapText="1"/>
    </xf>
    <xf numFmtId="0" fontId="19" fillId="66" borderId="374" xfId="0" applyFont="1" applyFill="1" applyBorder="1" applyAlignment="1" applyProtection="1">
      <alignment horizontal="center" vertical="center" wrapText="1"/>
    </xf>
    <xf numFmtId="0" fontId="6" fillId="30" borderId="0" xfId="0" applyFont="1" applyFill="1" applyBorder="1" applyAlignment="1" applyProtection="1">
      <alignment horizontal="left" vertical="center" wrapText="1"/>
    </xf>
    <xf numFmtId="0" fontId="280" fillId="30" borderId="0" xfId="0" applyFont="1" applyFill="1" applyBorder="1" applyAlignment="1" applyProtection="1">
      <alignment horizontal="justify" vertical="center" wrapText="1"/>
    </xf>
    <xf numFmtId="0" fontId="6" fillId="30" borderId="0" xfId="0" applyFont="1" applyFill="1" applyBorder="1" applyAlignment="1" applyProtection="1">
      <alignment horizontal="justify" vertical="center" wrapText="1"/>
    </xf>
    <xf numFmtId="0" fontId="11" fillId="29" borderId="0" xfId="0" applyFont="1" applyFill="1" applyBorder="1" applyAlignment="1" applyProtection="1">
      <alignment horizontal="left" wrapText="1"/>
    </xf>
    <xf numFmtId="0" fontId="19" fillId="8" borderId="27" xfId="0" applyFont="1" applyFill="1" applyBorder="1" applyAlignment="1" applyProtection="1">
      <alignment horizontal="center" vertical="center" wrapText="1"/>
    </xf>
    <xf numFmtId="0" fontId="19" fillId="8" borderId="212" xfId="0" applyFont="1" applyFill="1" applyBorder="1" applyAlignment="1" applyProtection="1">
      <alignment horizontal="center" vertical="center" wrapText="1"/>
    </xf>
    <xf numFmtId="0" fontId="19" fillId="8" borderId="213" xfId="0" applyFont="1" applyFill="1" applyBorder="1" applyAlignment="1" applyProtection="1">
      <alignment horizontal="center" vertical="center" wrapText="1"/>
    </xf>
    <xf numFmtId="0" fontId="19" fillId="8" borderId="150" xfId="0" applyFont="1" applyFill="1" applyBorder="1" applyAlignment="1" applyProtection="1">
      <alignment horizontal="center" vertical="center" wrapText="1"/>
    </xf>
    <xf numFmtId="0" fontId="19" fillId="8" borderId="214" xfId="0" applyFont="1" applyFill="1" applyBorder="1" applyAlignment="1" applyProtection="1">
      <alignment horizontal="center" vertical="center" wrapText="1"/>
    </xf>
    <xf numFmtId="0" fontId="19" fillId="8" borderId="32" xfId="0" applyFont="1" applyFill="1" applyBorder="1" applyAlignment="1" applyProtection="1">
      <alignment horizontal="center" vertical="center" wrapText="1"/>
    </xf>
    <xf numFmtId="0" fontId="19" fillId="8" borderId="33" xfId="0" applyFont="1" applyFill="1" applyBorder="1" applyAlignment="1" applyProtection="1">
      <alignment horizontal="center" vertical="center" wrapText="1"/>
    </xf>
    <xf numFmtId="0" fontId="19" fillId="8" borderId="44" xfId="0" applyFont="1" applyFill="1" applyBorder="1" applyAlignment="1" applyProtection="1">
      <alignment horizontal="center" vertical="center" wrapText="1"/>
    </xf>
    <xf numFmtId="0" fontId="162" fillId="44" borderId="245" xfId="0" applyFont="1" applyFill="1" applyBorder="1" applyAlignment="1">
      <alignment horizontal="center" vertical="center" wrapText="1"/>
    </xf>
    <xf numFmtId="0" fontId="162" fillId="44" borderId="31" xfId="0" applyFont="1" applyFill="1" applyBorder="1" applyAlignment="1">
      <alignment horizontal="center" vertical="center" wrapText="1"/>
    </xf>
    <xf numFmtId="0" fontId="162" fillId="44" borderId="246" xfId="0" applyFont="1" applyFill="1" applyBorder="1" applyAlignment="1">
      <alignment horizontal="center" vertical="center" wrapText="1"/>
    </xf>
    <xf numFmtId="0" fontId="19" fillId="67" borderId="211" xfId="0" applyFont="1" applyFill="1" applyBorder="1" applyAlignment="1" applyProtection="1">
      <alignment horizontal="center" vertical="center" wrapText="1"/>
    </xf>
    <xf numFmtId="0" fontId="19" fillId="67" borderId="215" xfId="0" applyFont="1" applyFill="1" applyBorder="1" applyAlignment="1" applyProtection="1">
      <alignment horizontal="center" vertical="center" wrapText="1"/>
    </xf>
    <xf numFmtId="0" fontId="19" fillId="67" borderId="217" xfId="0" applyFont="1" applyFill="1" applyBorder="1" applyAlignment="1" applyProtection="1">
      <alignment horizontal="center" vertical="center" wrapText="1"/>
    </xf>
    <xf numFmtId="0" fontId="20" fillId="30" borderId="0" xfId="0" applyFont="1" applyFill="1" applyBorder="1" applyAlignment="1" applyProtection="1">
      <alignment horizontal="left" vertical="center" wrapText="1"/>
    </xf>
    <xf numFmtId="0" fontId="58" fillId="67" borderId="58" xfId="0" applyFont="1" applyFill="1" applyBorder="1" applyAlignment="1" applyProtection="1">
      <alignment horizontal="center" vertical="center" wrapText="1"/>
    </xf>
    <xf numFmtId="0" fontId="58" fillId="67" borderId="381" xfId="0" applyFont="1" applyFill="1" applyBorder="1" applyAlignment="1" applyProtection="1">
      <alignment horizontal="center" vertical="center" wrapText="1"/>
    </xf>
    <xf numFmtId="0" fontId="58" fillId="67" borderId="60" xfId="0" applyFont="1" applyFill="1" applyBorder="1" applyAlignment="1" applyProtection="1">
      <alignment horizontal="center" vertical="center" wrapText="1"/>
    </xf>
    <xf numFmtId="0" fontId="6" fillId="30" borderId="0" xfId="1" applyFont="1" applyFill="1" applyBorder="1" applyAlignment="1" applyProtection="1">
      <alignment horizontal="left" vertical="top" wrapText="1"/>
    </xf>
    <xf numFmtId="0" fontId="162" fillId="44" borderId="63" xfId="0" applyFont="1" applyFill="1" applyBorder="1" applyAlignment="1">
      <alignment horizontal="center" vertical="center" wrapText="1"/>
    </xf>
    <xf numFmtId="0" fontId="6" fillId="37" borderId="0" xfId="0" applyFont="1" applyFill="1" applyBorder="1" applyAlignment="1">
      <alignment horizontal="left" vertical="center" wrapText="1"/>
    </xf>
    <xf numFmtId="0" fontId="82" fillId="37" borderId="0" xfId="0" applyFont="1" applyFill="1" applyBorder="1" applyAlignment="1">
      <alignment horizontal="left"/>
    </xf>
    <xf numFmtId="0" fontId="82" fillId="37" borderId="0" xfId="0" applyFont="1" applyFill="1" applyBorder="1" applyAlignment="1">
      <alignment horizontal="justify" vertical="top" wrapText="1"/>
    </xf>
    <xf numFmtId="0" fontId="19" fillId="66" borderId="212" xfId="0" applyFont="1" applyFill="1" applyBorder="1" applyAlignment="1" applyProtection="1">
      <alignment horizontal="center" vertical="center" wrapText="1"/>
    </xf>
    <xf numFmtId="0" fontId="19" fillId="66" borderId="27" xfId="0" applyFont="1" applyFill="1" applyBorder="1" applyAlignment="1" applyProtection="1">
      <alignment horizontal="center" vertical="center" wrapText="1"/>
    </xf>
    <xf numFmtId="0" fontId="19" fillId="66" borderId="218" xfId="0" applyFont="1" applyFill="1" applyBorder="1" applyAlignment="1" applyProtection="1">
      <alignment horizontal="center" vertical="center" wrapText="1"/>
    </xf>
    <xf numFmtId="0" fontId="91" fillId="66" borderId="32" xfId="0" applyFont="1" applyFill="1" applyBorder="1" applyAlignment="1">
      <alignment horizontal="center"/>
    </xf>
    <xf numFmtId="0" fontId="91" fillId="66" borderId="44" xfId="0" applyFont="1" applyFill="1" applyBorder="1" applyAlignment="1">
      <alignment horizontal="center"/>
    </xf>
    <xf numFmtId="0" fontId="82" fillId="30" borderId="0" xfId="0" applyFont="1" applyFill="1"/>
    <xf numFmtId="0" fontId="19" fillId="66" borderId="213" xfId="0" applyFont="1" applyFill="1" applyBorder="1" applyAlignment="1" applyProtection="1">
      <alignment horizontal="center" vertical="center" wrapText="1"/>
    </xf>
    <xf numFmtId="0" fontId="19" fillId="66" borderId="150" xfId="0" applyFont="1" applyFill="1" applyBorder="1" applyAlignment="1" applyProtection="1">
      <alignment horizontal="center" vertical="center" wrapText="1"/>
    </xf>
    <xf numFmtId="0" fontId="19" fillId="66" borderId="214" xfId="0" applyFont="1" applyFill="1" applyBorder="1" applyAlignment="1" applyProtection="1">
      <alignment horizontal="center" vertical="center" wrapText="1"/>
    </xf>
    <xf numFmtId="0" fontId="19" fillId="66" borderId="32" xfId="0" applyFont="1" applyFill="1" applyBorder="1" applyAlignment="1" applyProtection="1">
      <alignment horizontal="center" vertical="center" wrapText="1"/>
    </xf>
    <xf numFmtId="0" fontId="19" fillId="66" borderId="33" xfId="0" applyFont="1" applyFill="1" applyBorder="1" applyAlignment="1" applyProtection="1">
      <alignment horizontal="center" vertical="center" wrapText="1"/>
    </xf>
    <xf numFmtId="0" fontId="19" fillId="66" borderId="44" xfId="0" applyFont="1" applyFill="1" applyBorder="1" applyAlignment="1" applyProtection="1">
      <alignment horizontal="center" vertical="center" wrapText="1"/>
    </xf>
    <xf numFmtId="0" fontId="19" fillId="67" borderId="212" xfId="0" applyFont="1" applyFill="1" applyBorder="1" applyAlignment="1" applyProtection="1">
      <alignment horizontal="center" vertical="center" wrapText="1"/>
    </xf>
    <xf numFmtId="0" fontId="19" fillId="67" borderId="27" xfId="0" applyFont="1" applyFill="1" applyBorder="1" applyAlignment="1" applyProtection="1">
      <alignment horizontal="center" vertical="center" wrapText="1"/>
    </xf>
    <xf numFmtId="0" fontId="19" fillId="67" borderId="218" xfId="0" applyFont="1" applyFill="1" applyBorder="1" applyAlignment="1" applyProtection="1">
      <alignment horizontal="center" vertical="center" wrapText="1"/>
    </xf>
    <xf numFmtId="0" fontId="19" fillId="67" borderId="404" xfId="0" applyFont="1" applyFill="1" applyBorder="1" applyAlignment="1" applyProtection="1">
      <alignment horizontal="center" vertical="center" wrapText="1"/>
    </xf>
    <xf numFmtId="0" fontId="19" fillId="67" borderId="405" xfId="0" applyFont="1" applyFill="1" applyBorder="1" applyAlignment="1" applyProtection="1">
      <alignment horizontal="center" vertical="center" wrapText="1"/>
    </xf>
    <xf numFmtId="0" fontId="19" fillId="66" borderId="143" xfId="0" applyFont="1" applyFill="1" applyBorder="1" applyAlignment="1" applyProtection="1">
      <alignment horizontal="center" vertical="center" wrapText="1"/>
    </xf>
    <xf numFmtId="0" fontId="19" fillId="66" borderId="379" xfId="0" applyFont="1" applyFill="1" applyBorder="1" applyAlignment="1" applyProtection="1">
      <alignment horizontal="center" vertical="center" wrapText="1"/>
    </xf>
    <xf numFmtId="0" fontId="19" fillId="66" borderId="376" xfId="0" applyFont="1" applyFill="1" applyBorder="1" applyAlignment="1" applyProtection="1">
      <alignment horizontal="center" vertical="center" wrapText="1"/>
    </xf>
    <xf numFmtId="0" fontId="19" fillId="66" borderId="377" xfId="0" applyFont="1" applyFill="1" applyBorder="1" applyAlignment="1" applyProtection="1">
      <alignment horizontal="center" vertical="center" wrapText="1"/>
    </xf>
    <xf numFmtId="0" fontId="19" fillId="66" borderId="378" xfId="0" applyFont="1" applyFill="1" applyBorder="1" applyAlignment="1" applyProtection="1">
      <alignment horizontal="center" vertical="center" wrapText="1"/>
    </xf>
    <xf numFmtId="0" fontId="19" fillId="8" borderId="29" xfId="0" applyFont="1" applyFill="1" applyBorder="1" applyAlignment="1" applyProtection="1">
      <alignment horizontal="center" vertical="center" wrapText="1"/>
    </xf>
    <xf numFmtId="0" fontId="19" fillId="8" borderId="30" xfId="0" applyFont="1" applyFill="1" applyBorder="1" applyAlignment="1" applyProtection="1">
      <alignment horizontal="center" vertical="center" wrapText="1"/>
    </xf>
    <xf numFmtId="0" fontId="19" fillId="8" borderId="380" xfId="0" applyFont="1" applyFill="1" applyBorder="1" applyAlignment="1" applyProtection="1">
      <alignment horizontal="center" vertical="center" wrapText="1"/>
    </xf>
    <xf numFmtId="0" fontId="215" fillId="30" borderId="0" xfId="1" applyFont="1" applyFill="1" applyBorder="1" applyAlignment="1" applyProtection="1">
      <alignment horizontal="left" vertical="top" wrapText="1"/>
    </xf>
    <xf numFmtId="0" fontId="19" fillId="8" borderId="404" xfId="0" applyFont="1" applyFill="1" applyBorder="1" applyAlignment="1" applyProtection="1">
      <alignment horizontal="center" vertical="center" wrapText="1"/>
    </xf>
    <xf numFmtId="0" fontId="19" fillId="8" borderId="405" xfId="0" applyFont="1" applyFill="1" applyBorder="1" applyAlignment="1" applyProtection="1">
      <alignment horizontal="center" vertical="center" wrapText="1"/>
    </xf>
    <xf numFmtId="0" fontId="162" fillId="44" borderId="214" xfId="0" applyFont="1" applyFill="1" applyBorder="1" applyAlignment="1">
      <alignment horizontal="center" vertical="center" wrapText="1"/>
    </xf>
    <xf numFmtId="0" fontId="162" fillId="44" borderId="78" xfId="0" applyFont="1" applyFill="1" applyBorder="1" applyAlignment="1">
      <alignment horizontal="center" vertical="center" wrapText="1"/>
    </xf>
    <xf numFmtId="0" fontId="162" fillId="44" borderId="247" xfId="0" applyFont="1" applyFill="1" applyBorder="1" applyAlignment="1">
      <alignment horizontal="center" vertical="center" wrapText="1"/>
    </xf>
    <xf numFmtId="0" fontId="6" fillId="30" borderId="0" xfId="0" applyFont="1" applyFill="1" applyBorder="1" applyAlignment="1" applyProtection="1">
      <alignment horizontal="left" vertical="top" wrapText="1" indent="2"/>
    </xf>
    <xf numFmtId="0" fontId="58" fillId="67" borderId="144" xfId="0" applyFont="1" applyFill="1" applyBorder="1" applyAlignment="1" applyProtection="1">
      <alignment horizontal="center" vertical="center" wrapText="1"/>
    </xf>
    <xf numFmtId="0" fontId="58" fillId="67" borderId="216" xfId="0" applyFont="1" applyFill="1" applyBorder="1" applyAlignment="1" applyProtection="1">
      <alignment horizontal="center" vertical="center" wrapText="1"/>
    </xf>
    <xf numFmtId="0" fontId="58" fillId="67" borderId="219" xfId="0" applyFont="1" applyFill="1" applyBorder="1" applyAlignment="1" applyProtection="1">
      <alignment horizontal="center" vertical="center" wrapText="1"/>
    </xf>
    <xf numFmtId="0" fontId="169" fillId="30" borderId="0" xfId="0" applyFont="1" applyFill="1" applyBorder="1" applyAlignment="1" applyProtection="1">
      <alignment horizontal="left" vertical="top" wrapText="1"/>
    </xf>
    <xf numFmtId="0" fontId="167" fillId="44" borderId="245" xfId="0" applyFont="1" applyFill="1" applyBorder="1" applyAlignment="1">
      <alignment horizontal="center" vertical="center" wrapText="1"/>
    </xf>
    <xf numFmtId="0" fontId="6" fillId="30" borderId="0" xfId="0" applyFont="1" applyFill="1" applyBorder="1" applyAlignment="1" applyProtection="1">
      <alignment horizontal="justify" vertical="top" wrapText="1"/>
    </xf>
    <xf numFmtId="0" fontId="58" fillId="9" borderId="144" xfId="0" applyFont="1" applyFill="1" applyBorder="1" applyAlignment="1" applyProtection="1">
      <alignment horizontal="center" vertical="center" wrapText="1"/>
    </xf>
    <xf numFmtId="0" fontId="58" fillId="9" borderId="216" xfId="0" applyFont="1" applyFill="1" applyBorder="1" applyAlignment="1" applyProtection="1">
      <alignment horizontal="center" vertical="center" wrapText="1"/>
    </xf>
    <xf numFmtId="0" fontId="58" fillId="9" borderId="219" xfId="0" applyFont="1" applyFill="1" applyBorder="1" applyAlignment="1" applyProtection="1">
      <alignment horizontal="center" vertical="center" wrapText="1"/>
    </xf>
    <xf numFmtId="0" fontId="275" fillId="30" borderId="0" xfId="1" applyFont="1" applyFill="1" applyAlignment="1" applyProtection="1">
      <alignment vertical="top" wrapText="1"/>
    </xf>
    <xf numFmtId="0" fontId="19" fillId="66" borderId="264" xfId="0" applyFont="1" applyFill="1" applyBorder="1" applyAlignment="1" applyProtection="1">
      <alignment horizontal="center" vertical="center" wrapText="1"/>
    </xf>
    <xf numFmtId="0" fontId="19" fillId="66" borderId="268" xfId="0" applyFont="1" applyFill="1" applyBorder="1" applyAlignment="1" applyProtection="1">
      <alignment horizontal="center" vertical="center"/>
    </xf>
    <xf numFmtId="0" fontId="19" fillId="67" borderId="263" xfId="0" applyFont="1" applyFill="1" applyBorder="1" applyAlignment="1" applyProtection="1">
      <alignment horizontal="center" vertical="center" wrapText="1"/>
    </xf>
    <xf numFmtId="0" fontId="19" fillId="67" borderId="267" xfId="0" applyFont="1" applyFill="1" applyBorder="1" applyAlignment="1" applyProtection="1">
      <alignment horizontal="center" vertical="center" wrapText="1"/>
    </xf>
    <xf numFmtId="0" fontId="19" fillId="66" borderId="265" xfId="0" applyFont="1" applyFill="1" applyBorder="1" applyAlignment="1" applyProtection="1">
      <alignment horizontal="center" vertical="center"/>
    </xf>
    <xf numFmtId="0" fontId="19" fillId="66" borderId="269" xfId="0" applyFont="1" applyFill="1" applyBorder="1" applyAlignment="1" applyProtection="1">
      <alignment horizontal="center" vertical="center"/>
    </xf>
    <xf numFmtId="0" fontId="19" fillId="66" borderId="265" xfId="0" applyFont="1" applyFill="1" applyBorder="1" applyAlignment="1" applyProtection="1">
      <alignment horizontal="center" vertical="center" wrapText="1"/>
    </xf>
    <xf numFmtId="0" fontId="19" fillId="66" borderId="269" xfId="0" applyFont="1" applyFill="1" applyBorder="1" applyAlignment="1" applyProtection="1">
      <alignment horizontal="center" vertical="center" wrapText="1"/>
    </xf>
    <xf numFmtId="0" fontId="91" fillId="66" borderId="265" xfId="0" applyFont="1" applyFill="1" applyBorder="1" applyAlignment="1" applyProtection="1">
      <alignment horizontal="center" vertical="center" wrapText="1"/>
    </xf>
    <xf numFmtId="0" fontId="91" fillId="66" borderId="269" xfId="0" applyFont="1" applyFill="1" applyBorder="1" applyAlignment="1" applyProtection="1">
      <alignment horizontal="center" vertical="center" wrapText="1"/>
    </xf>
    <xf numFmtId="0" fontId="19" fillId="66" borderId="144" xfId="0" applyFont="1" applyFill="1" applyBorder="1" applyAlignment="1" applyProtection="1">
      <alignment horizontal="center" vertical="center" wrapText="1"/>
    </xf>
    <xf numFmtId="0" fontId="19" fillId="66" borderId="219" xfId="0" applyFont="1" applyFill="1" applyBorder="1" applyAlignment="1" applyProtection="1">
      <alignment horizontal="center" vertical="center" wrapText="1"/>
    </xf>
    <xf numFmtId="0" fontId="91" fillId="66" borderId="124" xfId="0" applyFont="1" applyFill="1" applyBorder="1" applyAlignment="1">
      <alignment horizontal="center"/>
    </xf>
    <xf numFmtId="0" fontId="91" fillId="66" borderId="266" xfId="0" applyFont="1" applyFill="1" applyBorder="1" applyAlignment="1">
      <alignment horizontal="center"/>
    </xf>
    <xf numFmtId="0" fontId="19" fillId="66" borderId="264" xfId="0" applyFont="1" applyFill="1" applyBorder="1" applyAlignment="1" applyProtection="1">
      <alignment horizontal="center" vertical="center"/>
    </xf>
    <xf numFmtId="0" fontId="19" fillId="67" borderId="57" xfId="0" applyFont="1" applyFill="1" applyBorder="1" applyAlignment="1" applyProtection="1">
      <alignment horizontal="center" vertical="center" wrapText="1"/>
    </xf>
    <xf numFmtId="0" fontId="19" fillId="67" borderId="59" xfId="0" applyFont="1" applyFill="1" applyBorder="1" applyAlignment="1" applyProtection="1">
      <alignment horizontal="center" vertical="center" wrapText="1"/>
    </xf>
    <xf numFmtId="0" fontId="19" fillId="67" borderId="245" xfId="0" applyFont="1" applyFill="1" applyBorder="1" applyAlignment="1" applyProtection="1">
      <alignment horizontal="center" vertical="center" wrapText="1"/>
    </xf>
    <xf numFmtId="0" fontId="19" fillId="67" borderId="246" xfId="0" applyFont="1" applyFill="1" applyBorder="1" applyAlignment="1" applyProtection="1">
      <alignment horizontal="center" vertical="center" wrapText="1"/>
    </xf>
    <xf numFmtId="0" fontId="11" fillId="30" borderId="0" xfId="0" applyFont="1" applyFill="1" applyBorder="1" applyAlignment="1" applyProtection="1">
      <alignment vertical="top" wrapText="1"/>
    </xf>
    <xf numFmtId="0" fontId="19" fillId="67" borderId="270" xfId="0" applyFont="1" applyFill="1" applyBorder="1" applyAlignment="1" applyProtection="1">
      <alignment horizontal="center" vertical="center" wrapText="1"/>
    </xf>
    <xf numFmtId="0" fontId="19" fillId="67" borderId="271" xfId="0" applyFont="1" applyFill="1" applyBorder="1" applyAlignment="1" applyProtection="1">
      <alignment horizontal="center" vertical="center" wrapText="1"/>
    </xf>
    <xf numFmtId="0" fontId="58" fillId="67" borderId="272" xfId="0" applyFont="1" applyFill="1" applyBorder="1" applyAlignment="1" applyProtection="1">
      <alignment horizontal="center" vertical="center" wrapText="1"/>
    </xf>
    <xf numFmtId="0" fontId="58" fillId="67" borderId="274" xfId="0" applyFont="1" applyFill="1" applyBorder="1" applyAlignment="1" applyProtection="1">
      <alignment horizontal="center" vertical="center" wrapText="1"/>
    </xf>
    <xf numFmtId="0" fontId="19" fillId="67" borderId="275" xfId="0" applyFont="1" applyFill="1" applyBorder="1" applyAlignment="1" applyProtection="1">
      <alignment horizontal="center" vertical="center" wrapText="1"/>
    </xf>
    <xf numFmtId="0" fontId="19" fillId="67" borderId="276" xfId="0" applyFont="1" applyFill="1" applyBorder="1" applyAlignment="1" applyProtection="1">
      <alignment horizontal="center" vertical="center" wrapText="1"/>
    </xf>
    <xf numFmtId="0" fontId="19" fillId="67" borderId="143" xfId="0" applyFont="1" applyFill="1" applyBorder="1" applyAlignment="1" applyProtection="1">
      <alignment horizontal="center" vertical="center" wrapText="1"/>
    </xf>
    <xf numFmtId="0" fontId="19" fillId="67" borderId="277" xfId="0" applyFont="1" applyFill="1" applyBorder="1" applyAlignment="1" applyProtection="1">
      <alignment horizontal="center" vertical="center" wrapText="1"/>
    </xf>
    <xf numFmtId="0" fontId="91" fillId="67" borderId="211" xfId="0" applyFont="1" applyFill="1" applyBorder="1" applyAlignment="1" applyProtection="1">
      <alignment horizontal="center" vertical="center" wrapText="1"/>
    </xf>
    <xf numFmtId="0" fontId="91" fillId="67" borderId="217" xfId="0" applyFont="1" applyFill="1" applyBorder="1" applyAlignment="1" applyProtection="1">
      <alignment horizontal="center" vertical="center" wrapText="1"/>
    </xf>
    <xf numFmtId="0" fontId="91" fillId="67" borderId="212" xfId="0" applyFont="1" applyFill="1" applyBorder="1" applyAlignment="1" applyProtection="1">
      <alignment horizontal="center" vertical="center" wrapText="1"/>
    </xf>
    <xf numFmtId="0" fontId="91" fillId="67" borderId="218" xfId="0" applyFont="1" applyFill="1" applyBorder="1" applyAlignment="1" applyProtection="1">
      <alignment horizontal="center" vertical="center" wrapText="1"/>
    </xf>
    <xf numFmtId="0" fontId="19" fillId="67" borderId="253" xfId="0" applyFont="1" applyFill="1" applyBorder="1" applyAlignment="1" applyProtection="1">
      <alignment horizontal="center" vertical="center" wrapText="1"/>
    </xf>
    <xf numFmtId="0" fontId="19" fillId="67" borderId="256" xfId="0" applyFont="1" applyFill="1" applyBorder="1" applyAlignment="1" applyProtection="1">
      <alignment horizontal="center" vertical="center" wrapText="1"/>
    </xf>
    <xf numFmtId="0" fontId="82" fillId="30" borderId="0" xfId="0" applyFont="1" applyFill="1" applyAlignment="1">
      <alignment horizontal="justify" vertical="top" wrapText="1"/>
    </xf>
    <xf numFmtId="0" fontId="276" fillId="30" borderId="0" xfId="1" applyFont="1" applyFill="1" applyAlignment="1" applyProtection="1">
      <alignment horizontal="left"/>
    </xf>
    <xf numFmtId="0" fontId="91" fillId="67" borderId="78" xfId="0" applyFont="1" applyFill="1" applyBorder="1" applyAlignment="1" applyProtection="1">
      <alignment horizontal="center" vertical="center" wrapText="1"/>
    </xf>
    <xf numFmtId="0" fontId="91" fillId="67" borderId="31" xfId="0" applyFont="1" applyFill="1" applyBorder="1" applyAlignment="1" applyProtection="1">
      <alignment horizontal="center" vertical="center" wrapText="1"/>
    </xf>
    <xf numFmtId="0" fontId="91" fillId="67" borderId="71" xfId="0" applyFont="1" applyFill="1" applyBorder="1" applyAlignment="1" applyProtection="1">
      <alignment horizontal="center" vertical="center" wrapText="1"/>
    </xf>
    <xf numFmtId="0" fontId="116" fillId="30" borderId="0" xfId="0" applyFont="1" applyFill="1" applyBorder="1" applyAlignment="1" applyProtection="1">
      <alignment horizontal="left"/>
    </xf>
    <xf numFmtId="0" fontId="11" fillId="30" borderId="0" xfId="0" applyFont="1" applyFill="1" applyBorder="1" applyAlignment="1" applyProtection="1">
      <alignment horizontal="left" vertical="top" wrapText="1" indent="3"/>
    </xf>
    <xf numFmtId="0" fontId="91" fillId="67" borderId="245" xfId="0" applyFont="1" applyFill="1" applyBorder="1" applyAlignment="1" applyProtection="1">
      <alignment horizontal="center" vertical="center" wrapText="1"/>
    </xf>
    <xf numFmtId="0" fontId="91" fillId="67" borderId="246" xfId="0" applyFont="1" applyFill="1" applyBorder="1" applyAlignment="1" applyProtection="1">
      <alignment horizontal="center" vertical="center" wrapText="1"/>
    </xf>
    <xf numFmtId="0" fontId="239" fillId="30" borderId="0" xfId="0" applyFont="1" applyFill="1" applyBorder="1" applyAlignment="1" applyProtection="1">
      <alignment horizontal="left" vertical="center" wrapText="1"/>
    </xf>
    <xf numFmtId="0" fontId="240" fillId="30" borderId="0" xfId="0" applyFont="1" applyFill="1" applyBorder="1" applyAlignment="1" applyProtection="1">
      <alignment horizontal="left" vertical="top" wrapText="1"/>
    </xf>
    <xf numFmtId="0" fontId="239" fillId="30" borderId="0" xfId="0" applyFont="1" applyFill="1" applyBorder="1" applyAlignment="1" applyProtection="1">
      <alignment horizontal="left" vertical="center"/>
    </xf>
    <xf numFmtId="0" fontId="54" fillId="29" borderId="37" xfId="0" applyFont="1" applyFill="1" applyBorder="1" applyAlignment="1" applyProtection="1">
      <alignment horizontal="center" vertical="center"/>
    </xf>
    <xf numFmtId="0" fontId="54" fillId="29" borderId="38" xfId="0" applyFont="1" applyFill="1" applyBorder="1" applyAlignment="1" applyProtection="1">
      <alignment horizontal="center" vertical="center"/>
    </xf>
    <xf numFmtId="0" fontId="8" fillId="29" borderId="57" xfId="0" applyFont="1" applyFill="1" applyBorder="1" applyAlignment="1" applyProtection="1">
      <alignment horizontal="center" vertical="center"/>
    </xf>
    <xf numFmtId="0" fontId="54" fillId="29" borderId="58" xfId="0" applyFont="1" applyFill="1" applyBorder="1" applyAlignment="1" applyProtection="1">
      <alignment horizontal="center" vertical="center"/>
    </xf>
    <xf numFmtId="0" fontId="54" fillId="30" borderId="59" xfId="0" applyFont="1" applyFill="1" applyBorder="1" applyAlignment="1" applyProtection="1">
      <alignment horizontal="center" vertical="center"/>
    </xf>
    <xf numFmtId="0" fontId="54" fillId="30" borderId="60" xfId="0" applyFont="1" applyFill="1" applyBorder="1" applyAlignment="1" applyProtection="1">
      <alignment horizontal="center" vertical="center"/>
    </xf>
    <xf numFmtId="0" fontId="19" fillId="29" borderId="61" xfId="0" applyFont="1" applyFill="1" applyBorder="1" applyAlignment="1" applyProtection="1">
      <alignment horizontal="left" vertical="center" wrapText="1"/>
    </xf>
    <xf numFmtId="0" fontId="19" fillId="29" borderId="24" xfId="0" applyFont="1" applyFill="1" applyBorder="1" applyAlignment="1" applyProtection="1">
      <alignment horizontal="left" vertical="center" wrapText="1"/>
    </xf>
    <xf numFmtId="0" fontId="19" fillId="29" borderId="397" xfId="0" applyFont="1" applyFill="1" applyBorder="1" applyAlignment="1" applyProtection="1">
      <alignment horizontal="left" vertical="center" wrapText="1"/>
    </xf>
    <xf numFmtId="0" fontId="19" fillId="29" borderId="398" xfId="0" applyFont="1" applyFill="1" applyBorder="1" applyAlignment="1" applyProtection="1">
      <alignment horizontal="left" vertical="center" wrapText="1"/>
    </xf>
    <xf numFmtId="0" fontId="11" fillId="0" borderId="307" xfId="0" applyFont="1" applyFill="1" applyBorder="1" applyAlignment="1" applyProtection="1">
      <alignment horizontal="left" vertical="center" wrapText="1"/>
    </xf>
    <xf numFmtId="0" fontId="11" fillId="0" borderId="308" xfId="0" applyFont="1" applyFill="1" applyBorder="1" applyAlignment="1" applyProtection="1">
      <alignment horizontal="left" vertical="center" wrapText="1"/>
    </xf>
    <xf numFmtId="0" fontId="11" fillId="0" borderId="309" xfId="0" applyFont="1" applyFill="1" applyBorder="1" applyAlignment="1" applyProtection="1">
      <alignment horizontal="left" vertical="center" wrapText="1"/>
    </xf>
    <xf numFmtId="0" fontId="19" fillId="29" borderId="314" xfId="0" applyFont="1" applyFill="1" applyBorder="1" applyAlignment="1" applyProtection="1">
      <alignment horizontal="left" vertical="center" wrapText="1"/>
    </xf>
    <xf numFmtId="0" fontId="19" fillId="29" borderId="137" xfId="0" applyFont="1" applyFill="1" applyBorder="1" applyAlignment="1" applyProtection="1">
      <alignment horizontal="left" vertical="center" wrapText="1"/>
    </xf>
    <xf numFmtId="0" fontId="254" fillId="30" borderId="0" xfId="0" applyFont="1" applyFill="1" applyBorder="1" applyAlignment="1" applyProtection="1">
      <alignment horizontal="center" vertical="center" wrapText="1"/>
    </xf>
    <xf numFmtId="10" fontId="254" fillId="30" borderId="0" xfId="0" applyNumberFormat="1" applyFont="1" applyFill="1" applyBorder="1" applyAlignment="1">
      <alignment horizontal="left" vertical="center"/>
    </xf>
    <xf numFmtId="0" fontId="254" fillId="30" borderId="0" xfId="0" applyFont="1" applyFill="1" applyBorder="1" applyAlignment="1" applyProtection="1">
      <alignment horizontal="center" wrapText="1"/>
    </xf>
    <xf numFmtId="10" fontId="254" fillId="30" borderId="0" xfId="0" applyNumberFormat="1" applyFont="1" applyFill="1" applyBorder="1" applyAlignment="1">
      <alignment horizontal="left"/>
    </xf>
    <xf numFmtId="0" fontId="19" fillId="29" borderId="7" xfId="0" applyFont="1" applyFill="1" applyBorder="1" applyAlignment="1" applyProtection="1">
      <alignment horizontal="center" vertical="center" wrapText="1"/>
    </xf>
    <xf numFmtId="0" fontId="6" fillId="29" borderId="0" xfId="0" applyFont="1" applyFill="1" applyBorder="1" applyAlignment="1" applyProtection="1">
      <alignment horizontal="left" vertical="top" wrapText="1"/>
    </xf>
    <xf numFmtId="0" fontId="8" fillId="29" borderId="39" xfId="0" applyFont="1" applyFill="1" applyBorder="1" applyAlignment="1" applyProtection="1">
      <alignment horizontal="left" vertical="center" wrapText="1"/>
    </xf>
    <xf numFmtId="0" fontId="8" fillId="29" borderId="40" xfId="0" applyFont="1" applyFill="1" applyBorder="1" applyAlignment="1" applyProtection="1">
      <alignment horizontal="left" vertical="center" wrapText="1"/>
    </xf>
    <xf numFmtId="0" fontId="8" fillId="29" borderId="41" xfId="0" applyFont="1" applyFill="1" applyBorder="1" applyAlignment="1" applyProtection="1">
      <alignment horizontal="left" vertical="center" wrapText="1"/>
    </xf>
    <xf numFmtId="0" fontId="19" fillId="29" borderId="399" xfId="0" applyFont="1" applyFill="1" applyBorder="1" applyAlignment="1" applyProtection="1">
      <alignment horizontal="left" vertical="center" wrapText="1"/>
    </xf>
    <xf numFmtId="0" fontId="19" fillId="29" borderId="400" xfId="0" applyFont="1" applyFill="1" applyBorder="1" applyAlignment="1" applyProtection="1">
      <alignment horizontal="left" vertical="center" wrapText="1"/>
    </xf>
    <xf numFmtId="0" fontId="19" fillId="29" borderId="376" xfId="0" applyFont="1" applyFill="1" applyBorder="1" applyAlignment="1" applyProtection="1">
      <alignment horizontal="left" vertical="center" wrapText="1"/>
    </xf>
    <xf numFmtId="0" fontId="19" fillId="29" borderId="401" xfId="0" applyFont="1" applyFill="1" applyBorder="1" applyAlignment="1" applyProtection="1">
      <alignment horizontal="left" vertical="center" wrapText="1"/>
    </xf>
    <xf numFmtId="0" fontId="19" fillId="29" borderId="29" xfId="0" applyFont="1" applyFill="1" applyBorder="1" applyAlignment="1" applyProtection="1">
      <alignment horizontal="left" vertical="center" wrapText="1"/>
    </xf>
    <xf numFmtId="0" fontId="19" fillId="29" borderId="126" xfId="0" applyFont="1" applyFill="1" applyBorder="1" applyAlignment="1" applyProtection="1">
      <alignment horizontal="left" vertical="center" wrapText="1"/>
    </xf>
    <xf numFmtId="0" fontId="19" fillId="29" borderId="402" xfId="0" applyFont="1" applyFill="1" applyBorder="1" applyAlignment="1" applyProtection="1">
      <alignment horizontal="left" vertical="center" wrapText="1"/>
    </xf>
    <xf numFmtId="0" fontId="19" fillId="29" borderId="403" xfId="0" applyFont="1" applyFill="1" applyBorder="1" applyAlignment="1" applyProtection="1">
      <alignment horizontal="left" vertical="center" wrapText="1"/>
    </xf>
    <xf numFmtId="0" fontId="155" fillId="31" borderId="317" xfId="1" applyFont="1" applyFill="1" applyBorder="1" applyAlignment="1" applyProtection="1">
      <alignment horizontal="left" vertical="center"/>
    </xf>
    <xf numFmtId="0" fontId="155" fillId="31" borderId="203" xfId="1" applyFont="1" applyFill="1" applyBorder="1" applyAlignment="1" applyProtection="1">
      <alignment horizontal="left" vertical="center"/>
    </xf>
    <xf numFmtId="0" fontId="155" fillId="31" borderId="0" xfId="1" applyFont="1" applyFill="1" applyBorder="1" applyAlignment="1" applyProtection="1">
      <alignment horizontal="left" vertical="center"/>
    </xf>
    <xf numFmtId="0" fontId="8" fillId="29" borderId="46" xfId="0" applyFont="1" applyFill="1" applyBorder="1" applyAlignment="1" applyProtection="1">
      <alignment horizontal="left" vertical="center" wrapText="1"/>
    </xf>
    <xf numFmtId="0" fontId="54" fillId="29" borderId="47" xfId="0" applyFont="1" applyFill="1" applyBorder="1" applyAlignment="1" applyProtection="1">
      <alignment horizontal="left" vertical="center" wrapText="1"/>
    </xf>
    <xf numFmtId="0" fontId="54" fillId="29" borderId="48" xfId="0" applyFont="1" applyFill="1" applyBorder="1" applyAlignment="1" applyProtection="1">
      <alignment horizontal="left" vertical="center" wrapText="1"/>
    </xf>
    <xf numFmtId="0" fontId="238" fillId="30" borderId="0" xfId="0" applyFont="1" applyFill="1" applyBorder="1" applyAlignment="1" applyProtection="1">
      <alignment horizontal="left" vertical="center" wrapText="1"/>
    </xf>
    <xf numFmtId="0" fontId="19" fillId="29" borderId="315" xfId="0" applyFont="1" applyFill="1" applyBorder="1" applyAlignment="1" applyProtection="1">
      <alignment horizontal="left" vertical="center" wrapText="1"/>
    </xf>
    <xf numFmtId="0" fontId="19" fillId="29" borderId="316" xfId="0" applyFont="1" applyFill="1" applyBorder="1" applyAlignment="1" applyProtection="1">
      <alignment horizontal="left" vertical="center" wrapText="1"/>
    </xf>
    <xf numFmtId="0" fontId="8" fillId="29" borderId="49" xfId="0" applyFont="1" applyFill="1" applyBorder="1" applyAlignment="1" applyProtection="1">
      <alignment horizontal="left" vertical="center" wrapText="1"/>
    </xf>
    <xf numFmtId="0" fontId="54" fillId="29" borderId="50" xfId="0" applyFont="1" applyFill="1" applyBorder="1" applyAlignment="1" applyProtection="1">
      <alignment horizontal="left" vertical="center" wrapText="1"/>
    </xf>
    <xf numFmtId="0" fontId="54" fillId="29" borderId="53" xfId="0" applyFont="1" applyFill="1" applyBorder="1" applyAlignment="1" applyProtection="1">
      <alignment horizontal="left" vertical="center" wrapText="1"/>
    </xf>
    <xf numFmtId="0" fontId="8" fillId="29" borderId="51" xfId="0" applyFont="1" applyFill="1" applyBorder="1" applyAlignment="1" applyProtection="1">
      <alignment horizontal="left" vertical="center" wrapText="1"/>
    </xf>
    <xf numFmtId="0" fontId="54" fillId="29" borderId="52" xfId="0" applyFont="1" applyFill="1" applyBorder="1" applyAlignment="1" applyProtection="1">
      <alignment horizontal="left" vertical="center" wrapText="1"/>
    </xf>
    <xf numFmtId="0" fontId="54" fillId="29" borderId="54" xfId="0" applyFont="1" applyFill="1" applyBorder="1" applyAlignment="1" applyProtection="1">
      <alignment horizontal="left" vertical="center" wrapText="1"/>
    </xf>
    <xf numFmtId="0" fontId="8" fillId="29" borderId="39" xfId="0" applyFont="1" applyFill="1" applyBorder="1" applyAlignment="1" applyProtection="1">
      <alignment horizontal="center" vertical="center"/>
    </xf>
    <xf numFmtId="0" fontId="54" fillId="29" borderId="41" xfId="0" applyFont="1" applyFill="1" applyBorder="1" applyAlignment="1" applyProtection="1">
      <alignment horizontal="center" vertical="center"/>
    </xf>
    <xf numFmtId="0" fontId="238" fillId="30" borderId="56" xfId="0" applyFont="1" applyFill="1" applyBorder="1" applyAlignment="1" applyProtection="1">
      <alignment horizontal="left" vertical="center" wrapText="1"/>
    </xf>
    <xf numFmtId="1" fontId="11" fillId="0" borderId="57" xfId="0" applyNumberFormat="1" applyFont="1" applyFill="1" applyBorder="1" applyAlignment="1" applyProtection="1">
      <alignment horizontal="left" vertical="center" wrapText="1"/>
    </xf>
    <xf numFmtId="1" fontId="11" fillId="0" borderId="58" xfId="0" applyNumberFormat="1" applyFont="1" applyFill="1" applyBorder="1" applyAlignment="1" applyProtection="1">
      <alignment horizontal="left" vertical="center" wrapText="1"/>
    </xf>
    <xf numFmtId="1" fontId="11" fillId="0" borderId="59" xfId="0" applyNumberFormat="1" applyFont="1" applyFill="1" applyBorder="1" applyAlignment="1" applyProtection="1">
      <alignment horizontal="left" vertical="center" wrapText="1"/>
    </xf>
    <xf numFmtId="1" fontId="11" fillId="0" borderId="60" xfId="0" applyNumberFormat="1" applyFont="1" applyFill="1" applyBorder="1" applyAlignment="1" applyProtection="1">
      <alignment horizontal="left" vertical="center" wrapText="1"/>
    </xf>
    <xf numFmtId="0" fontId="186" fillId="30" borderId="0" xfId="0" applyFont="1" applyFill="1" applyBorder="1" applyAlignment="1" applyProtection="1">
      <alignment horizontal="justify" vertical="center" wrapText="1"/>
    </xf>
    <xf numFmtId="0" fontId="6" fillId="12" borderId="425" xfId="0" applyFont="1" applyFill="1" applyBorder="1" applyAlignment="1">
      <alignment horizontal="center" vertical="center"/>
    </xf>
    <xf numFmtId="0" fontId="6" fillId="12" borderId="427" xfId="0" applyFont="1" applyFill="1" applyBorder="1" applyAlignment="1">
      <alignment horizontal="center" vertical="center"/>
    </xf>
    <xf numFmtId="0" fontId="6" fillId="12" borderId="428" xfId="0" applyFont="1" applyFill="1" applyBorder="1" applyAlignment="1">
      <alignment horizontal="center" vertical="center"/>
    </xf>
    <xf numFmtId="0" fontId="155" fillId="30" borderId="203" xfId="0" applyFont="1" applyFill="1" applyBorder="1" applyAlignment="1">
      <alignment horizontal="justify" vertical="center" wrapText="1"/>
    </xf>
    <xf numFmtId="0" fontId="14" fillId="30" borderId="429" xfId="1" applyFont="1" applyFill="1" applyBorder="1" applyAlignment="1" applyProtection="1">
      <alignment horizontal="justify" vertical="top" wrapText="1"/>
    </xf>
    <xf numFmtId="0" fontId="134" fillId="0" borderId="429" xfId="0" applyFont="1" applyBorder="1" applyAlignment="1">
      <alignment horizontal="justify" vertical="top" wrapText="1"/>
    </xf>
    <xf numFmtId="0" fontId="134" fillId="0" borderId="0" xfId="0" applyFont="1" applyAlignment="1">
      <alignment horizontal="justify" vertical="top" wrapText="1"/>
    </xf>
    <xf numFmtId="0" fontId="6" fillId="0" borderId="62" xfId="0" applyFont="1" applyFill="1" applyBorder="1" applyAlignment="1">
      <alignment horizontal="left" vertical="center" wrapText="1"/>
    </xf>
    <xf numFmtId="0" fontId="6" fillId="12" borderId="389" xfId="0" applyFont="1" applyFill="1" applyBorder="1" applyAlignment="1">
      <alignment horizontal="center" vertical="center"/>
    </xf>
    <xf numFmtId="0" fontId="6" fillId="12" borderId="387" xfId="0" applyFont="1" applyFill="1" applyBorder="1" applyAlignment="1">
      <alignment horizontal="center" vertical="center"/>
    </xf>
    <xf numFmtId="0" fontId="6" fillId="12" borderId="388" xfId="0" applyFont="1" applyFill="1" applyBorder="1" applyAlignment="1">
      <alignment horizontal="center" vertical="center"/>
    </xf>
    <xf numFmtId="0" fontId="6" fillId="12" borderId="39" xfId="0" applyFont="1" applyFill="1" applyBorder="1" applyAlignment="1">
      <alignment horizontal="left" vertical="center"/>
    </xf>
    <xf numFmtId="0" fontId="6" fillId="12" borderId="41" xfId="0" applyFont="1" applyFill="1" applyBorder="1" applyAlignment="1">
      <alignment horizontal="left" vertical="center"/>
    </xf>
    <xf numFmtId="0" fontId="136" fillId="12" borderId="62" xfId="0" applyFont="1" applyFill="1" applyBorder="1" applyAlignment="1">
      <alignment horizontal="center" vertical="center" wrapText="1"/>
    </xf>
    <xf numFmtId="0" fontId="82" fillId="0" borderId="62" xfId="0" applyFont="1" applyFill="1" applyBorder="1" applyAlignment="1">
      <alignment horizontal="left"/>
    </xf>
    <xf numFmtId="0" fontId="82" fillId="12" borderId="39" xfId="0" applyFont="1" applyFill="1" applyBorder="1" applyAlignment="1">
      <alignment horizontal="center" vertical="center" wrapText="1"/>
    </xf>
    <xf numFmtId="0" fontId="82" fillId="12" borderId="40" xfId="0" applyFont="1" applyFill="1" applyBorder="1" applyAlignment="1">
      <alignment horizontal="center" vertical="center" wrapText="1"/>
    </xf>
    <xf numFmtId="0" fontId="82" fillId="12" borderId="41" xfId="0" applyFont="1" applyFill="1" applyBorder="1" applyAlignment="1">
      <alignment horizontal="center" vertical="center" wrapText="1"/>
    </xf>
    <xf numFmtId="0" fontId="14" fillId="30" borderId="0" xfId="1" applyFont="1" applyFill="1" applyBorder="1" applyAlignment="1" applyProtection="1">
      <alignment horizontal="left" vertical="center"/>
    </xf>
    <xf numFmtId="0" fontId="136" fillId="0" borderId="62" xfId="0" applyFont="1" applyBorder="1" applyAlignment="1">
      <alignment horizontal="left" vertical="center" wrapText="1"/>
    </xf>
    <xf numFmtId="0" fontId="14" fillId="30" borderId="429" xfId="1" applyFont="1" applyFill="1" applyBorder="1" applyAlignment="1" applyProtection="1">
      <alignment horizontal="left"/>
    </xf>
    <xf numFmtId="10" fontId="6" fillId="0" borderId="62" xfId="0" applyNumberFormat="1" applyFont="1" applyFill="1" applyBorder="1" applyAlignment="1">
      <alignment horizontal="center" vertical="center"/>
    </xf>
    <xf numFmtId="167" fontId="82" fillId="0" borderId="62" xfId="0" applyNumberFormat="1" applyFont="1" applyBorder="1" applyAlignment="1">
      <alignment horizontal="center" vertical="center" wrapText="1"/>
    </xf>
    <xf numFmtId="0" fontId="82" fillId="12" borderId="62" xfId="0" applyFont="1" applyFill="1" applyBorder="1" applyAlignment="1">
      <alignment horizontal="center"/>
    </xf>
    <xf numFmtId="0" fontId="82" fillId="12" borderId="57" xfId="0" applyFont="1" applyFill="1" applyBorder="1" applyAlignment="1">
      <alignment horizontal="center" vertical="center"/>
    </xf>
    <xf numFmtId="0" fontId="82" fillId="12" borderId="58" xfId="0" applyFont="1" applyFill="1" applyBorder="1" applyAlignment="1">
      <alignment horizontal="center" vertical="center"/>
    </xf>
    <xf numFmtId="0" fontId="82" fillId="12" borderId="59" xfId="0" applyFont="1" applyFill="1" applyBorder="1" applyAlignment="1">
      <alignment horizontal="center" vertical="center"/>
    </xf>
    <xf numFmtId="0" fontId="82" fillId="12" borderId="60" xfId="0" applyFont="1" applyFill="1" applyBorder="1" applyAlignment="1">
      <alignment horizontal="center" vertical="center"/>
    </xf>
    <xf numFmtId="0" fontId="7" fillId="29" borderId="0" xfId="0" applyFont="1" applyFill="1" applyBorder="1" applyAlignment="1">
      <alignment horizontal="left" vertical="center"/>
    </xf>
    <xf numFmtId="0" fontId="7" fillId="30" borderId="0" xfId="0" applyFont="1" applyFill="1" applyBorder="1" applyAlignment="1">
      <alignment horizontal="left" vertical="center"/>
    </xf>
    <xf numFmtId="0" fontId="82" fillId="12" borderId="62" xfId="0" applyFont="1" applyFill="1" applyBorder="1" applyAlignment="1">
      <alignment horizontal="center" vertical="center"/>
    </xf>
    <xf numFmtId="0" fontId="159" fillId="37" borderId="0" xfId="0" applyFont="1" applyFill="1" applyBorder="1" applyAlignment="1">
      <alignment horizontal="justify" vertical="center" wrapText="1"/>
    </xf>
    <xf numFmtId="0" fontId="159" fillId="37" borderId="0" xfId="0" applyFont="1" applyFill="1" applyBorder="1" applyAlignment="1">
      <alignment horizontal="justify" vertical="top" wrapText="1"/>
    </xf>
    <xf numFmtId="0" fontId="22" fillId="29" borderId="0" xfId="0" applyFont="1" applyFill="1" applyBorder="1" applyAlignment="1">
      <alignment horizontal="left" vertical="center"/>
    </xf>
    <xf numFmtId="0" fontId="22" fillId="30" borderId="0" xfId="0" applyFont="1" applyFill="1" applyBorder="1" applyAlignment="1">
      <alignment horizontal="left" vertical="center"/>
    </xf>
    <xf numFmtId="0" fontId="144" fillId="30" borderId="0" xfId="1" applyFont="1" applyFill="1" applyAlignment="1" applyProtection="1">
      <alignment horizontal="left" indent="2"/>
    </xf>
    <xf numFmtId="0" fontId="14" fillId="37" borderId="0" xfId="1" applyFont="1" applyFill="1" applyBorder="1" applyAlignment="1" applyProtection="1">
      <alignment horizontal="left" vertical="center"/>
    </xf>
    <xf numFmtId="0" fontId="14" fillId="37" borderId="0" xfId="1" applyFont="1" applyFill="1" applyBorder="1" applyAlignment="1" applyProtection="1">
      <alignment horizontal="left" vertical="top"/>
    </xf>
    <xf numFmtId="0" fontId="14" fillId="37" borderId="0" xfId="1" applyFont="1" applyFill="1" applyBorder="1" applyAlignment="1" applyProtection="1">
      <alignment horizontal="left" vertical="center" wrapText="1"/>
    </xf>
    <xf numFmtId="0" fontId="4" fillId="37" borderId="0" xfId="1" applyFill="1" applyBorder="1" applyAlignment="1" applyProtection="1">
      <alignment horizontal="left" vertical="center" wrapText="1"/>
    </xf>
    <xf numFmtId="0" fontId="136" fillId="72" borderId="39" xfId="0" applyFont="1" applyFill="1" applyBorder="1" applyAlignment="1">
      <alignment horizontal="center" vertical="center" wrapText="1"/>
    </xf>
    <xf numFmtId="0" fontId="136" fillId="72" borderId="41" xfId="0" applyFont="1" applyFill="1" applyBorder="1" applyAlignment="1">
      <alignment horizontal="center" vertical="center" wrapText="1"/>
    </xf>
    <xf numFmtId="0" fontId="82" fillId="12" borderId="62" xfId="0" applyFont="1" applyFill="1" applyBorder="1" applyAlignment="1">
      <alignment horizontal="center" vertical="center" wrapText="1"/>
    </xf>
    <xf numFmtId="0" fontId="82" fillId="12" borderId="39" xfId="0" applyFont="1" applyFill="1" applyBorder="1" applyAlignment="1">
      <alignment horizontal="center" vertical="center"/>
    </xf>
    <xf numFmtId="0" fontId="82" fillId="12" borderId="40" xfId="0" applyFont="1" applyFill="1" applyBorder="1" applyAlignment="1">
      <alignment horizontal="center" vertical="center"/>
    </xf>
    <xf numFmtId="0" fontId="82" fillId="12" borderId="41" xfId="0" applyFont="1" applyFill="1" applyBorder="1" applyAlignment="1">
      <alignment horizontal="center" vertical="center"/>
    </xf>
    <xf numFmtId="0" fontId="14" fillId="30" borderId="0" xfId="1" applyFont="1" applyFill="1" applyAlignment="1" applyProtection="1">
      <alignment horizontal="left" indent="2"/>
    </xf>
    <xf numFmtId="0" fontId="14" fillId="30" borderId="0" xfId="1" applyFont="1" applyFill="1" applyAlignment="1" applyProtection="1">
      <alignment horizontal="left" vertical="center" indent="2"/>
    </xf>
    <xf numFmtId="0" fontId="6" fillId="12" borderId="141" xfId="0" applyFont="1" applyFill="1" applyBorder="1" applyAlignment="1">
      <alignment horizontal="left" vertical="top" wrapText="1"/>
    </xf>
    <xf numFmtId="0" fontId="6" fillId="12" borderId="140" xfId="0" applyFont="1" applyFill="1" applyBorder="1" applyAlignment="1">
      <alignment horizontal="left" vertical="top" wrapText="1"/>
    </xf>
    <xf numFmtId="0" fontId="6" fillId="12" borderId="142" xfId="0" applyFont="1" applyFill="1" applyBorder="1" applyAlignment="1">
      <alignment horizontal="left" vertical="top" wrapText="1"/>
    </xf>
    <xf numFmtId="0" fontId="14" fillId="30" borderId="0" xfId="1" applyFont="1" applyFill="1" applyAlignment="1" applyProtection="1">
      <alignment horizontal="left" indent="1"/>
    </xf>
    <xf numFmtId="0" fontId="144" fillId="30" borderId="0" xfId="1" applyFont="1" applyFill="1" applyAlignment="1" applyProtection="1">
      <alignment horizontal="left" indent="1"/>
    </xf>
    <xf numFmtId="0" fontId="280" fillId="30" borderId="150" xfId="0" applyFont="1" applyFill="1" applyBorder="1" applyAlignment="1" applyProtection="1">
      <alignment horizontal="justify" vertical="top" wrapText="1"/>
    </xf>
    <xf numFmtId="0" fontId="82" fillId="12" borderId="141" xfId="0" applyFont="1" applyFill="1" applyBorder="1" applyAlignment="1">
      <alignment horizontal="center" vertical="center" wrapText="1"/>
    </xf>
    <xf numFmtId="0" fontId="82" fillId="12" borderId="142" xfId="0" applyFont="1" applyFill="1" applyBorder="1" applyAlignment="1">
      <alignment horizontal="center" vertical="center" wrapText="1"/>
    </xf>
    <xf numFmtId="0" fontId="14" fillId="30" borderId="0" xfId="1" applyFont="1" applyFill="1" applyBorder="1" applyAlignment="1" applyProtection="1">
      <alignment horizontal="center"/>
    </xf>
    <xf numFmtId="0" fontId="14" fillId="30" borderId="0" xfId="1" applyFont="1" applyFill="1" applyAlignment="1" applyProtection="1">
      <alignment horizontal="left" vertical="center" indent="1"/>
    </xf>
    <xf numFmtId="0" fontId="4" fillId="30" borderId="0" xfId="1" applyFill="1" applyAlignment="1" applyProtection="1">
      <alignment horizontal="left" indent="1"/>
    </xf>
    <xf numFmtId="0" fontId="6" fillId="30" borderId="150" xfId="0" applyFont="1" applyFill="1" applyBorder="1" applyAlignment="1" applyProtection="1">
      <alignment horizontal="left" vertical="top" wrapText="1"/>
    </xf>
    <xf numFmtId="0" fontId="11" fillId="37" borderId="0" xfId="1" applyFont="1" applyFill="1" applyBorder="1" applyAlignment="1" applyProtection="1">
      <alignment horizontal="left"/>
    </xf>
    <xf numFmtId="0" fontId="14" fillId="37" borderId="0" xfId="1" applyFont="1" applyFill="1" applyBorder="1" applyAlignment="1" applyProtection="1">
      <alignment horizontal="left"/>
    </xf>
    <xf numFmtId="0" fontId="82" fillId="0" borderId="39" xfId="0" applyFont="1" applyBorder="1" applyAlignment="1">
      <alignment horizontal="center"/>
    </xf>
    <xf numFmtId="0" fontId="82" fillId="0" borderId="41" xfId="0" applyFont="1" applyBorder="1" applyAlignment="1">
      <alignment horizontal="center"/>
    </xf>
    <xf numFmtId="0" fontId="14" fillId="37" borderId="150" xfId="1" applyFont="1" applyFill="1" applyBorder="1" applyAlignment="1" applyProtection="1">
      <alignment horizontal="left" vertical="top"/>
    </xf>
    <xf numFmtId="0" fontId="14" fillId="37" borderId="0" xfId="1" applyFont="1" applyFill="1" applyBorder="1" applyAlignment="1" applyProtection="1">
      <alignment horizontal="left" vertical="center" indent="2"/>
    </xf>
    <xf numFmtId="0" fontId="14" fillId="30" borderId="0" xfId="1" applyFont="1" applyFill="1" applyBorder="1" applyAlignment="1" applyProtection="1">
      <alignment horizontal="left"/>
    </xf>
    <xf numFmtId="0" fontId="14" fillId="30" borderId="0" xfId="1" applyFont="1" applyFill="1" applyAlignment="1" applyProtection="1">
      <alignment horizontal="left"/>
    </xf>
    <xf numFmtId="0" fontId="166" fillId="37" borderId="0" xfId="0" applyFont="1" applyFill="1" applyBorder="1" applyAlignment="1">
      <alignment horizontal="left" vertical="top" wrapText="1"/>
    </xf>
    <xf numFmtId="0" fontId="82" fillId="0" borderId="159" xfId="0" applyFont="1" applyFill="1" applyBorder="1" applyAlignment="1">
      <alignment horizontal="center" vertical="center"/>
    </xf>
    <xf numFmtId="0" fontId="82" fillId="0" borderId="318" xfId="0" applyFont="1" applyFill="1" applyBorder="1" applyAlignment="1">
      <alignment horizontal="center" vertical="center"/>
    </xf>
    <xf numFmtId="0" fontId="82" fillId="0" borderId="319" xfId="0" applyFont="1" applyFill="1" applyBorder="1" applyAlignment="1">
      <alignment horizontal="center" vertical="center"/>
    </xf>
    <xf numFmtId="0" fontId="82" fillId="0" borderId="320" xfId="0" applyFont="1" applyFill="1" applyBorder="1" applyAlignment="1">
      <alignment horizontal="center" vertical="center"/>
    </xf>
    <xf numFmtId="0" fontId="134" fillId="12" borderId="141" xfId="0" applyFont="1" applyFill="1" applyBorder="1" applyAlignment="1">
      <alignment horizontal="center" vertical="center" wrapText="1"/>
    </xf>
    <xf numFmtId="0" fontId="134" fillId="12" borderId="142" xfId="0" applyFont="1" applyFill="1" applyBorder="1" applyAlignment="1">
      <alignment horizontal="center" vertical="center" wrapText="1"/>
    </xf>
    <xf numFmtId="0" fontId="14" fillId="30" borderId="150" xfId="1" applyFont="1" applyFill="1" applyBorder="1" applyAlignment="1" applyProtection="1">
      <alignment horizontal="left"/>
    </xf>
    <xf numFmtId="0" fontId="11" fillId="30" borderId="0" xfId="0" applyFont="1" applyFill="1" applyAlignment="1">
      <alignment horizontal="left"/>
    </xf>
    <xf numFmtId="0" fontId="280" fillId="30" borderId="0" xfId="0" applyFont="1" applyFill="1" applyBorder="1" applyAlignment="1" applyProtection="1">
      <alignment horizontal="justify" vertical="top" wrapText="1"/>
    </xf>
    <xf numFmtId="0" fontId="236" fillId="4" borderId="252" xfId="0" applyFont="1" applyFill="1" applyBorder="1" applyAlignment="1" applyProtection="1">
      <alignment horizontal="left" vertical="center" wrapText="1"/>
    </xf>
    <xf numFmtId="0" fontId="233" fillId="4" borderId="17" xfId="0" applyFont="1" applyFill="1" applyBorder="1" applyAlignment="1" applyProtection="1">
      <alignment horizontal="left" vertical="center" wrapText="1"/>
    </xf>
    <xf numFmtId="0" fontId="233" fillId="4" borderId="303" xfId="0" applyFont="1" applyFill="1" applyBorder="1" applyAlignment="1" applyProtection="1">
      <alignment horizontal="left" vertical="center" wrapText="1"/>
    </xf>
    <xf numFmtId="0" fontId="233" fillId="4" borderId="305" xfId="0" applyFont="1" applyFill="1" applyBorder="1" applyAlignment="1" applyProtection="1">
      <alignment horizontal="left" vertical="center" wrapText="1"/>
    </xf>
    <xf numFmtId="0" fontId="233" fillId="4" borderId="306" xfId="0" applyFont="1" applyFill="1" applyBorder="1" applyAlignment="1" applyProtection="1">
      <alignment horizontal="left" vertical="center" wrapText="1"/>
    </xf>
    <xf numFmtId="0" fontId="233" fillId="4" borderId="34" xfId="0" applyFont="1" applyFill="1" applyBorder="1" applyAlignment="1">
      <alignment horizontal="left" vertical="center" wrapText="1"/>
    </xf>
    <xf numFmtId="0" fontId="233" fillId="4" borderId="35" xfId="0" applyFont="1" applyFill="1" applyBorder="1" applyAlignment="1">
      <alignment horizontal="left" vertical="center" wrapText="1"/>
    </xf>
    <xf numFmtId="0" fontId="233" fillId="4" borderId="36" xfId="0" applyFont="1" applyFill="1" applyBorder="1" applyAlignment="1">
      <alignment horizontal="left" vertical="center" wrapText="1"/>
    </xf>
    <xf numFmtId="0" fontId="233" fillId="0" borderId="252" xfId="0" applyFont="1" applyFill="1" applyBorder="1" applyAlignment="1" applyProtection="1">
      <alignment horizontal="left" vertical="center" wrapText="1"/>
    </xf>
    <xf numFmtId="0" fontId="233" fillId="0" borderId="17" xfId="0" applyFont="1" applyFill="1" applyBorder="1" applyAlignment="1" applyProtection="1">
      <alignment horizontal="left" vertical="center" wrapText="1"/>
    </xf>
    <xf numFmtId="0" fontId="233" fillId="0" borderId="303" xfId="0" applyFont="1" applyFill="1" applyBorder="1" applyAlignment="1" applyProtection="1">
      <alignment horizontal="left" vertical="center" wrapText="1"/>
    </xf>
    <xf numFmtId="0" fontId="233" fillId="4" borderId="252" xfId="0" applyFont="1" applyFill="1" applyBorder="1" applyAlignment="1" applyProtection="1">
      <alignment horizontal="left" vertical="center" wrapText="1"/>
    </xf>
    <xf numFmtId="0" fontId="11" fillId="0" borderId="300"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8" fillId="29" borderId="264" xfId="0" applyFont="1" applyFill="1" applyBorder="1" applyAlignment="1" applyProtection="1">
      <alignment horizontal="center" vertical="center" wrapText="1"/>
    </xf>
    <xf numFmtId="0" fontId="8" fillId="29" borderId="301" xfId="0" applyFont="1" applyFill="1" applyBorder="1" applyAlignment="1" applyProtection="1">
      <alignment horizontal="center" vertical="center" wrapText="1"/>
    </xf>
    <xf numFmtId="0" fontId="11" fillId="0" borderId="34"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90" xfId="0" applyFont="1" applyFill="1" applyBorder="1" applyAlignment="1">
      <alignment horizontal="left" vertical="center" wrapText="1"/>
    </xf>
    <xf numFmtId="0" fontId="11" fillId="0" borderId="147" xfId="0" applyFont="1" applyFill="1" applyBorder="1" applyAlignment="1">
      <alignment horizontal="left" vertical="center" wrapText="1"/>
    </xf>
    <xf numFmtId="0" fontId="11" fillId="0" borderId="391" xfId="0" applyFont="1" applyFill="1" applyBorder="1" applyAlignment="1">
      <alignment horizontal="left" vertical="center" wrapText="1"/>
    </xf>
    <xf numFmtId="0" fontId="11" fillId="0" borderId="390" xfId="0" applyFont="1" applyFill="1" applyBorder="1" applyAlignment="1">
      <alignment horizontal="justify" vertical="top" wrapText="1"/>
    </xf>
    <xf numFmtId="0" fontId="11" fillId="0" borderId="147" xfId="0" applyFont="1" applyFill="1" applyBorder="1" applyAlignment="1">
      <alignment horizontal="justify" vertical="top" wrapText="1"/>
    </xf>
    <xf numFmtId="0" fontId="11" fillId="0" borderId="391" xfId="0" applyFont="1" applyFill="1" applyBorder="1" applyAlignment="1">
      <alignment horizontal="justify" vertical="top" wrapText="1"/>
    </xf>
    <xf numFmtId="0" fontId="118" fillId="21" borderId="384" xfId="0" applyFont="1" applyFill="1" applyBorder="1" applyAlignment="1">
      <alignment horizontal="center" vertical="center" wrapText="1"/>
    </xf>
    <xf numFmtId="0" fontId="118" fillId="21" borderId="188" xfId="0" applyFont="1" applyFill="1" applyBorder="1" applyAlignment="1">
      <alignment horizontal="center" vertical="center" wrapText="1"/>
    </xf>
    <xf numFmtId="0" fontId="118" fillId="21" borderId="364" xfId="0" applyFont="1" applyFill="1" applyBorder="1" applyAlignment="1">
      <alignment horizontal="center" vertical="center"/>
    </xf>
    <xf numFmtId="0" fontId="118" fillId="21" borderId="366" xfId="0" applyFont="1" applyFill="1" applyBorder="1" applyAlignment="1">
      <alignment horizontal="center" vertical="center"/>
    </xf>
    <xf numFmtId="0" fontId="118" fillId="21" borderId="365" xfId="0" applyFont="1" applyFill="1" applyBorder="1" applyAlignment="1">
      <alignment horizontal="center" vertical="center"/>
    </xf>
    <xf numFmtId="0" fontId="103" fillId="56" borderId="363" xfId="0" applyFont="1" applyFill="1" applyBorder="1" applyAlignment="1">
      <alignment horizontal="center" vertical="center" wrapText="1"/>
    </xf>
    <xf numFmtId="0" fontId="103" fillId="56" borderId="188" xfId="0" applyFont="1" applyFill="1" applyBorder="1" applyAlignment="1">
      <alignment horizontal="center" vertical="center" wrapText="1"/>
    </xf>
    <xf numFmtId="0" fontId="103" fillId="21" borderId="240" xfId="0" applyFont="1" applyFill="1" applyBorder="1" applyAlignment="1">
      <alignment horizontal="center" vertical="center"/>
    </xf>
    <xf numFmtId="0" fontId="103" fillId="21" borderId="187" xfId="0" applyFont="1" applyFill="1" applyBorder="1" applyAlignment="1">
      <alignment horizontal="center" vertical="center"/>
    </xf>
    <xf numFmtId="0" fontId="0" fillId="0" borderId="0" xfId="0" applyFill="1"/>
    <xf numFmtId="0" fontId="117" fillId="0" borderId="367" xfId="0" applyFont="1" applyFill="1" applyBorder="1" applyAlignment="1">
      <alignment horizontal="center"/>
    </xf>
    <xf numFmtId="0" fontId="117" fillId="0" borderId="188" xfId="0" applyFont="1" applyFill="1" applyBorder="1" applyAlignment="1">
      <alignment horizontal="center"/>
    </xf>
    <xf numFmtId="0" fontId="103" fillId="56" borderId="117" xfId="0" applyFont="1" applyFill="1" applyBorder="1" applyAlignment="1">
      <alignment horizontal="center" vertical="center" wrapText="1"/>
    </xf>
    <xf numFmtId="0" fontId="103" fillId="21" borderId="117" xfId="0" applyFont="1" applyFill="1" applyBorder="1"/>
    <xf numFmtId="0" fontId="103" fillId="21" borderId="152" xfId="0" applyFont="1" applyFill="1" applyBorder="1"/>
    <xf numFmtId="0" fontId="103" fillId="21" borderId="105" xfId="0" applyFont="1" applyFill="1" applyBorder="1" applyAlignment="1">
      <alignment horizontal="center" vertical="center"/>
    </xf>
    <xf numFmtId="0" fontId="103" fillId="21" borderId="69" xfId="0" applyFont="1" applyFill="1" applyBorder="1" applyAlignment="1">
      <alignment horizontal="center" vertical="center"/>
    </xf>
    <xf numFmtId="0" fontId="103" fillId="21" borderId="206" xfId="0" applyFont="1" applyFill="1" applyBorder="1" applyAlignment="1">
      <alignment horizontal="center" vertical="center"/>
    </xf>
    <xf numFmtId="0" fontId="103" fillId="21" borderId="76" xfId="0" applyFont="1" applyFill="1" applyBorder="1" applyAlignment="1">
      <alignment horizontal="center" vertical="center"/>
    </xf>
    <xf numFmtId="0" fontId="103" fillId="21" borderId="188" xfId="0" applyFont="1" applyFill="1" applyBorder="1" applyAlignment="1">
      <alignment horizontal="center" vertical="center"/>
    </xf>
    <xf numFmtId="0" fontId="103" fillId="21" borderId="117" xfId="0" applyFont="1" applyFill="1" applyBorder="1" applyAlignment="1">
      <alignment horizontal="center" vertical="center"/>
    </xf>
    <xf numFmtId="0" fontId="103" fillId="21" borderId="207" xfId="0" applyFont="1" applyFill="1" applyBorder="1" applyAlignment="1">
      <alignment horizontal="center" vertical="center" wrapText="1"/>
    </xf>
    <xf numFmtId="0" fontId="103" fillId="21" borderId="189" xfId="0" applyFont="1" applyFill="1" applyBorder="1" applyAlignment="1">
      <alignment horizontal="center" vertical="center" wrapText="1"/>
    </xf>
    <xf numFmtId="0" fontId="103" fillId="21" borderId="207" xfId="0" applyFont="1" applyFill="1" applyBorder="1" applyAlignment="1">
      <alignment horizontal="center" vertical="center"/>
    </xf>
    <xf numFmtId="0" fontId="103" fillId="21" borderId="189" xfId="0" applyFont="1" applyFill="1" applyBorder="1" applyAlignment="1">
      <alignment horizontal="center" vertical="center"/>
    </xf>
    <xf numFmtId="0" fontId="103" fillId="55" borderId="364" xfId="0" applyFont="1" applyFill="1" applyBorder="1" applyAlignment="1">
      <alignment horizontal="center" vertical="center" wrapText="1"/>
    </xf>
    <xf numFmtId="0" fontId="103" fillId="55" borderId="366" xfId="0" applyFont="1" applyFill="1" applyBorder="1" applyAlignment="1">
      <alignment horizontal="center" vertical="center" wrapText="1"/>
    </xf>
    <xf numFmtId="0" fontId="103" fillId="55" borderId="365" xfId="0" applyFont="1" applyFill="1" applyBorder="1" applyAlignment="1">
      <alignment horizontal="center" vertical="center" wrapText="1"/>
    </xf>
    <xf numFmtId="0" fontId="103" fillId="56" borderId="364" xfId="0" applyFont="1" applyFill="1" applyBorder="1" applyAlignment="1">
      <alignment horizontal="center" vertical="center" wrapText="1"/>
    </xf>
    <xf numFmtId="0" fontId="103" fillId="56" borderId="365" xfId="0" applyFont="1" applyFill="1" applyBorder="1" applyAlignment="1">
      <alignment horizontal="center" vertical="center" wrapText="1"/>
    </xf>
    <xf numFmtId="0" fontId="103" fillId="55" borderId="331" xfId="0" applyFont="1" applyFill="1" applyBorder="1" applyAlignment="1">
      <alignment horizontal="center" vertical="center" wrapText="1"/>
    </xf>
    <xf numFmtId="0" fontId="103" fillId="55" borderId="208" xfId="0" applyFont="1" applyFill="1" applyBorder="1" applyAlignment="1">
      <alignment horizontal="center" vertical="center" wrapText="1"/>
    </xf>
    <xf numFmtId="0" fontId="103" fillId="21" borderId="208" xfId="0" applyFont="1" applyFill="1" applyBorder="1" applyAlignment="1">
      <alignment vertical="center"/>
    </xf>
    <xf numFmtId="0" fontId="103" fillId="21" borderId="152" xfId="0" applyFont="1" applyFill="1" applyBorder="1" applyAlignment="1">
      <alignment vertical="center"/>
    </xf>
    <xf numFmtId="0" fontId="103" fillId="56" borderId="208" xfId="0" applyFont="1" applyFill="1" applyBorder="1" applyAlignment="1">
      <alignment horizontal="center" vertical="center" wrapText="1"/>
    </xf>
    <xf numFmtId="0" fontId="103" fillId="56" borderId="152" xfId="0" applyFont="1" applyFill="1" applyBorder="1" applyAlignment="1">
      <alignment horizontal="center" vertical="center" wrapText="1"/>
    </xf>
    <xf numFmtId="0" fontId="103" fillId="25" borderId="119" xfId="0" applyFont="1" applyFill="1" applyBorder="1" applyAlignment="1">
      <alignment horizontal="center" vertical="center"/>
    </xf>
    <xf numFmtId="0" fontId="103" fillId="25" borderId="120" xfId="0" applyFont="1" applyFill="1" applyBorder="1" applyAlignment="1">
      <alignment horizontal="center" vertical="center"/>
    </xf>
    <xf numFmtId="0" fontId="103" fillId="25" borderId="121" xfId="0" applyFont="1" applyFill="1" applyBorder="1" applyAlignment="1">
      <alignment horizontal="center" vertical="center"/>
    </xf>
    <xf numFmtId="0" fontId="110" fillId="12" borderId="131" xfId="0" applyFont="1" applyFill="1" applyBorder="1" applyAlignment="1" applyProtection="1">
      <alignment horizontal="left" vertical="center" wrapText="1"/>
    </xf>
    <xf numFmtId="0" fontId="110" fillId="12" borderId="132" xfId="0" applyFont="1" applyFill="1" applyBorder="1" applyAlignment="1" applyProtection="1">
      <alignment horizontal="left" vertical="center" wrapText="1"/>
    </xf>
    <xf numFmtId="0" fontId="110" fillId="12" borderId="133" xfId="0" applyFont="1" applyFill="1" applyBorder="1" applyAlignment="1" applyProtection="1">
      <alignment horizontal="left" vertical="center" wrapText="1"/>
    </xf>
    <xf numFmtId="0" fontId="103" fillId="25" borderId="118" xfId="0" applyFont="1" applyFill="1" applyBorder="1" applyAlignment="1">
      <alignment horizontal="center" vertical="center" wrapText="1"/>
    </xf>
    <xf numFmtId="0" fontId="103" fillId="25" borderId="69" xfId="0" applyFont="1" applyFill="1" applyBorder="1" applyAlignment="1">
      <alignment horizontal="center" vertical="center" wrapText="1"/>
    </xf>
    <xf numFmtId="0" fontId="103" fillId="25" borderId="86" xfId="0" applyFont="1" applyFill="1" applyBorder="1" applyAlignment="1">
      <alignment horizontal="center" vertical="center"/>
    </xf>
    <xf numFmtId="0" fontId="103" fillId="25" borderId="87" xfId="0" applyFont="1" applyFill="1" applyBorder="1" applyAlignment="1">
      <alignment horizontal="center" vertical="center"/>
    </xf>
    <xf numFmtId="0" fontId="103" fillId="25" borderId="82" xfId="0" applyFont="1" applyFill="1" applyBorder="1" applyAlignment="1">
      <alignment horizontal="center" vertical="center"/>
    </xf>
    <xf numFmtId="0" fontId="103" fillId="21" borderId="110" xfId="0" applyFont="1" applyFill="1" applyBorder="1" applyAlignment="1">
      <alignment horizontal="center" vertical="center"/>
    </xf>
    <xf numFmtId="0" fontId="103" fillId="21" borderId="111" xfId="0" applyFont="1" applyFill="1" applyBorder="1" applyAlignment="1">
      <alignment horizontal="center" vertical="center"/>
    </xf>
    <xf numFmtId="0" fontId="103" fillId="21" borderId="112" xfId="0" applyFont="1" applyFill="1" applyBorder="1" applyAlignment="1">
      <alignment horizontal="center" vertical="center"/>
    </xf>
    <xf numFmtId="0" fontId="103" fillId="25" borderId="152" xfId="0" applyFont="1" applyFill="1" applyBorder="1" applyAlignment="1">
      <alignment horizontal="center" vertical="center"/>
    </xf>
    <xf numFmtId="0" fontId="103" fillId="25" borderId="188" xfId="0" applyFont="1" applyFill="1" applyBorder="1" applyAlignment="1">
      <alignment horizontal="center" vertical="center"/>
    </xf>
    <xf numFmtId="0" fontId="103" fillId="25" borderId="75" xfId="0" applyFont="1" applyFill="1" applyBorder="1" applyAlignment="1">
      <alignment horizontal="center" vertical="center" wrapText="1"/>
    </xf>
    <xf numFmtId="0" fontId="103" fillId="25" borderId="188" xfId="0" applyFont="1" applyFill="1" applyBorder="1" applyAlignment="1">
      <alignment horizontal="center" vertical="center" wrapText="1"/>
    </xf>
    <xf numFmtId="0" fontId="103" fillId="25" borderId="248" xfId="0" applyFont="1" applyFill="1" applyBorder="1" applyAlignment="1">
      <alignment horizontal="center" vertical="center"/>
    </xf>
    <xf numFmtId="0" fontId="103" fillId="25" borderId="249" xfId="0" applyFont="1" applyFill="1" applyBorder="1" applyAlignment="1">
      <alignment horizontal="center" vertical="center"/>
    </xf>
    <xf numFmtId="0" fontId="103" fillId="25" borderId="250" xfId="0" applyFont="1" applyFill="1" applyBorder="1" applyAlignment="1">
      <alignment horizontal="center" vertical="center"/>
    </xf>
    <xf numFmtId="0" fontId="103" fillId="25" borderId="152" xfId="0" applyFont="1" applyFill="1" applyBorder="1" applyAlignment="1">
      <alignment horizontal="center" vertical="center" wrapText="1"/>
    </xf>
    <xf numFmtId="0" fontId="103" fillId="21" borderId="75" xfId="0" applyFont="1" applyFill="1" applyBorder="1" applyAlignment="1">
      <alignment horizontal="center" vertical="center" wrapText="1"/>
    </xf>
    <xf numFmtId="0" fontId="103" fillId="21" borderId="69" xfId="0" applyFont="1" applyFill="1" applyBorder="1" applyAlignment="1">
      <alignment horizontal="center" vertical="center" wrapText="1"/>
    </xf>
    <xf numFmtId="0" fontId="103" fillId="21" borderId="95" xfId="0" applyFont="1" applyFill="1" applyBorder="1" applyAlignment="1">
      <alignment horizontal="center" vertical="center"/>
    </xf>
    <xf numFmtId="0" fontId="103" fillId="21" borderId="97" xfId="0" applyFont="1" applyFill="1" applyBorder="1" applyAlignment="1">
      <alignment horizontal="center" vertical="center"/>
    </xf>
    <xf numFmtId="0" fontId="103" fillId="21" borderId="98" xfId="0" applyFont="1" applyFill="1" applyBorder="1" applyAlignment="1">
      <alignment horizontal="center" vertical="center"/>
    </xf>
    <xf numFmtId="0" fontId="103" fillId="21" borderId="86" xfId="0" applyFont="1" applyFill="1" applyBorder="1" applyAlignment="1">
      <alignment horizontal="center" vertical="center"/>
    </xf>
    <xf numFmtId="0" fontId="103" fillId="21" borderId="87" xfId="0" applyFont="1" applyFill="1" applyBorder="1" applyAlignment="1">
      <alignment horizontal="center" vertical="center"/>
    </xf>
    <xf numFmtId="0" fontId="103" fillId="21" borderId="82" xfId="0" applyFont="1" applyFill="1" applyBorder="1" applyAlignment="1">
      <alignment horizontal="center" vertical="center"/>
    </xf>
    <xf numFmtId="0" fontId="0" fillId="77" borderId="331" xfId="0" applyFont="1" applyFill="1" applyBorder="1" applyAlignment="1">
      <alignment horizontal="center" vertical="center" wrapText="1"/>
    </xf>
    <xf numFmtId="0" fontId="103" fillId="19" borderId="75" xfId="0" applyFont="1" applyFill="1" applyBorder="1" applyAlignment="1">
      <alignment horizontal="center" vertical="center" wrapText="1"/>
    </xf>
    <xf numFmtId="0" fontId="103" fillId="19" borderId="188" xfId="0" applyFont="1" applyFill="1" applyBorder="1" applyAlignment="1">
      <alignment horizontal="center" vertical="center" wrapText="1"/>
    </xf>
    <xf numFmtId="0" fontId="159" fillId="80" borderId="0" xfId="0" applyFont="1" applyFill="1" applyBorder="1"/>
    <xf numFmtId="0" fontId="14" fillId="30" borderId="150" xfId="1" applyFont="1" applyFill="1" applyBorder="1" applyAlignment="1" applyProtection="1"/>
  </cellXfs>
  <cellStyles count="15">
    <cellStyle name="Hipervínculo" xfId="1" builtinId="8"/>
    <cellStyle name="Hipervínculo 2" xfId="13"/>
    <cellStyle name="Input" xfId="2"/>
    <cellStyle name="Millares 2" xfId="3"/>
    <cellStyle name="Millares 2 2" xfId="4"/>
    <cellStyle name="Millares 3" xfId="5"/>
    <cellStyle name="Millares 3 2" xfId="6"/>
    <cellStyle name="Normal" xfId="0" builtinId="0"/>
    <cellStyle name="Normal 2" xfId="7"/>
    <cellStyle name="Normal 2 2" xfId="8"/>
    <cellStyle name="Normal 2 2 2" xfId="12"/>
    <cellStyle name="Normal 2 3" xfId="9"/>
    <cellStyle name="Normal 2 4" xfId="10"/>
    <cellStyle name="Normal 4" xfId="11"/>
    <cellStyle name="Porcentaje" xfId="14" builtinId="5"/>
  </cellStyles>
  <dxfs count="1514">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bgColor theme="5" tint="0.79998168889431442"/>
        </patternFill>
      </fill>
    </dxf>
    <dxf>
      <fill>
        <patternFill patternType="solid">
          <fgColor theme="0"/>
          <bgColor theme="0"/>
        </patternFill>
      </fill>
    </dxf>
    <dxf>
      <fill>
        <patternFill patternType="solid">
          <fgColor theme="0"/>
          <bgColor theme="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color rgb="FF663300"/>
        <name val="Cambria"/>
        <scheme val="none"/>
      </font>
      <fill>
        <patternFill>
          <bgColor rgb="FFFFFF99"/>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CC9900"/>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CC990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patternType="none">
          <bgColor auto="1"/>
        </patternFill>
      </fill>
    </dxf>
    <dxf>
      <fill>
        <patternFill>
          <bgColor rgb="FFCCCCFF"/>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rgb="FFCCCCFF"/>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rgb="FFCCCCFF"/>
        </patternFill>
      </fill>
    </dxf>
    <dxf>
      <fill>
        <patternFill patternType="none">
          <bgColor auto="1"/>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patternType="solid">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rgb="FFCCCCFF"/>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9" tint="0.39994506668294322"/>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patternType="none">
          <bgColor auto="1"/>
        </patternFill>
      </fill>
    </dxf>
    <dxf>
      <fill>
        <patternFill patternType="none">
          <bgColor auto="1"/>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lightGrid">
          <f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none">
          <bgColor indexed="65"/>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CC9900"/>
      <color rgb="FFFCD5B4"/>
      <color rgb="FF0000FF"/>
      <color rgb="FF663300"/>
      <color rgb="FFFFFF99"/>
      <color rgb="FFFFDA71"/>
      <color rgb="FFCCCCFF"/>
      <color rgb="FF99CCFF"/>
      <color rgb="FF96969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enmiendas, quema y aportes de residuos agrícolas</a:t>
            </a:r>
          </a:p>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400" b="0" i="0" u="none" strike="noStrike" baseline="0">
                <a:solidFill>
                  <a:srgbClr val="000000"/>
                </a:solidFill>
                <a:latin typeface="Arial Narrow"/>
                <a:ea typeface="Arial Narrow"/>
                <a:cs typeface="Arial Narrow"/>
              </a:defRPr>
            </a:pPr>
            <a:r>
              <a:rPr lang="es-ES" sz="1400" b="0" i="0" u="none" strike="noStrike" baseline="0">
                <a:solidFill>
                  <a:srgbClr val="808080"/>
                </a:solidFill>
                <a:latin typeface="Arial Narrow"/>
              </a:rPr>
              <a:t> </a:t>
            </a:r>
          </a:p>
        </c:rich>
      </c:tx>
      <c:layout>
        <c:manualLayout>
          <c:xMode val="edge"/>
          <c:yMode val="edge"/>
          <c:x val="0.10324046888206771"/>
          <c:y val="5.3724053724053727E-2"/>
        </c:manualLayout>
      </c:layout>
      <c:overlay val="0"/>
      <c:spPr>
        <a:noFill/>
        <a:ln w="25400">
          <a:noFill/>
        </a:ln>
      </c:spPr>
    </c:title>
    <c:autoTitleDeleted val="0"/>
    <c:plotArea>
      <c:layout>
        <c:manualLayout>
          <c:layoutTarget val="inner"/>
          <c:xMode val="edge"/>
          <c:yMode val="edge"/>
          <c:x val="7.6546999421682471E-2"/>
          <c:y val="0.29717938555256324"/>
          <c:w val="0.52150407046576808"/>
          <c:h val="0.58958445344330868"/>
        </c:manualLayout>
      </c:layout>
      <c:barChart>
        <c:barDir val="col"/>
        <c:grouping val="clustered"/>
        <c:varyColors val="0"/>
        <c:ser>
          <c:idx val="0"/>
          <c:order val="0"/>
          <c:tx>
            <c:strRef>
              <c:f>Datos!$C$2429</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Datos!$H$2429</c:f>
              <c:numCache>
                <c:formatCode>#,##0.00</c:formatCode>
                <c:ptCount val="1"/>
                <c:pt idx="0">
                  <c:v>0</c:v>
                </c:pt>
              </c:numCache>
            </c:numRef>
          </c:val>
          <c:extLst>
            <c:ext xmlns:c16="http://schemas.microsoft.com/office/drawing/2014/chart" uri="{C3380CC4-5D6E-409C-BE32-E72D297353CC}">
              <c16:uniqueId val="{00000000-F6CF-4F08-8321-F0F62742AFE9}"/>
            </c:ext>
          </c:extLst>
        </c:ser>
        <c:ser>
          <c:idx val="1"/>
          <c:order val="1"/>
          <c:tx>
            <c:strRef>
              <c:f>Datos!$C$2430</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Datos!$H$2430</c:f>
              <c:numCache>
                <c:formatCode>#,##0.00</c:formatCode>
                <c:ptCount val="1"/>
                <c:pt idx="0">
                  <c:v>0</c:v>
                </c:pt>
              </c:numCache>
            </c:numRef>
          </c:val>
          <c:extLst>
            <c:ext xmlns:c16="http://schemas.microsoft.com/office/drawing/2014/chart" uri="{C3380CC4-5D6E-409C-BE32-E72D297353CC}">
              <c16:uniqueId val="{00000001-F6CF-4F08-8321-F0F62742AFE9}"/>
            </c:ext>
          </c:extLst>
        </c:ser>
        <c:ser>
          <c:idx val="2"/>
          <c:order val="2"/>
          <c:tx>
            <c:strRef>
              <c:f>Datos!$C$2431</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Datos!$H$2431</c:f>
              <c:numCache>
                <c:formatCode>#,##0.00</c:formatCode>
                <c:ptCount val="1"/>
                <c:pt idx="0">
                  <c:v>0</c:v>
                </c:pt>
              </c:numCache>
            </c:numRef>
          </c:val>
          <c:extLst>
            <c:ext xmlns:c16="http://schemas.microsoft.com/office/drawing/2014/chart" uri="{C3380CC4-5D6E-409C-BE32-E72D297353CC}">
              <c16:uniqueId val="{00000002-F6CF-4F08-8321-F0F62742AFE9}"/>
            </c:ext>
          </c:extLst>
        </c:ser>
        <c:ser>
          <c:idx val="3"/>
          <c:order val="3"/>
          <c:tx>
            <c:strRef>
              <c:f>Datos!$C$2432</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Datos!$H$2432</c:f>
              <c:numCache>
                <c:formatCode>#,##0.00</c:formatCode>
                <c:ptCount val="1"/>
                <c:pt idx="0">
                  <c:v>0</c:v>
                </c:pt>
              </c:numCache>
            </c:numRef>
          </c:val>
          <c:extLst>
            <c:ext xmlns:c16="http://schemas.microsoft.com/office/drawing/2014/chart" uri="{C3380CC4-5D6E-409C-BE32-E72D297353CC}">
              <c16:uniqueId val="{00000003-F6CF-4F08-8321-F0F62742AFE9}"/>
            </c:ext>
          </c:extLst>
        </c:ser>
        <c:ser>
          <c:idx val="4"/>
          <c:order val="4"/>
          <c:tx>
            <c:strRef>
              <c:f>Datos!$C$2433</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Datos!$H$2433</c:f>
              <c:numCache>
                <c:formatCode>#,##0.00</c:formatCode>
                <c:ptCount val="1"/>
                <c:pt idx="0">
                  <c:v>0</c:v>
                </c:pt>
              </c:numCache>
            </c:numRef>
          </c:val>
          <c:extLst>
            <c:ext xmlns:c16="http://schemas.microsoft.com/office/drawing/2014/chart" uri="{C3380CC4-5D6E-409C-BE32-E72D297353CC}">
              <c16:uniqueId val="{00000004-F6CF-4F08-8321-F0F62742AFE9}"/>
            </c:ext>
          </c:extLst>
        </c:ser>
        <c:ser>
          <c:idx val="5"/>
          <c:order val="5"/>
          <c:tx>
            <c:strRef>
              <c:f>Datos!$C$2434</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Datos!$H$2434</c:f>
              <c:numCache>
                <c:formatCode>#,##0.00</c:formatCode>
                <c:ptCount val="1"/>
                <c:pt idx="0">
                  <c:v>0</c:v>
                </c:pt>
              </c:numCache>
            </c:numRef>
          </c:val>
          <c:extLst>
            <c:ext xmlns:c16="http://schemas.microsoft.com/office/drawing/2014/chart" uri="{C3380CC4-5D6E-409C-BE32-E72D297353CC}">
              <c16:uniqueId val="{00000005-F6CF-4F08-8321-F0F62742AFE9}"/>
            </c:ext>
          </c:extLst>
        </c:ser>
        <c:ser>
          <c:idx val="6"/>
          <c:order val="6"/>
          <c:tx>
            <c:strRef>
              <c:f>Datos!$C$2435</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Datos!$H$2435</c:f>
              <c:numCache>
                <c:formatCode>#,##0.00</c:formatCode>
                <c:ptCount val="1"/>
                <c:pt idx="0">
                  <c:v>0</c:v>
                </c:pt>
              </c:numCache>
            </c:numRef>
          </c:val>
          <c:extLst>
            <c:ext xmlns:c16="http://schemas.microsoft.com/office/drawing/2014/chart" uri="{C3380CC4-5D6E-409C-BE32-E72D297353CC}">
              <c16:uniqueId val="{00000006-F6CF-4F08-8321-F0F62742AFE9}"/>
            </c:ext>
          </c:extLst>
        </c:ser>
        <c:ser>
          <c:idx val="7"/>
          <c:order val="7"/>
          <c:tx>
            <c:strRef>
              <c:f>Datos!$C$2436</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Datos!$H$2436</c:f>
              <c:numCache>
                <c:formatCode>#,##0.00</c:formatCode>
                <c:ptCount val="1"/>
                <c:pt idx="0">
                  <c:v>0</c:v>
                </c:pt>
              </c:numCache>
            </c:numRef>
          </c:val>
          <c:extLst>
            <c:ext xmlns:c16="http://schemas.microsoft.com/office/drawing/2014/chart" uri="{C3380CC4-5D6E-409C-BE32-E72D297353CC}">
              <c16:uniqueId val="{00000007-F6CF-4F08-8321-F0F62742AFE9}"/>
            </c:ext>
          </c:extLst>
        </c:ser>
        <c:ser>
          <c:idx val="8"/>
          <c:order val="8"/>
          <c:tx>
            <c:strRef>
              <c:f>Datos!$C$2437</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Datos!$H$2437</c:f>
              <c:numCache>
                <c:formatCode>#,##0.00</c:formatCode>
                <c:ptCount val="1"/>
                <c:pt idx="0">
                  <c:v>0</c:v>
                </c:pt>
              </c:numCache>
            </c:numRef>
          </c:val>
          <c:extLst>
            <c:ext xmlns:c16="http://schemas.microsoft.com/office/drawing/2014/chart" uri="{C3380CC4-5D6E-409C-BE32-E72D297353CC}">
              <c16:uniqueId val="{00000008-F6CF-4F08-8321-F0F62742AFE9}"/>
            </c:ext>
          </c:extLst>
        </c:ser>
        <c:ser>
          <c:idx val="9"/>
          <c:order val="9"/>
          <c:tx>
            <c:strRef>
              <c:f>Datos!$C$2438</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Datos!$H$2438</c:f>
              <c:numCache>
                <c:formatCode>#,##0.00</c:formatCode>
                <c:ptCount val="1"/>
                <c:pt idx="0">
                  <c:v>0</c:v>
                </c:pt>
              </c:numCache>
            </c:numRef>
          </c:val>
          <c:extLst>
            <c:ext xmlns:c16="http://schemas.microsoft.com/office/drawing/2014/chart" uri="{C3380CC4-5D6E-409C-BE32-E72D297353CC}">
              <c16:uniqueId val="{00000009-F6CF-4F08-8321-F0F62742AFE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3327872681169095"/>
          <c:y val="0"/>
          <c:w val="0.3667212731883091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Datos!$D$2471:$D$2473</c:f>
              <c:strCache>
                <c:ptCount val="3"/>
                <c:pt idx="0">
                  <c:v>Electricidad edificios</c:v>
                </c:pt>
                <c:pt idx="1">
                  <c:v>Electricidad vehículos</c:v>
                </c:pt>
                <c:pt idx="2">
                  <c:v>Calor, vapor, frío, aire comprimido</c:v>
                </c:pt>
              </c:strCache>
            </c:strRef>
          </c:cat>
          <c:val>
            <c:numRef>
              <c:f>Datos!$K$2471:$K$2473</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quema y aportes de residuos agrícolas</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Datos!$C$2429</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Datos!$H$2429</c:f>
              <c:numCache>
                <c:formatCode>#,##0.00</c:formatCode>
                <c:ptCount val="1"/>
                <c:pt idx="0">
                  <c:v>0</c:v>
                </c:pt>
              </c:numCache>
            </c:numRef>
          </c:val>
          <c:extLst>
            <c:ext xmlns:c16="http://schemas.microsoft.com/office/drawing/2014/chart" uri="{C3380CC4-5D6E-409C-BE32-E72D297353CC}">
              <c16:uniqueId val="{00000000-4B0B-4FFE-A511-0F672DE042B5}"/>
            </c:ext>
          </c:extLst>
        </c:ser>
        <c:ser>
          <c:idx val="1"/>
          <c:order val="1"/>
          <c:tx>
            <c:strRef>
              <c:f>Datos!$C$2430</c:f>
              <c:strCache>
                <c:ptCount val="1"/>
                <c:pt idx="0">
                  <c:v>Estiércoles y purines aplicados al campo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Datos!$H$2430</c:f>
              <c:numCache>
                <c:formatCode>#,##0.00</c:formatCode>
                <c:ptCount val="1"/>
                <c:pt idx="0">
                  <c:v>0</c:v>
                </c:pt>
              </c:numCache>
            </c:numRef>
          </c:val>
          <c:extLst>
            <c:ext xmlns:c16="http://schemas.microsoft.com/office/drawing/2014/chart" uri="{C3380CC4-5D6E-409C-BE32-E72D297353CC}">
              <c16:uniqueId val="{00000001-4B0B-4FFE-A511-0F672DE042B5}"/>
            </c:ext>
          </c:extLst>
        </c:ser>
        <c:ser>
          <c:idx val="2"/>
          <c:order val="2"/>
          <c:tx>
            <c:strRef>
              <c:f>Datos!$C$2431</c:f>
              <c:strCache>
                <c:ptCount val="1"/>
                <c:pt idx="0">
                  <c:v>Otros fertilizantes orgánicos (lodos, compost, otros)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Datos!$H$2431</c:f>
              <c:numCache>
                <c:formatCode>#,##0.00</c:formatCode>
                <c:ptCount val="1"/>
                <c:pt idx="0">
                  <c:v>0</c:v>
                </c:pt>
              </c:numCache>
            </c:numRef>
          </c:val>
          <c:extLst>
            <c:ext xmlns:c16="http://schemas.microsoft.com/office/drawing/2014/chart" uri="{C3380CC4-5D6E-409C-BE32-E72D297353CC}">
              <c16:uniqueId val="{00000002-4B0B-4FFE-A511-0F672DE042B5}"/>
            </c:ext>
          </c:extLst>
        </c:ser>
        <c:ser>
          <c:idx val="3"/>
          <c:order val="3"/>
          <c:tx>
            <c:strRef>
              <c:f>Datos!$C$2432</c:f>
              <c:strCache>
                <c:ptCount val="1"/>
                <c:pt idx="0">
                  <c:v>Residuos de cultivos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Datos!$H$2432</c:f>
              <c:numCache>
                <c:formatCode>#,##0.00</c:formatCode>
                <c:ptCount val="1"/>
                <c:pt idx="0">
                  <c:v>0</c:v>
                </c:pt>
              </c:numCache>
            </c:numRef>
          </c:val>
          <c:extLst>
            <c:ext xmlns:c16="http://schemas.microsoft.com/office/drawing/2014/chart" uri="{C3380CC4-5D6E-409C-BE32-E72D297353CC}">
              <c16:uniqueId val="{00000003-4B0B-4FFE-A511-0F672DE042B5}"/>
            </c:ext>
          </c:extLst>
        </c:ser>
        <c:ser>
          <c:idx val="4"/>
          <c:order val="4"/>
          <c:tx>
            <c:strRef>
              <c:f>Datos!$C$2433</c:f>
              <c:strCache>
                <c:ptCount val="1"/>
                <c:pt idx="0">
                  <c:v>Emisiones indirectas N2O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Datos!$H$2433</c:f>
              <c:numCache>
                <c:formatCode>#,##0.00</c:formatCode>
                <c:ptCount val="1"/>
                <c:pt idx="0">
                  <c:v>0</c:v>
                </c:pt>
              </c:numCache>
            </c:numRef>
          </c:val>
          <c:extLst>
            <c:ext xmlns:c16="http://schemas.microsoft.com/office/drawing/2014/chart" uri="{C3380CC4-5D6E-409C-BE32-E72D297353CC}">
              <c16:uniqueId val="{00000004-4B0B-4FFE-A511-0F672DE042B5}"/>
            </c:ext>
          </c:extLst>
        </c:ser>
        <c:ser>
          <c:idx val="5"/>
          <c:order val="5"/>
          <c:tx>
            <c:strRef>
              <c:f>Datos!$C$2434</c:f>
              <c:strCache>
                <c:ptCount val="1"/>
                <c:pt idx="0">
                  <c:v>Consumo de urea</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Datos!$H$2434</c:f>
              <c:numCache>
                <c:formatCode>#,##0.00</c:formatCode>
                <c:ptCount val="1"/>
                <c:pt idx="0">
                  <c:v>0</c:v>
                </c:pt>
              </c:numCache>
            </c:numRef>
          </c:val>
          <c:extLst>
            <c:ext xmlns:c16="http://schemas.microsoft.com/office/drawing/2014/chart" uri="{C3380CC4-5D6E-409C-BE32-E72D297353CC}">
              <c16:uniqueId val="{00000005-4B0B-4FFE-A511-0F672DE042B5}"/>
            </c:ext>
          </c:extLst>
        </c:ser>
        <c:ser>
          <c:idx val="6"/>
          <c:order val="6"/>
          <c:tx>
            <c:strRef>
              <c:f>Datos!$C$2435</c:f>
              <c:strCache>
                <c:ptCount val="1"/>
                <c:pt idx="0">
                  <c:v>Cultivo de arroz</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Datos!$H$2435</c:f>
              <c:numCache>
                <c:formatCode>#,##0.00</c:formatCode>
                <c:ptCount val="1"/>
                <c:pt idx="0">
                  <c:v>0</c:v>
                </c:pt>
              </c:numCache>
            </c:numRef>
          </c:val>
          <c:extLst>
            <c:ext xmlns:c16="http://schemas.microsoft.com/office/drawing/2014/chart" uri="{C3380CC4-5D6E-409C-BE32-E72D297353CC}">
              <c16:uniqueId val="{00000006-4B0B-4FFE-A511-0F672DE042B5}"/>
            </c:ext>
          </c:extLst>
        </c:ser>
        <c:ser>
          <c:idx val="7"/>
          <c:order val="7"/>
          <c:tx>
            <c:strRef>
              <c:f>Datos!$C$2436</c:f>
              <c:strCache>
                <c:ptCount val="1"/>
                <c:pt idx="0">
                  <c:v>Aplicación de enmiendas calizas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Datos!$H$2436</c:f>
              <c:numCache>
                <c:formatCode>#,##0.00</c:formatCode>
                <c:ptCount val="1"/>
                <c:pt idx="0">
                  <c:v>0</c:v>
                </c:pt>
              </c:numCache>
            </c:numRef>
          </c:val>
          <c:extLst>
            <c:ext xmlns:c16="http://schemas.microsoft.com/office/drawing/2014/chart" uri="{C3380CC4-5D6E-409C-BE32-E72D297353CC}">
              <c16:uniqueId val="{00000007-4B0B-4FFE-A511-0F672DE042B5}"/>
            </c:ext>
          </c:extLst>
        </c:ser>
        <c:ser>
          <c:idx val="8"/>
          <c:order val="8"/>
          <c:tx>
            <c:strRef>
              <c:f>Datos!$C$2437</c:f>
              <c:strCache>
                <c:ptCount val="1"/>
                <c:pt idx="0">
                  <c:v>Aplicación de otros fertilizantes con carbono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Datos!$H$2437</c:f>
              <c:numCache>
                <c:formatCode>#,##0.00</c:formatCode>
                <c:ptCount val="1"/>
                <c:pt idx="0">
                  <c:v>0</c:v>
                </c:pt>
              </c:numCache>
            </c:numRef>
          </c:val>
          <c:extLst>
            <c:ext xmlns:c16="http://schemas.microsoft.com/office/drawing/2014/chart" uri="{C3380CC4-5D6E-409C-BE32-E72D297353CC}">
              <c16:uniqueId val="{00000008-4B0B-4FFE-A511-0F672DE042B5}"/>
            </c:ext>
          </c:extLst>
        </c:ser>
        <c:ser>
          <c:idx val="9"/>
          <c:order val="9"/>
          <c:tx>
            <c:strRef>
              <c:f>Datos!$C$2438</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Datos!$H$2438</c:f>
              <c:numCache>
                <c:formatCode>#,##0.00</c:formatCode>
                <c:ptCount val="1"/>
                <c:pt idx="0">
                  <c:v>0</c:v>
                </c:pt>
              </c:numCache>
            </c:numRef>
          </c:val>
          <c:extLst>
            <c:ext xmlns:c16="http://schemas.microsoft.com/office/drawing/2014/chart" uri="{C3380CC4-5D6E-409C-BE32-E72D297353CC}">
              <c16:uniqueId val="{00000009-4B0B-4FFE-A511-0F672DE042B5}"/>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9.768009768009768E-3"/>
          <c:w val="0.3427099647741944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 emisiones absolutas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multiLvlStrRef>
              <c:f>Datos!$D$2486:$G$2486</c:f>
            </c:multiLvlStrRef>
          </c:cat>
          <c:val>
            <c:numRef>
              <c:f>Datos!$D$2487:$G$2487</c:f>
              <c:numCache>
                <c:formatCode>#,##0.00</c:formatCode>
                <c:ptCount val="4"/>
                <c:pt idx="0">
                  <c:v>0</c:v>
                </c:pt>
                <c:pt idx="1">
                  <c:v>0</c:v>
                </c:pt>
                <c:pt idx="2">
                  <c:v>0</c:v>
                </c:pt>
                <c:pt idx="3">
                  <c:v>0</c:v>
                </c:pt>
              </c:numCache>
            </c:numRef>
          </c:val>
          <c:extLst>
            <c:ext xmlns:c16="http://schemas.microsoft.com/office/drawing/2014/chart" uri="{C3380CC4-5D6E-409C-BE32-E72D297353CC}">
              <c16:uniqueId val="{00000000-B720-4EDD-9506-D370DAA160C1}"/>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superficie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e/ha</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C3A-460D-B84B-96C495117E36}"/>
              </c:ext>
            </c:extLst>
          </c:dPt>
          <c:cat>
            <c:strRef>
              <c:f>Datos!$C$2497:$C$2498</c:f>
              <c:strCache>
                <c:ptCount val="2"/>
                <c:pt idx="0">
                  <c:v>Promedio ratio trienio (a-3, a-2, a-1)</c:v>
                </c:pt>
                <c:pt idx="1">
                  <c:v>Promedio ratio trienio (a-2, a-1, a)</c:v>
                </c:pt>
              </c:strCache>
            </c:strRef>
          </c:cat>
          <c:val>
            <c:numRef>
              <c:f>Datos!$D$2497:$D$2498</c:f>
              <c:numCache>
                <c:formatCode>General</c:formatCode>
                <c:ptCount val="2"/>
                <c:pt idx="0" formatCode="0.0000">
                  <c:v>0</c:v>
                </c:pt>
                <c:pt idx="1">
                  <c:v>0</c:v>
                </c:pt>
              </c:numCache>
            </c:numRef>
          </c:val>
          <c:smooth val="0"/>
          <c:extLst>
            <c:ext xmlns:c16="http://schemas.microsoft.com/office/drawing/2014/chart" uri="{C3380CC4-5D6E-409C-BE32-E72D297353CC}">
              <c16:uniqueId val="{00000001-7C3A-460D-B84B-96C495117E36}"/>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producción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e/t</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845B-49C1-A377-3889E85E44E9}"/>
              </c:ext>
            </c:extLst>
          </c:dPt>
          <c:cat>
            <c:strRef>
              <c:f>Datos!$C$2503:$C$2504</c:f>
              <c:strCache>
                <c:ptCount val="2"/>
                <c:pt idx="0">
                  <c:v>Promedio ratio trienio (a-3, a-2, a-1)</c:v>
                </c:pt>
                <c:pt idx="1">
                  <c:v>Promedio ratio trienio (a-2, a-1, a)</c:v>
                </c:pt>
              </c:strCache>
            </c:strRef>
          </c:cat>
          <c:val>
            <c:numRef>
              <c:f>Datos!$D$2503:$D$2504</c:f>
              <c:numCache>
                <c:formatCode>General</c:formatCode>
                <c:ptCount val="2"/>
                <c:pt idx="0" formatCode="0.0000">
                  <c:v>0</c:v>
                </c:pt>
                <c:pt idx="1">
                  <c:v>0</c:v>
                </c:pt>
              </c:numCache>
            </c:numRef>
          </c:val>
          <c:smooth val="0"/>
          <c:extLst>
            <c:ext xmlns:c16="http://schemas.microsoft.com/office/drawing/2014/chart" uri="{C3380CC4-5D6E-409C-BE32-E72D297353CC}">
              <c16:uniqueId val="{00000001-845B-49C1-A377-3889E85E44E9}"/>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HUELLA DE CARBONO DE ALCANCE 1+2</a:t>
            </a:r>
          </a:p>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(t CO</a:t>
            </a:r>
            <a:r>
              <a:rPr lang="es-ES" sz="1050" b="0" i="0" u="none" strike="noStrike" baseline="-25000">
                <a:solidFill>
                  <a:sysClr val="windowText" lastClr="000000"/>
                </a:solidFill>
                <a:latin typeface="Arial Narrow"/>
              </a:rPr>
              <a:t>2 </a:t>
            </a:r>
            <a:r>
              <a:rPr lang="es-ES" sz="1050" b="0" i="0" u="none" strike="noStrike" baseline="0">
                <a:solidFill>
                  <a:sysClr val="windowText" lastClr="000000"/>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0082784096432391"/>
          <c:y val="0.39855829466457959"/>
          <c:w val="0.85424108097598916"/>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Datos!$B$2424:$B$2425</c:f>
              <c:strCache>
                <c:ptCount val="2"/>
                <c:pt idx="0">
                  <c:v>Emisiones dir. (alcance 1)</c:v>
                </c:pt>
                <c:pt idx="1">
                  <c:v>Emisiones ind. electricidad (alcance 2)</c:v>
                </c:pt>
              </c:strCache>
            </c:strRef>
          </c:cat>
          <c:val>
            <c:numRef>
              <c:f>Datos!$D$2424:$D$2425</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ysClr val="windowText" lastClr="000000"/>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ysClr val="windowText" lastClr="000000"/>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superficie</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endParaRPr lang="es-ES" sz="1000" b="0" i="0" u="none" strike="noStrike" baseline="0">
              <a:solidFill>
                <a:sysClr val="windowText" lastClr="000000"/>
              </a:solidFill>
              <a:latin typeface="Arial Narrow"/>
            </a:endParaRP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e/ha)</a:t>
            </a:r>
          </a:p>
        </c:rich>
      </c:tx>
      <c:overlay val="0"/>
      <c:spPr>
        <a:noFill/>
        <a:ln w="25400">
          <a:noFill/>
        </a:ln>
      </c:spPr>
    </c:title>
    <c:autoTitleDeleted val="0"/>
    <c:plotArea>
      <c:layout>
        <c:manualLayout>
          <c:layoutTarget val="inner"/>
          <c:xMode val="edge"/>
          <c:yMode val="edge"/>
          <c:x val="0.11340296193545756"/>
          <c:y val="0.52943806722954811"/>
          <c:w val="0.84860049229597601"/>
          <c:h val="0.2920880371881226"/>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58C5-4605-A034-18E78930B977}"/>
              </c:ext>
            </c:extLst>
          </c:dPt>
          <c:cat>
            <c:strRef>
              <c:f>Datos!$C$2497:$C$2498</c:f>
              <c:strCache>
                <c:ptCount val="2"/>
                <c:pt idx="0">
                  <c:v>Promedio ratio trienio (a-3, a-2, a-1)</c:v>
                </c:pt>
                <c:pt idx="1">
                  <c:v>Promedio ratio trienio (a-2, a-1, a)</c:v>
                </c:pt>
              </c:strCache>
            </c:strRef>
          </c:cat>
          <c:val>
            <c:numRef>
              <c:f>Datos!$D$2497:$D$2498</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r>
              <a:rPr lang="es-ES" sz="1050">
                <a:solidFill>
                  <a:sysClr val="windowText" lastClr="000000"/>
                </a:solidFill>
              </a:rPr>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9878997650750573"/>
          <c:y val="0.28499312039220298"/>
          <c:w val="0.4796740005727395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Datos!$D$2459:$D$2467</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Datos!$K$2459:$K$2467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r>
              <a:rPr lang="es-ES" sz="1050" b="0" i="0" baseline="0">
                <a:solidFill>
                  <a:sysClr val="windowText" lastClr="000000"/>
                </a:solidFill>
                <a:effectLst/>
              </a:rPr>
              <a:t>EMISIONES INDIRECTAS POR ELECTRICIDAD Y OTRAS (ALCANCE 2)</a:t>
            </a:r>
            <a:endParaRPr lang="es-ES" sz="9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39778140548663615"/>
          <c:y val="0.39795948939084286"/>
          <c:w val="0.52166321404233695"/>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Datos!$D$2471:$D$2473</c:f>
              <c:strCache>
                <c:ptCount val="3"/>
                <c:pt idx="0">
                  <c:v>Electricidad edificios</c:v>
                </c:pt>
                <c:pt idx="1">
                  <c:v>Electricidad vehículos</c:v>
                </c:pt>
                <c:pt idx="2">
                  <c:v>Calor, vapor, frío, aire comprimido</c:v>
                </c:pt>
              </c:strCache>
            </c:strRef>
          </c:cat>
          <c:val>
            <c:numRef>
              <c:f>Datos!$K$2471:$K$2473</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producción</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e/t)</a:t>
            </a:r>
          </a:p>
        </c:rich>
      </c:tx>
      <c:overlay val="0"/>
      <c:spPr>
        <a:noFill/>
        <a:ln w="25400">
          <a:noFill/>
        </a:ln>
      </c:spPr>
    </c:title>
    <c:autoTitleDeleted val="0"/>
    <c:plotArea>
      <c:layout>
        <c:manualLayout>
          <c:layoutTarget val="inner"/>
          <c:xMode val="edge"/>
          <c:yMode val="edge"/>
          <c:x val="0.11340296193545756"/>
          <c:y val="0.49730986769747831"/>
          <c:w val="0.84860049229597601"/>
          <c:h val="0.32421612384411591"/>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1EF-4275-ABF9-7790D74A10F2}"/>
              </c:ext>
            </c:extLst>
          </c:dPt>
          <c:cat>
            <c:strRef>
              <c:f>Datos!$C$2503:$C$2504</c:f>
              <c:strCache>
                <c:ptCount val="2"/>
                <c:pt idx="0">
                  <c:v>Promedio ratio trienio (a-3, a-2, a-1)</c:v>
                </c:pt>
                <c:pt idx="1">
                  <c:v>Promedio ratio trienio (a-2, a-1, a)</c:v>
                </c:pt>
              </c:strCache>
            </c:strRef>
          </c:cat>
          <c:val>
            <c:numRef>
              <c:f>Datos!$D$2503:$D$2504</c:f>
              <c:numCache>
                <c:formatCode>General</c:formatCode>
                <c:ptCount val="2"/>
                <c:pt idx="0" formatCode="0.0000">
                  <c:v>0</c:v>
                </c:pt>
                <c:pt idx="1">
                  <c:v>0</c:v>
                </c:pt>
              </c:numCache>
            </c:numRef>
          </c:val>
          <c:smooth val="0"/>
          <c:extLst>
            <c:ext xmlns:c16="http://schemas.microsoft.com/office/drawing/2014/chart" uri="{C3380CC4-5D6E-409C-BE32-E72D297353CC}">
              <c16:uniqueId val="{00000001-71EF-4275-ABF9-7790D74A10F2}"/>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Emisiones de fertilizantes, quema y aportes de residuos agrícolas</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(kg CO</a:t>
            </a:r>
            <a:r>
              <a:rPr lang="es-ES" sz="1200" b="0" i="0" u="none" strike="noStrike" baseline="-25000">
                <a:solidFill>
                  <a:sysClr val="windowText" lastClr="000000"/>
                </a:solidFill>
                <a:latin typeface="Arial Narrow"/>
              </a:rPr>
              <a:t>2 </a:t>
            </a:r>
            <a:r>
              <a:rPr lang="es-ES" sz="1200" b="0" i="0" u="none" strike="noStrike" baseline="0">
                <a:solidFill>
                  <a:sysClr val="windowText" lastClr="000000"/>
                </a:solidFill>
                <a:latin typeface="Arial Narrow"/>
              </a:rPr>
              <a:t>eq)</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Datos!$C$2429</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Datos!$H$2429</c:f>
              <c:numCache>
                <c:formatCode>#,##0.00</c:formatCode>
                <c:ptCount val="1"/>
                <c:pt idx="0">
                  <c:v>0</c:v>
                </c:pt>
              </c:numCache>
            </c:numRef>
          </c:val>
          <c:extLst>
            <c:ext xmlns:c16="http://schemas.microsoft.com/office/drawing/2014/chart" uri="{C3380CC4-5D6E-409C-BE32-E72D297353CC}">
              <c16:uniqueId val="{00000000-A354-44B7-BACD-1F13B63474F9}"/>
            </c:ext>
          </c:extLst>
        </c:ser>
        <c:ser>
          <c:idx val="1"/>
          <c:order val="1"/>
          <c:tx>
            <c:strRef>
              <c:f>Datos!$C$2430</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Datos!$H$2430</c:f>
              <c:numCache>
                <c:formatCode>#,##0.00</c:formatCode>
                <c:ptCount val="1"/>
                <c:pt idx="0">
                  <c:v>0</c:v>
                </c:pt>
              </c:numCache>
            </c:numRef>
          </c:val>
          <c:extLst>
            <c:ext xmlns:c16="http://schemas.microsoft.com/office/drawing/2014/chart" uri="{C3380CC4-5D6E-409C-BE32-E72D297353CC}">
              <c16:uniqueId val="{00000001-A354-44B7-BACD-1F13B63474F9}"/>
            </c:ext>
          </c:extLst>
        </c:ser>
        <c:ser>
          <c:idx val="2"/>
          <c:order val="2"/>
          <c:tx>
            <c:strRef>
              <c:f>Datos!$C$2431</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Datos!$H$2431</c:f>
              <c:numCache>
                <c:formatCode>#,##0.00</c:formatCode>
                <c:ptCount val="1"/>
                <c:pt idx="0">
                  <c:v>0</c:v>
                </c:pt>
              </c:numCache>
            </c:numRef>
          </c:val>
          <c:extLst>
            <c:ext xmlns:c16="http://schemas.microsoft.com/office/drawing/2014/chart" uri="{C3380CC4-5D6E-409C-BE32-E72D297353CC}">
              <c16:uniqueId val="{00000002-A354-44B7-BACD-1F13B63474F9}"/>
            </c:ext>
          </c:extLst>
        </c:ser>
        <c:ser>
          <c:idx val="3"/>
          <c:order val="3"/>
          <c:tx>
            <c:strRef>
              <c:f>Datos!$C$2432</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Datos!$H$2432</c:f>
              <c:numCache>
                <c:formatCode>#,##0.00</c:formatCode>
                <c:ptCount val="1"/>
                <c:pt idx="0">
                  <c:v>0</c:v>
                </c:pt>
              </c:numCache>
            </c:numRef>
          </c:val>
          <c:extLst>
            <c:ext xmlns:c16="http://schemas.microsoft.com/office/drawing/2014/chart" uri="{C3380CC4-5D6E-409C-BE32-E72D297353CC}">
              <c16:uniqueId val="{00000003-A354-44B7-BACD-1F13B63474F9}"/>
            </c:ext>
          </c:extLst>
        </c:ser>
        <c:ser>
          <c:idx val="4"/>
          <c:order val="4"/>
          <c:tx>
            <c:strRef>
              <c:f>Datos!$C$2433</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Datos!$H$2433</c:f>
              <c:numCache>
                <c:formatCode>#,##0.00</c:formatCode>
                <c:ptCount val="1"/>
                <c:pt idx="0">
                  <c:v>0</c:v>
                </c:pt>
              </c:numCache>
            </c:numRef>
          </c:val>
          <c:extLst>
            <c:ext xmlns:c16="http://schemas.microsoft.com/office/drawing/2014/chart" uri="{C3380CC4-5D6E-409C-BE32-E72D297353CC}">
              <c16:uniqueId val="{00000004-A354-44B7-BACD-1F13B63474F9}"/>
            </c:ext>
          </c:extLst>
        </c:ser>
        <c:ser>
          <c:idx val="5"/>
          <c:order val="5"/>
          <c:tx>
            <c:strRef>
              <c:f>Datos!$C$2434</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Datos!$H$2434</c:f>
              <c:numCache>
                <c:formatCode>#,##0.00</c:formatCode>
                <c:ptCount val="1"/>
                <c:pt idx="0">
                  <c:v>0</c:v>
                </c:pt>
              </c:numCache>
            </c:numRef>
          </c:val>
          <c:extLst>
            <c:ext xmlns:c16="http://schemas.microsoft.com/office/drawing/2014/chart" uri="{C3380CC4-5D6E-409C-BE32-E72D297353CC}">
              <c16:uniqueId val="{00000005-A354-44B7-BACD-1F13B63474F9}"/>
            </c:ext>
          </c:extLst>
        </c:ser>
        <c:ser>
          <c:idx val="6"/>
          <c:order val="6"/>
          <c:tx>
            <c:strRef>
              <c:f>Datos!$C$2435</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Datos!$H$2435</c:f>
              <c:numCache>
                <c:formatCode>#,##0.00</c:formatCode>
                <c:ptCount val="1"/>
                <c:pt idx="0">
                  <c:v>0</c:v>
                </c:pt>
              </c:numCache>
            </c:numRef>
          </c:val>
          <c:extLst>
            <c:ext xmlns:c16="http://schemas.microsoft.com/office/drawing/2014/chart" uri="{C3380CC4-5D6E-409C-BE32-E72D297353CC}">
              <c16:uniqueId val="{00000006-A354-44B7-BACD-1F13B63474F9}"/>
            </c:ext>
          </c:extLst>
        </c:ser>
        <c:ser>
          <c:idx val="7"/>
          <c:order val="7"/>
          <c:tx>
            <c:strRef>
              <c:f>Datos!$C$2436</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Datos!$H$2436</c:f>
              <c:numCache>
                <c:formatCode>#,##0.00</c:formatCode>
                <c:ptCount val="1"/>
                <c:pt idx="0">
                  <c:v>0</c:v>
                </c:pt>
              </c:numCache>
            </c:numRef>
          </c:val>
          <c:extLst>
            <c:ext xmlns:c16="http://schemas.microsoft.com/office/drawing/2014/chart" uri="{C3380CC4-5D6E-409C-BE32-E72D297353CC}">
              <c16:uniqueId val="{00000007-A354-44B7-BACD-1F13B63474F9}"/>
            </c:ext>
          </c:extLst>
        </c:ser>
        <c:ser>
          <c:idx val="8"/>
          <c:order val="8"/>
          <c:tx>
            <c:strRef>
              <c:f>Datos!$C$2437</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Datos!$H$2437</c:f>
              <c:numCache>
                <c:formatCode>#,##0.00</c:formatCode>
                <c:ptCount val="1"/>
                <c:pt idx="0">
                  <c:v>0</c:v>
                </c:pt>
              </c:numCache>
            </c:numRef>
          </c:val>
          <c:extLst>
            <c:ext xmlns:c16="http://schemas.microsoft.com/office/drawing/2014/chart" uri="{C3380CC4-5D6E-409C-BE32-E72D297353CC}">
              <c16:uniqueId val="{00000008-A354-44B7-BACD-1F13B63474F9}"/>
            </c:ext>
          </c:extLst>
        </c:ser>
        <c:ser>
          <c:idx val="9"/>
          <c:order val="9"/>
          <c:tx>
            <c:strRef>
              <c:f>Datos!$C$2438</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Datos!$H$2438</c:f>
              <c:numCache>
                <c:formatCode>#,##0.00</c:formatCode>
                <c:ptCount val="1"/>
                <c:pt idx="0">
                  <c:v>0</c:v>
                </c:pt>
              </c:numCache>
            </c:numRef>
          </c:val>
          <c:extLst>
            <c:ext xmlns:c16="http://schemas.microsoft.com/office/drawing/2014/chart" uri="{C3380CC4-5D6E-409C-BE32-E72D297353CC}">
              <c16:uniqueId val="{00000009-A354-44B7-BACD-1F13B63474F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0"/>
          <c:w val="0.34270996477419446"/>
          <c:h val="0.98905021487698652"/>
        </c:manualLayout>
      </c:layout>
      <c:overlay val="0"/>
      <c:txPr>
        <a:bodyPr/>
        <a:lstStyle/>
        <a:p>
          <a:pPr>
            <a:defRPr sz="1000" b="0" i="0" u="none" strike="noStrike" baseline="0">
              <a:solidFill>
                <a:sysClr val="windowText" lastClr="00000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Evolución de emisiones absolutas </a:t>
            </a:r>
          </a:p>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t CO</a:t>
            </a:r>
            <a:r>
              <a:rPr lang="es-ES" sz="1100" b="0" i="0" u="none" strike="noStrike" baseline="-25000">
                <a:solidFill>
                  <a:sysClr val="windowText" lastClr="000000"/>
                </a:solidFill>
                <a:latin typeface="Arial Narrow"/>
              </a:rPr>
              <a:t>2</a:t>
            </a:r>
            <a:r>
              <a:rPr lang="es-ES" sz="1100" b="0" i="0" u="none" strike="noStrike" baseline="0">
                <a:solidFill>
                  <a:sysClr val="windowText" lastClr="00000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multiLvlStrRef>
              <c:f>Datos!$D$2486:$G$2486</c:f>
            </c:multiLvlStrRef>
          </c:cat>
          <c:val>
            <c:numRef>
              <c:f>Datos!$D$2487:$G$2487</c:f>
              <c:numCache>
                <c:formatCode>#,##0.00</c:formatCode>
                <c:ptCount val="4"/>
                <c:pt idx="0">
                  <c:v>0</c:v>
                </c:pt>
                <c:pt idx="1">
                  <c:v>0</c:v>
                </c:pt>
                <c:pt idx="2">
                  <c:v>0</c:v>
                </c:pt>
                <c:pt idx="3">
                  <c:v>0</c:v>
                </c:pt>
              </c:numCache>
            </c:numRef>
          </c:val>
          <c:extLst>
            <c:ext xmlns:c16="http://schemas.microsoft.com/office/drawing/2014/chart" uri="{C3380CC4-5D6E-409C-BE32-E72D297353CC}">
              <c16:uniqueId val="{00000000-93EB-4143-B8AA-5369AD45FEA2}"/>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ysClr val="windowText" lastClr="00000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53378590060618802"/>
          <c:y val="0.28499312039220298"/>
          <c:w val="0.4366018621872879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Datos!$D$2459:$D$2467</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Datos!$K$2459:$K$2467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10. Electricidad y otras energ.'!A1"/><Relationship Id="rId2" Type="http://schemas.openxmlformats.org/officeDocument/2006/relationships/hyperlink" Target="#'8.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Informe final. Resultados'!A1"/><Relationship Id="rId1" Type="http://schemas.openxmlformats.org/officeDocument/2006/relationships/hyperlink" Target="#'9.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12. Factores de emisi&#243;n'!A1"/><Relationship Id="rId7" Type="http://schemas.openxmlformats.org/officeDocument/2006/relationships/chart" Target="../charts/chart4.xml"/><Relationship Id="rId2" Type="http://schemas.openxmlformats.org/officeDocument/2006/relationships/hyperlink" Target="#'10. Electricidad y otras energ.'!A1"/><Relationship Id="rId1" Type="http://schemas.openxmlformats.org/officeDocument/2006/relationships/image" Target="../media/image3.jpe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image" Target="../media/image2.gif"/><Relationship Id="rId9"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3. Revisiones calculadora'!A1"/><Relationship Id="rId1" Type="http://schemas.openxmlformats.org/officeDocument/2006/relationships/hyperlink" Target="#'11. Informe final. Resultados'!A1"/><Relationship Id="rId4" Type="http://schemas.openxmlformats.org/officeDocument/2006/relationships/image" Target="../media/image2.gif"/></Relationships>
</file>

<file path=xl/drawings/_rels/drawing14.xml.rels><?xml version="1.0" encoding="UTF-8" standalone="yes"?>
<Relationships xmlns="http://schemas.openxmlformats.org/package/2006/relationships"><Relationship Id="rId3" Type="http://schemas.openxmlformats.org/officeDocument/2006/relationships/hyperlink" Target="#'12.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Datos Cultivos'!A1"/></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 Hoja de trabajo. Consumos'!A1"/><Relationship Id="rId1" Type="http://schemas.openxmlformats.org/officeDocument/2006/relationships/hyperlink" Target="#'4. Emisiones cultivos'!A1"/></Relationships>
</file>

<file path=xl/drawings/_rels/drawing5.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3. Datos Cultivos'!A1"/><Relationship Id="rId1" Type="http://schemas.openxmlformats.org/officeDocument/2006/relationships/hyperlink" Target="#'5. Instalaciones fijas'!A1"/><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4. Emisiones cultivos'!A1"/><Relationship Id="rId1" Type="http://schemas.openxmlformats.org/officeDocument/2006/relationships/hyperlink" Target="#'6. Veh&#237;culos y maquinaria'!A1"/><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Instalaciones fijas'!A1"/><Relationship Id="rId1" Type="http://schemas.openxmlformats.org/officeDocument/2006/relationships/hyperlink" Target="#'7. Emisiones Fugitivas'!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6. Veh&#237;culos y maquinaria'!A1"/><Relationship Id="rId1" Type="http://schemas.openxmlformats.org/officeDocument/2006/relationships/hyperlink" Target="#'8. Emisiones de proceso'!A1"/><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7. Emisiones Fugitivas'!A1"/><Relationship Id="rId1" Type="http://schemas.openxmlformats.org/officeDocument/2006/relationships/hyperlink" Target="#'9. Informaci&#243;n adicional'!A1"/><Relationship Id="rId4"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CC99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V.23</a:t>
          </a:r>
        </a:p>
      </xdr:txBody>
    </xdr:sp>
    <xdr:clientData/>
  </xdr:twoCellAnchor>
  <xdr:twoCellAnchor editAs="absolute">
    <xdr:from>
      <xdr:col>1</xdr:col>
      <xdr:colOff>247650</xdr:colOff>
      <xdr:row>47</xdr:row>
      <xdr:rowOff>514350</xdr:rowOff>
    </xdr:from>
    <xdr:to>
      <xdr:col>5</xdr:col>
      <xdr:colOff>2552700</xdr:colOff>
      <xdr:row>53</xdr:row>
      <xdr:rowOff>114301</xdr:rowOff>
    </xdr:to>
    <xdr:sp macro="" textlink="">
      <xdr:nvSpPr>
        <xdr:cNvPr id="7" name="1 Rectángulo redondeado">
          <a:extLst>
            <a:ext uri="{FF2B5EF4-FFF2-40B4-BE49-F238E27FC236}">
              <a16:creationId xmlns:a16="http://schemas.microsoft.com/office/drawing/2014/main" id="{00000000-0008-0000-0000-000002000000}"/>
            </a:ext>
          </a:extLst>
        </xdr:cNvPr>
        <xdr:cNvSpPr/>
      </xdr:nvSpPr>
      <xdr:spPr>
        <a:xfrm>
          <a:off x="752475" y="9925050"/>
          <a:ext cx="3886200" cy="12763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CC9900"/>
              </a:solidFill>
              <a:latin typeface="Arial Narrow" panose="020B0606020202030204" pitchFamily="34" charset="0"/>
            </a:rPr>
            <a:t>CELDAS</a:t>
          </a:r>
          <a:r>
            <a:rPr lang="es-ES" sz="1400" b="1" baseline="0">
              <a:solidFill>
                <a:srgbClr val="CC9900"/>
              </a:solidFill>
              <a:latin typeface="Arial Narrow" panose="020B0606020202030204" pitchFamily="34" charset="0"/>
            </a:rPr>
            <a:t> A CUMPLIMENTAR</a:t>
          </a:r>
          <a:endParaRPr lang="es-ES" sz="1400" b="1">
            <a:solidFill>
              <a:srgbClr val="CC9900"/>
            </a:solidFill>
            <a:latin typeface="Arial Narrow" panose="020B0606020202030204" pitchFamily="34" charset="0"/>
          </a:endParaRPr>
        </a:p>
      </xdr:txBody>
    </xdr:sp>
    <xdr:clientData/>
  </xdr:twoCellAnchor>
  <xdr:twoCellAnchor editAs="absolute">
    <xdr:from>
      <xdr:col>6</xdr:col>
      <xdr:colOff>142876</xdr:colOff>
      <xdr:row>47</xdr:row>
      <xdr:rowOff>542925</xdr:rowOff>
    </xdr:from>
    <xdr:to>
      <xdr:col>12</xdr:col>
      <xdr:colOff>180976</xdr:colOff>
      <xdr:row>53</xdr:row>
      <xdr:rowOff>104776</xdr:rowOff>
    </xdr:to>
    <xdr:sp macro="" textlink="">
      <xdr:nvSpPr>
        <xdr:cNvPr id="9" name="7 Rectángulo redondeado">
          <a:extLst>
            <a:ext uri="{FF2B5EF4-FFF2-40B4-BE49-F238E27FC236}">
              <a16:creationId xmlns:a16="http://schemas.microsoft.com/office/drawing/2014/main" id="{00000000-0008-0000-0000-000008000000}"/>
            </a:ext>
          </a:extLst>
        </xdr:cNvPr>
        <xdr:cNvSpPr/>
      </xdr:nvSpPr>
      <xdr:spPr>
        <a:xfrm>
          <a:off x="4838701" y="9953625"/>
          <a:ext cx="3581400" cy="12382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CC990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7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9525</xdr:colOff>
      <xdr:row>0</xdr:row>
      <xdr:rowOff>85725</xdr:rowOff>
    </xdr:from>
    <xdr:to>
      <xdr:col>3</xdr:col>
      <xdr:colOff>285750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8478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3</xdr:col>
      <xdr:colOff>371475</xdr:colOff>
      <xdr:row>0</xdr:row>
      <xdr:rowOff>85725</xdr:rowOff>
    </xdr:from>
    <xdr:to>
      <xdr:col>4</xdr:col>
      <xdr:colOff>371475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31457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76200</xdr:rowOff>
    </xdr:from>
    <xdr:to>
      <xdr:col>4</xdr:col>
      <xdr:colOff>942975</xdr:colOff>
      <xdr:row>0</xdr:row>
      <xdr:rowOff>390525</xdr:rowOff>
    </xdr:to>
    <xdr:cxnSp macro="">
      <xdr:nvCxnSpPr>
        <xdr:cNvPr id="7" name="6 Conector recto">
          <a:extLst>
            <a:ext uri="{FF2B5EF4-FFF2-40B4-BE49-F238E27FC236}">
              <a16:creationId xmlns:a16="http://schemas.microsoft.com/office/drawing/2014/main" id="{00000000-0008-0000-0700-000007000000}"/>
            </a:ext>
          </a:extLst>
        </xdr:cNvPr>
        <xdr:cNvCxnSpPr/>
      </xdr:nvCxnSpPr>
      <xdr:spPr>
        <a:xfrm>
          <a:off x="3267075"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0</xdr:row>
      <xdr:rowOff>455543</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76200</xdr:colOff>
      <xdr:row>0</xdr:row>
      <xdr:rowOff>85725</xdr:rowOff>
    </xdr:from>
    <xdr:to>
      <xdr:col>4</xdr:col>
      <xdr:colOff>255104</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1914525" y="85725"/>
          <a:ext cx="378929"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340829</xdr:colOff>
      <xdr:row>0</xdr:row>
      <xdr:rowOff>85725</xdr:rowOff>
    </xdr:from>
    <xdr:to>
      <xdr:col>4</xdr:col>
      <xdr:colOff>721829</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7917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23812</xdr:colOff>
      <xdr:row>0</xdr:row>
      <xdr:rowOff>38100</xdr:rowOff>
    </xdr:from>
    <xdr:to>
      <xdr:col>14</xdr:col>
      <xdr:colOff>409575</xdr:colOff>
      <xdr:row>0</xdr:row>
      <xdr:rowOff>419100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96962"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85725</xdr:rowOff>
    </xdr:from>
    <xdr:to>
      <xdr:col>4</xdr:col>
      <xdr:colOff>1085850</xdr:colOff>
      <xdr:row>0</xdr:row>
      <xdr:rowOff>400050</xdr:rowOff>
    </xdr:to>
    <xdr:cxnSp macro="">
      <xdr:nvCxnSpPr>
        <xdr:cNvPr id="11" name="12 Conector recto">
          <a:extLst>
            <a:ext uri="{FF2B5EF4-FFF2-40B4-BE49-F238E27FC236}">
              <a16:creationId xmlns:a16="http://schemas.microsoft.com/office/drawing/2014/main" id="{00000000-0008-0000-0800-00000B000000}"/>
            </a:ext>
          </a:extLst>
        </xdr:cNvPr>
        <xdr:cNvCxnSpPr/>
      </xdr:nvCxnSpPr>
      <xdr:spPr>
        <a:xfrm>
          <a:off x="3124200"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70</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70</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99</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70</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16</xdr:col>
      <xdr:colOff>133350</xdr:colOff>
      <xdr:row>0</xdr:row>
      <xdr:rowOff>47625</xdr:rowOff>
    </xdr:from>
    <xdr:to>
      <xdr:col>17</xdr:col>
      <xdr:colOff>247650</xdr:colOff>
      <xdr:row>0</xdr:row>
      <xdr:rowOff>428625</xdr:rowOff>
    </xdr:to>
    <xdr:pic>
      <xdr:nvPicPr>
        <xdr:cNvPr id="2" name="27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900-000003000000}"/>
            </a:ext>
          </a:extLst>
        </xdr:cNvPr>
        <xdr:cNvCxnSpPr/>
      </xdr:nvCxnSpPr>
      <xdr:spPr>
        <a:xfrm>
          <a:off x="3181350"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1</xdr:col>
      <xdr:colOff>28575</xdr:colOff>
      <xdr:row>0</xdr:row>
      <xdr:rowOff>104775</xdr:rowOff>
    </xdr:from>
    <xdr:to>
      <xdr:col>4</xdr:col>
      <xdr:colOff>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1828800"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85725</xdr:colOff>
      <xdr:row>0</xdr:row>
      <xdr:rowOff>104775</xdr:rowOff>
    </xdr:from>
    <xdr:to>
      <xdr:col>4</xdr:col>
      <xdr:colOff>466725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295525"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82</xdr:row>
      <xdr:rowOff>1</xdr:rowOff>
    </xdr:from>
    <xdr:to>
      <xdr:col>5</xdr:col>
      <xdr:colOff>828676</xdr:colOff>
      <xdr:row>86</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90</xdr:row>
      <xdr:rowOff>1</xdr:rowOff>
    </xdr:from>
    <xdr:to>
      <xdr:col>5</xdr:col>
      <xdr:colOff>838201</xdr:colOff>
      <xdr:row>94</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0</xdr:col>
      <xdr:colOff>1781176</xdr:colOff>
      <xdr:row>1</xdr:row>
      <xdr:rowOff>0</xdr:rowOff>
    </xdr:to>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371475</xdr:colOff>
      <xdr:row>12</xdr:row>
      <xdr:rowOff>76200</xdr:rowOff>
    </xdr:from>
    <xdr:to>
      <xdr:col>18</xdr:col>
      <xdr:colOff>200025</xdr:colOff>
      <xdr:row>19</xdr:row>
      <xdr:rowOff>152400</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66675</xdr:colOff>
      <xdr:row>81</xdr:row>
      <xdr:rowOff>0</xdr:rowOff>
    </xdr:from>
    <xdr:to>
      <xdr:col>13</xdr:col>
      <xdr:colOff>9525</xdr:colOff>
      <xdr:row>94</xdr:row>
      <xdr:rowOff>76200</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361950</xdr:colOff>
      <xdr:row>22</xdr:row>
      <xdr:rowOff>0</xdr:rowOff>
    </xdr:from>
    <xdr:to>
      <xdr:col>18</xdr:col>
      <xdr:colOff>200025</xdr:colOff>
      <xdr:row>33</xdr:row>
      <xdr:rowOff>9525</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352423</xdr:colOff>
      <xdr:row>34</xdr:row>
      <xdr:rowOff>9524</xdr:rowOff>
    </xdr:from>
    <xdr:to>
      <xdr:col>18</xdr:col>
      <xdr:colOff>219074</xdr:colOff>
      <xdr:row>40</xdr:row>
      <xdr:rowOff>19049</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57150</xdr:colOff>
      <xdr:row>96</xdr:row>
      <xdr:rowOff>152400</xdr:rowOff>
    </xdr:from>
    <xdr:to>
      <xdr:col>13</xdr:col>
      <xdr:colOff>0</xdr:colOff>
      <xdr:row>110</xdr:row>
      <xdr:rowOff>66676</xdr:rowOff>
    </xdr:to>
    <xdr:graphicFrame macro="">
      <xdr:nvGraphicFramePr>
        <xdr:cNvPr id="22"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28574</xdr:colOff>
      <xdr:row>44</xdr:row>
      <xdr:rowOff>114300</xdr:rowOff>
    </xdr:from>
    <xdr:to>
      <xdr:col>15</xdr:col>
      <xdr:colOff>590550</xdr:colOff>
      <xdr:row>62</xdr:row>
      <xdr:rowOff>66675</xdr:rowOff>
    </xdr:to>
    <xdr:graphicFrame macro="">
      <xdr:nvGraphicFramePr>
        <xdr:cNvPr id="23"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3</xdr:col>
      <xdr:colOff>19050</xdr:colOff>
      <xdr:row>63</xdr:row>
      <xdr:rowOff>28575</xdr:rowOff>
    </xdr:from>
    <xdr:to>
      <xdr:col>10</xdr:col>
      <xdr:colOff>819150</xdr:colOff>
      <xdr:row>74</xdr:row>
      <xdr:rowOff>85725</xdr:rowOff>
    </xdr:to>
    <xdr:graphicFrame macro="">
      <xdr:nvGraphicFramePr>
        <xdr:cNvPr id="24"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1236784</xdr:colOff>
      <xdr:row>0</xdr:row>
      <xdr:rowOff>74002</xdr:rowOff>
    </xdr:from>
    <xdr:to>
      <xdr:col>4</xdr:col>
      <xdr:colOff>1236784</xdr:colOff>
      <xdr:row>0</xdr:row>
      <xdr:rowOff>388327</xdr:rowOff>
    </xdr:to>
    <xdr:cxnSp macro="">
      <xdr:nvCxnSpPr>
        <xdr:cNvPr id="2" name="5 Conector recto">
          <a:extLst>
            <a:ext uri="{FF2B5EF4-FFF2-40B4-BE49-F238E27FC236}">
              <a16:creationId xmlns:a16="http://schemas.microsoft.com/office/drawing/2014/main" id="{00000000-0008-0000-0A00-000002000000}"/>
            </a:ext>
          </a:extLst>
        </xdr:cNvPr>
        <xdr:cNvCxnSpPr/>
      </xdr:nvCxnSpPr>
      <xdr:spPr>
        <a:xfrm>
          <a:off x="3295649" y="74002"/>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1873062" y="85724"/>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33978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171450</xdr:colOff>
      <xdr:row>0</xdr:row>
      <xdr:rowOff>47625</xdr:rowOff>
    </xdr:from>
    <xdr:to>
      <xdr:col>18</xdr:col>
      <xdr:colOff>550795</xdr:colOff>
      <xdr:row>0</xdr:row>
      <xdr:rowOff>428625</xdr:rowOff>
    </xdr:to>
    <xdr:pic>
      <xdr:nvPicPr>
        <xdr:cNvPr id="5" name="1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0" y="47625"/>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B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rot="10800000">
          <a:off x="1838325" y="47625"/>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6</xdr:col>
      <xdr:colOff>1257300</xdr:colOff>
      <xdr:row>2397</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225238</xdr:colOff>
      <xdr:row>2457</xdr:row>
      <xdr:rowOff>1</xdr:rowOff>
    </xdr:from>
    <xdr:to>
      <xdr:col>17</xdr:col>
      <xdr:colOff>505386</xdr:colOff>
      <xdr:row>2468</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224677</xdr:colOff>
      <xdr:row>2469</xdr:row>
      <xdr:rowOff>10644</xdr:rowOff>
    </xdr:from>
    <xdr:to>
      <xdr:col>17</xdr:col>
      <xdr:colOff>499221</xdr:colOff>
      <xdr:row>2474</xdr:row>
      <xdr:rowOff>28575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52881</xdr:colOff>
      <xdr:row>976</xdr:row>
      <xdr:rowOff>4927</xdr:rowOff>
    </xdr:from>
    <xdr:to>
      <xdr:col>11</xdr:col>
      <xdr:colOff>265044</xdr:colOff>
      <xdr:row>978</xdr:row>
      <xdr:rowOff>56030</xdr:rowOff>
    </xdr:to>
    <xdr:sp macro="" textlink="">
      <xdr:nvSpPr>
        <xdr:cNvPr id="23" name="CuadroTexto 22"/>
        <xdr:cNvSpPr txBox="1"/>
      </xdr:nvSpPr>
      <xdr:spPr>
        <a:xfrm>
          <a:off x="7908205" y="133825574"/>
          <a:ext cx="4985868" cy="499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ysClr val="windowText" lastClr="000000"/>
              </a:solidFill>
            </a:rPr>
            <a:t>Nota: los cálculos son correctos. Se</a:t>
          </a:r>
          <a:r>
            <a:rPr lang="es-ES" sz="1100" baseline="0">
              <a:solidFill>
                <a:sysClr val="windowText" lastClr="000000"/>
              </a:solidFill>
            </a:rPr>
            <a:t> debe tener en cuenta que e</a:t>
          </a:r>
          <a:r>
            <a:rPr lang="es-ES" sz="1100">
              <a:solidFill>
                <a:sysClr val="windowText" lastClr="000000"/>
              </a:solidFill>
            </a:rPr>
            <a:t>l N de los residuos agrícolas no se incluye en el cálculo de deposición atmosférica según el IPCC</a:t>
          </a:r>
        </a:p>
      </xdr:txBody>
    </xdr:sp>
    <xdr:clientData/>
  </xdr:twoCellAnchor>
  <xdr:twoCellAnchor editAs="absolute">
    <xdr:from>
      <xdr:col>17</xdr:col>
      <xdr:colOff>866774</xdr:colOff>
      <xdr:row>2362</xdr:row>
      <xdr:rowOff>114299</xdr:rowOff>
    </xdr:from>
    <xdr:to>
      <xdr:col>29</xdr:col>
      <xdr:colOff>400050</xdr:colOff>
      <xdr:row>2373</xdr:row>
      <xdr:rowOff>204257</xdr:rowOff>
    </xdr:to>
    <xdr:graphicFrame macro="">
      <xdr:nvGraphicFramePr>
        <xdr:cNvPr id="12"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1009650</xdr:colOff>
      <xdr:row>1064</xdr:row>
      <xdr:rowOff>76200</xdr:rowOff>
    </xdr:from>
    <xdr:to>
      <xdr:col>10</xdr:col>
      <xdr:colOff>514350</xdr:colOff>
      <xdr:row>1076</xdr:row>
      <xdr:rowOff>126999</xdr:rowOff>
    </xdr:to>
    <xdr:sp macro="" textlink="">
      <xdr:nvSpPr>
        <xdr:cNvPr id="6" name="CuadroTexto 5"/>
        <xdr:cNvSpPr txBox="1"/>
      </xdr:nvSpPr>
      <xdr:spPr>
        <a:xfrm>
          <a:off x="10545233" y="222559033"/>
          <a:ext cx="4044950" cy="2590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a:t>
          </a:r>
          <a:r>
            <a:rPr lang="es-ES" sz="1100" baseline="0"/>
            <a:t> esta categoría, el Inventario únicamente incluye el fertilizante Nitrato amónico cálcico, porque se considera que es el único que contiene caliza (CaCO3). Por tanto, genera emisiones de CO2.</a:t>
          </a:r>
        </a:p>
        <a:p>
          <a:endParaRPr lang="es-ES" sz="1100" baseline="0"/>
        </a:p>
        <a:p>
          <a:r>
            <a:rPr lang="es-ES" sz="1100" baseline="0"/>
            <a:t>En los fertilizantes con Oxido de Calcico (CaO) como el Nitrato de calcio, se produce un balance neutro de carbono. Cuando se aplica el fertilizante se absorbe carbono que posteriormente se libera como CO2. POr ello, no procede reportar emisiones de CO2 en estos casos. </a:t>
          </a:r>
        </a:p>
        <a:p>
          <a:r>
            <a:rPr lang="es-ES" sz="1100" baseline="0"/>
            <a:t>Fuente: Inventario y Ficha metodológica (https://www.miteco.gob.es/es/calidad-y-evaluacion-ambiental/temas/sistema-espanol-de-inventario-sei-/100601_enmiendas_calizas_agricultura_tcm30-485547.pdf</a:t>
          </a:r>
        </a:p>
        <a:p>
          <a:endParaRPr lang="es-ES" sz="1100"/>
        </a:p>
        <a:p>
          <a:endParaRPr lang="es-ES" sz="1100"/>
        </a:p>
      </xdr:txBody>
    </xdr:sp>
    <xdr:clientData/>
  </xdr:twoCellAnchor>
  <xdr:twoCellAnchor editAs="absolute">
    <xdr:from>
      <xdr:col>18</xdr:col>
      <xdr:colOff>19050</xdr:colOff>
      <xdr:row>2375</xdr:row>
      <xdr:rowOff>57150</xdr:rowOff>
    </xdr:from>
    <xdr:to>
      <xdr:col>24</xdr:col>
      <xdr:colOff>576263</xdr:colOff>
      <xdr:row>2382</xdr:row>
      <xdr:rowOff>85725</xdr:rowOff>
    </xdr:to>
    <xdr:graphicFrame macro="">
      <xdr:nvGraphicFramePr>
        <xdr:cNvPr id="30"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19050</xdr:colOff>
      <xdr:row>2385</xdr:row>
      <xdr:rowOff>57150</xdr:rowOff>
    </xdr:from>
    <xdr:to>
      <xdr:col>22</xdr:col>
      <xdr:colOff>228600</xdr:colOff>
      <xdr:row>2394</xdr:row>
      <xdr:rowOff>19050</xdr:rowOff>
    </xdr:to>
    <xdr:graphicFrame macro="">
      <xdr:nvGraphicFramePr>
        <xdr:cNvPr id="3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19050</xdr:colOff>
      <xdr:row>2394</xdr:row>
      <xdr:rowOff>204258</xdr:rowOff>
    </xdr:from>
    <xdr:to>
      <xdr:col>22</xdr:col>
      <xdr:colOff>228600</xdr:colOff>
      <xdr:row>2403</xdr:row>
      <xdr:rowOff>166158</xdr:rowOff>
    </xdr:to>
    <xdr:graphicFrame macro="">
      <xdr:nvGraphicFramePr>
        <xdr:cNvPr id="32"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1238251</xdr:colOff>
      <xdr:row>1098</xdr:row>
      <xdr:rowOff>105833</xdr:rowOff>
    </xdr:from>
    <xdr:to>
      <xdr:col>12</xdr:col>
      <xdr:colOff>534862</xdr:colOff>
      <xdr:row>1117</xdr:row>
      <xdr:rowOff>50027</xdr:rowOff>
    </xdr:to>
    <xdr:pic>
      <xdr:nvPicPr>
        <xdr:cNvPr id="7" name="Imagen 6"/>
        <xdr:cNvPicPr>
          <a:picLocks noChangeAspect="1"/>
        </xdr:cNvPicPr>
      </xdr:nvPicPr>
      <xdr:blipFill>
        <a:blip xmlns:r="http://schemas.openxmlformats.org/officeDocument/2006/relationships" r:embed="rId9"/>
        <a:stretch>
          <a:fillRect/>
        </a:stretch>
      </xdr:blipFill>
      <xdr:spPr>
        <a:xfrm>
          <a:off x="8392584" y="229668916"/>
          <a:ext cx="8059611" cy="3785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013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76200</xdr:rowOff>
    </xdr:from>
    <xdr:to>
      <xdr:col>5</xdr:col>
      <xdr:colOff>200025</xdr:colOff>
      <xdr:row>0</xdr:row>
      <xdr:rowOff>390525</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314700"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twoCellAnchor>
    <xdr:from>
      <xdr:col>4</xdr:col>
      <xdr:colOff>209549</xdr:colOff>
      <xdr:row>6</xdr:row>
      <xdr:rowOff>47624</xdr:rowOff>
    </xdr:from>
    <xdr:to>
      <xdr:col>12</xdr:col>
      <xdr:colOff>19048</xdr:colOff>
      <xdr:row>7</xdr:row>
      <xdr:rowOff>76199</xdr:rowOff>
    </xdr:to>
    <xdr:sp macro="" textlink="">
      <xdr:nvSpPr>
        <xdr:cNvPr id="2" name="CuadroTexto 1"/>
        <xdr:cNvSpPr txBox="1"/>
      </xdr:nvSpPr>
      <xdr:spPr>
        <a:xfrm>
          <a:off x="2743199" y="1838324"/>
          <a:ext cx="6629399"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Para el correcto funcionamiento de la calculadora es necesario que cumplimente los campos </a:t>
          </a:r>
          <a:r>
            <a:rPr lang="es-ES" sz="1100">
              <a:solidFill>
                <a:srgbClr val="663300"/>
              </a:solidFill>
              <a:latin typeface="Arial Narrow" panose="020B0606020202030204" pitchFamily="34" charset="0"/>
            </a:rPr>
            <a:t>"año de cálculo" </a:t>
          </a:r>
          <a:r>
            <a:rPr lang="es-ES" sz="1100">
              <a:solidFill>
                <a:sysClr val="windowText" lastClr="000000"/>
              </a:solidFill>
              <a:latin typeface="Arial Narrow" panose="020B0606020202030204" pitchFamily="34" charset="0"/>
            </a:rPr>
            <a:t>y</a:t>
          </a:r>
          <a:r>
            <a:rPr lang="es-ES" sz="1100">
              <a:solidFill>
                <a:srgbClr val="663300"/>
              </a:solidFill>
              <a:latin typeface="Arial Narrow" panose="020B0606020202030204" pitchFamily="34" charset="0"/>
            </a:rPr>
            <a:t> "provincia".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19050</xdr:colOff>
      <xdr:row>0</xdr:row>
      <xdr:rowOff>0</xdr:rowOff>
    </xdr:from>
    <xdr:to>
      <xdr:col>1</xdr:col>
      <xdr:colOff>1</xdr:colOff>
      <xdr:row>1</xdr:row>
      <xdr:rowOff>0</xdr:rowOff>
    </xdr:to>
    <xdr:pic>
      <xdr:nvPicPr>
        <xdr:cNvPr id="10" name="Imagen 9">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336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28575</xdr:colOff>
      <xdr:row>0</xdr:row>
      <xdr:rowOff>85725</xdr:rowOff>
    </xdr:from>
    <xdr:to>
      <xdr:col>4</xdr:col>
      <xdr:colOff>247650</xdr:colOff>
      <xdr:row>0</xdr:row>
      <xdr:rowOff>361950</xdr:rowOff>
    </xdr:to>
    <xdr:sp macro="" textlink="">
      <xdr:nvSpPr>
        <xdr:cNvPr id="4"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6690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66675</xdr:rowOff>
    </xdr:from>
    <xdr:to>
      <xdr:col>4</xdr:col>
      <xdr:colOff>1228725</xdr:colOff>
      <xdr:row>0</xdr:row>
      <xdr:rowOff>381000</xdr:rowOff>
    </xdr:to>
    <xdr:cxnSp macro="">
      <xdr:nvCxnSpPr>
        <xdr:cNvPr id="5" name="16 Conector recto">
          <a:extLst>
            <a:ext uri="{FF2B5EF4-FFF2-40B4-BE49-F238E27FC236}">
              <a16:creationId xmlns:a16="http://schemas.microsoft.com/office/drawing/2014/main" id="{00000000-0008-0000-0300-00000B000000}"/>
            </a:ext>
          </a:extLst>
        </xdr:cNvPr>
        <xdr:cNvCxnSpPr/>
      </xdr:nvCxnSpPr>
      <xdr:spPr>
        <a:xfrm>
          <a:off x="3190875"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6" name="Imagen 5">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304800</xdr:colOff>
      <xdr:row>0</xdr:row>
      <xdr:rowOff>85725</xdr:rowOff>
    </xdr:from>
    <xdr:to>
      <xdr:col>4</xdr:col>
      <xdr:colOff>685800</xdr:colOff>
      <xdr:row>0</xdr:row>
      <xdr:rowOff>361950</xdr:rowOff>
    </xdr:to>
    <xdr:sp macro="" textlink="">
      <xdr:nvSpPr>
        <xdr:cNvPr id="8"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050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0</xdr:colOff>
      <xdr:row>0</xdr:row>
      <xdr:rowOff>85725</xdr:rowOff>
    </xdr:from>
    <xdr:to>
      <xdr:col>4</xdr:col>
      <xdr:colOff>219075</xdr:colOff>
      <xdr:row>0</xdr:row>
      <xdr:rowOff>361950</xdr:rowOff>
    </xdr:to>
    <xdr:sp macro="" textlink="">
      <xdr:nvSpPr>
        <xdr:cNvPr id="9"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383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85725</xdr:rowOff>
    </xdr:from>
    <xdr:to>
      <xdr:col>4</xdr:col>
      <xdr:colOff>1228725</xdr:colOff>
      <xdr:row>0</xdr:row>
      <xdr:rowOff>400050</xdr:rowOff>
    </xdr:to>
    <xdr:cxnSp macro="">
      <xdr:nvCxnSpPr>
        <xdr:cNvPr id="10" name="16 Conector recto">
          <a:extLst>
            <a:ext uri="{FF2B5EF4-FFF2-40B4-BE49-F238E27FC236}">
              <a16:creationId xmlns:a16="http://schemas.microsoft.com/office/drawing/2014/main" id="{00000000-0008-0000-0300-00000B000000}"/>
            </a:ext>
          </a:extLst>
        </xdr:cNvPr>
        <xdr:cNvCxnSpPr/>
      </xdr:nvCxnSpPr>
      <xdr:spPr>
        <a:xfrm>
          <a:off x="3228975"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11" name="Imagen 10">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8</xdr:col>
      <xdr:colOff>85725</xdr:colOff>
      <xdr:row>14</xdr:row>
      <xdr:rowOff>9525</xdr:rowOff>
    </xdr:from>
    <xdr:to>
      <xdr:col>18</xdr:col>
      <xdr:colOff>28575</xdr:colOff>
      <xdr:row>25</xdr:row>
      <xdr:rowOff>19050</xdr:rowOff>
    </xdr:to>
    <xdr:graphicFrame macro="">
      <xdr:nvGraphicFramePr>
        <xdr:cNvPr id="12"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2</xdr:row>
      <xdr:rowOff>142875</xdr:rowOff>
    </xdr:from>
    <xdr:to>
      <xdr:col>12</xdr:col>
      <xdr:colOff>504826</xdr:colOff>
      <xdr:row>3</xdr:row>
      <xdr:rowOff>180975</xdr:rowOff>
    </xdr:to>
    <xdr:sp macro="" textlink="">
      <xdr:nvSpPr>
        <xdr:cNvPr id="13" name="CuadroTexto 12"/>
        <xdr:cNvSpPr txBox="1"/>
      </xdr:nvSpPr>
      <xdr:spPr>
        <a:xfrm>
          <a:off x="2019300" y="1019175"/>
          <a:ext cx="9439276"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 Esta pestaña se autocompleta en función de los datos introducidos en la pestaña anterior </a:t>
          </a:r>
          <a:r>
            <a:rPr lang="es-ES" sz="1100" i="1">
              <a:solidFill>
                <a:sysClr val="windowText" lastClr="000000"/>
              </a:solidFill>
              <a:latin typeface="Arial Narrow" panose="020B0606020202030204" pitchFamily="34" charset="0"/>
            </a:rPr>
            <a:t>3. Datos cultivos </a:t>
          </a:r>
          <a:r>
            <a:rPr lang="es-ES" sz="1100">
              <a:solidFill>
                <a:sysClr val="windowText" lastClr="000000"/>
              </a:solidFill>
              <a:latin typeface="Arial Narrow" panose="020B0606020202030204" pitchFamily="34" charset="0"/>
            </a:rPr>
            <a:t>salvo si dispone de datos de factores de emisión propios (celdas "Otros").</a:t>
          </a:r>
          <a:endParaRPr lang="es-ES" sz="1100">
            <a:solidFill>
              <a:srgbClr val="6633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300-00000B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350744</xdr:colOff>
      <xdr:row>0</xdr:row>
      <xdr:rowOff>85725</xdr:rowOff>
    </xdr:from>
    <xdr:to>
      <xdr:col>4</xdr:col>
      <xdr:colOff>731744</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20</xdr:col>
      <xdr:colOff>624502</xdr:colOff>
      <xdr:row>0</xdr:row>
      <xdr:rowOff>41415</xdr:rowOff>
    </xdr:from>
    <xdr:to>
      <xdr:col>21</xdr:col>
      <xdr:colOff>183867</xdr:colOff>
      <xdr:row>0</xdr:row>
      <xdr:rowOff>422415</xdr:rowOff>
    </xdr:to>
    <xdr:pic>
      <xdr:nvPicPr>
        <xdr:cNvPr id="10" name="27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737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400-000007000000}"/>
            </a:ext>
          </a:extLst>
        </xdr:cNvPr>
        <xdr:cNvCxnSpPr/>
      </xdr:nvCxnSpPr>
      <xdr:spPr>
        <a:xfrm>
          <a:off x="3371850"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247650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1295400</xdr:colOff>
      <xdr:row>0</xdr:row>
      <xdr:rowOff>66675</xdr:rowOff>
    </xdr:from>
    <xdr:to>
      <xdr:col>4</xdr:col>
      <xdr:colOff>1295400</xdr:colOff>
      <xdr:row>0</xdr:row>
      <xdr:rowOff>381000</xdr:rowOff>
    </xdr:to>
    <xdr:cxnSp macro="">
      <xdr:nvCxnSpPr>
        <xdr:cNvPr id="13" name="12 Conector recto">
          <a:extLst>
            <a:ext uri="{FF2B5EF4-FFF2-40B4-BE49-F238E27FC236}">
              <a16:creationId xmlns:a16="http://schemas.microsoft.com/office/drawing/2014/main" id="{00000000-0008-0000-0500-00000D000000}"/>
            </a:ext>
          </a:extLst>
        </xdr:cNvPr>
        <xdr:cNvCxnSpPr/>
      </xdr:nvCxnSpPr>
      <xdr:spPr>
        <a:xfrm>
          <a:off x="33051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455543</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14</xdr:col>
      <xdr:colOff>352425</xdr:colOff>
      <xdr:row>0</xdr:row>
      <xdr:rowOff>57150</xdr:rowOff>
    </xdr:from>
    <xdr:to>
      <xdr:col>14</xdr:col>
      <xdr:colOff>733425</xdr:colOff>
      <xdr:row>0</xdr:row>
      <xdr:rowOff>438150</xdr:rowOff>
    </xdr:to>
    <xdr:pic>
      <xdr:nvPicPr>
        <xdr:cNvPr id="4" name="27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11300" y="571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600-000005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agri_tcm30-485625.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www.mapa.gob.es/es/ganaderia/temas/ganaderia-y-medio-ambiente/balance-de-nitrogeno-e-inventario-de-emisiones-de-gases/default.aspx" TargetMode="External"/><Relationship Id="rId21" Type="http://schemas.openxmlformats.org/officeDocument/2006/relationships/hyperlink" Target="https://www.miteco.gob.es/es/calidad-y-evaluacion-ambiental/temas/sistema-espanol-de-inventario-sei-/es_nir_edicion2022_tcm30-523942.pdf" TargetMode="External"/><Relationship Id="rId42" Type="http://schemas.openxmlformats.org/officeDocument/2006/relationships/hyperlink" Target="https://www.boe.es/buscar/doc.php?id=BOE-A-2015-6563" TargetMode="External"/><Relationship Id="rId47" Type="http://schemas.openxmlformats.org/officeDocument/2006/relationships/hyperlink" Target="https://eur-lex.europa.eu/legal-content/ES/TXT/?uri=CELEX:52023DC0517" TargetMode="External"/><Relationship Id="rId63" Type="http://schemas.openxmlformats.org/officeDocument/2006/relationships/hyperlink" Target="https://gdo.cnmc.es/CNMC/resumenGdo.do?informe=etiquetado_electricidad" TargetMode="External"/><Relationship Id="rId68" Type="http://schemas.openxmlformats.org/officeDocument/2006/relationships/hyperlink" Target="https://gdo.cnmc.es/CNMC/resumenGdo.do?informe=etiquetado_electricidad" TargetMode="External"/><Relationship Id="rId16" Type="http://schemas.openxmlformats.org/officeDocument/2006/relationships/hyperlink" Target="https://www.ipcc-nggip.iges.or.jp/public/2006gl/spanish/vol4.html" TargetMode="External"/><Relationship Id="rId11" Type="http://schemas.openxmlformats.org/officeDocument/2006/relationships/hyperlink" Target="https://www.mapa.gob.es/es/agricultura/publicaciones/01_FERTILIZACI%C3%93N(BAJA)_tcm30-57890.pdf" TargetMode="External"/><Relationship Id="rId24" Type="http://schemas.openxmlformats.org/officeDocument/2006/relationships/hyperlink" Target="https://www.idae.es/uploads/documentos/documentos_10255_Consumos_energeticos_operaciones_agricolas_Espana_05_d94c1676.pdf" TargetMode="External"/><Relationship Id="rId32" Type="http://schemas.openxmlformats.org/officeDocument/2006/relationships/hyperlink" Target="https://ruralcat.gencat.cat/documents/20181/81525/Subproductes1_71_Determ_rap_nutri.pdf/ad0103b1-5658-4c15-a389-81f1705797b6" TargetMode="External"/><Relationship Id="rId37" Type="http://schemas.openxmlformats.org/officeDocument/2006/relationships/hyperlink" Target="https://www.miteco.gob.es/es/calidad-y-evaluacion-ambiental/temas/sistema-espanol-de-inventario-sei-/default.aspx" TargetMode="External"/><Relationship Id="rId40" Type="http://schemas.openxmlformats.org/officeDocument/2006/relationships/hyperlink" Target="https://www.boe.es/buscar/doc.php?id=BOE-A-2015-6563" TargetMode="External"/><Relationship Id="rId45" Type="http://schemas.openxmlformats.org/officeDocument/2006/relationships/hyperlink" Target="https://www.eea.europa.eu/publications/emep-eea-guidebook-2023" TargetMode="External"/><Relationship Id="rId53" Type="http://schemas.openxmlformats.org/officeDocument/2006/relationships/hyperlink" Target="https://www.idae.es/uploads/documentos/documentos_10255_Consumos_energeticos_operaciones_agricolas_Espana_05_d94c1676.pdf" TargetMode="External"/><Relationship Id="rId58" Type="http://schemas.openxmlformats.org/officeDocument/2006/relationships/hyperlink" Target="https://gdo.cnmc.es/CNMC/accesoEtiquetado.do" TargetMode="External"/><Relationship Id="rId66" Type="http://schemas.openxmlformats.org/officeDocument/2006/relationships/hyperlink" Target="https://gdo.cnmc.es/CNMC/resumenGdo.do?informe=etiquetado_electricidad" TargetMode="External"/><Relationship Id="rId74" Type="http://schemas.openxmlformats.org/officeDocument/2006/relationships/hyperlink" Target="https://gdo.cnmc.es/CNMC/resumenGdo.do?informe=etiquetado_electricidad" TargetMode="External"/><Relationship Id="rId79" Type="http://schemas.openxmlformats.org/officeDocument/2006/relationships/printerSettings" Target="../printerSettings/printerSettings13.bin"/><Relationship Id="rId5" Type="http://schemas.openxmlformats.org/officeDocument/2006/relationships/hyperlink" Target="http://gdo.cnmc.es/CNE/resumenGdo.do?anio=2015" TargetMode="External"/><Relationship Id="rId61" Type="http://schemas.openxmlformats.org/officeDocument/2006/relationships/hyperlink" Target="https://gdo.cnmc.es/CNMC/resumenGdo.do?informe=etiquetado_electricidad" TargetMode="External"/><Relationship Id="rId19" Type="http://schemas.openxmlformats.org/officeDocument/2006/relationships/hyperlink" Target="https://www.miteco.gob.es/es/calidad-y-evaluacion-ambiental/temas/sistema-espanol-de-inventario-sei-/default.aspx" TargetMode="External"/><Relationship Id="rId14" Type="http://schemas.openxmlformats.org/officeDocument/2006/relationships/hyperlink" Target="https://www.miteco.gob.es/es/calidad-y-evaluacion-ambiental/temas/sistema-espanol-de-inventario-sei-/10%20Agricultura_tcm30-179140.pdf" TargetMode="External"/><Relationship Id="rId22" Type="http://schemas.openxmlformats.org/officeDocument/2006/relationships/hyperlink" Target="https://www.miteco.gob.es/es/calidad-y-evaluacion-ambiental/temas/sistema-espanol-de-inventario-sei-/es_nir_edicion2022_tcm30-523942.pdf" TargetMode="External"/><Relationship Id="rId27" Type="http://schemas.openxmlformats.org/officeDocument/2006/relationships/hyperlink" Target="https://www.idae.es/uploads/documentos/documentos_10255_Consumos_energeticos_operaciones_agricolas_Espana_05_d94c1676.pdf" TargetMode="External"/><Relationship Id="rId30" Type="http://schemas.openxmlformats.org/officeDocument/2006/relationships/hyperlink" Target="https://www.miteco.gob.es/es/calidad-y-evaluacion-ambiental/temas/sistema-espanol-de-inventario-sei-/inventario-gases-efecto-invernadero.html" TargetMode="External"/><Relationship Id="rId35" Type="http://schemas.openxmlformats.org/officeDocument/2006/relationships/hyperlink" Target="https://www.miteco.gob.es/es/calidad-y-evaluacion-ambiental/temas/sistema-espanol-de-inventario-sei-/inventario-gases-efecto-invernadero/" TargetMode="External"/><Relationship Id="rId43" Type="http://schemas.openxmlformats.org/officeDocument/2006/relationships/hyperlink" Target="https://www.miteco.gob.es/es/calidad-y-evaluacion-ambiental/temas/sistema-espanol-de-inventario-sei-/default.aspx" TargetMode="External"/><Relationship Id="rId48" Type="http://schemas.openxmlformats.org/officeDocument/2006/relationships/hyperlink" Target="https://eur-lex.europa.eu/legal-content/ES/TXT/?uri=CELEX:52023DC0517" TargetMode="External"/><Relationship Id="rId56" Type="http://schemas.openxmlformats.org/officeDocument/2006/relationships/hyperlink" Target="https://gdo.cnmc.es/CNE/accesoEtiquetado.do" TargetMode="External"/><Relationship Id="rId64" Type="http://schemas.openxmlformats.org/officeDocument/2006/relationships/hyperlink" Target="https://gdo.cnmc.es/CNMC/resumenGdo.do?informe=etiquetado_electricidad" TargetMode="External"/><Relationship Id="rId69" Type="http://schemas.openxmlformats.org/officeDocument/2006/relationships/hyperlink" Target="https://gdo.cnmc.es/CNMC/resumenGdo.do?informe=etiquetado_electricidad" TargetMode="External"/><Relationship Id="rId77" Type="http://schemas.openxmlformats.org/officeDocument/2006/relationships/hyperlink" Target="https://www.miteco.gob.es/es/calidad-y-evaluacion-ambiental/temas/sistema-espanol-de-inventario-sei-/inventario-gases-efecto-invernadero/" TargetMode="External"/><Relationship Id="rId8" Type="http://schemas.openxmlformats.org/officeDocument/2006/relationships/hyperlink" Target="http://gdo.cnmc.es/CNE/resumenGdo.do?anio=2015" TargetMode="External"/><Relationship Id="rId51" Type="http://schemas.openxmlformats.org/officeDocument/2006/relationships/hyperlink" Target="https://www.boe.es/buscar/doc.php?id=BOE-A-2015-6563" TargetMode="External"/><Relationship Id="rId72" Type="http://schemas.openxmlformats.org/officeDocument/2006/relationships/hyperlink" Target="https://gdo.cnmc.es/CNMC/resumenGdo.do?informe=etiquetado_electricidad" TargetMode="External"/><Relationship Id="rId80" Type="http://schemas.openxmlformats.org/officeDocument/2006/relationships/drawing" Target="../drawings/drawing13.xml"/><Relationship Id="rId3" Type="http://schemas.openxmlformats.org/officeDocument/2006/relationships/hyperlink" Target="http://gdo.cnmc.es/CNE/resumenGdo.do?anio=2015" TargetMode="External"/><Relationship Id="rId12" Type="http://schemas.openxmlformats.org/officeDocument/2006/relationships/hyperlink" Target="https://www.aragon.es/-/informaciones-tecnicas-agrarias" TargetMode="External"/><Relationship Id="rId17" Type="http://schemas.openxmlformats.org/officeDocument/2006/relationships/hyperlink" Target="https://www.miteco.gob.es/es/calidad-y-evaluacion-ambiental/temas/sistema-espanol-de-inventario-sei-/inventario-gases-efecto-invernadero.html" TargetMode="External"/><Relationship Id="rId25" Type="http://schemas.openxmlformats.org/officeDocument/2006/relationships/hyperlink" Target="https://www.mapa.gob.es/es/agricultura/temas/medios-de-produccion/productos-fertilizantes/" TargetMode="External"/><Relationship Id="rId33" Type="http://schemas.openxmlformats.org/officeDocument/2006/relationships/hyperlink" Target="https://www.ipcc-nggip.iges.or.jp/public/2019rf/pdf/4_Volume4/19R_V4_Ch11_Soils_N2O_CO2.pdf" TargetMode="External"/><Relationship Id="rId38" Type="http://schemas.openxmlformats.org/officeDocument/2006/relationships/hyperlink" Target="https://www.miteco.gob.es/es/calidad-y-evaluacion-ambiental/temas/sistema-espanol-de-inventario-sei-/default.aspx" TargetMode="External"/><Relationship Id="rId46" Type="http://schemas.openxmlformats.org/officeDocument/2006/relationships/hyperlink" Target="https://www.eea.europa.eu/publications/emep-eea-guidebook-2023" TargetMode="External"/><Relationship Id="rId59" Type="http://schemas.openxmlformats.org/officeDocument/2006/relationships/hyperlink" Target="https://gdo.cnmc.es/CNMC/resumenGdo.do?informe=etiquetado_electricidad" TargetMode="External"/><Relationship Id="rId67" Type="http://schemas.openxmlformats.org/officeDocument/2006/relationships/hyperlink" Target="https://gdo.cnmc.es/CNMC/resumenGdo.do?informe=etiquetado_electricidad" TargetMode="External"/><Relationship Id="rId20" Type="http://schemas.openxmlformats.org/officeDocument/2006/relationships/hyperlink" Target="https://www.miteco.gob.es/es/calidad-y-evaluacion-ambiental/temas/sistema-espanol-de-inventario-sei-/default.aspx" TargetMode="External"/><Relationship Id="rId41" Type="http://schemas.openxmlformats.org/officeDocument/2006/relationships/hyperlink" Target="https://www.miteco.gob.es/es/calidad-y-evaluacion-ambiental/temas/sistema-espanol-de-inventario-sei-/default.aspx" TargetMode="External"/><Relationship Id="rId54" Type="http://schemas.openxmlformats.org/officeDocument/2006/relationships/hyperlink" Target="https://www.ipcc.ch/report/ar6/wg1/downloads/report/IPCC_AR6_WGI_Chapter07_SM.pdf" TargetMode="External"/><Relationship Id="rId62" Type="http://schemas.openxmlformats.org/officeDocument/2006/relationships/hyperlink" Target="https://gdo.cnmc.es/CNMC/resumenGdo.do?informe=etiquetado_electricidad" TargetMode="External"/><Relationship Id="rId70" Type="http://schemas.openxmlformats.org/officeDocument/2006/relationships/hyperlink" Target="https://gdo.cnmc.es/CNMC/resumenGdo.do?informe=etiquetado_electricidad" TargetMode="External"/><Relationship Id="rId75" Type="http://schemas.openxmlformats.org/officeDocument/2006/relationships/hyperlink" Target="https://gdo.cnmc.es/CNMC/resumenGdo.do?informe=etiquetado_electricidad"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 Id="rId15" Type="http://schemas.openxmlformats.org/officeDocument/2006/relationships/hyperlink" Target="https://www.ipcc-nggip.iges.or.jp/public/2019rf/pdf/4_Volume4/19R_V4_Ch11_Soils_N2O_CO2.pdf" TargetMode="External"/><Relationship Id="rId23" Type="http://schemas.openxmlformats.org/officeDocument/2006/relationships/hyperlink" Target="https://www.mapa.gob.es/es/ministerio/servicios/informacion/plataforma-de-conocimiento-para-el-medio-rural-y-pesquero/observatorio-de-tecnologias-probadas/maquinaria-agricola/default.aspx" TargetMode="External"/><Relationship Id="rId28" Type="http://schemas.openxmlformats.org/officeDocument/2006/relationships/hyperlink" Target="https://www.idae.es/uploads/documentos/documentos_10255_Consumos_energeticos_operaciones_agricolas_Espana_05_d94c1676.pdf" TargetMode="External"/><Relationship Id="rId36" Type="http://schemas.openxmlformats.org/officeDocument/2006/relationships/hyperlink" Target="https://www.miteco.gob.es/es/calidad-y-evaluacion-ambiental/temas/sistema-espanol-de-inventario-sei-/default.aspx" TargetMode="External"/><Relationship Id="rId49" Type="http://schemas.openxmlformats.org/officeDocument/2006/relationships/hyperlink" Target="https://www.miteco.gob.es/es/calidad-y-evaluacion-ambiental/temas/sistema-espanol-de-inventario-sei-/default.aspx" TargetMode="External"/><Relationship Id="rId57" Type="http://schemas.openxmlformats.org/officeDocument/2006/relationships/hyperlink" Target="https://gdo.cnmc.es/CNMC/accesoEtiquetado.do" TargetMode="External"/><Relationship Id="rId10" Type="http://schemas.openxmlformats.org/officeDocument/2006/relationships/hyperlink" Target="https://www.mapa.gob.es/es/agricultura/publicaciones/01_FERTILIZACI%C3%93N(BAJA)_tcm30-57890.pdf" TargetMode="External"/><Relationship Id="rId31" Type="http://schemas.openxmlformats.org/officeDocument/2006/relationships/hyperlink" Target="https://www.miteco.gob.es/es/calidad-y-evaluacion-ambiental/temas/sistema-espanol-de-inventario-sei-/inventario-gases-efecto-invernadero.html" TargetMode="External"/><Relationship Id="rId44" Type="http://schemas.openxmlformats.org/officeDocument/2006/relationships/hyperlink" Target="https://www.boe.es/buscar/act.php?id=BOE-A-2006-2779" TargetMode="External"/><Relationship Id="rId52" Type="http://schemas.openxmlformats.org/officeDocument/2006/relationships/hyperlink" Target="https://echa.europa.eu/es/search-for-chemicals" TargetMode="External"/><Relationship Id="rId60" Type="http://schemas.openxmlformats.org/officeDocument/2006/relationships/hyperlink" Target="https://gdo.cnmc.es/CNMC/resumenGdo.do?informe=etiquetado_electricidad" TargetMode="External"/><Relationship Id="rId65" Type="http://schemas.openxmlformats.org/officeDocument/2006/relationships/hyperlink" Target="https://gdo.cnmc.es/CNMC/resumenGdo.do?informe=etiquetado_electricidad" TargetMode="External"/><Relationship Id="rId73" Type="http://schemas.openxmlformats.org/officeDocument/2006/relationships/hyperlink" Target="https://gdo.cnmc.es/CNMC/resumenGdo.do?informe=etiquetado_electricidad" TargetMode="External"/><Relationship Id="rId78" Type="http://schemas.openxmlformats.org/officeDocument/2006/relationships/hyperlink" Target="https://www.miteco.gob.es/es/calidad-y-evaluacion-ambiental/temas/sistema-espanol-de-inventario-sei-/inventario-gases-efecto-invernadero/" TargetMode="External"/><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3" Type="http://schemas.openxmlformats.org/officeDocument/2006/relationships/hyperlink" Target="https://www.aragon.es/-/informaciones-tecnicas-agrarias" TargetMode="External"/><Relationship Id="rId18" Type="http://schemas.openxmlformats.org/officeDocument/2006/relationships/hyperlink" Target="https://www.miteco.gob.es/es/calidad-y-evaluacion-ambiental/temas/sistema-espanol-de-inventario-sei-/es_nir_edicion2022_tcm30-523942.pdf" TargetMode="External"/><Relationship Id="rId39" Type="http://schemas.openxmlformats.org/officeDocument/2006/relationships/hyperlink" Target="https://www.boe.es/buscar/act.php?id=BOE-A-2006-2779" TargetMode="External"/><Relationship Id="rId34" Type="http://schemas.openxmlformats.org/officeDocument/2006/relationships/hyperlink" Target="https://www.miteco.gob.es/es/calidad-y-evaluacion-ambiental/temas/sistema-espanol-de-inventario-sei-/inventario-gases-efecto-invernadero/" TargetMode="External"/><Relationship Id="rId50" Type="http://schemas.openxmlformats.org/officeDocument/2006/relationships/hyperlink" Target="https://www.miteco.gob.es/es/calidad-y-evaluacion-ambiental/temas/sistema-espanol-de-inventario-sei-/default.aspx" TargetMode="External"/><Relationship Id="rId55" Type="http://schemas.openxmlformats.org/officeDocument/2006/relationships/hyperlink" Target="https://www.ipcc.ch/report/ar6/wg1/downloads/report/IPCC_AR6_WGI_Chapter07_SM.pdf" TargetMode="External"/><Relationship Id="rId76" Type="http://schemas.openxmlformats.org/officeDocument/2006/relationships/hyperlink" Target="https://gdo.cnmc.es/CNMC/resumenGdo.do?informe=etiquetado_electricidad" TargetMode="External"/><Relationship Id="rId7" Type="http://schemas.openxmlformats.org/officeDocument/2006/relationships/hyperlink" Target="http://gdo.cnmc.es/CNE/resumenGdo.do?anio=2017" TargetMode="External"/><Relationship Id="rId71" Type="http://schemas.openxmlformats.org/officeDocument/2006/relationships/hyperlink" Target="https://gdo.cnmc.es/CNMC/resumenGdo.do?informe=etiquetado_electricidad" TargetMode="External"/><Relationship Id="rId2" Type="http://schemas.openxmlformats.org/officeDocument/2006/relationships/hyperlink" Target="http://gdo.cnmc.es/CNE/resumenGdo.do?anio=2015" TargetMode="External"/><Relationship Id="rId29" Type="http://schemas.openxmlformats.org/officeDocument/2006/relationships/hyperlink" Target="https://www.ipcc-nggip.iges.or.jp/public/2019rf/pdf/4_Volume4/19R_V4_Ch11_Soils_N2O_CO2.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pcc-nggip.iges.or.jp/public/2019rf/pdf/4_Volume4/19R_V4_Ch11_Soils_N2O_CO2.pdf" TargetMode="External"/><Relationship Id="rId13" Type="http://schemas.openxmlformats.org/officeDocument/2006/relationships/vmlDrawing" Target="../drawings/vmlDrawing1.vml"/><Relationship Id="rId3" Type="http://schemas.openxmlformats.org/officeDocument/2006/relationships/hyperlink" Target="https://www.idae.es/uploads/documentos/documentos_10255_Consumos_energeticos_operaciones_agricolas_Espana_05_d94c1676.pdf" TargetMode="External"/><Relationship Id="rId7" Type="http://schemas.openxmlformats.org/officeDocument/2006/relationships/hyperlink" Target="https://www.ipcc-nggip.iges.or.jp/public/2019rf/pdf/4_Volume4/19R_V4_Ch11_Soils_N2O_CO2.pdf" TargetMode="External"/><Relationship Id="rId12" Type="http://schemas.openxmlformats.org/officeDocument/2006/relationships/drawing" Target="../drawings/drawing15.xml"/><Relationship Id="rId2" Type="http://schemas.openxmlformats.org/officeDocument/2006/relationships/hyperlink" Target="https://www.miteco.gob.es/es/calidad-y-evaluacion-ambiental/temas/sistema-espanol-de-inventario-sei-/inventario-gases-efecto-invernadero.html" TargetMode="External"/><Relationship Id="rId1" Type="http://schemas.openxmlformats.org/officeDocument/2006/relationships/hyperlink" Target="https://www.mapa.gob.es/es/agricultura/publicaciones/01_FERTILIZACI%C3%93N(BAJA)_tcm30-57890.pdf" TargetMode="External"/><Relationship Id="rId6" Type="http://schemas.openxmlformats.org/officeDocument/2006/relationships/hyperlink" Target="https://www.miteco.gob.es/es/calidad-y-evaluacion-ambiental/temas/sistema-espanol-de-inventario-sei-/es_nir_edicion2022_tcm30-523942.pdf" TargetMode="External"/><Relationship Id="rId11" Type="http://schemas.openxmlformats.org/officeDocument/2006/relationships/printerSettings" Target="../printerSettings/printerSettings15.bin"/><Relationship Id="rId5" Type="http://schemas.openxmlformats.org/officeDocument/2006/relationships/hyperlink" Target="https://www.miteco.gob.es/es/calidad-y-evaluacion-ambiental/temas/sistema-espanol-de-inventario-sei-/es_nir_edicion2022_tcm30-523942.pdf" TargetMode="External"/><Relationship Id="rId10" Type="http://schemas.openxmlformats.org/officeDocument/2006/relationships/hyperlink" Target="https://www.miteco.gob.es/content/dam/miteco/es/calidad-y-evaluacion-ambiental/temas/sistema-espanol-de-inventario-sei-/es-nir-edicion-2024.pdf" TargetMode="External"/><Relationship Id="rId4" Type="http://schemas.openxmlformats.org/officeDocument/2006/relationships/hyperlink" Target="https://www.miteco.gob.es/es/calidad-y-evaluacion-ambiental/temas/sistema-espanol-de-inventario-sei-/es_nir_edicion2022_tcm30-523942.pdf" TargetMode="External"/><Relationship Id="rId9" Type="http://schemas.openxmlformats.org/officeDocument/2006/relationships/hyperlink" Target="https://www.miteco.gob.es/es/calidad-y-evaluacion-ambiental/temas/sistema-espanol-de-inventario-sei-/default.aspx" TargetMode="Externa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unece.org/classification-and-definition-vehicle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3"/>
  <sheetViews>
    <sheetView showGridLines="0" showRowColHeaders="0" tabSelected="1" zoomScaleNormal="100" zoomScaleSheetLayoutView="100" workbookViewId="0"/>
  </sheetViews>
  <sheetFormatPr baseColWidth="10" defaultColWidth="11.42578125" defaultRowHeight="16.5" x14ac:dyDescent="0.3"/>
  <cols>
    <col min="1" max="1" width="7.5703125" style="215" customWidth="1"/>
    <col min="2" max="2" width="5.140625" style="215" customWidth="1"/>
    <col min="3" max="3" width="3.42578125" style="215" customWidth="1"/>
    <col min="4" max="4" width="3.7109375" style="215" customWidth="1"/>
    <col min="5" max="5" width="11.42578125" style="215"/>
    <col min="6" max="6" width="39.140625" style="215" customWidth="1"/>
    <col min="7" max="8" width="3.7109375" style="215" customWidth="1"/>
    <col min="9" max="9" width="32.140625" style="215" customWidth="1"/>
    <col min="10" max="10" width="3.7109375" style="215" customWidth="1"/>
    <col min="11" max="11" width="6.42578125" style="215" customWidth="1"/>
    <col min="12" max="12" width="3.42578125" style="215" customWidth="1"/>
    <col min="13" max="13" width="10.7109375" style="215" customWidth="1"/>
    <col min="14" max="14" width="3.7109375" style="215" customWidth="1"/>
    <col min="15" max="16384" width="11.42578125" style="215"/>
  </cols>
  <sheetData>
    <row r="2" spans="1:19" ht="21.75" customHeight="1" x14ac:dyDescent="0.3">
      <c r="I2" s="216"/>
    </row>
    <row r="3" spans="1:19" s="217" customFormat="1" ht="22.5" customHeight="1" x14ac:dyDescent="0.3">
      <c r="A3" s="215"/>
      <c r="B3" s="215"/>
      <c r="C3" s="215"/>
      <c r="D3" s="215"/>
      <c r="E3" s="215"/>
      <c r="F3" s="215"/>
      <c r="G3" s="215"/>
      <c r="H3" s="215"/>
      <c r="I3" s="215"/>
      <c r="J3" s="215"/>
      <c r="K3" s="215"/>
      <c r="L3" s="215"/>
      <c r="M3" s="215"/>
    </row>
    <row r="4" spans="1:19" ht="22.5" customHeight="1" x14ac:dyDescent="0.3">
      <c r="D4" s="1570" t="s">
        <v>2234</v>
      </c>
      <c r="E4" s="1570"/>
      <c r="F4" s="1570"/>
      <c r="G4" s="1570"/>
      <c r="H4" s="1570"/>
      <c r="I4" s="1570"/>
      <c r="J4" s="1570"/>
      <c r="L4" s="218"/>
      <c r="M4" s="219"/>
      <c r="N4" s="219"/>
      <c r="O4" s="219"/>
      <c r="P4" s="219"/>
      <c r="Q4" s="219"/>
      <c r="R4" s="219"/>
      <c r="S4" s="219"/>
    </row>
    <row r="5" spans="1:19" ht="16.5" customHeight="1" x14ac:dyDescent="0.3">
      <c r="D5" s="1570"/>
      <c r="E5" s="1570"/>
      <c r="F5" s="1570"/>
      <c r="G5" s="1570"/>
      <c r="H5" s="1570"/>
      <c r="I5" s="1570"/>
      <c r="J5" s="1570"/>
      <c r="L5" s="218"/>
      <c r="M5" s="219"/>
      <c r="N5" s="219"/>
      <c r="O5" s="219"/>
      <c r="P5" s="219"/>
      <c r="Q5" s="219"/>
      <c r="R5" s="219"/>
      <c r="S5" s="219"/>
    </row>
    <row r="6" spans="1:19" ht="16.5" customHeight="1" x14ac:dyDescent="0.3">
      <c r="D6" s="1570"/>
      <c r="E6" s="1570"/>
      <c r="F6" s="1570"/>
      <c r="G6" s="1570"/>
      <c r="H6" s="1570"/>
      <c r="I6" s="1570"/>
      <c r="J6" s="1570"/>
      <c r="L6" s="218"/>
      <c r="M6" s="219"/>
      <c r="N6" s="219"/>
      <c r="O6" s="219"/>
      <c r="P6" s="219"/>
      <c r="Q6" s="219"/>
      <c r="R6" s="219"/>
      <c r="S6" s="219"/>
    </row>
    <row r="7" spans="1:19" s="217" customFormat="1" ht="20.25" customHeight="1" x14ac:dyDescent="0.3">
      <c r="A7" s="218"/>
      <c r="B7" s="218"/>
      <c r="C7" s="218"/>
      <c r="D7" s="1570"/>
      <c r="E7" s="1570"/>
      <c r="F7" s="1570"/>
      <c r="G7" s="1570"/>
      <c r="H7" s="1570"/>
      <c r="I7" s="1570"/>
      <c r="J7" s="1570"/>
      <c r="K7" s="215"/>
      <c r="L7" s="218"/>
      <c r="M7" s="219"/>
      <c r="N7" s="219"/>
      <c r="O7" s="219"/>
      <c r="P7" s="219"/>
      <c r="Q7" s="219"/>
      <c r="R7" s="219"/>
      <c r="S7" s="219"/>
    </row>
    <row r="8" spans="1:19" s="217" customFormat="1" ht="7.5" customHeight="1" x14ac:dyDescent="0.25">
      <c r="A8" s="218"/>
      <c r="B8" s="218"/>
      <c r="C8" s="218"/>
      <c r="D8" s="218"/>
      <c r="E8" s="218"/>
      <c r="F8" s="218"/>
      <c r="G8" s="218"/>
      <c r="H8" s="218"/>
      <c r="I8" s="218"/>
      <c r="J8" s="218"/>
      <c r="K8" s="218"/>
      <c r="L8" s="218"/>
      <c r="M8" s="219"/>
      <c r="N8" s="219"/>
      <c r="O8" s="219"/>
      <c r="P8" s="219"/>
      <c r="Q8" s="219"/>
      <c r="R8" s="219"/>
      <c r="S8" s="219"/>
    </row>
    <row r="9" spans="1:19" s="217" customFormat="1" ht="45" customHeight="1" x14ac:dyDescent="0.25">
      <c r="A9" s="218"/>
      <c r="B9" s="218"/>
      <c r="C9" s="218"/>
      <c r="D9" s="218"/>
      <c r="E9" s="1571" t="s">
        <v>1256</v>
      </c>
      <c r="F9" s="1571"/>
      <c r="G9" s="1571"/>
      <c r="H9" s="1571"/>
      <c r="I9" s="1571"/>
      <c r="J9" s="218"/>
      <c r="K9" s="218"/>
      <c r="L9" s="218"/>
      <c r="M9" s="219"/>
      <c r="N9" s="219"/>
      <c r="O9" s="219"/>
      <c r="P9" s="219"/>
      <c r="Q9" s="219"/>
      <c r="R9" s="219"/>
      <c r="S9" s="219"/>
    </row>
    <row r="10" spans="1:19" ht="28.5" customHeight="1" x14ac:dyDescent="0.3">
      <c r="B10" s="1572"/>
      <c r="C10" s="1572"/>
      <c r="D10" s="1572"/>
      <c r="E10" s="1572"/>
      <c r="F10" s="1572"/>
      <c r="G10" s="1572"/>
      <c r="H10" s="1572"/>
      <c r="I10" s="1572"/>
      <c r="J10" s="1572"/>
      <c r="K10" s="1572"/>
      <c r="L10" s="1572"/>
      <c r="M10" s="1572"/>
    </row>
    <row r="11" spans="1:19" ht="8.25" customHeight="1" x14ac:dyDescent="0.3"/>
    <row r="12" spans="1:19" s="219" customFormat="1" ht="18.75" x14ac:dyDescent="0.3">
      <c r="C12" s="1566" t="s">
        <v>37</v>
      </c>
      <c r="D12" s="1567"/>
      <c r="E12" s="1573" t="s">
        <v>4</v>
      </c>
      <c r="F12" s="1573"/>
      <c r="G12" s="1573"/>
      <c r="H12" s="1573"/>
      <c r="I12" s="1573"/>
      <c r="J12" s="1573"/>
      <c r="K12" s="215"/>
      <c r="L12" s="215"/>
    </row>
    <row r="13" spans="1:19" s="219" customFormat="1" ht="7.5" customHeight="1" x14ac:dyDescent="0.3">
      <c r="B13" s="220"/>
      <c r="C13" s="220"/>
      <c r="D13" s="220"/>
      <c r="E13" s="221"/>
      <c r="F13" s="220"/>
      <c r="K13" s="215"/>
      <c r="L13" s="215"/>
    </row>
    <row r="14" spans="1:19" s="219" customFormat="1" ht="18.75" x14ac:dyDescent="0.3">
      <c r="B14" s="222"/>
      <c r="C14" s="1566" t="s">
        <v>38</v>
      </c>
      <c r="D14" s="1567"/>
      <c r="E14" s="227" t="s">
        <v>956</v>
      </c>
      <c r="F14" s="227"/>
      <c r="G14" s="227"/>
      <c r="H14" s="227"/>
      <c r="I14" s="227"/>
      <c r="J14" s="227"/>
      <c r="K14" s="215"/>
      <c r="L14" s="215"/>
    </row>
    <row r="15" spans="1:19" s="219" customFormat="1" ht="7.5" customHeight="1" x14ac:dyDescent="0.3">
      <c r="B15" s="222"/>
      <c r="C15" s="222"/>
      <c r="D15" s="220"/>
      <c r="E15" s="221"/>
      <c r="F15" s="220"/>
      <c r="K15" s="215"/>
      <c r="L15" s="215"/>
    </row>
    <row r="16" spans="1:19" s="219" customFormat="1" ht="18.75" x14ac:dyDescent="0.3">
      <c r="C16" s="1566" t="s">
        <v>39</v>
      </c>
      <c r="D16" s="1567"/>
      <c r="E16" s="227" t="s">
        <v>1631</v>
      </c>
      <c r="F16" s="227"/>
      <c r="G16" s="227"/>
      <c r="H16" s="227"/>
      <c r="I16" s="227"/>
      <c r="J16" s="227"/>
      <c r="K16" s="215"/>
      <c r="L16" s="215"/>
    </row>
    <row r="17" spans="2:19" s="219" customFormat="1" ht="7.5" customHeight="1" x14ac:dyDescent="0.3">
      <c r="B17" s="220"/>
      <c r="C17" s="220"/>
      <c r="D17" s="220"/>
      <c r="E17" s="221"/>
      <c r="F17" s="220"/>
      <c r="K17" s="215"/>
      <c r="L17" s="215"/>
    </row>
    <row r="18" spans="2:19" s="223" customFormat="1" ht="25.5" customHeight="1" x14ac:dyDescent="0.3">
      <c r="B18" s="228" t="s">
        <v>1040</v>
      </c>
      <c r="K18" s="215"/>
    </row>
    <row r="19" spans="2:19" ht="8.25" customHeight="1" x14ac:dyDescent="0.3"/>
    <row r="20" spans="2:19" s="219" customFormat="1" ht="18.75" x14ac:dyDescent="0.3">
      <c r="B20" s="222"/>
      <c r="C20" s="1566" t="s">
        <v>40</v>
      </c>
      <c r="D20" s="1567"/>
      <c r="E20" s="1147" t="s">
        <v>1932</v>
      </c>
      <c r="F20" s="1147"/>
      <c r="G20" s="1147"/>
      <c r="H20" s="1147"/>
      <c r="I20" s="1147"/>
      <c r="J20" s="1147"/>
      <c r="L20" s="215"/>
      <c r="Q20" s="215"/>
      <c r="R20" s="215"/>
      <c r="S20" s="215"/>
    </row>
    <row r="21" spans="2:19" s="219" customFormat="1" ht="7.5" customHeight="1" x14ac:dyDescent="0.3">
      <c r="B21" s="222"/>
      <c r="C21" s="222"/>
      <c r="D21" s="220"/>
      <c r="E21" s="221"/>
      <c r="F21" s="220"/>
      <c r="K21" s="215"/>
      <c r="L21" s="215"/>
      <c r="Q21" s="215"/>
      <c r="R21" s="215"/>
      <c r="S21" s="215"/>
    </row>
    <row r="22" spans="2:19" s="219" customFormat="1" ht="18.75" x14ac:dyDescent="0.3">
      <c r="B22" s="222"/>
      <c r="C22" s="1566" t="s">
        <v>41</v>
      </c>
      <c r="D22" s="1567"/>
      <c r="E22" s="227" t="s">
        <v>2227</v>
      </c>
      <c r="F22" s="227"/>
      <c r="G22" s="227"/>
      <c r="H22" s="227"/>
      <c r="I22" s="227"/>
      <c r="J22" s="227"/>
      <c r="K22" s="215"/>
      <c r="L22" s="215"/>
      <c r="Q22" s="215"/>
      <c r="R22" s="215"/>
      <c r="S22" s="215"/>
    </row>
    <row r="23" spans="2:19" s="219" customFormat="1" ht="7.5" customHeight="1" x14ac:dyDescent="0.3">
      <c r="B23" s="222"/>
      <c r="C23" s="222"/>
      <c r="D23" s="220"/>
      <c r="E23" s="221"/>
      <c r="F23" s="220"/>
      <c r="K23" s="215"/>
      <c r="L23" s="215"/>
      <c r="Q23" s="215"/>
      <c r="R23" s="215"/>
      <c r="S23" s="215"/>
    </row>
    <row r="24" spans="2:19" s="219" customFormat="1" ht="18.75" x14ac:dyDescent="0.3">
      <c r="B24" s="222"/>
      <c r="C24" s="1566" t="s">
        <v>42</v>
      </c>
      <c r="D24" s="1567"/>
      <c r="E24" s="227" t="s">
        <v>2228</v>
      </c>
      <c r="F24" s="227"/>
      <c r="G24" s="227"/>
      <c r="H24" s="227"/>
      <c r="I24" s="227"/>
      <c r="J24" s="227"/>
      <c r="K24" s="215"/>
      <c r="L24" s="215"/>
    </row>
    <row r="25" spans="2:19" s="219" customFormat="1" ht="7.5" customHeight="1" x14ac:dyDescent="0.3">
      <c r="B25" s="222"/>
      <c r="C25" s="222"/>
      <c r="D25" s="220"/>
      <c r="E25" s="221"/>
      <c r="F25" s="220"/>
      <c r="K25" s="215"/>
      <c r="L25" s="215"/>
    </row>
    <row r="26" spans="2:19" s="219" customFormat="1" ht="18.75" x14ac:dyDescent="0.3">
      <c r="B26" s="222"/>
      <c r="C26" s="1566" t="s">
        <v>43</v>
      </c>
      <c r="D26" s="1566"/>
      <c r="E26" s="227" t="s">
        <v>680</v>
      </c>
      <c r="F26" s="227"/>
      <c r="G26" s="227"/>
      <c r="H26" s="227"/>
      <c r="I26" s="227"/>
      <c r="J26" s="227"/>
      <c r="K26" s="215"/>
      <c r="L26" s="215"/>
    </row>
    <row r="27" spans="2:19" s="219" customFormat="1" ht="7.5" customHeight="1" x14ac:dyDescent="0.3">
      <c r="B27" s="222"/>
      <c r="C27" s="222"/>
      <c r="D27" s="220"/>
      <c r="E27" s="221"/>
      <c r="F27" s="220"/>
      <c r="K27" s="215"/>
      <c r="L27" s="215"/>
    </row>
    <row r="28" spans="2:19" s="219" customFormat="1" ht="18.75" x14ac:dyDescent="0.3">
      <c r="B28" s="222"/>
      <c r="C28" s="1566" t="s">
        <v>263</v>
      </c>
      <c r="D28" s="1567"/>
      <c r="E28" s="227" t="s">
        <v>681</v>
      </c>
      <c r="F28" s="227"/>
      <c r="G28" s="227"/>
      <c r="H28" s="227"/>
      <c r="I28" s="227"/>
      <c r="J28" s="227"/>
      <c r="K28" s="215"/>
      <c r="L28" s="215"/>
    </row>
    <row r="29" spans="2:19" s="219" customFormat="1" ht="7.5" customHeight="1" x14ac:dyDescent="0.3">
      <c r="B29" s="222"/>
      <c r="C29" s="222"/>
      <c r="D29" s="220"/>
      <c r="E29" s="221"/>
      <c r="F29" s="220"/>
      <c r="K29" s="215"/>
      <c r="L29" s="215"/>
    </row>
    <row r="30" spans="2:19" s="219" customFormat="1" ht="18.75" x14ac:dyDescent="0.3">
      <c r="B30" s="222"/>
      <c r="C30" s="1566" t="s">
        <v>1632</v>
      </c>
      <c r="D30" s="1567"/>
      <c r="E30" s="227" t="s">
        <v>692</v>
      </c>
      <c r="F30" s="227"/>
      <c r="G30" s="227"/>
      <c r="H30" s="227"/>
      <c r="I30" s="227"/>
      <c r="J30" s="227"/>
      <c r="L30" s="215"/>
    </row>
    <row r="31" spans="2:19" s="219" customFormat="1" ht="7.5" customHeight="1" x14ac:dyDescent="0.3">
      <c r="B31" s="222"/>
      <c r="C31" s="222"/>
      <c r="D31" s="220"/>
      <c r="E31" s="221"/>
      <c r="F31" s="220"/>
      <c r="K31" s="215"/>
      <c r="L31" s="215"/>
    </row>
    <row r="32" spans="2:19" ht="25.5" customHeight="1" x14ac:dyDescent="0.3">
      <c r="B32" s="228" t="s">
        <v>1255</v>
      </c>
    </row>
    <row r="33" spans="2:14" s="219" customFormat="1" ht="7.5" customHeight="1" x14ac:dyDescent="0.3">
      <c r="B33" s="222"/>
      <c r="C33" s="222"/>
      <c r="D33" s="220"/>
      <c r="E33" s="221"/>
      <c r="F33" s="220"/>
      <c r="K33" s="215"/>
      <c r="L33" s="215"/>
    </row>
    <row r="34" spans="2:14" s="219" customFormat="1" ht="18.75" x14ac:dyDescent="0.3">
      <c r="B34" s="222"/>
      <c r="C34" s="1566" t="s">
        <v>1633</v>
      </c>
      <c r="D34" s="1567"/>
      <c r="E34" s="227" t="s">
        <v>1249</v>
      </c>
      <c r="F34" s="227"/>
      <c r="G34" s="227"/>
      <c r="H34" s="227"/>
      <c r="I34" s="227"/>
      <c r="J34" s="227"/>
      <c r="K34" s="215"/>
      <c r="L34" s="215"/>
    </row>
    <row r="35" spans="2:14" s="219" customFormat="1" ht="7.5" customHeight="1" x14ac:dyDescent="0.3">
      <c r="B35" s="222"/>
      <c r="C35" s="222"/>
      <c r="D35" s="220"/>
      <c r="E35" s="221"/>
      <c r="F35" s="220"/>
      <c r="K35" s="215"/>
      <c r="L35" s="215"/>
    </row>
    <row r="36" spans="2:14" ht="25.5" customHeight="1" x14ac:dyDescent="0.3">
      <c r="B36" s="228" t="s">
        <v>682</v>
      </c>
    </row>
    <row r="37" spans="2:14" s="219" customFormat="1" ht="7.5" customHeight="1" x14ac:dyDescent="0.3">
      <c r="B37" s="222"/>
      <c r="C37" s="222"/>
      <c r="D37" s="220"/>
      <c r="E37" s="221"/>
      <c r="F37" s="220"/>
      <c r="K37" s="215"/>
      <c r="L37" s="215"/>
    </row>
    <row r="38" spans="2:14" s="219" customFormat="1" ht="18.75" x14ac:dyDescent="0.3">
      <c r="B38" s="222"/>
      <c r="C38" s="1566" t="s">
        <v>691</v>
      </c>
      <c r="D38" s="1567"/>
      <c r="E38" s="227" t="s">
        <v>36</v>
      </c>
      <c r="F38" s="227"/>
      <c r="G38" s="227"/>
      <c r="H38" s="227"/>
      <c r="I38" s="227"/>
      <c r="J38" s="227"/>
      <c r="K38" s="215"/>
      <c r="L38" s="215"/>
    </row>
    <row r="39" spans="2:14" s="219" customFormat="1" ht="7.5" customHeight="1" x14ac:dyDescent="0.3">
      <c r="B39" s="222"/>
      <c r="C39" s="222"/>
      <c r="D39" s="220"/>
      <c r="E39" s="221"/>
      <c r="F39" s="220"/>
      <c r="K39" s="215"/>
      <c r="L39" s="215"/>
    </row>
    <row r="40" spans="2:14" ht="25.5" customHeight="1" x14ac:dyDescent="0.3">
      <c r="B40" s="228" t="s">
        <v>690</v>
      </c>
    </row>
    <row r="41" spans="2:14" s="219" customFormat="1" ht="7.5" customHeight="1" x14ac:dyDescent="0.3">
      <c r="B41" s="222"/>
      <c r="C41" s="222"/>
      <c r="D41" s="220"/>
      <c r="E41" s="221"/>
      <c r="F41" s="220"/>
      <c r="K41" s="215"/>
      <c r="L41" s="215"/>
    </row>
    <row r="42" spans="2:14" s="219" customFormat="1" ht="18.75" x14ac:dyDescent="0.3">
      <c r="B42" s="222"/>
      <c r="C42" s="1566" t="s">
        <v>1634</v>
      </c>
      <c r="D42" s="1567"/>
      <c r="E42" s="227" t="s">
        <v>778</v>
      </c>
      <c r="F42" s="227"/>
      <c r="G42" s="227"/>
      <c r="H42" s="227"/>
      <c r="I42" s="227"/>
      <c r="J42" s="227"/>
      <c r="K42" s="215"/>
      <c r="L42" s="215"/>
    </row>
    <row r="43" spans="2:14" ht="9" customHeight="1" x14ac:dyDescent="0.3">
      <c r="D43" s="224"/>
    </row>
    <row r="44" spans="2:14" s="219" customFormat="1" ht="18.75" x14ac:dyDescent="0.3">
      <c r="B44" s="222"/>
      <c r="C44" s="1566" t="s">
        <v>1635</v>
      </c>
      <c r="D44" s="1567"/>
      <c r="E44" s="227" t="s">
        <v>262</v>
      </c>
      <c r="F44" s="227"/>
      <c r="G44" s="227"/>
      <c r="H44" s="227"/>
      <c r="I44" s="227"/>
      <c r="J44" s="227"/>
      <c r="K44" s="215"/>
      <c r="L44" s="215"/>
    </row>
    <row r="45" spans="2:14" ht="19.5" customHeight="1" x14ac:dyDescent="0.3">
      <c r="D45" s="224"/>
    </row>
    <row r="46" spans="2:14" ht="19.5" customHeight="1" x14ac:dyDescent="0.3">
      <c r="B46" s="1568" t="s">
        <v>2224</v>
      </c>
      <c r="C46" s="1569"/>
      <c r="D46" s="1569"/>
      <c r="E46" s="1569"/>
      <c r="F46" s="1569"/>
      <c r="G46" s="1569"/>
      <c r="H46" s="1569"/>
      <c r="I46" s="1569"/>
      <c r="J46" s="1569"/>
      <c r="K46" s="1569"/>
      <c r="L46" s="1569"/>
      <c r="M46" s="1569"/>
      <c r="N46" s="1569"/>
    </row>
    <row r="47" spans="2:14" ht="8.25" customHeight="1" x14ac:dyDescent="0.3">
      <c r="B47" s="229"/>
      <c r="C47" s="229"/>
      <c r="D47" s="229"/>
      <c r="E47" s="229"/>
      <c r="F47" s="229"/>
      <c r="G47" s="229"/>
      <c r="H47" s="229"/>
      <c r="I47" s="229"/>
      <c r="J47" s="229"/>
      <c r="K47" s="229"/>
      <c r="L47" s="229"/>
      <c r="M47" s="229"/>
      <c r="N47" s="229"/>
    </row>
    <row r="48" spans="2:14" ht="49.5" customHeight="1" x14ac:dyDescent="0.3">
      <c r="B48" s="1565" t="s">
        <v>1277</v>
      </c>
      <c r="C48" s="1565"/>
      <c r="D48" s="1565"/>
      <c r="E48" s="1565"/>
      <c r="F48" s="1565"/>
      <c r="G48" s="1565"/>
      <c r="H48" s="1565"/>
      <c r="I48" s="1565"/>
      <c r="J48" s="1565"/>
      <c r="K48" s="1565"/>
      <c r="L48" s="1565"/>
      <c r="M48" s="230"/>
      <c r="N48" s="230"/>
    </row>
    <row r="50" spans="3:9" x14ac:dyDescent="0.3">
      <c r="C50" s="566"/>
      <c r="D50" s="231" t="s">
        <v>44</v>
      </c>
      <c r="E50" s="567"/>
      <c r="F50" s="568"/>
    </row>
    <row r="51" spans="3:9" x14ac:dyDescent="0.3">
      <c r="C51" s="569"/>
      <c r="D51" s="231" t="s">
        <v>45</v>
      </c>
      <c r="E51" s="567"/>
      <c r="F51" s="568"/>
      <c r="H51" s="570"/>
      <c r="I51" s="571" t="s">
        <v>1661</v>
      </c>
    </row>
    <row r="52" spans="3:9" x14ac:dyDescent="0.3">
      <c r="C52" s="572"/>
      <c r="D52" s="232" t="s">
        <v>46</v>
      </c>
      <c r="E52" s="567"/>
      <c r="F52" s="568"/>
      <c r="H52" s="594"/>
      <c r="I52" s="571" t="s">
        <v>47</v>
      </c>
    </row>
    <row r="53" spans="3:9" x14ac:dyDescent="0.3">
      <c r="C53" s="573"/>
      <c r="D53" s="232" t="s">
        <v>1660</v>
      </c>
      <c r="E53" s="568"/>
      <c r="F53" s="568"/>
      <c r="H53" s="574"/>
      <c r="I53" s="571" t="s">
        <v>48</v>
      </c>
    </row>
  </sheetData>
  <sheetProtection algorithmName="SHA-512" hashValue="l3MutBniBjggf9AiGXlbIcZ0DwRS5Hev070XwQrwYQ60CFoAEe/T4gvSJ/cGjT/CENY1b5wq61IM94wuARfO5w==" saltValue="ymVWJHVDpuemN0zQ3jw8tg==" spinCount="100000" sheet="1" objects="1" scenarios="1"/>
  <mergeCells count="19">
    <mergeCell ref="D4:J7"/>
    <mergeCell ref="E9:I9"/>
    <mergeCell ref="B10:M10"/>
    <mergeCell ref="C22:D22"/>
    <mergeCell ref="C14:D14"/>
    <mergeCell ref="C12:D12"/>
    <mergeCell ref="E12:J12"/>
    <mergeCell ref="C16:D16"/>
    <mergeCell ref="C20:D20"/>
    <mergeCell ref="B48:L48"/>
    <mergeCell ref="C44:D44"/>
    <mergeCell ref="C24:D24"/>
    <mergeCell ref="C38:D38"/>
    <mergeCell ref="C42:D42"/>
    <mergeCell ref="C26:D26"/>
    <mergeCell ref="C34:D34"/>
    <mergeCell ref="C30:D30"/>
    <mergeCell ref="C28:D28"/>
    <mergeCell ref="B46:N46"/>
  </mergeCells>
  <conditionalFormatting sqref="C51">
    <cfRule type="expression" dxfId="1513" priority="1" stopIfTrue="1">
      <formula>C51=""</formula>
    </cfRule>
  </conditionalFormatting>
  <hyperlinks>
    <hyperlink ref="E12" location="'1.Datos generales organización '!A1" display="Datos generales de la organización"/>
    <hyperlink ref="E14:K14" location="'2. Hoja de trabajo. Consumos'!A1" display="Hoja de trabajo. Consumos"/>
    <hyperlink ref="E22" location="'3. Instalaciones fijas'!A1" display="Consumo de combustibles fósiles en instalaciones fijas"/>
    <hyperlink ref="E24" location="'4.Vehículos y maquinaria'!A1" display="Consumo de combustibles fósiles en vehículos y maquinaria"/>
    <hyperlink ref="E26" location="'5. Emisiones Fugitivas'!A1" display="Emisiones fugitivas (equipos de climatización y otros)"/>
    <hyperlink ref="E28" location="'6. Emisiones de proceso'!A1" display="Emisiones de proceso"/>
    <hyperlink ref="E30" location="'7. Información adicional'!A1" display="Información adicional (instalaciones propias de generación de energía renovable)"/>
    <hyperlink ref="E34" location="'8. Energía comprada'!A1" display="Emisiones indirectas por energía comprada: electricidad y otros"/>
    <hyperlink ref="E38" location="'9. Informe final. Resultados'!A1" display="Informe final: Resultados"/>
    <hyperlink ref="E42" location="'10_Factores de emisión'!A1" display="Factores de emisión y PCA"/>
    <hyperlink ref="E44" location="'11. Revisiones calculadora'!A1" display="Revisiones de la calculadora"/>
    <hyperlink ref="E34:K34" location="'8.Electricidad y otras energías'!A1" display="Electricidad y otras energías"/>
    <hyperlink ref="E24:K24" location="'4. Vehículos y maquinaria'!A1" display="Consumo de combustibles fósiles en vehículos y maquinaria"/>
    <hyperlink ref="B46:N46" r:id="rId1" display="https://www.miteco.gob.es/es/cambio-climatico/temas/mitigacion-politicas-y-medidas/instruccionescalculadorahcagri_tcm30-485625.pdf"/>
    <hyperlink ref="E42:J42" location="'12. Factores de emisión'!A1" display="Factores de emisión"/>
    <hyperlink ref="E16" location="'1.Datos generales organización '!A1" display="Datos generales de la organización"/>
    <hyperlink ref="E16:J16" location="'3. Datos Cultivos'!A1" display="Datos de cultivos"/>
    <hyperlink ref="E12:J12" location="'1.Datos generales organización '!A1" display="Datos generales de la organización"/>
    <hyperlink ref="E14:J14" location="'2. Hoja de trabajo. Consumos'!A1" display="Hoja de trabajo. Consumos"/>
    <hyperlink ref="E22:J22" location="'5. Instalaciones fijas'!A1" display="Consumo de combustibles fósiles en instalaciones fijas"/>
    <hyperlink ref="E24:J24" location="'6. Vehículos y maquinaria'!A1" display="Consumo de combustibles fósiles en vehículos y maquinaria"/>
    <hyperlink ref="E26:J26" location="'7. Emisiones Fugitivas'!A1" display="Emisiones fugitivas (equipos de climatización y otros)"/>
    <hyperlink ref="E28:J28" location="'8. Emisiones de proceso'!A1" display="Emisiones de proceso"/>
    <hyperlink ref="E30:J30" location="'9. Información adicional'!A1" display="Información adicional (instalaciones propias de generación de energía renovable)"/>
    <hyperlink ref="E34:J34" location="'10. Electricidad y otras energ.'!A1" display="Electricidad y otras energías"/>
    <hyperlink ref="E38:J38" location="'11. Informe final. Resultados'!A1" display="Informe final: Resultados"/>
    <hyperlink ref="E44:J44" location="'13. Revisiones calculadora'!A1" display="Revisiones de la calculadora"/>
    <hyperlink ref="E20" location="'4. Emisiones cultivos'!A1" display="Emisiones cultivos"/>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124"/>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63" customWidth="1"/>
    <col min="2" max="2" width="0.5703125" style="919" customWidth="1"/>
    <col min="3" max="3" width="1.5703125" style="215" customWidth="1"/>
    <col min="4" max="4" width="5.7109375" style="215" customWidth="1"/>
    <col min="5" max="5" width="24.7109375" style="215" customWidth="1"/>
    <col min="6" max="6" width="21.42578125" style="299" bestFit="1" customWidth="1"/>
    <col min="7" max="7" width="16.85546875" style="215" customWidth="1"/>
    <col min="8" max="14" width="10.140625" style="215" customWidth="1"/>
    <col min="15" max="15" width="14.7109375" style="215" customWidth="1"/>
    <col min="16" max="16" width="3" style="215" customWidth="1"/>
    <col min="17" max="16384" width="11.42578125" style="215"/>
  </cols>
  <sheetData>
    <row r="1" spans="1:23" ht="36" customHeight="1" x14ac:dyDescent="0.3">
      <c r="A1" s="234"/>
      <c r="C1" s="1575" t="s">
        <v>201</v>
      </c>
      <c r="D1" s="1575"/>
      <c r="E1" s="1575"/>
      <c r="F1" s="1575"/>
      <c r="G1" s="1575"/>
      <c r="H1" s="1575"/>
      <c r="I1" s="1575"/>
      <c r="J1" s="1575"/>
      <c r="K1" s="1575"/>
      <c r="L1" s="1575"/>
      <c r="M1" s="1575"/>
      <c r="N1" s="1575"/>
      <c r="O1" s="1575"/>
      <c r="P1" s="1608"/>
    </row>
    <row r="2" spans="1:23" s="242" customFormat="1" ht="36" customHeight="1" x14ac:dyDescent="0.25">
      <c r="A2" s="363"/>
      <c r="B2" s="920"/>
      <c r="G2" s="243"/>
      <c r="H2" s="243"/>
      <c r="I2" s="243"/>
      <c r="J2" s="243"/>
      <c r="K2" s="243"/>
      <c r="L2" s="243"/>
      <c r="M2" s="243"/>
      <c r="N2" s="243"/>
      <c r="O2" s="243"/>
      <c r="P2" s="243"/>
      <c r="Q2" s="314"/>
      <c r="R2" s="314"/>
      <c r="S2" s="243"/>
      <c r="T2" s="243"/>
      <c r="U2" s="243"/>
      <c r="V2" s="243"/>
      <c r="W2" s="243"/>
    </row>
    <row r="3" spans="1:23" s="242" customFormat="1" ht="15" customHeight="1" x14ac:dyDescent="0.2">
      <c r="A3" s="364" t="s">
        <v>49</v>
      </c>
      <c r="B3" s="921"/>
      <c r="D3" s="1609" t="s">
        <v>2056</v>
      </c>
      <c r="E3" s="1609"/>
      <c r="F3" s="1609"/>
      <c r="G3" s="1609"/>
      <c r="H3" s="1609"/>
      <c r="I3" s="1609"/>
      <c r="J3" s="1609"/>
      <c r="K3" s="1609"/>
      <c r="L3" s="1609"/>
      <c r="M3" s="1609"/>
      <c r="N3" s="1609"/>
      <c r="O3" s="1609"/>
      <c r="P3" s="243"/>
      <c r="Q3" s="314"/>
      <c r="R3" s="314"/>
      <c r="S3" s="243"/>
      <c r="T3" s="243"/>
      <c r="U3" s="243"/>
      <c r="V3" s="243"/>
      <c r="W3" s="243"/>
    </row>
    <row r="4" spans="1:23" s="242" customFormat="1" ht="15" customHeight="1" x14ac:dyDescent="0.2">
      <c r="A4" s="364" t="s">
        <v>1054</v>
      </c>
      <c r="B4" s="921"/>
      <c r="D4" s="1609"/>
      <c r="E4" s="1609"/>
      <c r="F4" s="1609"/>
      <c r="G4" s="1609"/>
      <c r="H4" s="1609"/>
      <c r="I4" s="1609"/>
      <c r="J4" s="1609"/>
      <c r="K4" s="1609"/>
      <c r="L4" s="1609"/>
      <c r="M4" s="1609"/>
      <c r="N4" s="1609"/>
      <c r="O4" s="1609"/>
      <c r="P4" s="243"/>
      <c r="Q4" s="314"/>
      <c r="R4" s="314"/>
      <c r="S4" s="243"/>
      <c r="T4" s="243"/>
      <c r="U4" s="243"/>
      <c r="V4" s="243"/>
      <c r="W4" s="243"/>
    </row>
    <row r="5" spans="1:23" s="242" customFormat="1" ht="15" customHeight="1" x14ac:dyDescent="0.2">
      <c r="A5" s="364" t="s">
        <v>1636</v>
      </c>
      <c r="B5" s="921"/>
      <c r="D5" s="1609"/>
      <c r="E5" s="1609"/>
      <c r="F5" s="1609"/>
      <c r="G5" s="1609"/>
      <c r="H5" s="1609"/>
      <c r="I5" s="1609"/>
      <c r="J5" s="1609"/>
      <c r="K5" s="1609"/>
      <c r="L5" s="1609"/>
      <c r="M5" s="1609"/>
      <c r="N5" s="1609"/>
      <c r="O5" s="1609"/>
      <c r="P5" s="243"/>
      <c r="Q5" s="314"/>
      <c r="R5" s="314"/>
      <c r="S5" s="243"/>
      <c r="T5" s="243"/>
      <c r="U5" s="243"/>
      <c r="V5" s="243"/>
      <c r="W5" s="243"/>
    </row>
    <row r="6" spans="1:23" s="242" customFormat="1" ht="15" customHeight="1" x14ac:dyDescent="0.2">
      <c r="A6" s="364" t="s">
        <v>1931</v>
      </c>
      <c r="B6" s="921"/>
      <c r="D6" s="1609"/>
      <c r="E6" s="1609"/>
      <c r="F6" s="1609"/>
      <c r="G6" s="1609"/>
      <c r="H6" s="1609"/>
      <c r="I6" s="1609"/>
      <c r="J6" s="1609"/>
      <c r="K6" s="1609"/>
      <c r="L6" s="1609"/>
      <c r="M6" s="1609"/>
      <c r="N6" s="1609"/>
      <c r="O6" s="1609"/>
      <c r="P6" s="243"/>
      <c r="Q6" s="314"/>
      <c r="R6" s="314"/>
      <c r="S6" s="243"/>
      <c r="T6" s="243"/>
      <c r="U6" s="243"/>
      <c r="V6" s="243"/>
      <c r="W6" s="243"/>
    </row>
    <row r="7" spans="1:23" s="242" customFormat="1" ht="15" customHeight="1" x14ac:dyDescent="0.25">
      <c r="A7" s="364" t="s">
        <v>1840</v>
      </c>
      <c r="B7" s="919"/>
      <c r="D7" s="1609"/>
      <c r="E7" s="1609"/>
      <c r="F7" s="1609"/>
      <c r="G7" s="1609"/>
      <c r="H7" s="1609"/>
      <c r="I7" s="1609"/>
      <c r="J7" s="1609"/>
      <c r="K7" s="1609"/>
      <c r="L7" s="1609"/>
      <c r="M7" s="1609"/>
      <c r="N7" s="1609"/>
      <c r="O7" s="1609"/>
      <c r="P7" s="243"/>
      <c r="Q7" s="314"/>
      <c r="R7" s="314"/>
      <c r="S7" s="243"/>
      <c r="T7" s="243"/>
      <c r="U7" s="243"/>
      <c r="V7" s="243"/>
      <c r="W7" s="243"/>
    </row>
    <row r="8" spans="1:23" s="242" customFormat="1" ht="15" customHeight="1" x14ac:dyDescent="0.25">
      <c r="A8" s="364" t="s">
        <v>1841</v>
      </c>
      <c r="B8" s="919"/>
      <c r="D8" s="335"/>
      <c r="E8" s="335"/>
      <c r="P8" s="243"/>
      <c r="Q8" s="314"/>
      <c r="R8" s="314"/>
      <c r="S8" s="243"/>
      <c r="T8" s="243"/>
      <c r="U8" s="243"/>
      <c r="V8" s="243"/>
      <c r="W8" s="243"/>
    </row>
    <row r="9" spans="1:23" ht="15" customHeight="1" x14ac:dyDescent="0.3">
      <c r="A9" s="364" t="s">
        <v>1842</v>
      </c>
      <c r="D9" s="243"/>
      <c r="E9" s="1840" t="s">
        <v>264</v>
      </c>
      <c r="F9" s="1842" t="s">
        <v>8</v>
      </c>
      <c r="G9" s="1842" t="s">
        <v>31</v>
      </c>
      <c r="H9" s="1806" t="s">
        <v>896</v>
      </c>
      <c r="I9" s="242"/>
      <c r="J9" s="242"/>
      <c r="K9" s="242"/>
      <c r="L9" s="242"/>
      <c r="M9" s="242"/>
      <c r="N9" s="242"/>
    </row>
    <row r="10" spans="1:23" ht="15" customHeight="1" x14ac:dyDescent="0.3">
      <c r="A10" s="364" t="s">
        <v>1843</v>
      </c>
      <c r="D10" s="243"/>
      <c r="E10" s="1841"/>
      <c r="F10" s="1843"/>
      <c r="G10" s="1843"/>
      <c r="H10" s="1808"/>
      <c r="I10" s="242"/>
      <c r="J10" s="242"/>
      <c r="K10" s="242"/>
      <c r="L10" s="242"/>
      <c r="M10" s="242"/>
      <c r="N10" s="242"/>
    </row>
    <row r="11" spans="1:23" ht="15" customHeight="1" x14ac:dyDescent="0.3">
      <c r="A11" s="923" t="s">
        <v>1844</v>
      </c>
      <c r="D11" s="243"/>
      <c r="E11" s="691"/>
      <c r="F11" s="789"/>
      <c r="G11" s="1360"/>
      <c r="H11" s="787">
        <v>0</v>
      </c>
      <c r="I11" s="242"/>
      <c r="J11" s="242"/>
      <c r="K11" s="242"/>
      <c r="L11" s="242"/>
      <c r="M11" s="242"/>
      <c r="N11" s="242"/>
    </row>
    <row r="12" spans="1:23" ht="15" customHeight="1" x14ac:dyDescent="0.3">
      <c r="A12" s="364" t="s">
        <v>1845</v>
      </c>
      <c r="D12" s="243"/>
      <c r="E12" s="691"/>
      <c r="F12" s="789"/>
      <c r="G12" s="1360"/>
      <c r="H12" s="242"/>
      <c r="I12" s="242"/>
      <c r="J12" s="242"/>
      <c r="K12" s="242"/>
      <c r="L12" s="242"/>
      <c r="M12" s="242"/>
      <c r="N12" s="242"/>
    </row>
    <row r="13" spans="1:23" ht="15" customHeight="1" x14ac:dyDescent="0.3">
      <c r="A13" s="364" t="s">
        <v>1846</v>
      </c>
      <c r="D13" s="243"/>
      <c r="E13" s="691"/>
      <c r="F13" s="789"/>
      <c r="G13" s="1360"/>
      <c r="H13" s="242"/>
      <c r="I13" s="242"/>
      <c r="J13" s="242"/>
      <c r="K13" s="242"/>
      <c r="L13" s="242"/>
      <c r="M13" s="242"/>
      <c r="N13" s="242"/>
    </row>
    <row r="14" spans="1:23" ht="15" customHeight="1" x14ac:dyDescent="0.3">
      <c r="A14" s="364" t="s">
        <v>1847</v>
      </c>
      <c r="D14" s="243"/>
      <c r="E14" s="691"/>
      <c r="F14" s="789"/>
      <c r="G14" s="1360"/>
      <c r="H14" s="242"/>
      <c r="I14" s="242"/>
      <c r="J14" s="242"/>
      <c r="K14" s="242"/>
      <c r="L14" s="242"/>
      <c r="M14" s="242"/>
      <c r="N14" s="242"/>
    </row>
    <row r="15" spans="1:23" ht="15" customHeight="1" x14ac:dyDescent="0.3">
      <c r="A15" s="364" t="s">
        <v>1848</v>
      </c>
      <c r="D15" s="243"/>
      <c r="E15" s="691"/>
      <c r="F15" s="789"/>
      <c r="G15" s="1360"/>
      <c r="H15" s="242"/>
      <c r="I15" s="242"/>
      <c r="J15" s="242"/>
      <c r="K15" s="242"/>
      <c r="L15" s="242"/>
      <c r="M15" s="242"/>
      <c r="N15" s="242"/>
    </row>
    <row r="16" spans="1:23" ht="15" customHeight="1" x14ac:dyDescent="0.3">
      <c r="A16" s="365"/>
      <c r="D16" s="335"/>
      <c r="E16" s="335"/>
      <c r="F16" s="335"/>
      <c r="G16" s="335"/>
      <c r="H16" s="335"/>
      <c r="I16" s="335"/>
      <c r="J16" s="242"/>
      <c r="K16" s="242"/>
      <c r="L16" s="242"/>
      <c r="M16" s="242"/>
      <c r="N16" s="242"/>
    </row>
    <row r="17" spans="1:15" ht="15" customHeight="1" x14ac:dyDescent="0.3">
      <c r="A17" s="365"/>
      <c r="D17" s="1609" t="s">
        <v>1264</v>
      </c>
      <c r="E17" s="1609"/>
      <c r="F17" s="1609"/>
      <c r="G17" s="1609"/>
      <c r="H17" s="1609"/>
      <c r="I17" s="1609"/>
      <c r="J17" s="1609"/>
      <c r="K17" s="1609"/>
      <c r="L17" s="1609"/>
      <c r="M17" s="1609"/>
      <c r="N17" s="1609"/>
      <c r="O17" s="1609"/>
    </row>
    <row r="18" spans="1:15" ht="15" customHeight="1" x14ac:dyDescent="0.3">
      <c r="A18" s="365"/>
      <c r="B18" s="922"/>
      <c r="D18" s="1609"/>
      <c r="E18" s="1609"/>
      <c r="F18" s="1609"/>
      <c r="G18" s="1609"/>
      <c r="H18" s="1609"/>
      <c r="I18" s="1609"/>
      <c r="J18" s="1609"/>
      <c r="K18" s="1609"/>
      <c r="L18" s="1609"/>
      <c r="M18" s="1609"/>
      <c r="N18" s="1609"/>
      <c r="O18" s="1609"/>
    </row>
    <row r="19" spans="1:15" ht="15" customHeight="1" x14ac:dyDescent="0.3">
      <c r="D19" s="1609"/>
      <c r="E19" s="1609"/>
      <c r="F19" s="1609"/>
      <c r="G19" s="1609"/>
      <c r="H19" s="1609"/>
      <c r="I19" s="1609"/>
      <c r="J19" s="1609"/>
      <c r="K19" s="1609"/>
      <c r="L19" s="1609"/>
      <c r="M19" s="1609"/>
      <c r="N19" s="1609"/>
      <c r="O19" s="1609"/>
    </row>
    <row r="20" spans="1:15" ht="15" customHeight="1" x14ac:dyDescent="0.3">
      <c r="B20" s="922"/>
      <c r="D20" s="1609"/>
      <c r="E20" s="1609"/>
      <c r="F20" s="1609"/>
      <c r="G20" s="1609"/>
      <c r="H20" s="1609"/>
      <c r="I20" s="1609"/>
      <c r="J20" s="1609"/>
      <c r="K20" s="1609"/>
      <c r="L20" s="1609"/>
      <c r="M20" s="1609"/>
      <c r="N20" s="1609"/>
      <c r="O20" s="1609"/>
    </row>
    <row r="21" spans="1:15" ht="15" customHeight="1" x14ac:dyDescent="0.3">
      <c r="B21" s="922"/>
      <c r="D21" s="1609"/>
      <c r="E21" s="1609"/>
      <c r="F21" s="1609"/>
      <c r="G21" s="1609"/>
      <c r="H21" s="1609"/>
      <c r="I21" s="1609"/>
      <c r="J21" s="1609"/>
      <c r="K21" s="1609"/>
      <c r="L21" s="1609"/>
      <c r="M21" s="1609"/>
      <c r="N21" s="1609"/>
      <c r="O21" s="1609"/>
    </row>
    <row r="22" spans="1:15" ht="15" customHeight="1" x14ac:dyDescent="0.3">
      <c r="A22" s="366"/>
      <c r="B22" s="922"/>
    </row>
    <row r="23" spans="1:15" x14ac:dyDescent="0.3">
      <c r="A23" s="366"/>
      <c r="B23" s="922"/>
    </row>
    <row r="24" spans="1:15" x14ac:dyDescent="0.3">
      <c r="A24" s="365"/>
    </row>
    <row r="25" spans="1:15" x14ac:dyDescent="0.3">
      <c r="A25" s="366"/>
      <c r="B25" s="922"/>
    </row>
    <row r="29" spans="1:15" x14ac:dyDescent="0.3">
      <c r="A29" s="365"/>
    </row>
    <row r="30" spans="1:15" x14ac:dyDescent="0.3">
      <c r="A30" s="365"/>
    </row>
    <row r="31" spans="1:15" x14ac:dyDescent="0.3">
      <c r="A31" s="365"/>
    </row>
    <row r="32" spans="1:15" x14ac:dyDescent="0.3">
      <c r="A32" s="365"/>
    </row>
    <row r="33" spans="1:1" x14ac:dyDescent="0.3">
      <c r="A33" s="365"/>
    </row>
    <row r="123" spans="4:15" x14ac:dyDescent="0.3">
      <c r="D123" s="336"/>
      <c r="E123" s="336"/>
      <c r="F123" s="336"/>
      <c r="G123" s="336"/>
      <c r="H123" s="336"/>
      <c r="I123" s="336"/>
      <c r="J123" s="336"/>
      <c r="K123" s="336"/>
      <c r="L123" s="336"/>
      <c r="M123" s="336"/>
      <c r="N123" s="336"/>
      <c r="O123" s="336"/>
    </row>
    <row r="124" spans="4:15" x14ac:dyDescent="0.3">
      <c r="D124" s="336"/>
      <c r="E124" s="336"/>
      <c r="F124" s="336"/>
      <c r="G124" s="336"/>
      <c r="H124" s="336"/>
      <c r="I124" s="336"/>
      <c r="J124" s="336"/>
      <c r="K124" s="336"/>
      <c r="L124" s="336"/>
      <c r="M124" s="336"/>
      <c r="N124" s="336"/>
      <c r="O124" s="336"/>
    </row>
  </sheetData>
  <sheetProtection algorithmName="SHA-512" hashValue="GGr1wwJTXSO5U0yRsy7PcoHAbnuSwx7xciOM7/8CIOVUDAKUSVvWDPc+Fh9Hw9Tc+P9M6HPXcGvaZSBsLWH4mw==" saltValue="JzOKVg/AEps6lls9FMzOJQ=="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E11:E15">
    <cfRule type="expression" dxfId="1211" priority="3" stopIfTrue="1">
      <formula>E11=""</formula>
    </cfRule>
  </conditionalFormatting>
  <conditionalFormatting sqref="F11:F15">
    <cfRule type="expression" dxfId="1210" priority="2">
      <formula>ISTEXT(F11)</formula>
    </cfRule>
  </conditionalFormatting>
  <conditionalFormatting sqref="G11:G15">
    <cfRule type="expression" dxfId="1209" priority="1" stopIfTrue="1">
      <formula>AND(ISTEXT($F11),ISBLANK(G11))</formula>
    </cfRule>
  </conditionalFormatting>
  <dataValidations count="3">
    <dataValidation type="list" allowBlank="1" showInputMessage="1" showErrorMessage="1" sqref="D11:D15">
      <formula1>$E$11:$E$15</formula1>
    </dataValidation>
    <dataValidation type="whole" operator="greaterThan" allowBlank="1" showInputMessage="1" showErrorMessage="1" sqref="G11:G15">
      <formula1>0</formula1>
    </dataValidation>
    <dataValidation type="list" allowBlank="1" showInputMessage="1" showErrorMessage="1" sqref="F11:F15">
      <formula1>Tipo_ER</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5" right="0.75" top="1" bottom="1" header="0" footer="0"/>
  <pageSetup paperSize="256" scale="4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95"/>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63" customWidth="1"/>
    <col min="2" max="2" width="0.5703125" style="919" customWidth="1"/>
    <col min="3" max="3" width="1.5703125" style="236" customWidth="1"/>
    <col min="4" max="4" width="1.42578125" style="302" customWidth="1"/>
    <col min="5" max="5" width="26.28515625" style="302" customWidth="1"/>
    <col min="6" max="6" width="51.42578125" style="302" customWidth="1"/>
    <col min="7" max="7" width="25" style="302" customWidth="1"/>
    <col min="8" max="8" width="16.28515625" style="302" customWidth="1"/>
    <col min="9" max="9" width="16.42578125" style="302" customWidth="1"/>
    <col min="10" max="10" width="17.7109375" style="302" customWidth="1"/>
    <col min="11" max="11" width="6.5703125" style="302" customWidth="1"/>
    <col min="12" max="12" width="2.7109375" style="302" customWidth="1"/>
    <col min="13" max="13" width="2" style="302" customWidth="1"/>
    <col min="14" max="14" width="11.42578125" style="302" customWidth="1"/>
    <col min="15" max="15" width="6.7109375" style="302" bestFit="1" customWidth="1"/>
    <col min="16" max="16" width="7.140625" style="302" bestFit="1" customWidth="1"/>
    <col min="17" max="20" width="10.7109375" style="302" customWidth="1"/>
    <col min="21" max="21" width="11.42578125" style="302" bestFit="1" customWidth="1"/>
    <col min="22" max="47" width="11.42578125" style="302" customWidth="1"/>
    <col min="48" max="16384" width="11.42578125" style="302"/>
  </cols>
  <sheetData>
    <row r="1" spans="1:22" s="215" customFormat="1" ht="36" customHeight="1" x14ac:dyDescent="0.3">
      <c r="A1" s="234"/>
      <c r="B1" s="919"/>
      <c r="C1" s="1575" t="s">
        <v>1257</v>
      </c>
      <c r="D1" s="1575"/>
      <c r="E1" s="1575"/>
      <c r="F1" s="1575"/>
      <c r="G1" s="1575"/>
      <c r="H1" s="1575"/>
      <c r="I1" s="1575"/>
      <c r="J1" s="1575"/>
      <c r="K1" s="1575"/>
      <c r="L1" s="1575"/>
      <c r="M1" s="1575"/>
      <c r="N1" s="233"/>
      <c r="O1" s="233"/>
      <c r="P1" s="313"/>
    </row>
    <row r="2" spans="1:22" s="242" customFormat="1" ht="36" customHeight="1" x14ac:dyDescent="0.25">
      <c r="A2" s="363"/>
      <c r="B2" s="920"/>
      <c r="C2" s="236"/>
      <c r="G2" s="297"/>
      <c r="H2" s="297"/>
      <c r="I2" s="297"/>
      <c r="J2" s="297"/>
      <c r="K2" s="297"/>
      <c r="L2" s="297"/>
      <c r="M2" s="243"/>
      <c r="N2" s="314"/>
      <c r="O2" s="314"/>
      <c r="P2" s="243"/>
      <c r="Q2" s="243"/>
    </row>
    <row r="3" spans="1:22" s="242" customFormat="1" ht="15" customHeight="1" x14ac:dyDescent="0.25">
      <c r="A3" s="364" t="s">
        <v>49</v>
      </c>
      <c r="B3" s="921"/>
      <c r="C3" s="236"/>
      <c r="E3" s="1609" t="s">
        <v>744</v>
      </c>
      <c r="F3" s="1609"/>
      <c r="G3" s="1609"/>
      <c r="H3" s="1609"/>
      <c r="I3" s="1609"/>
      <c r="J3" s="1609"/>
      <c r="K3" s="1609"/>
      <c r="L3" s="225"/>
      <c r="M3" s="225"/>
      <c r="N3" s="225"/>
      <c r="O3" s="225"/>
      <c r="P3" s="225"/>
      <c r="Q3" s="225"/>
      <c r="R3" s="225"/>
      <c r="S3" s="225"/>
      <c r="T3" s="315"/>
      <c r="U3" s="315"/>
      <c r="V3" s="316"/>
    </row>
    <row r="4" spans="1:22" s="242" customFormat="1" ht="15" customHeight="1" x14ac:dyDescent="0.25">
      <c r="A4" s="364" t="s">
        <v>1054</v>
      </c>
      <c r="B4" s="921"/>
      <c r="C4" s="236"/>
      <c r="E4" s="713"/>
      <c r="F4" s="713"/>
      <c r="G4" s="713"/>
      <c r="H4" s="713"/>
      <c r="I4" s="713"/>
      <c r="J4" s="713"/>
      <c r="K4" s="713"/>
      <c r="L4" s="225"/>
      <c r="M4" s="225"/>
      <c r="N4" s="225"/>
      <c r="O4" s="315"/>
      <c r="P4" s="315"/>
      <c r="Q4" s="315"/>
      <c r="R4" s="315"/>
      <c r="S4" s="315"/>
      <c r="T4" s="315"/>
      <c r="U4" s="315"/>
      <c r="V4" s="316"/>
    </row>
    <row r="5" spans="1:22" s="242" customFormat="1" ht="15" customHeight="1" x14ac:dyDescent="0.25">
      <c r="A5" s="364" t="s">
        <v>1636</v>
      </c>
      <c r="B5" s="921"/>
      <c r="C5" s="236"/>
      <c r="E5" s="1593" t="s">
        <v>745</v>
      </c>
      <c r="F5" s="1593"/>
      <c r="G5" s="1593"/>
      <c r="H5" s="1593"/>
      <c r="I5" s="1593"/>
      <c r="J5" s="1593"/>
      <c r="K5" s="1593"/>
      <c r="L5" s="225"/>
      <c r="M5" s="225"/>
      <c r="N5" s="225"/>
      <c r="O5" s="315"/>
      <c r="P5" s="315"/>
      <c r="Q5" s="315"/>
      <c r="R5" s="315"/>
      <c r="S5" s="315"/>
      <c r="T5" s="315"/>
      <c r="U5" s="315"/>
      <c r="V5" s="316"/>
    </row>
    <row r="6" spans="1:22" s="242" customFormat="1" ht="15" customHeight="1" x14ac:dyDescent="0.25">
      <c r="A6" s="364" t="s">
        <v>1931</v>
      </c>
      <c r="B6" s="921"/>
      <c r="C6" s="236"/>
      <c r="E6" s="317"/>
      <c r="F6" s="317"/>
      <c r="G6" s="317"/>
      <c r="H6" s="317"/>
      <c r="I6" s="317"/>
      <c r="J6" s="317"/>
      <c r="K6" s="317"/>
      <c r="L6" s="225"/>
      <c r="M6" s="225"/>
      <c r="N6" s="225"/>
      <c r="O6" s="317"/>
      <c r="P6" s="317"/>
      <c r="Q6" s="317"/>
      <c r="R6" s="317"/>
      <c r="S6" s="317"/>
      <c r="T6" s="315"/>
      <c r="U6" s="315"/>
      <c r="V6" s="316"/>
    </row>
    <row r="7" spans="1:22" s="242" customFormat="1" ht="15" customHeight="1" x14ac:dyDescent="0.25">
      <c r="A7" s="364" t="s">
        <v>1840</v>
      </c>
      <c r="B7" s="919"/>
      <c r="C7" s="236"/>
      <c r="E7" s="583" t="s">
        <v>747</v>
      </c>
      <c r="F7" s="315"/>
      <c r="G7" s="315"/>
      <c r="H7" s="315"/>
      <c r="I7" s="315"/>
      <c r="J7" s="315"/>
      <c r="K7" s="315"/>
      <c r="L7" s="225"/>
      <c r="M7" s="225"/>
      <c r="N7" s="225"/>
      <c r="O7" s="315"/>
      <c r="P7" s="315"/>
      <c r="Q7" s="315"/>
      <c r="R7" s="315"/>
      <c r="S7" s="315"/>
      <c r="T7" s="315"/>
      <c r="U7" s="315"/>
      <c r="V7" s="316"/>
    </row>
    <row r="8" spans="1:22" s="242" customFormat="1" ht="15" customHeight="1" x14ac:dyDescent="0.25">
      <c r="A8" s="364" t="s">
        <v>1841</v>
      </c>
      <c r="B8" s="919"/>
      <c r="C8" s="236"/>
      <c r="E8" s="584" t="s">
        <v>751</v>
      </c>
      <c r="F8" s="320"/>
      <c r="G8" s="320"/>
      <c r="H8" s="320"/>
      <c r="I8" s="320"/>
      <c r="J8" s="320"/>
      <c r="K8" s="320"/>
      <c r="L8" s="225"/>
      <c r="M8" s="225"/>
      <c r="N8" s="225"/>
      <c r="O8" s="317"/>
      <c r="P8" s="317"/>
      <c r="Q8" s="317"/>
      <c r="R8" s="317"/>
      <c r="S8" s="317"/>
      <c r="T8" s="315"/>
      <c r="U8" s="315"/>
      <c r="V8" s="316"/>
    </row>
    <row r="9" spans="1:22" s="242" customFormat="1" ht="15" customHeight="1" x14ac:dyDescent="0.25">
      <c r="A9" s="364" t="s">
        <v>1842</v>
      </c>
      <c r="B9" s="919"/>
      <c r="C9" s="236"/>
      <c r="E9" s="584" t="s">
        <v>753</v>
      </c>
      <c r="F9" s="320"/>
      <c r="G9" s="320"/>
      <c r="H9" s="320"/>
      <c r="I9" s="320"/>
      <c r="J9" s="320"/>
      <c r="K9" s="320"/>
      <c r="L9" s="225"/>
      <c r="M9" s="225"/>
      <c r="N9" s="225"/>
      <c r="O9" s="317"/>
      <c r="P9" s="317"/>
      <c r="Q9" s="317"/>
      <c r="R9" s="317"/>
      <c r="S9" s="317"/>
      <c r="T9" s="315"/>
      <c r="U9" s="315"/>
      <c r="V9" s="316"/>
    </row>
    <row r="10" spans="1:22" s="242" customFormat="1" ht="15" customHeight="1" x14ac:dyDescent="0.25">
      <c r="A10" s="364" t="s">
        <v>1843</v>
      </c>
      <c r="B10" s="919"/>
      <c r="C10" s="236"/>
      <c r="E10" s="584" t="s">
        <v>752</v>
      </c>
      <c r="F10" s="320"/>
      <c r="G10" s="320"/>
      <c r="H10" s="320"/>
      <c r="I10" s="320"/>
      <c r="J10" s="320"/>
      <c r="K10" s="320"/>
      <c r="L10" s="225"/>
      <c r="M10" s="225"/>
      <c r="N10" s="225"/>
      <c r="O10" s="317"/>
      <c r="P10" s="317"/>
      <c r="Q10" s="317"/>
      <c r="R10" s="317"/>
      <c r="S10" s="317"/>
      <c r="T10" s="315"/>
      <c r="U10" s="315"/>
      <c r="V10" s="316"/>
    </row>
    <row r="11" spans="1:22" s="242" customFormat="1" ht="15" customHeight="1" x14ac:dyDescent="0.25">
      <c r="A11" s="364" t="s">
        <v>1844</v>
      </c>
      <c r="B11" s="919"/>
      <c r="C11" s="236"/>
      <c r="E11" s="584" t="s">
        <v>2057</v>
      </c>
      <c r="F11" s="320"/>
      <c r="G11" s="320"/>
      <c r="H11" s="320"/>
      <c r="I11" s="320"/>
      <c r="J11" s="320"/>
      <c r="K11" s="320"/>
      <c r="L11" s="317"/>
      <c r="M11" s="317"/>
      <c r="N11" s="317"/>
      <c r="O11" s="317"/>
      <c r="P11" s="317"/>
      <c r="Q11" s="317"/>
      <c r="R11" s="317"/>
      <c r="S11" s="317"/>
      <c r="T11" s="315"/>
      <c r="U11" s="315"/>
      <c r="V11" s="316"/>
    </row>
    <row r="12" spans="1:22" s="242" customFormat="1" ht="15" customHeight="1" x14ac:dyDescent="0.25">
      <c r="A12" s="923" t="s">
        <v>1845</v>
      </c>
      <c r="B12" s="919"/>
      <c r="C12" s="236"/>
      <c r="E12" s="583" t="s">
        <v>748</v>
      </c>
      <c r="F12" s="225"/>
      <c r="G12" s="225"/>
      <c r="H12" s="225"/>
      <c r="I12" s="225"/>
      <c r="J12" s="225"/>
      <c r="K12" s="225"/>
      <c r="L12" s="225"/>
      <c r="M12" s="225"/>
      <c r="N12" s="225"/>
      <c r="O12" s="225"/>
      <c r="P12" s="321"/>
      <c r="Q12" s="321"/>
      <c r="R12" s="321"/>
      <c r="S12" s="321"/>
      <c r="T12" s="322"/>
      <c r="U12" s="321"/>
    </row>
    <row r="13" spans="1:22" s="242" customFormat="1" ht="15" customHeight="1" x14ac:dyDescent="0.25">
      <c r="A13" s="364" t="s">
        <v>1846</v>
      </c>
      <c r="B13" s="919"/>
      <c r="C13" s="236"/>
      <c r="E13" s="584" t="s">
        <v>750</v>
      </c>
      <c r="F13" s="320"/>
      <c r="G13" s="320"/>
      <c r="H13" s="320"/>
      <c r="I13" s="320"/>
      <c r="J13" s="320"/>
      <c r="K13" s="320"/>
      <c r="L13" s="317"/>
      <c r="M13" s="317"/>
      <c r="N13" s="317"/>
      <c r="O13" s="317"/>
      <c r="P13" s="317"/>
      <c r="Q13" s="317"/>
      <c r="R13" s="317"/>
      <c r="S13" s="317"/>
      <c r="T13" s="315"/>
      <c r="U13" s="315"/>
      <c r="V13" s="316"/>
    </row>
    <row r="14" spans="1:22" s="242" customFormat="1" ht="15" customHeight="1" x14ac:dyDescent="0.25">
      <c r="A14" s="364" t="s">
        <v>1847</v>
      </c>
      <c r="B14" s="919"/>
      <c r="C14" s="236"/>
      <c r="E14" s="583" t="s">
        <v>746</v>
      </c>
      <c r="F14" s="225"/>
      <c r="G14" s="225"/>
      <c r="H14" s="225"/>
      <c r="I14" s="225"/>
      <c r="J14" s="225"/>
      <c r="K14" s="225"/>
      <c r="L14" s="225"/>
      <c r="M14" s="225"/>
      <c r="N14" s="225"/>
      <c r="O14" s="225"/>
      <c r="P14" s="321"/>
      <c r="Q14" s="321"/>
      <c r="R14" s="321"/>
      <c r="S14" s="321"/>
      <c r="T14" s="322"/>
      <c r="U14" s="321"/>
    </row>
    <row r="15" spans="1:22" s="242" customFormat="1" ht="15" customHeight="1" x14ac:dyDescent="0.25">
      <c r="A15" s="364" t="s">
        <v>1848</v>
      </c>
      <c r="B15" s="919"/>
      <c r="C15" s="236"/>
      <c r="E15" s="584" t="s">
        <v>754</v>
      </c>
      <c r="F15" s="225"/>
      <c r="G15" s="225"/>
      <c r="H15" s="225"/>
      <c r="I15" s="225"/>
      <c r="J15" s="225"/>
      <c r="K15" s="225"/>
      <c r="L15" s="225"/>
      <c r="M15" s="225"/>
      <c r="N15" s="225"/>
      <c r="O15" s="225"/>
      <c r="P15" s="321"/>
      <c r="Q15" s="321"/>
      <c r="R15" s="321"/>
      <c r="S15" s="321"/>
      <c r="T15" s="322"/>
      <c r="U15" s="321"/>
    </row>
    <row r="16" spans="1:22" s="242" customFormat="1" ht="15" customHeight="1" x14ac:dyDescent="0.3">
      <c r="A16" s="365"/>
      <c r="B16" s="919"/>
      <c r="C16" s="236"/>
      <c r="D16" s="337"/>
      <c r="F16" s="337"/>
      <c r="G16" s="337"/>
      <c r="H16" s="337"/>
      <c r="I16" s="337"/>
      <c r="J16" s="337"/>
      <c r="K16" s="337"/>
      <c r="L16" s="323"/>
      <c r="N16" s="314"/>
      <c r="O16" s="314"/>
      <c r="P16" s="243"/>
      <c r="Q16" s="243"/>
    </row>
    <row r="17" spans="1:17" s="242" customFormat="1" ht="15" customHeight="1" x14ac:dyDescent="0.3">
      <c r="A17" s="365"/>
      <c r="B17" s="919"/>
      <c r="C17" s="236"/>
      <c r="D17" s="371" t="s">
        <v>742</v>
      </c>
      <c r="E17" s="371"/>
      <c r="F17" s="371"/>
      <c r="G17" s="371"/>
      <c r="H17" s="371"/>
      <c r="I17" s="371"/>
      <c r="J17" s="371"/>
      <c r="K17" s="371"/>
      <c r="L17" s="371"/>
      <c r="M17" s="371"/>
      <c r="N17" s="371"/>
      <c r="O17" s="314"/>
      <c r="P17" s="243"/>
      <c r="Q17" s="243"/>
    </row>
    <row r="18" spans="1:17" s="297" customFormat="1" ht="15" customHeight="1" x14ac:dyDescent="0.3">
      <c r="A18" s="365"/>
      <c r="B18" s="922"/>
      <c r="C18" s="236"/>
      <c r="D18" s="325"/>
    </row>
    <row r="19" spans="1:17" s="297" customFormat="1" ht="15" customHeight="1" x14ac:dyDescent="0.3">
      <c r="A19" s="365"/>
      <c r="B19" s="919"/>
      <c r="C19" s="236"/>
      <c r="D19" s="337"/>
      <c r="E19" s="1593" t="s">
        <v>755</v>
      </c>
      <c r="F19" s="1593"/>
      <c r="G19" s="1593"/>
      <c r="H19" s="1593"/>
      <c r="I19" s="1593"/>
      <c r="J19" s="1593"/>
      <c r="K19" s="1593"/>
      <c r="L19" s="323"/>
      <c r="M19" s="284"/>
    </row>
    <row r="20" spans="1:17" s="297" customFormat="1" ht="15" customHeight="1" x14ac:dyDescent="0.25">
      <c r="A20" s="363"/>
      <c r="B20" s="922"/>
      <c r="C20" s="236"/>
      <c r="D20" s="337"/>
      <c r="E20" s="1593"/>
      <c r="F20" s="1593"/>
      <c r="G20" s="1593"/>
      <c r="H20" s="1593"/>
      <c r="I20" s="1593"/>
      <c r="J20" s="1593"/>
      <c r="K20" s="1593"/>
      <c r="L20" s="323"/>
      <c r="M20" s="284"/>
    </row>
    <row r="21" spans="1:17" s="297" customFormat="1" ht="15" customHeight="1" x14ac:dyDescent="0.25">
      <c r="A21" s="363"/>
      <c r="B21" s="922"/>
      <c r="C21" s="236"/>
      <c r="D21" s="337"/>
      <c r="E21" s="587"/>
      <c r="F21" s="587"/>
      <c r="G21" s="587"/>
      <c r="H21" s="587"/>
      <c r="I21" s="587"/>
      <c r="J21" s="587"/>
      <c r="K21" s="587"/>
      <c r="L21" s="326"/>
      <c r="M21" s="327"/>
    </row>
    <row r="22" spans="1:17" s="215" customFormat="1" ht="15" customHeight="1" x14ac:dyDescent="0.3">
      <c r="A22" s="366"/>
      <c r="B22" s="922"/>
      <c r="C22" s="236"/>
      <c r="D22" s="323"/>
      <c r="E22" s="1609" t="s">
        <v>1755</v>
      </c>
      <c r="F22" s="1609"/>
      <c r="G22" s="1609"/>
      <c r="H22" s="1609"/>
      <c r="I22" s="1609"/>
      <c r="J22" s="1609"/>
      <c r="K22" s="1609"/>
      <c r="L22" s="323"/>
      <c r="M22" s="324"/>
    </row>
    <row r="23" spans="1:17" s="215" customFormat="1" x14ac:dyDescent="0.3">
      <c r="A23" s="366"/>
      <c r="B23" s="922"/>
      <c r="C23" s="236"/>
      <c r="D23" s="323"/>
      <c r="E23" s="1609"/>
      <c r="F23" s="1609"/>
      <c r="G23" s="1609"/>
      <c r="H23" s="1609"/>
      <c r="I23" s="1609"/>
      <c r="J23" s="1609"/>
      <c r="K23" s="1609"/>
      <c r="L23" s="323"/>
      <c r="M23" s="324"/>
    </row>
    <row r="24" spans="1:17" s="215" customFormat="1" ht="15" customHeight="1" x14ac:dyDescent="0.3">
      <c r="A24" s="365"/>
      <c r="B24" s="919"/>
      <c r="C24" s="236"/>
      <c r="D24" s="323"/>
      <c r="E24" s="323"/>
      <c r="F24" s="323"/>
      <c r="G24" s="323"/>
      <c r="H24" s="323"/>
      <c r="I24" s="323"/>
      <c r="J24" s="323"/>
      <c r="K24" s="323"/>
      <c r="L24" s="323"/>
      <c r="M24" s="324"/>
    </row>
    <row r="25" spans="1:17" s="215" customFormat="1" ht="15" customHeight="1" x14ac:dyDescent="0.35">
      <c r="A25" s="366"/>
      <c r="B25" s="922"/>
      <c r="C25" s="236"/>
      <c r="D25" s="328"/>
      <c r="E25" s="1844" t="s">
        <v>908</v>
      </c>
      <c r="F25" s="1833" t="s">
        <v>1045</v>
      </c>
      <c r="G25" s="1846" t="s">
        <v>1046</v>
      </c>
      <c r="H25" s="1786" t="s">
        <v>932</v>
      </c>
      <c r="I25" s="1786" t="str">
        <f>IF('1.Datos generales organización '!$G$5&lt;2021,"Factor Mix eléc.(3) kg CO2/kWh","Factor Mix eléc.(3) kg CO2e/kWh")</f>
        <v>Factor Mix eléc.(3) kg CO2/kWh</v>
      </c>
      <c r="J25" s="1848" t="str">
        <f>IF('1.Datos generales organización '!$G$5&lt;2021,"Emisiones (4) kg CO2","Emisiones (4)            kg CO2e")</f>
        <v>Emisiones (4) kg CO2</v>
      </c>
      <c r="K25" s="337"/>
      <c r="L25" s="337"/>
      <c r="Q25" s="330"/>
    </row>
    <row r="26" spans="1:17" s="215" customFormat="1" ht="15" customHeight="1" x14ac:dyDescent="0.3">
      <c r="A26" s="363"/>
      <c r="B26" s="919"/>
      <c r="C26" s="236"/>
      <c r="E26" s="1845"/>
      <c r="F26" s="1834"/>
      <c r="G26" s="1847"/>
      <c r="H26" s="1788"/>
      <c r="I26" s="1788"/>
      <c r="J26" s="1849"/>
      <c r="K26" s="337"/>
      <c r="L26" s="337"/>
    </row>
    <row r="27" spans="1:17" s="215" customFormat="1" ht="15" customHeight="1" x14ac:dyDescent="0.3">
      <c r="A27" s="363"/>
      <c r="B27" s="919"/>
      <c r="C27" s="236"/>
      <c r="E27" s="790"/>
      <c r="F27" s="1033"/>
      <c r="G27" s="1032"/>
      <c r="H27" s="728"/>
      <c r="I27" s="1357" t="str">
        <f ca="1">Datos!G2115</f>
        <v/>
      </c>
      <c r="J27" s="782" t="str">
        <f ca="1">Datos!H2115</f>
        <v/>
      </c>
      <c r="K27" s="337"/>
      <c r="L27" s="337"/>
    </row>
    <row r="28" spans="1:17" s="215" customFormat="1" ht="15" customHeight="1" x14ac:dyDescent="0.3">
      <c r="A28" s="363"/>
      <c r="B28" s="919"/>
      <c r="C28" s="236"/>
      <c r="E28" s="725"/>
      <c r="F28" s="1033"/>
      <c r="G28" s="1032"/>
      <c r="H28" s="726"/>
      <c r="I28" s="1358" t="str">
        <f ca="1">Datos!G2116</f>
        <v/>
      </c>
      <c r="J28" s="782" t="str">
        <f ca="1">Datos!H2116</f>
        <v/>
      </c>
      <c r="K28" s="337"/>
      <c r="L28" s="337"/>
    </row>
    <row r="29" spans="1:17" s="215" customFormat="1" ht="15" customHeight="1" x14ac:dyDescent="0.3">
      <c r="A29" s="365"/>
      <c r="B29" s="919"/>
      <c r="C29" s="236"/>
      <c r="E29" s="725"/>
      <c r="F29" s="1033"/>
      <c r="G29" s="1032"/>
      <c r="H29" s="727"/>
      <c r="I29" s="1358" t="str">
        <f ca="1">Datos!G2117</f>
        <v/>
      </c>
      <c r="J29" s="782" t="str">
        <f ca="1">Datos!H2117</f>
        <v/>
      </c>
      <c r="K29" s="337"/>
      <c r="L29" s="337"/>
    </row>
    <row r="30" spans="1:17" s="215" customFormat="1" ht="15" customHeight="1" x14ac:dyDescent="0.3">
      <c r="A30" s="365"/>
      <c r="B30" s="919"/>
      <c r="C30" s="236"/>
      <c r="E30" s="725"/>
      <c r="F30" s="1033"/>
      <c r="G30" s="1032"/>
      <c r="H30" s="727"/>
      <c r="I30" s="1358" t="str">
        <f ca="1">Datos!G2118</f>
        <v/>
      </c>
      <c r="J30" s="782" t="str">
        <f ca="1">Datos!H2118</f>
        <v/>
      </c>
      <c r="K30" s="337"/>
      <c r="L30" s="337"/>
    </row>
    <row r="31" spans="1:17" s="215" customFormat="1" ht="15" customHeight="1" x14ac:dyDescent="0.3">
      <c r="A31" s="365"/>
      <c r="B31" s="919"/>
      <c r="C31" s="236"/>
      <c r="E31" s="725"/>
      <c r="F31" s="1033"/>
      <c r="G31" s="1032"/>
      <c r="H31" s="727"/>
      <c r="I31" s="1358" t="str">
        <f ca="1">Datos!G2119</f>
        <v/>
      </c>
      <c r="J31" s="782" t="str">
        <f ca="1">Datos!H2119</f>
        <v/>
      </c>
      <c r="K31" s="337"/>
      <c r="L31" s="337"/>
    </row>
    <row r="32" spans="1:17" s="215" customFormat="1" ht="15" customHeight="1" x14ac:dyDescent="0.3">
      <c r="A32" s="365"/>
      <c r="B32" s="919"/>
      <c r="C32" s="236"/>
      <c r="E32" s="725"/>
      <c r="F32" s="1033"/>
      <c r="G32" s="1032"/>
      <c r="H32" s="727"/>
      <c r="I32" s="1358" t="str">
        <f ca="1">Datos!G2120</f>
        <v/>
      </c>
      <c r="J32" s="782" t="str">
        <f ca="1">Datos!H2120</f>
        <v/>
      </c>
      <c r="K32" s="337"/>
      <c r="L32" s="337"/>
    </row>
    <row r="33" spans="1:12" s="215" customFormat="1" ht="15" customHeight="1" x14ac:dyDescent="0.3">
      <c r="A33" s="365"/>
      <c r="B33" s="919"/>
      <c r="C33" s="236"/>
      <c r="E33" s="725"/>
      <c r="F33" s="1033"/>
      <c r="G33" s="1032"/>
      <c r="H33" s="727"/>
      <c r="I33" s="1358" t="str">
        <f ca="1">Datos!G2121</f>
        <v/>
      </c>
      <c r="J33" s="782" t="str">
        <f ca="1">Datos!H2121</f>
        <v/>
      </c>
      <c r="K33" s="337"/>
      <c r="L33" s="337"/>
    </row>
    <row r="34" spans="1:12" s="215" customFormat="1" ht="15" customHeight="1" x14ac:dyDescent="0.3">
      <c r="A34" s="363"/>
      <c r="B34" s="919"/>
      <c r="C34" s="236"/>
      <c r="E34" s="725"/>
      <c r="F34" s="1033"/>
      <c r="G34" s="1032"/>
      <c r="H34" s="727"/>
      <c r="I34" s="1358" t="str">
        <f ca="1">Datos!G2122</f>
        <v/>
      </c>
      <c r="J34" s="782" t="str">
        <f ca="1">Datos!H2122</f>
        <v/>
      </c>
      <c r="K34" s="337"/>
      <c r="L34" s="337"/>
    </row>
    <row r="35" spans="1:12" s="215" customFormat="1" ht="15" customHeight="1" x14ac:dyDescent="0.3">
      <c r="A35" s="363"/>
      <c r="B35" s="919"/>
      <c r="C35" s="236"/>
      <c r="E35" s="725"/>
      <c r="F35" s="1033"/>
      <c r="G35" s="1032"/>
      <c r="H35" s="727"/>
      <c r="I35" s="1358" t="str">
        <f ca="1">Datos!G2123</f>
        <v/>
      </c>
      <c r="J35" s="782" t="str">
        <f ca="1">Datos!H2123</f>
        <v/>
      </c>
      <c r="K35" s="337"/>
      <c r="L35" s="337"/>
    </row>
    <row r="36" spans="1:12" s="215" customFormat="1" ht="15" customHeight="1" x14ac:dyDescent="0.3">
      <c r="A36" s="363"/>
      <c r="B36" s="919"/>
      <c r="C36" s="236"/>
      <c r="E36" s="725"/>
      <c r="F36" s="1033"/>
      <c r="G36" s="1032"/>
      <c r="H36" s="727"/>
      <c r="I36" s="1358" t="str">
        <f ca="1">Datos!G2124</f>
        <v/>
      </c>
      <c r="J36" s="782" t="str">
        <f ca="1">Datos!H2124</f>
        <v/>
      </c>
      <c r="K36" s="337"/>
      <c r="L36" s="337"/>
    </row>
    <row r="37" spans="1:12" s="215" customFormat="1" ht="15" customHeight="1" x14ac:dyDescent="0.3">
      <c r="A37" s="363"/>
      <c r="B37" s="919"/>
      <c r="C37" s="236"/>
      <c r="E37" s="725"/>
      <c r="F37" s="1033"/>
      <c r="G37" s="1032"/>
      <c r="H37" s="727"/>
      <c r="I37" s="1358" t="str">
        <f ca="1">Datos!G2125</f>
        <v/>
      </c>
      <c r="J37" s="782" t="str">
        <f ca="1">Datos!H2125</f>
        <v/>
      </c>
      <c r="K37" s="337"/>
      <c r="L37" s="337"/>
    </row>
    <row r="38" spans="1:12" s="215" customFormat="1" ht="15" customHeight="1" x14ac:dyDescent="0.3">
      <c r="A38" s="363"/>
      <c r="B38" s="919"/>
      <c r="C38" s="236"/>
      <c r="E38" s="725"/>
      <c r="F38" s="1033"/>
      <c r="G38" s="1032"/>
      <c r="H38" s="727"/>
      <c r="I38" s="1358" t="str">
        <f ca="1">Datos!G2126</f>
        <v/>
      </c>
      <c r="J38" s="782" t="str">
        <f ca="1">Datos!H2126</f>
        <v/>
      </c>
      <c r="K38" s="337"/>
      <c r="L38" s="337"/>
    </row>
    <row r="39" spans="1:12" s="215" customFormat="1" ht="15" customHeight="1" x14ac:dyDescent="0.3">
      <c r="A39" s="363"/>
      <c r="B39" s="919"/>
      <c r="C39" s="236"/>
      <c r="E39" s="725"/>
      <c r="F39" s="1033"/>
      <c r="G39" s="1032"/>
      <c r="H39" s="727"/>
      <c r="I39" s="1358" t="str">
        <f ca="1">Datos!G2127</f>
        <v/>
      </c>
      <c r="J39" s="782" t="str">
        <f ca="1">Datos!H2127</f>
        <v/>
      </c>
      <c r="K39" s="337"/>
      <c r="L39" s="337"/>
    </row>
    <row r="40" spans="1:12" s="215" customFormat="1" ht="15" customHeight="1" x14ac:dyDescent="0.3">
      <c r="A40" s="363"/>
      <c r="B40" s="919"/>
      <c r="C40" s="236"/>
      <c r="E40" s="725"/>
      <c r="F40" s="1033"/>
      <c r="G40" s="1032"/>
      <c r="H40" s="727"/>
      <c r="I40" s="1358" t="str">
        <f ca="1">Datos!G2128</f>
        <v/>
      </c>
      <c r="J40" s="782" t="str">
        <f ca="1">Datos!H2128</f>
        <v/>
      </c>
      <c r="K40" s="329"/>
      <c r="L40" s="297"/>
    </row>
    <row r="41" spans="1:12" s="215" customFormat="1" ht="15" customHeight="1" x14ac:dyDescent="0.3">
      <c r="A41" s="363"/>
      <c r="B41" s="919"/>
      <c r="C41" s="236"/>
      <c r="E41" s="725"/>
      <c r="F41" s="1033"/>
      <c r="G41" s="1032"/>
      <c r="H41" s="727"/>
      <c r="I41" s="1358" t="str">
        <f ca="1">Datos!G2129</f>
        <v/>
      </c>
      <c r="J41" s="782" t="str">
        <f ca="1">Datos!H2129</f>
        <v/>
      </c>
      <c r="K41" s="329"/>
      <c r="L41" s="297"/>
    </row>
    <row r="42" spans="1:12" s="215" customFormat="1" ht="15" customHeight="1" x14ac:dyDescent="0.3">
      <c r="A42" s="363"/>
      <c r="B42" s="919"/>
      <c r="C42" s="236"/>
      <c r="E42" s="725"/>
      <c r="F42" s="1033"/>
      <c r="G42" s="1032"/>
      <c r="H42" s="727"/>
      <c r="I42" s="1358" t="str">
        <f ca="1">Datos!G2130</f>
        <v/>
      </c>
      <c r="J42" s="782" t="str">
        <f ca="1">Datos!H2130</f>
        <v/>
      </c>
      <c r="K42" s="329"/>
      <c r="L42" s="297"/>
    </row>
    <row r="43" spans="1:12" s="215" customFormat="1" ht="15" customHeight="1" x14ac:dyDescent="0.3">
      <c r="A43" s="363"/>
      <c r="B43" s="919"/>
      <c r="C43" s="236"/>
      <c r="E43" s="725"/>
      <c r="F43" s="1033"/>
      <c r="G43" s="1032"/>
      <c r="H43" s="727"/>
      <c r="I43" s="1358" t="str">
        <f ca="1">Datos!G2131</f>
        <v/>
      </c>
      <c r="J43" s="782" t="str">
        <f ca="1">Datos!H2131</f>
        <v/>
      </c>
      <c r="K43" s="329"/>
      <c r="L43" s="297"/>
    </row>
    <row r="44" spans="1:12" s="215" customFormat="1" ht="15" customHeight="1" x14ac:dyDescent="0.3">
      <c r="A44" s="363"/>
      <c r="B44" s="919"/>
      <c r="C44" s="236"/>
      <c r="E44" s="725"/>
      <c r="F44" s="1033"/>
      <c r="G44" s="1032"/>
      <c r="H44" s="727"/>
      <c r="I44" s="1358" t="str">
        <f ca="1">Datos!G2132</f>
        <v/>
      </c>
      <c r="J44" s="782" t="str">
        <f ca="1">Datos!H2132</f>
        <v/>
      </c>
      <c r="K44" s="329"/>
      <c r="L44" s="297"/>
    </row>
    <row r="45" spans="1:12" s="215" customFormat="1" ht="15" customHeight="1" x14ac:dyDescent="0.3">
      <c r="A45" s="363"/>
      <c r="B45" s="919"/>
      <c r="C45" s="236"/>
      <c r="E45" s="725"/>
      <c r="F45" s="1033"/>
      <c r="G45" s="1032"/>
      <c r="H45" s="727"/>
      <c r="I45" s="1358" t="str">
        <f ca="1">Datos!G2133</f>
        <v/>
      </c>
      <c r="J45" s="782" t="str">
        <f ca="1">Datos!H2133</f>
        <v/>
      </c>
      <c r="K45" s="329"/>
      <c r="L45" s="297"/>
    </row>
    <row r="46" spans="1:12" s="215" customFormat="1" ht="15" customHeight="1" x14ac:dyDescent="0.3">
      <c r="A46" s="363"/>
      <c r="B46" s="919"/>
      <c r="C46" s="236"/>
      <c r="E46" s="725"/>
      <c r="F46" s="1033"/>
      <c r="G46" s="1032"/>
      <c r="H46" s="727"/>
      <c r="I46" s="1358" t="str">
        <f ca="1">Datos!G2134</f>
        <v/>
      </c>
      <c r="J46" s="782" t="str">
        <f ca="1">Datos!H2134</f>
        <v/>
      </c>
      <c r="K46" s="329"/>
      <c r="L46" s="297"/>
    </row>
    <row r="47" spans="1:12" s="215" customFormat="1" ht="15" customHeight="1" x14ac:dyDescent="0.3">
      <c r="A47" s="363"/>
      <c r="B47" s="919"/>
      <c r="C47" s="236"/>
      <c r="E47" s="725"/>
      <c r="F47" s="1033"/>
      <c r="G47" s="1032"/>
      <c r="H47" s="727"/>
      <c r="I47" s="1358" t="str">
        <f ca="1">Datos!G2135</f>
        <v/>
      </c>
      <c r="J47" s="782" t="str">
        <f ca="1">Datos!H2135</f>
        <v/>
      </c>
      <c r="K47" s="329"/>
      <c r="L47" s="297"/>
    </row>
    <row r="48" spans="1:12" s="215" customFormat="1" ht="15" customHeight="1" x14ac:dyDescent="0.3">
      <c r="A48" s="363"/>
      <c r="B48" s="919"/>
      <c r="C48" s="236"/>
      <c r="E48" s="725"/>
      <c r="F48" s="1033"/>
      <c r="G48" s="1032"/>
      <c r="H48" s="727"/>
      <c r="I48" s="1358" t="str">
        <f ca="1">Datos!G2136</f>
        <v/>
      </c>
      <c r="J48" s="782" t="str">
        <f ca="1">Datos!H2136</f>
        <v/>
      </c>
      <c r="K48" s="329"/>
      <c r="L48" s="297"/>
    </row>
    <row r="49" spans="1:57" s="215" customFormat="1" ht="15" customHeight="1" x14ac:dyDescent="0.3">
      <c r="A49" s="363"/>
      <c r="B49" s="919"/>
      <c r="C49" s="236"/>
      <c r="J49" s="331">
        <f ca="1">SUM(J27:J48)</f>
        <v>0</v>
      </c>
      <c r="K49" s="329"/>
      <c r="L49" s="297"/>
    </row>
    <row r="50" spans="1:57" s="215" customFormat="1" ht="17.25" customHeight="1" x14ac:dyDescent="0.3">
      <c r="A50" s="363"/>
      <c r="B50" s="919"/>
      <c r="C50" s="236"/>
      <c r="E50" s="1737" t="s">
        <v>2416</v>
      </c>
      <c r="F50" s="1737"/>
      <c r="G50" s="1737"/>
      <c r="H50" s="1737"/>
      <c r="I50" s="1737"/>
      <c r="J50" s="1737"/>
      <c r="K50" s="1737"/>
      <c r="L50" s="297"/>
    </row>
    <row r="51" spans="1:57" s="215" customFormat="1" ht="17.25" customHeight="1" x14ac:dyDescent="0.3">
      <c r="A51" s="363"/>
      <c r="B51" s="919"/>
      <c r="C51" s="236"/>
      <c r="E51" s="1737"/>
      <c r="F51" s="1737"/>
      <c r="G51" s="1737"/>
      <c r="H51" s="1737"/>
      <c r="I51" s="1737"/>
      <c r="J51" s="1737"/>
      <c r="K51" s="1737"/>
      <c r="L51" s="297"/>
    </row>
    <row r="52" spans="1:57" s="215" customFormat="1" ht="22.5" customHeight="1" x14ac:dyDescent="0.3">
      <c r="A52" s="363"/>
      <c r="B52" s="919"/>
      <c r="C52" s="236"/>
      <c r="E52" s="1737"/>
      <c r="F52" s="1737"/>
      <c r="G52" s="1737"/>
      <c r="H52" s="1737"/>
      <c r="I52" s="1737"/>
      <c r="J52" s="1737"/>
      <c r="K52" s="1737"/>
    </row>
    <row r="53" spans="1:57" s="215" customFormat="1" ht="17.25" customHeight="1" x14ac:dyDescent="0.3">
      <c r="A53" s="363"/>
      <c r="B53" s="919"/>
      <c r="C53" s="236"/>
      <c r="E53" s="1737" t="s">
        <v>1752</v>
      </c>
      <c r="F53" s="1737"/>
      <c r="G53" s="1737"/>
      <c r="H53" s="1737"/>
      <c r="I53" s="1737"/>
      <c r="J53" s="1737"/>
      <c r="K53" s="1737"/>
    </row>
    <row r="54" spans="1:57" s="215" customFormat="1" x14ac:dyDescent="0.3">
      <c r="A54" s="363"/>
      <c r="B54" s="919"/>
      <c r="C54" s="236"/>
      <c r="E54" s="1737"/>
      <c r="F54" s="1737"/>
      <c r="G54" s="1737"/>
      <c r="H54" s="1737"/>
      <c r="I54" s="1737"/>
      <c r="J54" s="1737"/>
      <c r="K54" s="1737"/>
    </row>
    <row r="55" spans="1:57" s="215" customFormat="1" ht="29.25" customHeight="1" x14ac:dyDescent="0.3">
      <c r="A55" s="363"/>
      <c r="B55" s="919"/>
      <c r="C55" s="236"/>
      <c r="E55" s="1850" t="s">
        <v>2418</v>
      </c>
      <c r="F55" s="1850"/>
      <c r="G55" s="1850"/>
      <c r="H55" s="1850"/>
      <c r="I55" s="1850"/>
      <c r="J55" s="1850"/>
      <c r="K55" s="1850"/>
    </row>
    <row r="56" spans="1:57" s="297" customFormat="1" ht="17.25" customHeight="1" x14ac:dyDescent="0.2">
      <c r="A56" s="1515"/>
      <c r="B56" s="1516"/>
      <c r="C56" s="759"/>
      <c r="E56" s="1851" t="s">
        <v>2393</v>
      </c>
      <c r="F56" s="1851"/>
      <c r="G56" s="1513"/>
      <c r="H56" s="1513"/>
      <c r="I56" s="1513"/>
      <c r="J56" s="1513"/>
      <c r="K56" s="1513"/>
    </row>
    <row r="57" spans="1:57" s="215" customFormat="1" ht="17.25" customHeight="1" x14ac:dyDescent="0.3">
      <c r="A57" s="363"/>
      <c r="B57" s="919"/>
      <c r="C57" s="236"/>
      <c r="E57" s="1737" t="s">
        <v>1753</v>
      </c>
      <c r="F57" s="1737"/>
      <c r="G57" s="1737"/>
      <c r="H57" s="1737"/>
      <c r="I57" s="1737"/>
      <c r="J57" s="1737"/>
      <c r="K57" s="1737"/>
    </row>
    <row r="58" spans="1:57" s="215" customFormat="1" ht="17.25" customHeight="1" x14ac:dyDescent="0.3">
      <c r="A58" s="363"/>
      <c r="B58" s="919"/>
      <c r="C58" s="236"/>
      <c r="E58" s="1737"/>
      <c r="F58" s="1737"/>
      <c r="G58" s="1737"/>
      <c r="H58" s="1737"/>
      <c r="I58" s="1737"/>
      <c r="J58" s="1737"/>
      <c r="K58" s="1737"/>
    </row>
    <row r="59" spans="1:57" s="215" customFormat="1" ht="17.25" customHeight="1" x14ac:dyDescent="0.3">
      <c r="A59" s="363"/>
      <c r="B59" s="919"/>
      <c r="C59" s="236"/>
      <c r="D59" s="225"/>
      <c r="E59" s="718" t="s">
        <v>2417</v>
      </c>
      <c r="F59" s="590"/>
      <c r="G59" s="590"/>
      <c r="H59" s="590"/>
      <c r="I59" s="590"/>
      <c r="J59" s="590"/>
      <c r="K59" s="590"/>
      <c r="L59" s="302"/>
      <c r="M59" s="302"/>
      <c r="AW59" s="302"/>
      <c r="AX59" s="302"/>
      <c r="AY59" s="302"/>
      <c r="AZ59" s="302"/>
      <c r="BA59" s="302"/>
      <c r="BB59" s="302"/>
      <c r="BC59" s="302"/>
      <c r="BD59" s="302"/>
      <c r="BE59" s="302"/>
    </row>
    <row r="60" spans="1:57" s="215" customFormat="1" ht="17.25" customHeight="1" x14ac:dyDescent="0.3">
      <c r="A60" s="363"/>
      <c r="B60" s="919"/>
      <c r="C60" s="236"/>
      <c r="D60" s="225"/>
      <c r="E60" s="590"/>
      <c r="F60" s="590"/>
      <c r="G60" s="590"/>
      <c r="H60" s="590"/>
      <c r="I60" s="590"/>
      <c r="J60" s="590"/>
      <c r="K60" s="590"/>
      <c r="L60" s="302"/>
      <c r="M60" s="302"/>
      <c r="AW60" s="302"/>
      <c r="AX60" s="302"/>
      <c r="AY60" s="302"/>
      <c r="AZ60" s="302"/>
      <c r="BA60" s="302"/>
      <c r="BB60" s="302"/>
      <c r="BC60" s="302"/>
      <c r="BD60" s="302"/>
      <c r="BE60" s="302"/>
    </row>
    <row r="61" spans="1:57" s="215" customFormat="1" ht="15" customHeight="1" x14ac:dyDescent="0.3">
      <c r="A61" s="363"/>
      <c r="B61" s="919"/>
      <c r="C61" s="236"/>
    </row>
    <row r="62" spans="1:57" s="242" customFormat="1" ht="15" customHeight="1" x14ac:dyDescent="0.25">
      <c r="A62" s="363"/>
      <c r="B62" s="919"/>
      <c r="C62" s="236"/>
      <c r="D62" s="371" t="s">
        <v>749</v>
      </c>
      <c r="E62" s="371"/>
      <c r="F62" s="371"/>
      <c r="G62" s="371"/>
      <c r="H62" s="371"/>
      <c r="I62" s="371"/>
      <c r="J62" s="371"/>
      <c r="K62" s="371"/>
      <c r="L62" s="371"/>
      <c r="M62" s="371"/>
      <c r="N62" s="371"/>
      <c r="O62" s="314"/>
      <c r="P62" s="243"/>
      <c r="Q62" s="243"/>
    </row>
    <row r="63" spans="1:57" s="297" customFormat="1" ht="15" customHeight="1" x14ac:dyDescent="0.25">
      <c r="A63" s="363"/>
      <c r="B63" s="919"/>
      <c r="C63" s="236"/>
      <c r="D63" s="325"/>
    </row>
    <row r="64" spans="1:57" s="215" customFormat="1" ht="15" customHeight="1" x14ac:dyDescent="0.3">
      <c r="A64" s="363"/>
      <c r="B64" s="919"/>
      <c r="C64" s="236"/>
      <c r="D64" s="281"/>
      <c r="E64" s="1609" t="s">
        <v>1754</v>
      </c>
      <c r="F64" s="1609"/>
      <c r="G64" s="1609"/>
      <c r="H64" s="1609"/>
      <c r="I64" s="1609"/>
      <c r="J64" s="1609"/>
      <c r="K64" s="1609"/>
      <c r="L64" s="332"/>
      <c r="M64" s="324"/>
    </row>
    <row r="65" spans="1:13" s="215" customFormat="1" ht="17.25" customHeight="1" x14ac:dyDescent="0.3">
      <c r="A65" s="363"/>
      <c r="B65" s="919"/>
      <c r="C65" s="236"/>
      <c r="D65" s="587"/>
      <c r="E65" s="1609"/>
      <c r="F65" s="1609"/>
      <c r="G65" s="1609"/>
      <c r="H65" s="1609"/>
      <c r="I65" s="1609"/>
      <c r="J65" s="1609"/>
      <c r="K65" s="1609"/>
      <c r="L65" s="332"/>
      <c r="M65" s="324"/>
    </row>
    <row r="66" spans="1:13" s="215" customFormat="1" ht="15" customHeight="1" x14ac:dyDescent="0.3">
      <c r="A66" s="363"/>
      <c r="B66" s="919"/>
      <c r="C66" s="236"/>
      <c r="D66" s="1856" t="s">
        <v>2419</v>
      </c>
      <c r="E66" s="1856"/>
      <c r="F66" s="1856"/>
      <c r="G66" s="1856"/>
      <c r="H66" s="1856"/>
      <c r="I66" s="1856"/>
      <c r="J66" s="1856"/>
      <c r="K66" s="1856"/>
    </row>
    <row r="67" spans="1:13" s="215" customFormat="1" ht="17.25" customHeight="1" x14ac:dyDescent="0.3">
      <c r="A67" s="363"/>
      <c r="B67" s="919"/>
      <c r="C67" s="236"/>
      <c r="D67" s="1856"/>
      <c r="E67" s="1856"/>
      <c r="F67" s="1856"/>
      <c r="G67" s="1856"/>
      <c r="H67" s="1856"/>
      <c r="I67" s="1856"/>
      <c r="J67" s="1856"/>
      <c r="K67" s="1856"/>
    </row>
    <row r="68" spans="1:13" s="215" customFormat="1" ht="17.25" customHeight="1" x14ac:dyDescent="0.3">
      <c r="A68" s="363"/>
      <c r="B68" s="919"/>
      <c r="C68" s="236"/>
      <c r="D68" s="1856" t="s">
        <v>756</v>
      </c>
      <c r="E68" s="1856"/>
      <c r="F68" s="1856"/>
      <c r="G68" s="1856"/>
      <c r="H68" s="1856"/>
      <c r="I68" s="1856"/>
      <c r="J68" s="1856"/>
      <c r="K68" s="1856"/>
    </row>
    <row r="69" spans="1:13" s="215" customFormat="1" ht="15" customHeight="1" x14ac:dyDescent="0.3">
      <c r="A69" s="363"/>
      <c r="B69" s="919"/>
      <c r="C69" s="236"/>
      <c r="D69" s="1856"/>
      <c r="E69" s="1856"/>
      <c r="F69" s="1856"/>
      <c r="G69" s="1856"/>
      <c r="H69" s="1856"/>
      <c r="I69" s="1856"/>
      <c r="J69" s="1856"/>
      <c r="K69" s="1856"/>
    </row>
    <row r="70" spans="1:13" s="215" customFormat="1" ht="15" customHeight="1" x14ac:dyDescent="0.3">
      <c r="A70" s="363"/>
      <c r="B70" s="919"/>
      <c r="C70" s="236"/>
      <c r="E70" s="326"/>
      <c r="F70" s="326"/>
      <c r="G70" s="326"/>
      <c r="H70" s="326"/>
      <c r="I70" s="326"/>
      <c r="J70" s="326"/>
      <c r="K70" s="326"/>
    </row>
    <row r="71" spans="1:13" s="215" customFormat="1" ht="15" customHeight="1" x14ac:dyDescent="0.3">
      <c r="A71" s="363"/>
      <c r="B71" s="919"/>
      <c r="C71" s="236"/>
      <c r="E71" s="1844" t="s">
        <v>908</v>
      </c>
      <c r="F71" s="1833" t="s">
        <v>1047</v>
      </c>
      <c r="G71" s="1857" t="s">
        <v>1046</v>
      </c>
      <c r="H71" s="1833" t="s">
        <v>373</v>
      </c>
      <c r="I71" s="1786" t="str">
        <f>IF('1.Datos generales organización '!$G$5&lt;2021,"Factor Mix eléc.(3) kg CO2/kWh","Factor Mix eléc.(3) kg CO2e/kWh")</f>
        <v>Factor Mix eléc.(3) kg CO2/kWh</v>
      </c>
      <c r="J71" s="1848" t="str">
        <f>IF('1.Datos generales organización '!$G$5&lt;2021,"Emisiones (4) kg CO2","Emisiones (4)            kg CO2e")</f>
        <v>Emisiones (4) kg CO2</v>
      </c>
    </row>
    <row r="72" spans="1:13" s="215" customFormat="1" ht="15" customHeight="1" x14ac:dyDescent="0.3">
      <c r="A72" s="363"/>
      <c r="B72" s="919"/>
      <c r="C72" s="236"/>
      <c r="E72" s="1845"/>
      <c r="F72" s="1834"/>
      <c r="G72" s="1858"/>
      <c r="H72" s="1834"/>
      <c r="I72" s="1788"/>
      <c r="J72" s="1849"/>
    </row>
    <row r="73" spans="1:13" s="215" customFormat="1" ht="15" customHeight="1" x14ac:dyDescent="0.3">
      <c r="A73" s="363"/>
      <c r="B73" s="919"/>
      <c r="C73" s="236"/>
      <c r="E73" s="725"/>
      <c r="F73" s="1032"/>
      <c r="G73" s="1031"/>
      <c r="H73" s="726"/>
      <c r="I73" s="1358" t="str">
        <f ca="1">Datos!G2381</f>
        <v/>
      </c>
      <c r="J73" s="782" t="str">
        <f ca="1">Datos!H2381</f>
        <v/>
      </c>
    </row>
    <row r="74" spans="1:13" s="215" customFormat="1" ht="15" customHeight="1" x14ac:dyDescent="0.3">
      <c r="A74" s="363"/>
      <c r="B74" s="919"/>
      <c r="C74" s="236"/>
      <c r="E74" s="725"/>
      <c r="F74" s="1032"/>
      <c r="G74" s="1031"/>
      <c r="H74" s="726"/>
      <c r="I74" s="1358" t="str">
        <f ca="1">Datos!G2382</f>
        <v/>
      </c>
      <c r="J74" s="782" t="str">
        <f ca="1">Datos!H2382</f>
        <v/>
      </c>
    </row>
    <row r="75" spans="1:13" s="215" customFormat="1" ht="15" customHeight="1" x14ac:dyDescent="0.3">
      <c r="A75" s="363"/>
      <c r="B75" s="919"/>
      <c r="C75" s="236"/>
      <c r="E75" s="725"/>
      <c r="F75" s="1032"/>
      <c r="G75" s="1031"/>
      <c r="H75" s="727"/>
      <c r="I75" s="1358" t="str">
        <f ca="1">Datos!G2383</f>
        <v/>
      </c>
      <c r="J75" s="782" t="str">
        <f ca="1">Datos!H2383</f>
        <v/>
      </c>
    </row>
    <row r="76" spans="1:13" s="215" customFormat="1" ht="15" customHeight="1" x14ac:dyDescent="0.3">
      <c r="A76" s="363"/>
      <c r="B76" s="919"/>
      <c r="C76" s="236"/>
      <c r="E76" s="725"/>
      <c r="F76" s="1032"/>
      <c r="G76" s="1031"/>
      <c r="H76" s="727"/>
      <c r="I76" s="1358" t="str">
        <f ca="1">Datos!G2384</f>
        <v/>
      </c>
      <c r="J76" s="782" t="str">
        <f ca="1">Datos!H2384</f>
        <v/>
      </c>
    </row>
    <row r="77" spans="1:13" s="215" customFormat="1" ht="15" customHeight="1" x14ac:dyDescent="0.3">
      <c r="A77" s="363"/>
      <c r="B77" s="919"/>
      <c r="C77" s="236"/>
      <c r="E77" s="725"/>
      <c r="F77" s="1032"/>
      <c r="G77" s="1031"/>
      <c r="H77" s="727"/>
      <c r="I77" s="1358" t="str">
        <f ca="1">Datos!G2385</f>
        <v/>
      </c>
      <c r="J77" s="782" t="str">
        <f ca="1">Datos!H2385</f>
        <v/>
      </c>
    </row>
    <row r="78" spans="1:13" s="215" customFormat="1" ht="15" customHeight="1" x14ac:dyDescent="0.3">
      <c r="A78" s="363"/>
      <c r="B78" s="919"/>
      <c r="C78" s="236"/>
      <c r="E78" s="725"/>
      <c r="F78" s="1032"/>
      <c r="G78" s="1031"/>
      <c r="H78" s="727"/>
      <c r="I78" s="1358" t="str">
        <f ca="1">Datos!G2386</f>
        <v/>
      </c>
      <c r="J78" s="782" t="str">
        <f ca="1">Datos!H2386</f>
        <v/>
      </c>
    </row>
    <row r="79" spans="1:13" s="215" customFormat="1" ht="15" customHeight="1" x14ac:dyDescent="0.3">
      <c r="A79" s="363"/>
      <c r="B79" s="919"/>
      <c r="C79" s="242"/>
      <c r="E79" s="725"/>
      <c r="F79" s="1032"/>
      <c r="G79" s="1031"/>
      <c r="H79" s="727"/>
      <c r="I79" s="1358" t="str">
        <f ca="1">Datos!G2387</f>
        <v/>
      </c>
      <c r="J79" s="782" t="str">
        <f ca="1">Datos!H2387</f>
        <v/>
      </c>
    </row>
    <row r="80" spans="1:13" s="215" customFormat="1" ht="15" customHeight="1" x14ac:dyDescent="0.3">
      <c r="A80" s="363"/>
      <c r="B80" s="919"/>
      <c r="C80" s="242"/>
      <c r="E80" s="725"/>
      <c r="F80" s="1032"/>
      <c r="G80" s="1031"/>
      <c r="H80" s="727"/>
      <c r="I80" s="1358" t="str">
        <f ca="1">Datos!G2388</f>
        <v/>
      </c>
      <c r="J80" s="782" t="str">
        <f ca="1">Datos!H2388</f>
        <v/>
      </c>
    </row>
    <row r="81" spans="1:57" s="215" customFormat="1" ht="15" customHeight="1" x14ac:dyDescent="0.3">
      <c r="A81" s="363"/>
      <c r="B81" s="919"/>
      <c r="C81" s="242"/>
      <c r="E81" s="725"/>
      <c r="F81" s="1032"/>
      <c r="G81" s="1031"/>
      <c r="H81" s="727"/>
      <c r="I81" s="1358" t="str">
        <f ca="1">Datos!G2389</f>
        <v/>
      </c>
      <c r="J81" s="782" t="str">
        <f ca="1">Datos!H2389</f>
        <v/>
      </c>
    </row>
    <row r="82" spans="1:57" s="215" customFormat="1" ht="15" customHeight="1" x14ac:dyDescent="0.3">
      <c r="A82" s="363"/>
      <c r="B82" s="919"/>
      <c r="C82" s="242"/>
      <c r="E82" s="725"/>
      <c r="F82" s="1032"/>
      <c r="G82" s="1031"/>
      <c r="H82" s="727"/>
      <c r="I82" s="1358" t="str">
        <f ca="1">Datos!G2390</f>
        <v/>
      </c>
      <c r="J82" s="782" t="str">
        <f ca="1">Datos!H2390</f>
        <v/>
      </c>
    </row>
    <row r="83" spans="1:57" s="215" customFormat="1" ht="14.25" customHeight="1" x14ac:dyDescent="0.3">
      <c r="A83" s="363"/>
      <c r="B83" s="919"/>
      <c r="C83" s="236"/>
      <c r="J83" s="331">
        <f ca="1">SUM(J73:J82)</f>
        <v>0</v>
      </c>
    </row>
    <row r="84" spans="1:57" s="215" customFormat="1" ht="14.25" customHeight="1" x14ac:dyDescent="0.3">
      <c r="A84" s="363"/>
      <c r="B84" s="919"/>
      <c r="C84" s="236"/>
      <c r="E84" s="1747" t="s">
        <v>2420</v>
      </c>
      <c r="F84" s="1747"/>
      <c r="G84" s="1747"/>
      <c r="H84" s="1747"/>
      <c r="I84" s="1747"/>
      <c r="J84" s="1747"/>
      <c r="K84" s="1747"/>
      <c r="L84" s="297"/>
    </row>
    <row r="85" spans="1:57" s="215" customFormat="1" ht="14.25" customHeight="1" x14ac:dyDescent="0.3">
      <c r="A85" s="363"/>
      <c r="B85" s="919"/>
      <c r="C85" s="236"/>
      <c r="E85" s="1747"/>
      <c r="F85" s="1747"/>
      <c r="G85" s="1747"/>
      <c r="H85" s="1747"/>
      <c r="I85" s="1747"/>
      <c r="J85" s="1747"/>
      <c r="K85" s="1747"/>
    </row>
    <row r="86" spans="1:57" s="215" customFormat="1" ht="17.25" customHeight="1" x14ac:dyDescent="0.3">
      <c r="A86" s="363"/>
      <c r="B86" s="919"/>
      <c r="C86" s="236"/>
      <c r="E86" s="1737" t="s">
        <v>1752</v>
      </c>
      <c r="F86" s="1737"/>
      <c r="G86" s="1737"/>
      <c r="H86" s="1737"/>
      <c r="I86" s="1737"/>
      <c r="J86" s="1737"/>
      <c r="K86" s="1737"/>
    </row>
    <row r="87" spans="1:57" s="215" customFormat="1" x14ac:dyDescent="0.3">
      <c r="A87" s="363"/>
      <c r="B87" s="919"/>
      <c r="C87" s="236"/>
      <c r="E87" s="1737"/>
      <c r="F87" s="1737"/>
      <c r="G87" s="1737"/>
      <c r="H87" s="1737"/>
      <c r="I87" s="1737"/>
      <c r="J87" s="1737"/>
      <c r="K87" s="1737"/>
    </row>
    <row r="88" spans="1:57" s="215" customFormat="1" ht="16.5" customHeight="1" x14ac:dyDescent="0.3">
      <c r="A88" s="363"/>
      <c r="B88" s="919"/>
      <c r="C88" s="236"/>
      <c r="E88" s="1737" t="s">
        <v>2421</v>
      </c>
      <c r="F88" s="1737"/>
      <c r="G88" s="1737"/>
      <c r="H88" s="1737"/>
      <c r="I88" s="1737"/>
      <c r="J88" s="1737"/>
      <c r="K88" s="1737"/>
    </row>
    <row r="89" spans="1:57" s="215" customFormat="1" ht="14.25" customHeight="1" x14ac:dyDescent="0.3">
      <c r="A89" s="363"/>
      <c r="B89" s="919"/>
      <c r="C89" s="236"/>
      <c r="E89" s="1737"/>
      <c r="F89" s="1737"/>
      <c r="G89" s="1737"/>
      <c r="H89" s="1737"/>
      <c r="I89" s="1737"/>
      <c r="J89" s="1737"/>
      <c r="K89" s="1737"/>
    </row>
    <row r="90" spans="1:57" s="215" customFormat="1" ht="17.25" customHeight="1" x14ac:dyDescent="0.3">
      <c r="A90" s="363"/>
      <c r="B90" s="919"/>
      <c r="C90" s="236"/>
      <c r="E90" s="1851" t="s">
        <v>2393</v>
      </c>
      <c r="F90" s="1851"/>
      <c r="G90" s="1513"/>
      <c r="H90" s="1513"/>
      <c r="I90" s="1513"/>
      <c r="J90" s="1513"/>
      <c r="K90" s="1513"/>
    </row>
    <row r="91" spans="1:57" s="215" customFormat="1" ht="17.25" customHeight="1" x14ac:dyDescent="0.3">
      <c r="A91" s="363"/>
      <c r="B91" s="919"/>
      <c r="C91" s="236"/>
      <c r="E91" s="1737" t="s">
        <v>1753</v>
      </c>
      <c r="F91" s="1737"/>
      <c r="G91" s="1737"/>
      <c r="H91" s="1737"/>
      <c r="I91" s="1737"/>
      <c r="J91" s="1737"/>
      <c r="K91" s="1737"/>
    </row>
    <row r="92" spans="1:57" s="215" customFormat="1" ht="17.25" customHeight="1" x14ac:dyDescent="0.3">
      <c r="A92" s="363"/>
      <c r="B92" s="919"/>
      <c r="C92" s="236"/>
      <c r="E92" s="1737"/>
      <c r="F92" s="1737"/>
      <c r="G92" s="1737"/>
      <c r="H92" s="1737"/>
      <c r="I92" s="1737"/>
      <c r="J92" s="1737"/>
      <c r="K92" s="1737"/>
    </row>
    <row r="93" spans="1:57" s="215" customFormat="1" ht="17.25" customHeight="1" x14ac:dyDescent="0.3">
      <c r="A93" s="363"/>
      <c r="B93" s="919"/>
      <c r="C93" s="236"/>
      <c r="D93" s="225"/>
      <c r="E93" s="718" t="s">
        <v>2417</v>
      </c>
      <c r="F93" s="590"/>
      <c r="G93" s="590"/>
      <c r="H93" s="590"/>
      <c r="I93" s="590"/>
      <c r="J93" s="590"/>
      <c r="K93" s="590"/>
      <c r="L93" s="302"/>
      <c r="M93" s="302"/>
      <c r="AW93" s="302"/>
      <c r="AX93" s="302"/>
      <c r="AY93" s="302"/>
      <c r="AZ93" s="302"/>
      <c r="BA93" s="302"/>
      <c r="BB93" s="302"/>
      <c r="BC93" s="302"/>
      <c r="BD93" s="302"/>
      <c r="BE93" s="302"/>
    </row>
    <row r="94" spans="1:57" s="215" customFormat="1" ht="14.25" customHeight="1" x14ac:dyDescent="0.3">
      <c r="A94" s="363"/>
      <c r="B94" s="919"/>
      <c r="C94" s="236"/>
      <c r="D94" s="225"/>
      <c r="E94" s="1855"/>
      <c r="F94" s="1855"/>
      <c r="G94" s="1855"/>
      <c r="H94" s="1855"/>
      <c r="I94" s="1855"/>
      <c r="J94" s="1855"/>
      <c r="K94" s="1855"/>
      <c r="L94" s="302"/>
      <c r="M94" s="302"/>
      <c r="AW94" s="302"/>
      <c r="AX94" s="302"/>
      <c r="AY94" s="302"/>
      <c r="AZ94" s="302"/>
      <c r="BA94" s="302"/>
      <c r="BB94" s="302"/>
      <c r="BC94" s="302"/>
      <c r="BD94" s="302"/>
      <c r="BE94" s="302"/>
    </row>
    <row r="95" spans="1:57" s="242" customFormat="1" ht="15" customHeight="1" x14ac:dyDescent="0.25">
      <c r="A95" s="363"/>
      <c r="B95" s="919"/>
      <c r="C95" s="236"/>
      <c r="D95" s="371" t="s">
        <v>743</v>
      </c>
      <c r="E95" s="371"/>
      <c r="F95" s="371"/>
      <c r="G95" s="371"/>
      <c r="H95" s="371"/>
      <c r="I95" s="371"/>
      <c r="J95" s="371"/>
      <c r="K95" s="371"/>
      <c r="L95" s="371"/>
      <c r="M95" s="371"/>
      <c r="N95" s="371"/>
      <c r="O95" s="314"/>
      <c r="P95" s="243"/>
      <c r="Q95" s="243"/>
    </row>
    <row r="96" spans="1:57" s="215" customFormat="1" ht="15" customHeight="1" x14ac:dyDescent="0.3">
      <c r="A96" s="363"/>
      <c r="B96" s="919"/>
      <c r="C96" s="236"/>
      <c r="G96" s="302"/>
      <c r="H96" s="302"/>
      <c r="I96" s="302"/>
      <c r="J96" s="302"/>
      <c r="K96" s="302"/>
      <c r="L96" s="302"/>
      <c r="M96" s="302"/>
      <c r="AW96" s="302"/>
      <c r="AX96" s="302"/>
      <c r="AY96" s="302"/>
      <c r="AZ96" s="302"/>
      <c r="BA96" s="302"/>
      <c r="BB96" s="302"/>
      <c r="BC96" s="302"/>
      <c r="BD96" s="302"/>
      <c r="BE96" s="302"/>
    </row>
    <row r="97" spans="1:57" s="215" customFormat="1" ht="15" customHeight="1" x14ac:dyDescent="0.3">
      <c r="A97" s="363"/>
      <c r="B97" s="919"/>
      <c r="C97" s="236"/>
      <c r="D97" s="225"/>
      <c r="E97" s="1609" t="s">
        <v>1751</v>
      </c>
      <c r="F97" s="1609"/>
      <c r="G97" s="1609"/>
      <c r="H97" s="1609"/>
      <c r="I97" s="1609"/>
      <c r="J97" s="1609"/>
      <c r="K97" s="1609"/>
      <c r="L97" s="302"/>
      <c r="M97" s="302"/>
      <c r="AW97" s="302"/>
      <c r="AX97" s="302"/>
      <c r="AY97" s="302"/>
      <c r="AZ97" s="302"/>
      <c r="BA97" s="302"/>
      <c r="BB97" s="302"/>
      <c r="BC97" s="302"/>
      <c r="BD97" s="302"/>
      <c r="BE97" s="302"/>
    </row>
    <row r="98" spans="1:57" s="215" customFormat="1" ht="20.25" customHeight="1" x14ac:dyDescent="0.3">
      <c r="A98" s="363"/>
      <c r="B98" s="919"/>
      <c r="C98" s="236"/>
      <c r="D98" s="225"/>
      <c r="E98" s="1609"/>
      <c r="F98" s="1609"/>
      <c r="G98" s="1609"/>
      <c r="H98" s="1609"/>
      <c r="I98" s="1609"/>
      <c r="J98" s="1609"/>
      <c r="K98" s="1609"/>
      <c r="L98" s="302"/>
      <c r="M98" s="302"/>
      <c r="AW98" s="302"/>
      <c r="AX98" s="302"/>
      <c r="AY98" s="302"/>
      <c r="AZ98" s="302"/>
      <c r="BA98" s="302"/>
      <c r="BB98" s="302"/>
      <c r="BC98" s="302"/>
      <c r="BD98" s="302"/>
      <c r="BE98" s="302"/>
    </row>
    <row r="99" spans="1:57" ht="15" customHeight="1" x14ac:dyDescent="0.3">
      <c r="D99" s="236"/>
      <c r="E99" s="236"/>
      <c r="F99" s="236"/>
      <c r="G99" s="236"/>
      <c r="H99" s="236"/>
      <c r="I99" s="236"/>
      <c r="J99" s="236"/>
      <c r="K99" s="236"/>
      <c r="L99" s="236"/>
      <c r="M99" s="236"/>
      <c r="N99" s="236"/>
      <c r="O99" s="236"/>
      <c r="P99" s="236"/>
      <c r="Q99" s="236"/>
      <c r="R99" s="236"/>
      <c r="S99" s="236"/>
      <c r="T99" s="236"/>
      <c r="U99" s="236"/>
      <c r="V99" s="236"/>
      <c r="W99" s="236"/>
      <c r="X99" s="236"/>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row>
    <row r="100" spans="1:57" ht="15" customHeight="1" x14ac:dyDescent="0.3">
      <c r="E100" s="1852" t="s">
        <v>908</v>
      </c>
      <c r="F100" s="1853" t="s">
        <v>757</v>
      </c>
      <c r="G100" s="1741" t="s">
        <v>676</v>
      </c>
      <c r="H100" s="1853" t="s">
        <v>1048</v>
      </c>
      <c r="I100" s="1854" t="s">
        <v>933</v>
      </c>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row>
    <row r="101" spans="1:57" ht="15" customHeight="1" x14ac:dyDescent="0.3">
      <c r="E101" s="1852"/>
      <c r="F101" s="1853"/>
      <c r="G101" s="1741"/>
      <c r="H101" s="1853"/>
      <c r="I101" s="1854"/>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row>
    <row r="102" spans="1:57" ht="15" customHeight="1" x14ac:dyDescent="0.3">
      <c r="E102" s="725"/>
      <c r="F102" s="1031"/>
      <c r="G102" s="726"/>
      <c r="H102" s="1359"/>
      <c r="I102" s="782" t="str">
        <f>Datos!G2405</f>
        <v/>
      </c>
      <c r="J102" s="333"/>
      <c r="K102" s="333"/>
      <c r="L102" s="333"/>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row>
    <row r="103" spans="1:57" ht="15" customHeight="1" x14ac:dyDescent="0.3">
      <c r="E103" s="725"/>
      <c r="F103" s="1031"/>
      <c r="G103" s="726"/>
      <c r="H103" s="1359"/>
      <c r="I103" s="782" t="str">
        <f>Datos!G2406</f>
        <v/>
      </c>
      <c r="J103" s="333"/>
      <c r="K103" s="333"/>
      <c r="L103" s="333"/>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row>
    <row r="104" spans="1:57" ht="15" customHeight="1" x14ac:dyDescent="0.3">
      <c r="E104" s="725"/>
      <c r="F104" s="1031"/>
      <c r="G104" s="726"/>
      <c r="H104" s="1359"/>
      <c r="I104" s="782" t="str">
        <f>Datos!G2407</f>
        <v/>
      </c>
      <c r="J104" s="333"/>
      <c r="K104" s="333"/>
      <c r="L104" s="333"/>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row>
    <row r="105" spans="1:57" ht="15" customHeight="1" x14ac:dyDescent="0.3">
      <c r="E105" s="725"/>
      <c r="F105" s="1031"/>
      <c r="G105" s="726"/>
      <c r="H105" s="1359"/>
      <c r="I105" s="782" t="str">
        <f>Datos!G2408</f>
        <v/>
      </c>
      <c r="J105" s="333"/>
      <c r="K105" s="333"/>
      <c r="L105" s="333"/>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row>
    <row r="106" spans="1:57" ht="15" customHeight="1" x14ac:dyDescent="0.3">
      <c r="E106" s="725"/>
      <c r="F106" s="1031"/>
      <c r="G106" s="726"/>
      <c r="H106" s="1359"/>
      <c r="I106" s="782" t="str">
        <f>Datos!G2409</f>
        <v/>
      </c>
      <c r="J106" s="333"/>
      <c r="K106" s="333"/>
      <c r="L106" s="333"/>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row>
    <row r="107" spans="1:57" ht="15" customHeight="1" x14ac:dyDescent="0.3">
      <c r="E107" s="725"/>
      <c r="F107" s="1031"/>
      <c r="G107" s="726"/>
      <c r="H107" s="1359"/>
      <c r="I107" s="782" t="str">
        <f>Datos!G2410</f>
        <v/>
      </c>
      <c r="J107" s="333"/>
      <c r="K107" s="333"/>
      <c r="L107" s="333"/>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row>
    <row r="108" spans="1:57" ht="15" customHeight="1" x14ac:dyDescent="0.3">
      <c r="E108" s="725"/>
      <c r="F108" s="1031"/>
      <c r="G108" s="726"/>
      <c r="H108" s="1359"/>
      <c r="I108" s="782" t="str">
        <f>Datos!G2411</f>
        <v/>
      </c>
      <c r="J108" s="333"/>
      <c r="K108" s="333"/>
      <c r="L108" s="333"/>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row>
    <row r="109" spans="1:57" ht="15" customHeight="1" x14ac:dyDescent="0.3">
      <c r="E109" s="725"/>
      <c r="F109" s="1031"/>
      <c r="G109" s="726"/>
      <c r="H109" s="1359"/>
      <c r="I109" s="782" t="str">
        <f>Datos!G2412</f>
        <v/>
      </c>
      <c r="J109" s="333"/>
      <c r="K109" s="333"/>
      <c r="L109" s="333"/>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row>
    <row r="110" spans="1:57" ht="15" customHeight="1" x14ac:dyDescent="0.3">
      <c r="E110" s="725"/>
      <c r="F110" s="1031"/>
      <c r="G110" s="726"/>
      <c r="H110" s="1359"/>
      <c r="I110" s="782" t="str">
        <f>Datos!G2413</f>
        <v/>
      </c>
      <c r="J110" s="333"/>
      <c r="K110" s="333"/>
      <c r="L110" s="333"/>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row>
    <row r="111" spans="1:57" ht="15" customHeight="1" x14ac:dyDescent="0.3">
      <c r="E111" s="725"/>
      <c r="F111" s="1031"/>
      <c r="G111" s="726"/>
      <c r="H111" s="1359"/>
      <c r="I111" s="782" t="str">
        <f>Datos!G2414</f>
        <v/>
      </c>
      <c r="J111" s="333"/>
      <c r="K111" s="333"/>
      <c r="L111" s="333"/>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row>
    <row r="112" spans="1:57" ht="15" customHeight="1" x14ac:dyDescent="0.3">
      <c r="F112" s="333"/>
      <c r="G112" s="333"/>
      <c r="H112" s="333"/>
      <c r="I112" s="331">
        <f>SUM(I102:I111)</f>
        <v>0</v>
      </c>
      <c r="J112" s="333"/>
      <c r="K112" s="333"/>
      <c r="L112" s="333"/>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row>
    <row r="113" spans="6:48" ht="15" customHeight="1" x14ac:dyDescent="0.3">
      <c r="F113" s="333"/>
      <c r="G113" s="333"/>
      <c r="H113" s="333"/>
      <c r="I113" s="333"/>
      <c r="J113" s="333"/>
      <c r="K113" s="333"/>
      <c r="L113" s="333"/>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row>
    <row r="114" spans="6:48" ht="15" customHeight="1" x14ac:dyDescent="0.3">
      <c r="F114" s="333"/>
      <c r="G114" s="333"/>
      <c r="H114" s="333"/>
      <c r="I114" s="333"/>
      <c r="J114" s="333"/>
      <c r="K114" s="333"/>
      <c r="L114" s="333"/>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row>
    <row r="115" spans="6:48" ht="15" customHeight="1" x14ac:dyDescent="0.3">
      <c r="F115" s="333"/>
      <c r="G115" s="333"/>
      <c r="H115" s="333"/>
      <c r="I115" s="333"/>
      <c r="J115" s="333"/>
      <c r="K115" s="333"/>
      <c r="L115" s="333"/>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row>
    <row r="116" spans="6:48" ht="15" customHeight="1" x14ac:dyDescent="0.3">
      <c r="F116" s="333"/>
      <c r="G116" s="333"/>
      <c r="H116" s="333"/>
      <c r="I116" s="333"/>
      <c r="J116" s="333"/>
      <c r="K116" s="333"/>
      <c r="L116" s="333"/>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row>
    <row r="117" spans="6:48" ht="15" customHeight="1" x14ac:dyDescent="0.3">
      <c r="F117" s="333"/>
      <c r="G117" s="333"/>
      <c r="H117" s="333"/>
      <c r="I117" s="333"/>
      <c r="J117" s="333"/>
      <c r="K117" s="333"/>
      <c r="L117" s="333"/>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row>
    <row r="118" spans="6:48" ht="15" customHeight="1" x14ac:dyDescent="0.3">
      <c r="F118" s="333"/>
      <c r="G118" s="333"/>
      <c r="H118" s="333"/>
      <c r="I118" s="333"/>
      <c r="J118" s="333"/>
      <c r="K118" s="333"/>
      <c r="L118" s="333"/>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row>
    <row r="119" spans="6:48" ht="15" customHeight="1" x14ac:dyDescent="0.3">
      <c r="F119" s="333"/>
      <c r="G119" s="333"/>
      <c r="H119" s="333"/>
      <c r="I119" s="333"/>
      <c r="J119" s="333"/>
      <c r="K119" s="333"/>
      <c r="L119" s="333"/>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row>
    <row r="120" spans="6:48" ht="15" customHeight="1" x14ac:dyDescent="0.3">
      <c r="F120" s="333"/>
      <c r="G120" s="333"/>
      <c r="H120" s="333"/>
      <c r="I120" s="333"/>
      <c r="J120" s="333"/>
      <c r="K120" s="333"/>
      <c r="L120" s="333"/>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row>
    <row r="121" spans="6:48" ht="15" customHeight="1" x14ac:dyDescent="0.3">
      <c r="F121" s="333"/>
      <c r="G121" s="333"/>
      <c r="H121" s="333"/>
      <c r="I121" s="333"/>
      <c r="J121" s="333"/>
      <c r="K121" s="333"/>
      <c r="L121" s="333"/>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row>
    <row r="122" spans="6:48" ht="15" customHeight="1" x14ac:dyDescent="0.3">
      <c r="F122" s="333"/>
      <c r="G122" s="333"/>
      <c r="H122" s="333"/>
      <c r="I122" s="333"/>
      <c r="J122" s="333"/>
      <c r="K122" s="333"/>
      <c r="L122" s="333"/>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row>
    <row r="123" spans="6:48" ht="15" customHeight="1" x14ac:dyDescent="0.3">
      <c r="F123" s="333"/>
      <c r="G123" s="333"/>
      <c r="H123" s="333"/>
      <c r="I123" s="333"/>
      <c r="J123" s="333"/>
      <c r="K123" s="333"/>
      <c r="L123" s="333"/>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row>
    <row r="124" spans="6:48" ht="15" customHeight="1" x14ac:dyDescent="0.3">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row>
    <row r="125" spans="6:48" ht="15" customHeight="1" x14ac:dyDescent="0.3">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row>
    <row r="126" spans="6:48" ht="15" customHeight="1" x14ac:dyDescent="0.3">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row>
    <row r="127" spans="6:48" ht="15" customHeight="1" x14ac:dyDescent="0.3">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row>
    <row r="128" spans="6:48" ht="15" customHeight="1" x14ac:dyDescent="0.3">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row>
    <row r="129" spans="15:142" ht="15" customHeight="1" x14ac:dyDescent="0.3">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row>
    <row r="130" spans="15:142" ht="15" customHeight="1" x14ac:dyDescent="0.3">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row>
    <row r="131" spans="15:142" ht="15" customHeight="1" x14ac:dyDescent="0.3">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row>
    <row r="132" spans="15:142" ht="15" customHeight="1" x14ac:dyDescent="0.3">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row>
    <row r="133" spans="15:142" ht="15" customHeight="1" x14ac:dyDescent="0.3">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row>
    <row r="134" spans="15:142" ht="15" customHeight="1" x14ac:dyDescent="0.3">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row>
    <row r="135" spans="15:142" ht="15" customHeight="1" x14ac:dyDescent="0.3">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DW135" s="215"/>
      <c r="DX135" s="215"/>
      <c r="DY135" s="215"/>
      <c r="DZ135" s="215"/>
      <c r="EA135" s="215"/>
      <c r="EB135" s="215"/>
      <c r="EC135" s="215"/>
      <c r="ED135" s="215"/>
      <c r="EE135" s="215"/>
      <c r="EF135" s="215"/>
      <c r="EG135" s="215"/>
      <c r="EH135" s="215"/>
      <c r="EI135" s="215"/>
      <c r="EJ135" s="215"/>
      <c r="EK135" s="215"/>
      <c r="EL135" s="215"/>
    </row>
    <row r="136" spans="15:142" ht="15" customHeight="1" x14ac:dyDescent="0.3">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row>
    <row r="137" spans="15:142" ht="15" customHeight="1" x14ac:dyDescent="0.3">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row>
    <row r="138" spans="15:142" ht="15" customHeight="1" x14ac:dyDescent="0.3">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row>
    <row r="139" spans="15:142" ht="15" customHeight="1" x14ac:dyDescent="0.3">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row>
    <row r="140" spans="15:142" ht="15" customHeight="1" x14ac:dyDescent="0.3">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row>
    <row r="141" spans="15:142" ht="15" customHeight="1" x14ac:dyDescent="0.3">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row>
    <row r="142" spans="15:142" ht="15" customHeight="1" x14ac:dyDescent="0.3">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row>
    <row r="143" spans="15:142" ht="15" customHeight="1" x14ac:dyDescent="0.3">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row>
    <row r="144" spans="15:142" ht="15" customHeight="1" x14ac:dyDescent="0.3">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row>
    <row r="145" spans="15:142" ht="15" customHeight="1" x14ac:dyDescent="0.3">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row>
    <row r="146" spans="15:142" ht="15" customHeight="1" x14ac:dyDescent="0.3">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DW146" s="333"/>
      <c r="DX146" s="333"/>
      <c r="DY146" s="333"/>
      <c r="DZ146" s="333"/>
      <c r="EA146" s="333"/>
      <c r="EB146" s="333"/>
      <c r="EC146" s="333"/>
      <c r="ED146" s="333"/>
      <c r="EE146" s="333"/>
      <c r="EF146" s="333"/>
      <c r="EG146" s="333"/>
      <c r="EH146" s="333"/>
      <c r="EI146" s="333"/>
      <c r="EJ146" s="333"/>
      <c r="EK146" s="333"/>
      <c r="EL146" s="333"/>
    </row>
    <row r="147" spans="15:142" ht="15" customHeight="1" x14ac:dyDescent="0.3">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DW147" s="333"/>
      <c r="DX147" s="333"/>
      <c r="DY147" s="333"/>
      <c r="DZ147" s="333"/>
      <c r="EA147" s="333"/>
      <c r="EB147" s="333"/>
      <c r="EC147" s="333"/>
      <c r="ED147" s="333"/>
      <c r="EE147" s="333"/>
      <c r="EF147" s="333"/>
      <c r="EG147" s="333"/>
      <c r="EH147" s="333"/>
      <c r="EI147" s="333"/>
      <c r="EJ147" s="333"/>
      <c r="EK147" s="333"/>
      <c r="EL147" s="333"/>
    </row>
    <row r="148" spans="15:142" ht="15" customHeight="1" x14ac:dyDescent="0.3">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DW148" s="333"/>
      <c r="DX148" s="333"/>
      <c r="DY148" s="333"/>
      <c r="DZ148" s="333"/>
      <c r="EA148" s="333"/>
      <c r="EB148" s="333"/>
      <c r="EC148" s="333"/>
      <c r="ED148" s="333"/>
      <c r="EE148" s="333"/>
      <c r="EF148" s="333"/>
      <c r="EG148" s="333"/>
      <c r="EH148" s="333"/>
      <c r="EI148" s="333"/>
      <c r="EJ148" s="333"/>
      <c r="EK148" s="333"/>
      <c r="EL148" s="333"/>
    </row>
    <row r="149" spans="15:142" ht="15" customHeight="1" x14ac:dyDescent="0.3">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DW149" s="333"/>
      <c r="DX149" s="333"/>
      <c r="DY149" s="333"/>
      <c r="DZ149" s="333"/>
      <c r="EA149" s="333"/>
      <c r="EB149" s="333"/>
      <c r="EC149" s="333"/>
      <c r="ED149" s="333"/>
      <c r="EE149" s="333"/>
      <c r="EF149" s="333"/>
      <c r="EG149" s="333"/>
      <c r="EH149" s="333"/>
      <c r="EI149" s="333"/>
      <c r="EJ149" s="333"/>
      <c r="EK149" s="333"/>
      <c r="EL149" s="333"/>
    </row>
    <row r="150" spans="15:142" ht="15" customHeight="1" x14ac:dyDescent="0.3">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DW150" s="333"/>
      <c r="DX150" s="333"/>
      <c r="DY150" s="333"/>
      <c r="DZ150" s="333"/>
      <c r="EA150" s="333"/>
      <c r="EB150" s="333"/>
      <c r="EC150" s="333"/>
      <c r="ED150" s="333"/>
      <c r="EE150" s="333"/>
      <c r="EF150" s="333"/>
      <c r="EG150" s="333"/>
      <c r="EH150" s="333"/>
      <c r="EI150" s="333"/>
      <c r="EJ150" s="333"/>
      <c r="EK150" s="333"/>
      <c r="EL150" s="333"/>
    </row>
    <row r="151" spans="15:142" ht="15" customHeight="1" x14ac:dyDescent="0.3">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DW151" s="333"/>
      <c r="DX151" s="333"/>
      <c r="DY151" s="333"/>
      <c r="DZ151" s="333"/>
      <c r="EA151" s="333"/>
      <c r="EB151" s="333"/>
      <c r="EC151" s="333"/>
      <c r="ED151" s="333"/>
      <c r="EE151" s="333"/>
      <c r="EF151" s="333"/>
      <c r="EG151" s="333"/>
      <c r="EH151" s="333"/>
      <c r="EI151" s="333"/>
      <c r="EJ151" s="333"/>
      <c r="EK151" s="333"/>
      <c r="EL151" s="333"/>
    </row>
    <row r="152" spans="15:142" ht="15" customHeight="1" x14ac:dyDescent="0.3">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row>
    <row r="153" spans="15:142" ht="15" customHeight="1" x14ac:dyDescent="0.3">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row>
    <row r="154" spans="15:142" ht="15" customHeight="1" x14ac:dyDescent="0.3">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row>
    <row r="155" spans="15:142" ht="15" customHeight="1" x14ac:dyDescent="0.3">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row>
    <row r="156" spans="15:142" ht="15" customHeight="1" x14ac:dyDescent="0.3">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row>
    <row r="157" spans="15:142" ht="15" customHeight="1" x14ac:dyDescent="0.3">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row>
    <row r="158" spans="15:142" ht="15" customHeight="1" x14ac:dyDescent="0.3">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row>
    <row r="159" spans="15:142" ht="15" customHeight="1" x14ac:dyDescent="0.3">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row>
    <row r="160" spans="15:142" ht="15" customHeight="1" x14ac:dyDescent="0.3">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row>
    <row r="161" spans="15:48" ht="15" customHeight="1" x14ac:dyDescent="0.3">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row>
    <row r="162" spans="15:48" ht="15" customHeight="1" x14ac:dyDescent="0.3">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row>
    <row r="163" spans="15:48" ht="15" customHeight="1" x14ac:dyDescent="0.3">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row>
    <row r="164" spans="15:48" ht="15" customHeight="1" x14ac:dyDescent="0.3">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row>
    <row r="165" spans="15:48" ht="15" customHeight="1" x14ac:dyDescent="0.3">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row>
    <row r="166" spans="15:48" ht="15" customHeight="1" x14ac:dyDescent="0.3">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row>
    <row r="167" spans="15:48" ht="15" customHeight="1" x14ac:dyDescent="0.3">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row>
    <row r="168" spans="15:48" ht="15" customHeight="1" x14ac:dyDescent="0.3">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row>
    <row r="169" spans="15:48" ht="15" customHeight="1" x14ac:dyDescent="0.3">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row>
    <row r="170" spans="15:48" ht="15" customHeight="1" x14ac:dyDescent="0.3">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row>
    <row r="171" spans="15:48" ht="15" customHeight="1" x14ac:dyDescent="0.3">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row>
    <row r="172" spans="15:48" ht="15" customHeight="1" x14ac:dyDescent="0.3">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row>
    <row r="173" spans="15:48" ht="15" customHeight="1" x14ac:dyDescent="0.3">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row>
    <row r="174" spans="15:48" ht="15" customHeight="1" x14ac:dyDescent="0.3">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row>
    <row r="175" spans="15:48" ht="15" customHeight="1" x14ac:dyDescent="0.3">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row>
    <row r="176" spans="15:48" ht="15" customHeight="1" x14ac:dyDescent="0.3">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row>
    <row r="177" spans="15:48" x14ac:dyDescent="0.3">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row>
    <row r="178" spans="15:48" x14ac:dyDescent="0.3">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row>
    <row r="179" spans="15:48" x14ac:dyDescent="0.3">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row>
    <row r="180" spans="15:48" x14ac:dyDescent="0.3">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row>
    <row r="181" spans="15:48" x14ac:dyDescent="0.3">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row>
    <row r="182" spans="15:48" x14ac:dyDescent="0.3">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row>
    <row r="183" spans="15:48" x14ac:dyDescent="0.3">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row>
    <row r="184" spans="15:48" x14ac:dyDescent="0.3">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row>
    <row r="185" spans="15:48" x14ac:dyDescent="0.3">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row>
    <row r="186" spans="15:48" x14ac:dyDescent="0.3">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row>
    <row r="187" spans="15:48" x14ac:dyDescent="0.3">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row>
    <row r="188" spans="15:48" x14ac:dyDescent="0.3">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row>
    <row r="189" spans="15:48" x14ac:dyDescent="0.3">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row>
    <row r="190" spans="15:48" x14ac:dyDescent="0.3">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row>
    <row r="191" spans="15:48" x14ac:dyDescent="0.3">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row>
    <row r="192" spans="15:48" x14ac:dyDescent="0.3">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row>
    <row r="193" spans="15:48" x14ac:dyDescent="0.3">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row>
    <row r="194" spans="15:48" x14ac:dyDescent="0.3">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row>
    <row r="195" spans="15:48" x14ac:dyDescent="0.3">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row>
    <row r="196" spans="15:48" x14ac:dyDescent="0.3">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row>
    <row r="197" spans="15:48" x14ac:dyDescent="0.3">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row>
    <row r="198" spans="15:48" x14ac:dyDescent="0.3">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row>
    <row r="199" spans="15:48" x14ac:dyDescent="0.3">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row>
    <row r="200" spans="15:48" x14ac:dyDescent="0.3">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row>
    <row r="201" spans="15:48" x14ac:dyDescent="0.3">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row>
    <row r="202" spans="15:48" x14ac:dyDescent="0.3">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row>
    <row r="203" spans="15:48" x14ac:dyDescent="0.3">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row>
    <row r="204" spans="15:48" x14ac:dyDescent="0.3">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row>
    <row r="205" spans="15:48" x14ac:dyDescent="0.3">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row>
    <row r="206" spans="15:48" x14ac:dyDescent="0.3">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row>
    <row r="207" spans="15:48" x14ac:dyDescent="0.3">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row>
    <row r="208" spans="15:48" x14ac:dyDescent="0.3">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row>
    <row r="209" spans="15:48" x14ac:dyDescent="0.3">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row>
    <row r="210" spans="15:48" x14ac:dyDescent="0.3">
      <c r="O210" s="215"/>
      <c r="P210" s="215"/>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row>
    <row r="211" spans="15:48" x14ac:dyDescent="0.3">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row>
    <row r="212" spans="15:48" x14ac:dyDescent="0.3">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row>
    <row r="213" spans="15:48" x14ac:dyDescent="0.3">
      <c r="O213" s="215"/>
      <c r="P213" s="215"/>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row>
    <row r="214" spans="15:48" x14ac:dyDescent="0.3">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row>
    <row r="215" spans="15:48" x14ac:dyDescent="0.3">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row>
    <row r="216" spans="15:48" x14ac:dyDescent="0.3">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row>
    <row r="217" spans="15:48" x14ac:dyDescent="0.3">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row>
    <row r="218" spans="15:48" x14ac:dyDescent="0.3">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row>
    <row r="219" spans="15:48" x14ac:dyDescent="0.3">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row>
    <row r="220" spans="15:48" x14ac:dyDescent="0.3">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row>
    <row r="221" spans="15:48" x14ac:dyDescent="0.3">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row>
    <row r="222" spans="15:48" x14ac:dyDescent="0.3">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row>
    <row r="223" spans="15:48" x14ac:dyDescent="0.3">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row>
    <row r="224" spans="15:48" x14ac:dyDescent="0.3">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row>
    <row r="225" spans="15:48" x14ac:dyDescent="0.3">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row>
    <row r="226" spans="15:48" x14ac:dyDescent="0.3">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row>
    <row r="227" spans="15:48" x14ac:dyDescent="0.3">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row>
    <row r="228" spans="15:48" x14ac:dyDescent="0.3">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row>
    <row r="229" spans="15:48" x14ac:dyDescent="0.3">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row>
    <row r="230" spans="15:48" x14ac:dyDescent="0.3">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row>
    <row r="231" spans="15:48" x14ac:dyDescent="0.3">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row>
    <row r="232" spans="15:48" x14ac:dyDescent="0.3">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row>
    <row r="233" spans="15:48" x14ac:dyDescent="0.3">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row>
    <row r="234" spans="15:48" x14ac:dyDescent="0.3">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row>
    <row r="235" spans="15:48" x14ac:dyDescent="0.3">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row>
    <row r="236" spans="15:48" x14ac:dyDescent="0.3">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row>
    <row r="237" spans="15:48" x14ac:dyDescent="0.3">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row>
    <row r="238" spans="15:48" x14ac:dyDescent="0.3">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row>
    <row r="239" spans="15:48" x14ac:dyDescent="0.3">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row>
    <row r="240" spans="15:48" x14ac:dyDescent="0.3">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row>
    <row r="241" spans="15:48" x14ac:dyDescent="0.3">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row>
    <row r="242" spans="15:48" x14ac:dyDescent="0.3">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row>
    <row r="243" spans="15:48" x14ac:dyDescent="0.3">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row>
    <row r="244" spans="15:48" x14ac:dyDescent="0.3">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row>
    <row r="245" spans="15:48" x14ac:dyDescent="0.3">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row>
    <row r="246" spans="15:48" x14ac:dyDescent="0.3">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row>
    <row r="247" spans="15:48" x14ac:dyDescent="0.3">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row>
    <row r="248" spans="15:48" x14ac:dyDescent="0.3">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row>
    <row r="249" spans="15:48" x14ac:dyDescent="0.3">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row>
    <row r="250" spans="15:48" x14ac:dyDescent="0.3">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row>
    <row r="251" spans="15:48" x14ac:dyDescent="0.3">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row>
    <row r="252" spans="15:48" x14ac:dyDescent="0.3">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row>
    <row r="253" spans="15:48" x14ac:dyDescent="0.3">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row>
    <row r="294" spans="6:11" x14ac:dyDescent="0.3">
      <c r="F294" s="334"/>
      <c r="G294" s="334"/>
      <c r="H294" s="334"/>
      <c r="I294" s="334"/>
      <c r="J294" s="334"/>
      <c r="K294" s="334"/>
    </row>
    <row r="295" spans="6:11" x14ac:dyDescent="0.3">
      <c r="F295" s="334"/>
      <c r="G295" s="334"/>
      <c r="H295" s="334"/>
      <c r="I295" s="334"/>
      <c r="J295" s="334"/>
      <c r="K295" s="334"/>
    </row>
  </sheetData>
  <sheetProtection algorithmName="SHA-512" hashValue="AGSnvCPrgdMncCflM14fGDteY/o28ndIYE9fl/dRwMK+xp64h6340EaihNpkVlUrxcU4+p+vnBrC3RSDeCWGgQ==" saltValue="CpidUIVRhEFmXVh6ngx+dQ==" spinCount="100000" sheet="1" objects="1" scenarios="1"/>
  <protectedRanges>
    <protectedRange sqref="E102:H111" name="Rango3"/>
    <protectedRange sqref="E73:H82" name="Rango2"/>
    <protectedRange sqref="E27:H48" name="Rango1"/>
  </protectedRanges>
  <mergeCells count="37">
    <mergeCell ref="E90:F90"/>
    <mergeCell ref="E97:K98"/>
    <mergeCell ref="E5:K5"/>
    <mergeCell ref="E53:K54"/>
    <mergeCell ref="E84:K85"/>
    <mergeCell ref="E94:K94"/>
    <mergeCell ref="E64:K65"/>
    <mergeCell ref="D66:K67"/>
    <mergeCell ref="F71:F72"/>
    <mergeCell ref="H71:H72"/>
    <mergeCell ref="I71:I72"/>
    <mergeCell ref="J71:J72"/>
    <mergeCell ref="E71:E72"/>
    <mergeCell ref="G71:G72"/>
    <mergeCell ref="D68:K69"/>
    <mergeCell ref="E50:K52"/>
    <mergeCell ref="E100:E101"/>
    <mergeCell ref="F100:F101"/>
    <mergeCell ref="G100:G101"/>
    <mergeCell ref="H100:H101"/>
    <mergeCell ref="I100:I101"/>
    <mergeCell ref="E57:K58"/>
    <mergeCell ref="E86:K87"/>
    <mergeCell ref="E88:K89"/>
    <mergeCell ref="E91:K92"/>
    <mergeCell ref="C1:M1"/>
    <mergeCell ref="E3:K3"/>
    <mergeCell ref="E25:E26"/>
    <mergeCell ref="G25:G26"/>
    <mergeCell ref="H25:H26"/>
    <mergeCell ref="I25:I26"/>
    <mergeCell ref="J25:J26"/>
    <mergeCell ref="E19:K20"/>
    <mergeCell ref="E22:K23"/>
    <mergeCell ref="F25:F26"/>
    <mergeCell ref="E55:K55"/>
    <mergeCell ref="E56:F56"/>
  </mergeCells>
  <conditionalFormatting sqref="J49 I27:I48">
    <cfRule type="expression" dxfId="1208" priority="27" stopIfTrue="1">
      <formula>ISNUMBER(I27)</formula>
    </cfRule>
  </conditionalFormatting>
  <conditionalFormatting sqref="E27:E48">
    <cfRule type="expression" dxfId="1207" priority="25" stopIfTrue="1">
      <formula>E27=""</formula>
    </cfRule>
  </conditionalFormatting>
  <conditionalFormatting sqref="I73:I82">
    <cfRule type="expression" dxfId="1206" priority="24" stopIfTrue="1">
      <formula>ISNUMBER(I73)</formula>
    </cfRule>
  </conditionalFormatting>
  <conditionalFormatting sqref="H27:H48">
    <cfRule type="expression" dxfId="1205" priority="29" stopIfTrue="1">
      <formula>ISNUMBER(H27)</formula>
    </cfRule>
    <cfRule type="expression" dxfId="1204" priority="30" stopIfTrue="1">
      <formula>OR((F27&lt;&gt;""),ISTEXT(G27))</formula>
    </cfRule>
  </conditionalFormatting>
  <conditionalFormatting sqref="E102:E111">
    <cfRule type="expression" dxfId="1203" priority="19" stopIfTrue="1">
      <formula>E102=""</formula>
    </cfRule>
  </conditionalFormatting>
  <conditionalFormatting sqref="F102:F111">
    <cfRule type="expression" dxfId="1202" priority="36" stopIfTrue="1">
      <formula>ISTEXT(F102)</formula>
    </cfRule>
  </conditionalFormatting>
  <conditionalFormatting sqref="J83">
    <cfRule type="expression" dxfId="1201" priority="16" stopIfTrue="1">
      <formula>ISNUMBER(J83)</formula>
    </cfRule>
  </conditionalFormatting>
  <conditionalFormatting sqref="G102:G111">
    <cfRule type="expression" dxfId="1200" priority="1658" stopIfTrue="1">
      <formula>ISNUMBER(G102)</formula>
    </cfRule>
    <cfRule type="expression" dxfId="1199" priority="1659" stopIfTrue="1">
      <formula>OR((F102&lt;&gt;""),ISTEXT($G$102))</formula>
    </cfRule>
  </conditionalFormatting>
  <conditionalFormatting sqref="H102:H111">
    <cfRule type="expression" dxfId="1198" priority="14" stopIfTrue="1">
      <formula>ISNUMBER(H102)</formula>
    </cfRule>
    <cfRule type="expression" dxfId="1197" priority="15" stopIfTrue="1">
      <formula>F102&lt;&gt;""</formula>
    </cfRule>
  </conditionalFormatting>
  <conditionalFormatting sqref="I112">
    <cfRule type="expression" dxfId="1196" priority="12" stopIfTrue="1">
      <formula>ISNUMBER(I112)</formula>
    </cfRule>
  </conditionalFormatting>
  <conditionalFormatting sqref="E73:E82">
    <cfRule type="expression" dxfId="1195" priority="11" stopIfTrue="1">
      <formula>E73=""</formula>
    </cfRule>
  </conditionalFormatting>
  <conditionalFormatting sqref="H73:H82">
    <cfRule type="expression" dxfId="1194" priority="1663" stopIfTrue="1">
      <formula>ISNUMBER(H73)</formula>
    </cfRule>
    <cfRule type="expression" dxfId="1193" priority="1664" stopIfTrue="1">
      <formula>OR(ISTEXT(#REF!),ISTEXT(G73))</formula>
    </cfRule>
  </conditionalFormatting>
  <conditionalFormatting sqref="I102:I111">
    <cfRule type="expression" dxfId="1192" priority="5" stopIfTrue="1">
      <formula>ISNUMBER(I102)</formula>
    </cfRule>
  </conditionalFormatting>
  <conditionalFormatting sqref="F73:F82">
    <cfRule type="expression" dxfId="1191" priority="7" stopIfTrue="1">
      <formula>ISTEXT(F73)</formula>
    </cfRule>
  </conditionalFormatting>
  <conditionalFormatting sqref="G73:G82">
    <cfRule type="expression" dxfId="1190" priority="6" stopIfTrue="1">
      <formula>ISTEXT(G73)</formula>
    </cfRule>
  </conditionalFormatting>
  <conditionalFormatting sqref="J73:J82">
    <cfRule type="expression" dxfId="1189" priority="4" stopIfTrue="1">
      <formula>ISNUMBER(J73)</formula>
    </cfRule>
  </conditionalFormatting>
  <conditionalFormatting sqref="J27:J48">
    <cfRule type="expression" dxfId="1188" priority="3" stopIfTrue="1">
      <formula>ISNUMBER(J27)</formula>
    </cfRule>
  </conditionalFormatting>
  <conditionalFormatting sqref="F27:F48">
    <cfRule type="expression" dxfId="1187" priority="2" stopIfTrue="1">
      <formula>ISTEXT(F27)</formula>
    </cfRule>
  </conditionalFormatting>
  <conditionalFormatting sqref="G27:G48">
    <cfRule type="expression" dxfId="1186" priority="1" stopIfTrue="1">
      <formula>ISTEXT(G27)</formula>
    </cfRule>
  </conditionalFormatting>
  <dataValidations count="2">
    <dataValidation operator="greaterThan" allowBlank="1" showInputMessage="1" showErrorMessage="1" sqref="H73:H82 G102:G111 H27:H48"/>
    <dataValidation type="list" allowBlank="1" showInputMessage="1" showErrorMessage="1" sqref="F102:F111">
      <formula1>Tipo_EAdquirida</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 ref="E56" r:id="rId1"/>
    <hyperlink ref="E90" r:id="rId2"/>
  </hyperlinks>
  <pageMargins left="0.75" right="0.75" top="1" bottom="1" header="0" footer="0"/>
  <pageSetup paperSize="256" scale="66" orientation="landscape" r:id="rId3"/>
  <headerFooter alignWithMargins="0"/>
  <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INDIRECT("_Com"&amp;Datos!$D$6)</xm:f>
          </x14:formula1>
          <xm:sqref>F27:F48 F73:F82</xm:sqref>
        </x14:dataValidation>
        <x14:dataValidation type="list" allowBlank="1" showInputMessage="1" showErrorMessage="1">
          <x14:formula1>
            <xm:f>INDIRECT("GdO_"&amp;Datos!$J2380)</xm:f>
          </x14:formula1>
          <xm:sqref>G73:G82</xm:sqref>
        </x14:dataValidation>
        <x14:dataValidation type="list" allowBlank="1" showInputMessage="1" showErrorMessage="1">
          <x14:formula1>
            <xm:f>INDIRECT("GdO_"&amp;Datos!$C2141)</xm:f>
          </x14:formula1>
          <xm:sqref>G27:G48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39"/>
  <sheetViews>
    <sheetView showRowColHeaders="0" zoomScaleNormal="100" zoomScaleSheetLayoutView="100" workbookViewId="0"/>
  </sheetViews>
  <sheetFormatPr baseColWidth="10" defaultColWidth="11.42578125" defaultRowHeight="16.5" x14ac:dyDescent="0.3"/>
  <cols>
    <col min="1" max="1" width="27" style="363" customWidth="1"/>
    <col min="2" max="2" width="0.5703125" style="919" customWidth="1"/>
    <col min="3" max="3" width="3.42578125" style="215" customWidth="1"/>
    <col min="4" max="4" width="2.140625" style="215" customWidth="1"/>
    <col min="5" max="5" width="16.28515625" style="215" customWidth="1"/>
    <col min="6" max="6" width="20" style="215" customWidth="1"/>
    <col min="7" max="7" width="17" style="299" customWidth="1"/>
    <col min="8" max="8" width="16.5703125" style="299" customWidth="1"/>
    <col min="9" max="9" width="14.28515625" style="299" customWidth="1"/>
    <col min="10" max="10" width="12.7109375" style="299" customWidth="1"/>
    <col min="11" max="11" width="15.7109375" style="299" customWidth="1"/>
    <col min="12" max="12" width="15.5703125" style="299" customWidth="1"/>
    <col min="13" max="13" width="12" style="215" customWidth="1"/>
    <col min="14" max="14" width="17.7109375" style="215" customWidth="1"/>
    <col min="15" max="15" width="15.7109375" style="215" customWidth="1"/>
    <col min="16" max="16" width="10.7109375" style="215" customWidth="1"/>
    <col min="17" max="19" width="4" style="215" customWidth="1"/>
    <col min="20" max="30" width="11.42578125" style="281"/>
    <col min="31" max="16384" width="11.42578125" style="215"/>
  </cols>
  <sheetData>
    <row r="1" spans="1:22" ht="36" customHeight="1" x14ac:dyDescent="0.3">
      <c r="A1" s="234"/>
      <c r="C1" s="1575" t="s">
        <v>202</v>
      </c>
      <c r="D1" s="1575"/>
      <c r="E1" s="1575"/>
      <c r="F1" s="1575"/>
      <c r="G1" s="1575"/>
      <c r="H1" s="1575"/>
      <c r="I1" s="1575"/>
      <c r="J1" s="1575"/>
      <c r="K1" s="1575"/>
      <c r="L1" s="1575"/>
      <c r="M1" s="1575"/>
      <c r="N1" s="1575"/>
      <c r="O1" s="1575"/>
      <c r="P1" s="1608"/>
      <c r="Q1" s="1608"/>
      <c r="R1" s="1608"/>
      <c r="S1" s="237"/>
    </row>
    <row r="2" spans="1:22" s="242" customFormat="1" ht="36" customHeight="1" x14ac:dyDescent="0.25">
      <c r="A2" s="363"/>
      <c r="B2" s="920"/>
      <c r="L2" s="284"/>
      <c r="M2" s="284"/>
      <c r="N2" s="284"/>
      <c r="O2" s="284"/>
      <c r="P2" s="243"/>
      <c r="Q2" s="243"/>
      <c r="R2" s="243"/>
      <c r="S2" s="243"/>
    </row>
    <row r="3" spans="1:22" s="242" customFormat="1" ht="18" customHeight="1" x14ac:dyDescent="0.2">
      <c r="A3" s="1349" t="s">
        <v>49</v>
      </c>
      <c r="B3" s="921"/>
      <c r="E3" s="1862" t="s">
        <v>71</v>
      </c>
      <c r="F3" s="1863"/>
      <c r="G3" s="1872" t="str">
        <f>Datos!D31</f>
        <v/>
      </c>
      <c r="H3" s="1873"/>
      <c r="I3" s="1873"/>
      <c r="J3" s="1874"/>
      <c r="L3" s="284"/>
      <c r="M3" s="284"/>
      <c r="N3" s="284"/>
      <c r="O3" s="284"/>
      <c r="Q3" s="243"/>
      <c r="R3" s="243"/>
      <c r="S3" s="243"/>
    </row>
    <row r="4" spans="1:22" s="242" customFormat="1" ht="8.25" customHeight="1" x14ac:dyDescent="0.3">
      <c r="A4" s="1894" t="s">
        <v>1054</v>
      </c>
      <c r="B4" s="921"/>
      <c r="E4" s="282"/>
      <c r="F4" s="283"/>
      <c r="G4" s="284"/>
      <c r="H4" s="284"/>
      <c r="I4" s="284"/>
      <c r="J4" s="284"/>
      <c r="K4" s="284"/>
      <c r="L4" s="284"/>
      <c r="M4" s="284"/>
      <c r="N4" s="284"/>
      <c r="O4" s="284"/>
      <c r="P4" s="284"/>
      <c r="Q4" s="243"/>
      <c r="R4" s="243"/>
      <c r="S4" s="243"/>
    </row>
    <row r="5" spans="1:22" s="242" customFormat="1" ht="8.25" customHeight="1" x14ac:dyDescent="0.2">
      <c r="A5" s="1896"/>
      <c r="B5" s="921"/>
      <c r="E5" s="1864" t="s">
        <v>1286</v>
      </c>
      <c r="F5" s="1865"/>
      <c r="G5" s="1912" t="str">
        <f>Datos!H6</f>
        <v/>
      </c>
      <c r="H5" s="1913"/>
      <c r="I5" s="284"/>
      <c r="J5" s="284"/>
      <c r="K5" s="284"/>
      <c r="L5" s="284"/>
      <c r="M5" s="284"/>
      <c r="N5" s="284"/>
      <c r="O5" s="284"/>
      <c r="P5" s="284"/>
      <c r="Q5" s="243"/>
      <c r="R5" s="243"/>
      <c r="S5" s="243"/>
    </row>
    <row r="6" spans="1:22" s="242" customFormat="1" ht="8.25" customHeight="1" x14ac:dyDescent="0.2">
      <c r="A6" s="1894" t="s">
        <v>1636</v>
      </c>
      <c r="B6" s="921"/>
      <c r="E6" s="1866"/>
      <c r="F6" s="1867"/>
      <c r="G6" s="1914"/>
      <c r="H6" s="1915"/>
      <c r="I6" s="284"/>
      <c r="J6" s="284"/>
      <c r="K6" s="284"/>
      <c r="L6" s="284"/>
      <c r="M6" s="284"/>
      <c r="N6" s="284"/>
      <c r="O6" s="284"/>
      <c r="P6" s="284"/>
      <c r="Q6" s="243"/>
      <c r="R6" s="243"/>
      <c r="S6" s="243"/>
    </row>
    <row r="7" spans="1:22" ht="8.25" customHeight="1" x14ac:dyDescent="0.3">
      <c r="A7" s="1896"/>
      <c r="E7" s="282"/>
      <c r="F7" s="283"/>
      <c r="G7" s="284"/>
      <c r="H7" s="284"/>
      <c r="I7" s="284"/>
      <c r="J7" s="284"/>
      <c r="K7" s="284"/>
      <c r="L7" s="284"/>
      <c r="M7" s="284"/>
      <c r="N7" s="284"/>
      <c r="O7" s="284"/>
      <c r="P7" s="284"/>
      <c r="Q7" s="243"/>
      <c r="S7" s="243"/>
    </row>
    <row r="8" spans="1:22" x14ac:dyDescent="0.3">
      <c r="A8" s="364" t="s">
        <v>1931</v>
      </c>
      <c r="D8" s="369" t="s">
        <v>119</v>
      </c>
      <c r="E8" s="369"/>
      <c r="F8" s="369"/>
      <c r="G8" s="369"/>
      <c r="H8" s="369"/>
      <c r="I8" s="369"/>
      <c r="J8" s="369"/>
      <c r="K8" s="369"/>
      <c r="L8" s="369"/>
      <c r="M8" s="369"/>
      <c r="N8" s="369"/>
      <c r="O8" s="369"/>
      <c r="P8" s="369"/>
      <c r="Q8" s="369"/>
      <c r="R8" s="369"/>
      <c r="S8" s="243"/>
      <c r="U8" s="285"/>
      <c r="V8" s="215"/>
    </row>
    <row r="9" spans="1:22" ht="8.25" customHeight="1" x14ac:dyDescent="0.3">
      <c r="A9" s="1894" t="s">
        <v>1840</v>
      </c>
      <c r="G9" s="215"/>
      <c r="H9" s="215"/>
      <c r="I9" s="215"/>
      <c r="J9" s="215"/>
      <c r="K9" s="215"/>
      <c r="L9" s="215"/>
      <c r="Q9" s="285"/>
      <c r="U9" s="285"/>
      <c r="V9" s="215"/>
    </row>
    <row r="10" spans="1:22" ht="8.25" customHeight="1" x14ac:dyDescent="0.3">
      <c r="A10" s="1896"/>
      <c r="E10" s="1900" t="s">
        <v>1870</v>
      </c>
      <c r="F10" s="1900"/>
      <c r="G10" s="1900"/>
      <c r="H10" s="1900"/>
      <c r="I10" s="1900"/>
      <c r="J10" s="1900"/>
      <c r="K10" s="1900"/>
      <c r="L10" s="1900"/>
      <c r="M10" s="1900"/>
      <c r="N10" s="1900"/>
      <c r="O10" s="1900"/>
      <c r="P10" s="1911"/>
      <c r="Q10" s="285"/>
      <c r="U10" s="285"/>
      <c r="V10" s="215"/>
    </row>
    <row r="11" spans="1:22" ht="8.25" customHeight="1" x14ac:dyDescent="0.3">
      <c r="A11" s="1894" t="s">
        <v>1841</v>
      </c>
      <c r="E11" s="1900"/>
      <c r="F11" s="1900"/>
      <c r="G11" s="1900"/>
      <c r="H11" s="1900"/>
      <c r="I11" s="1900"/>
      <c r="J11" s="1900"/>
      <c r="K11" s="1900"/>
      <c r="L11" s="1900"/>
      <c r="M11" s="1900"/>
      <c r="N11" s="1900"/>
      <c r="O11" s="1900"/>
      <c r="P11" s="1911"/>
      <c r="Q11" s="285"/>
      <c r="U11" s="285"/>
      <c r="V11" s="215"/>
    </row>
    <row r="12" spans="1:22" ht="7.5" customHeight="1" x14ac:dyDescent="0.3">
      <c r="A12" s="1896"/>
      <c r="E12" s="284"/>
      <c r="F12" s="284"/>
      <c r="G12" s="284"/>
      <c r="H12" s="284"/>
      <c r="I12" s="284"/>
      <c r="J12" s="284"/>
      <c r="K12" s="284"/>
      <c r="L12" s="284"/>
      <c r="M12" s="284"/>
      <c r="N12" s="284"/>
      <c r="O12" s="284"/>
      <c r="P12" s="284"/>
      <c r="Q12" s="285"/>
      <c r="U12" s="285"/>
      <c r="V12" s="215"/>
    </row>
    <row r="13" spans="1:22" ht="16.5" customHeight="1" x14ac:dyDescent="0.3">
      <c r="A13" s="364" t="s">
        <v>1842</v>
      </c>
      <c r="E13" s="1909" t="s">
        <v>5</v>
      </c>
      <c r="F13" s="1910"/>
      <c r="G13" s="1044" t="str">
        <f>Datos!D6</f>
        <v/>
      </c>
      <c r="H13" s="284"/>
      <c r="I13" s="284"/>
      <c r="J13" s="284"/>
      <c r="K13" s="286"/>
      <c r="L13" s="287"/>
      <c r="M13" s="284"/>
      <c r="N13" s="284"/>
      <c r="O13" s="284"/>
      <c r="P13" s="284"/>
      <c r="Q13" s="285"/>
      <c r="U13" s="285"/>
      <c r="V13" s="215"/>
    </row>
    <row r="14" spans="1:22" s="281" customFormat="1" ht="16.5" customHeight="1" x14ac:dyDescent="0.3">
      <c r="A14" s="364" t="s">
        <v>1843</v>
      </c>
      <c r="B14" s="919"/>
      <c r="C14" s="215"/>
      <c r="D14" s="215"/>
      <c r="E14" s="242"/>
      <c r="F14" s="242"/>
      <c r="G14" s="242"/>
      <c r="H14" s="242"/>
      <c r="I14" s="242"/>
      <c r="J14" s="242"/>
      <c r="K14" s="242"/>
      <c r="L14" s="287"/>
      <c r="M14" s="284"/>
      <c r="N14" s="284"/>
      <c r="O14" s="284"/>
      <c r="P14" s="284"/>
      <c r="Q14" s="284"/>
      <c r="R14" s="215"/>
      <c r="S14" s="215"/>
    </row>
    <row r="15" spans="1:22" s="281" customFormat="1" ht="16.5" customHeight="1" x14ac:dyDescent="0.3">
      <c r="A15" s="364" t="s">
        <v>1844</v>
      </c>
      <c r="B15" s="919"/>
      <c r="C15" s="215"/>
      <c r="D15" s="215"/>
      <c r="E15" s="242"/>
      <c r="F15" s="242"/>
      <c r="G15" s="242"/>
      <c r="H15" s="804" t="s">
        <v>1258</v>
      </c>
      <c r="I15" s="805" t="s">
        <v>1259</v>
      </c>
      <c r="J15" s="805" t="s">
        <v>1260</v>
      </c>
      <c r="K15" s="806" t="s">
        <v>1261</v>
      </c>
      <c r="L15" s="287"/>
      <c r="M15" s="284"/>
      <c r="N15" s="284"/>
      <c r="O15" s="284"/>
      <c r="P15" s="284"/>
      <c r="Q15" s="284"/>
      <c r="R15" s="215"/>
      <c r="S15" s="215"/>
    </row>
    <row r="16" spans="1:22" s="281" customFormat="1" ht="16.5" customHeight="1" x14ac:dyDescent="0.3">
      <c r="A16" s="364" t="s">
        <v>1845</v>
      </c>
      <c r="B16" s="919"/>
      <c r="C16" s="215"/>
      <c r="D16" s="215"/>
      <c r="E16" s="1903" t="s">
        <v>677</v>
      </c>
      <c r="F16" s="1904"/>
      <c r="G16" s="1905"/>
      <c r="H16" s="1042">
        <f>ROUND(Datos!F2468/1000,2)</f>
        <v>0</v>
      </c>
      <c r="I16" s="1042">
        <f>ROUND(Datos!G2468/1000,2)</f>
        <v>0</v>
      </c>
      <c r="J16" s="1042">
        <f>ROUND(Datos!H2468/1000,2)</f>
        <v>0</v>
      </c>
      <c r="K16" s="1042">
        <f>ROUND(Datos!I2468/1000,2)</f>
        <v>0</v>
      </c>
      <c r="L16" s="287"/>
      <c r="M16" s="284"/>
      <c r="N16" s="284"/>
      <c r="O16" s="284"/>
      <c r="P16" s="284"/>
      <c r="Q16" s="284"/>
      <c r="R16" s="215"/>
      <c r="S16" s="215"/>
    </row>
    <row r="17" spans="1:29" s="281" customFormat="1" ht="16.5" customHeight="1" x14ac:dyDescent="0.3">
      <c r="A17" s="923" t="s">
        <v>1846</v>
      </c>
      <c r="B17" s="919"/>
      <c r="C17" s="215"/>
      <c r="D17" s="215"/>
      <c r="E17" s="1906" t="s">
        <v>1049</v>
      </c>
      <c r="F17" s="1907"/>
      <c r="G17" s="1908"/>
      <c r="H17" s="1043" t="s">
        <v>158</v>
      </c>
      <c r="I17" s="1043" t="s">
        <v>158</v>
      </c>
      <c r="J17" s="1043" t="s">
        <v>158</v>
      </c>
      <c r="K17" s="1042">
        <f ca="1">ROUND((Datos!I2474/1000),2)</f>
        <v>0</v>
      </c>
      <c r="L17" s="287"/>
      <c r="M17" s="284"/>
      <c r="N17" s="284"/>
      <c r="O17" s="284"/>
      <c r="P17" s="284"/>
      <c r="Q17" s="284"/>
      <c r="R17" s="215"/>
      <c r="S17" s="215"/>
    </row>
    <row r="18" spans="1:29" s="281" customFormat="1" ht="3" customHeight="1" x14ac:dyDescent="0.3">
      <c r="A18" s="1894" t="s">
        <v>1847</v>
      </c>
      <c r="B18" s="922"/>
      <c r="C18" s="215"/>
      <c r="D18" s="215"/>
      <c r="E18" s="215"/>
      <c r="F18" s="215"/>
      <c r="G18" s="215"/>
      <c r="L18" s="288"/>
      <c r="M18" s="284"/>
      <c r="N18" s="284"/>
      <c r="O18" s="284"/>
      <c r="P18" s="284"/>
      <c r="Q18" s="284"/>
      <c r="R18" s="215"/>
      <c r="S18" s="215"/>
    </row>
    <row r="19" spans="1:29" s="281" customFormat="1" ht="15.75" customHeight="1" x14ac:dyDescent="0.3">
      <c r="A19" s="1895"/>
      <c r="B19" s="919"/>
      <c r="C19" s="215"/>
      <c r="D19" s="215"/>
      <c r="E19" s="1897" t="s">
        <v>528</v>
      </c>
      <c r="F19" s="1898"/>
      <c r="G19" s="1899"/>
      <c r="H19" s="1035">
        <f>H16</f>
        <v>0</v>
      </c>
      <c r="I19" s="1035">
        <f t="shared" ref="I19:J19" si="0">I16</f>
        <v>0</v>
      </c>
      <c r="J19" s="1035">
        <f t="shared" si="0"/>
        <v>0</v>
      </c>
      <c r="K19" s="1034">
        <f ca="1">SUM(K16:K17)</f>
        <v>0</v>
      </c>
      <c r="L19" s="287"/>
      <c r="M19" s="284"/>
      <c r="N19" s="284"/>
      <c r="O19" s="284"/>
      <c r="P19" s="284"/>
      <c r="Q19" s="284"/>
      <c r="R19" s="215"/>
      <c r="S19" s="215"/>
    </row>
    <row r="20" spans="1:29" s="281" customFormat="1" ht="15.75" customHeight="1" x14ac:dyDescent="0.3">
      <c r="A20" s="364" t="s">
        <v>1848</v>
      </c>
      <c r="B20" s="922"/>
      <c r="C20" s="215"/>
      <c r="D20" s="215"/>
      <c r="E20" s="242"/>
      <c r="I20" s="242"/>
      <c r="J20" s="242"/>
      <c r="K20" s="286"/>
      <c r="L20" s="288"/>
      <c r="M20" s="284"/>
      <c r="N20" s="284"/>
      <c r="O20" s="284"/>
      <c r="P20" s="284"/>
      <c r="Q20" s="284"/>
      <c r="R20" s="215"/>
      <c r="S20" s="215"/>
    </row>
    <row r="21" spans="1:29" s="281" customFormat="1" ht="15.75" customHeight="1" x14ac:dyDescent="0.3">
      <c r="A21" s="365"/>
      <c r="B21" s="922"/>
      <c r="C21" s="215"/>
      <c r="D21" s="215"/>
      <c r="E21" s="1900" t="s">
        <v>1276</v>
      </c>
      <c r="F21" s="1900"/>
      <c r="G21" s="1900"/>
      <c r="H21" s="1900"/>
      <c r="I21" s="1900"/>
      <c r="J21" s="1900"/>
      <c r="K21" s="1900"/>
      <c r="L21" s="288"/>
      <c r="M21" s="284"/>
      <c r="N21" s="284"/>
      <c r="O21" s="284"/>
      <c r="P21" s="284"/>
      <c r="Q21" s="284"/>
      <c r="R21" s="215"/>
      <c r="S21" s="215"/>
    </row>
    <row r="22" spans="1:29" s="242" customFormat="1" ht="30" customHeight="1" x14ac:dyDescent="0.3">
      <c r="A22" s="365"/>
      <c r="B22" s="922"/>
      <c r="E22" s="1916" t="s">
        <v>2226</v>
      </c>
      <c r="F22" s="1916"/>
      <c r="G22" s="1916"/>
      <c r="H22" s="1916"/>
      <c r="I22" s="1916"/>
      <c r="J22" s="1916"/>
      <c r="K22" s="1916"/>
      <c r="L22" s="289"/>
      <c r="M22" s="284"/>
      <c r="N22" s="284"/>
      <c r="O22" s="284"/>
      <c r="P22" s="284"/>
      <c r="Q22" s="284"/>
      <c r="T22" s="281"/>
      <c r="U22" s="281"/>
      <c r="V22" s="281"/>
      <c r="W22" s="281"/>
      <c r="X22" s="281"/>
      <c r="Y22" s="281"/>
      <c r="Z22" s="281"/>
      <c r="AA22" s="281"/>
      <c r="AB22" s="281"/>
      <c r="AC22" s="281"/>
    </row>
    <row r="23" spans="1:29" s="242" customFormat="1" ht="18" customHeight="1" x14ac:dyDescent="0.3">
      <c r="A23" s="365"/>
      <c r="B23" s="922"/>
      <c r="E23" s="289"/>
      <c r="F23" s="289"/>
      <c r="G23" s="289"/>
      <c r="H23" s="804" t="s">
        <v>912</v>
      </c>
      <c r="I23" s="805" t="s">
        <v>911</v>
      </c>
      <c r="J23" s="805" t="s">
        <v>910</v>
      </c>
      <c r="K23" s="806" t="s">
        <v>913</v>
      </c>
      <c r="L23" s="284"/>
      <c r="M23" s="284"/>
      <c r="N23" s="284"/>
      <c r="O23" s="284"/>
      <c r="P23" s="284"/>
      <c r="Q23" s="284"/>
      <c r="T23" s="281"/>
      <c r="U23" s="281"/>
      <c r="V23" s="281"/>
      <c r="W23" s="281"/>
      <c r="X23" s="281"/>
      <c r="Y23" s="281"/>
      <c r="Z23" s="281"/>
      <c r="AA23" s="281"/>
      <c r="AB23" s="281"/>
      <c r="AC23" s="281"/>
    </row>
    <row r="24" spans="1:29" s="242" customFormat="1" ht="15.75" customHeight="1" x14ac:dyDescent="0.3">
      <c r="A24" s="365"/>
      <c r="B24" s="919"/>
      <c r="E24" s="1335" t="s">
        <v>1050</v>
      </c>
      <c r="F24" s="1901" t="s">
        <v>1987</v>
      </c>
      <c r="G24" s="1902"/>
      <c r="H24" s="1036">
        <f>Datos!F2459</f>
        <v>0</v>
      </c>
      <c r="I24" s="1036">
        <f>Datos!G2459</f>
        <v>0</v>
      </c>
      <c r="J24" s="1036">
        <f>Datos!H2459</f>
        <v>0</v>
      </c>
      <c r="K24" s="1036">
        <f>Datos!I2459</f>
        <v>0</v>
      </c>
      <c r="L24" s="284"/>
      <c r="M24" s="284"/>
      <c r="N24" s="284"/>
      <c r="O24" s="284"/>
      <c r="P24" s="284"/>
      <c r="Q24" s="284"/>
      <c r="T24" s="281"/>
      <c r="U24" s="281"/>
      <c r="V24" s="281"/>
      <c r="W24" s="281"/>
      <c r="X24" s="281"/>
      <c r="Y24" s="281"/>
      <c r="Z24" s="281"/>
      <c r="AA24" s="281"/>
      <c r="AB24" s="281"/>
      <c r="AC24" s="281"/>
    </row>
    <row r="25" spans="1:29" s="242" customFormat="1" ht="15.75" customHeight="1" x14ac:dyDescent="0.3">
      <c r="A25" s="365"/>
      <c r="B25" s="922"/>
      <c r="E25" s="1336"/>
      <c r="F25" s="1875" t="s">
        <v>9</v>
      </c>
      <c r="G25" s="1876"/>
      <c r="H25" s="1036">
        <f>Datos!F2460</f>
        <v>0</v>
      </c>
      <c r="I25" s="1036">
        <f>Datos!G2460</f>
        <v>0</v>
      </c>
      <c r="J25" s="1036">
        <f>Datos!H2460</f>
        <v>0</v>
      </c>
      <c r="K25" s="1036">
        <f>Datos!I2460</f>
        <v>0</v>
      </c>
      <c r="L25" s="284"/>
      <c r="M25" s="284"/>
      <c r="N25" s="284"/>
      <c r="O25" s="284"/>
      <c r="P25" s="284"/>
      <c r="Q25" s="284"/>
      <c r="T25" s="281"/>
      <c r="U25" s="281"/>
      <c r="V25" s="281"/>
      <c r="W25" s="281"/>
      <c r="X25" s="281"/>
      <c r="Y25" s="281"/>
      <c r="Z25" s="281"/>
      <c r="AA25" s="281"/>
      <c r="AB25" s="281"/>
      <c r="AC25" s="281"/>
    </row>
    <row r="26" spans="1:29" s="242" customFormat="1" ht="15.75" customHeight="1" x14ac:dyDescent="0.3">
      <c r="A26" s="365"/>
      <c r="B26" s="919"/>
      <c r="E26" s="1336"/>
      <c r="F26" s="1868" t="s">
        <v>1029</v>
      </c>
      <c r="G26" s="1869"/>
      <c r="H26" s="1036">
        <f>Datos!F2461</f>
        <v>0</v>
      </c>
      <c r="I26" s="1036">
        <f>Datos!G2461</f>
        <v>0</v>
      </c>
      <c r="J26" s="1036">
        <f>Datos!H2461</f>
        <v>0</v>
      </c>
      <c r="K26" s="1036">
        <f>Datos!I2461</f>
        <v>0</v>
      </c>
      <c r="L26" s="284"/>
      <c r="T26" s="281"/>
      <c r="U26" s="281"/>
      <c r="V26" s="281"/>
      <c r="W26" s="281"/>
      <c r="X26" s="281"/>
      <c r="Y26" s="281"/>
      <c r="Z26" s="281"/>
      <c r="AA26" s="281"/>
      <c r="AB26" s="281"/>
      <c r="AC26" s="281"/>
    </row>
    <row r="27" spans="1:29" s="242" customFormat="1" ht="15.75" customHeight="1" x14ac:dyDescent="0.3">
      <c r="A27" s="365"/>
      <c r="B27" s="919"/>
      <c r="E27" s="1336"/>
      <c r="F27" s="1868" t="s">
        <v>716</v>
      </c>
      <c r="G27" s="1869"/>
      <c r="H27" s="1036">
        <f>Datos!F2462</f>
        <v>0</v>
      </c>
      <c r="I27" s="1036">
        <f>Datos!G2462</f>
        <v>0</v>
      </c>
      <c r="J27" s="1036">
        <f>Datos!H2462</f>
        <v>0</v>
      </c>
      <c r="K27" s="1036">
        <f>Datos!I2462</f>
        <v>0</v>
      </c>
      <c r="L27" s="284"/>
      <c r="M27" s="290"/>
      <c r="N27" s="290"/>
      <c r="O27" s="290"/>
      <c r="P27" s="290"/>
      <c r="Q27" s="290"/>
      <c r="R27" s="290"/>
      <c r="S27" s="290"/>
      <c r="T27" s="281"/>
      <c r="U27" s="281"/>
      <c r="V27" s="281"/>
      <c r="W27" s="281"/>
      <c r="X27" s="281"/>
      <c r="Y27" s="281"/>
      <c r="Z27" s="281"/>
      <c r="AA27" s="281"/>
      <c r="AB27" s="281"/>
      <c r="AC27" s="281"/>
    </row>
    <row r="28" spans="1:29" s="242" customFormat="1" ht="15.75" customHeight="1" x14ac:dyDescent="0.3">
      <c r="A28" s="365"/>
      <c r="B28" s="919"/>
      <c r="E28" s="1336"/>
      <c r="F28" s="1870" t="s">
        <v>706</v>
      </c>
      <c r="G28" s="1871"/>
      <c r="H28" s="1036">
        <f>Datos!F2463</f>
        <v>0</v>
      </c>
      <c r="I28" s="1036">
        <f>Datos!G2463</f>
        <v>0</v>
      </c>
      <c r="J28" s="1036">
        <f>Datos!H2463</f>
        <v>0</v>
      </c>
      <c r="K28" s="1036">
        <f>Datos!I2463</f>
        <v>0</v>
      </c>
      <c r="N28" s="290"/>
      <c r="O28" s="290"/>
      <c r="P28" s="290"/>
      <c r="Q28" s="290"/>
      <c r="R28" s="290"/>
      <c r="S28" s="290"/>
      <c r="T28" s="281"/>
      <c r="U28" s="281"/>
      <c r="V28" s="281"/>
      <c r="W28" s="281"/>
      <c r="X28" s="281"/>
      <c r="Y28" s="281"/>
      <c r="Z28" s="281"/>
      <c r="AA28" s="281"/>
      <c r="AB28" s="281"/>
      <c r="AC28" s="281"/>
    </row>
    <row r="29" spans="1:29" s="242" customFormat="1" ht="15.75" customHeight="1" x14ac:dyDescent="0.3">
      <c r="A29" s="365"/>
      <c r="B29" s="919"/>
      <c r="E29" s="1336"/>
      <c r="F29" s="1870" t="s">
        <v>667</v>
      </c>
      <c r="G29" s="1871"/>
      <c r="H29" s="1036">
        <f>Datos!F2464</f>
        <v>0</v>
      </c>
      <c r="I29" s="1036">
        <f>Datos!G2464</f>
        <v>0</v>
      </c>
      <c r="J29" s="1036">
        <f>Datos!H2464</f>
        <v>0</v>
      </c>
      <c r="K29" s="1036">
        <f>Datos!I2464</f>
        <v>0</v>
      </c>
      <c r="L29" s="284"/>
      <c r="M29" s="290"/>
      <c r="N29" s="290"/>
      <c r="O29" s="290"/>
      <c r="P29" s="290"/>
      <c r="Q29" s="290"/>
      <c r="R29" s="290"/>
      <c r="S29" s="290"/>
      <c r="T29" s="281"/>
      <c r="U29" s="281"/>
      <c r="V29" s="281"/>
      <c r="W29" s="281"/>
      <c r="X29" s="281"/>
      <c r="Y29" s="281"/>
      <c r="Z29" s="281"/>
      <c r="AA29" s="281"/>
      <c r="AB29" s="281"/>
      <c r="AC29" s="281"/>
    </row>
    <row r="30" spans="1:29" s="242" customFormat="1" ht="15.75" customHeight="1" x14ac:dyDescent="0.3">
      <c r="A30" s="365"/>
      <c r="B30" s="919"/>
      <c r="E30" s="1336"/>
      <c r="F30" s="1870" t="s">
        <v>707</v>
      </c>
      <c r="G30" s="1871"/>
      <c r="H30" s="1036">
        <f>Datos!F2465</f>
        <v>0</v>
      </c>
      <c r="I30" s="1036">
        <f>Datos!G2465</f>
        <v>0</v>
      </c>
      <c r="J30" s="1036">
        <f>Datos!H2465</f>
        <v>0</v>
      </c>
      <c r="K30" s="1036">
        <f>Datos!I2465</f>
        <v>0</v>
      </c>
      <c r="L30" s="284"/>
      <c r="M30" s="290"/>
      <c r="N30" s="290"/>
      <c r="O30" s="290"/>
      <c r="P30" s="290"/>
      <c r="Q30" s="290"/>
      <c r="R30" s="290"/>
      <c r="S30" s="290"/>
      <c r="T30" s="281"/>
      <c r="U30" s="281"/>
      <c r="V30" s="281"/>
      <c r="W30" s="281"/>
      <c r="X30" s="281"/>
      <c r="Y30" s="281"/>
      <c r="Z30" s="281"/>
      <c r="AA30" s="281"/>
      <c r="AB30" s="281"/>
      <c r="AC30" s="281"/>
    </row>
    <row r="31" spans="1:29" s="242" customFormat="1" ht="15.75" customHeight="1" x14ac:dyDescent="0.3">
      <c r="A31" s="365"/>
      <c r="B31" s="919"/>
      <c r="E31" s="1336"/>
      <c r="F31" s="1870" t="s">
        <v>909</v>
      </c>
      <c r="G31" s="1871"/>
      <c r="H31" s="1036">
        <f>Datos!F2466</f>
        <v>0</v>
      </c>
      <c r="I31" s="1036">
        <f>Datos!G2466</f>
        <v>0</v>
      </c>
      <c r="J31" s="1036">
        <f>Datos!H2466</f>
        <v>0</v>
      </c>
      <c r="K31" s="1036">
        <f>Datos!I2466</f>
        <v>0</v>
      </c>
      <c r="L31" s="284"/>
      <c r="M31" s="284"/>
      <c r="N31" s="284"/>
      <c r="O31" s="284"/>
      <c r="P31" s="284"/>
      <c r="Q31" s="284"/>
      <c r="T31" s="281"/>
      <c r="U31" s="281"/>
      <c r="V31" s="281"/>
      <c r="W31" s="281"/>
      <c r="X31" s="281"/>
      <c r="Y31" s="281"/>
      <c r="Z31" s="281"/>
      <c r="AA31" s="281"/>
      <c r="AB31" s="281"/>
      <c r="AC31" s="281"/>
    </row>
    <row r="32" spans="1:29" s="242" customFormat="1" ht="16.5" customHeight="1" x14ac:dyDescent="0.3">
      <c r="A32" s="365"/>
      <c r="B32" s="919"/>
      <c r="E32" s="1336"/>
      <c r="F32" s="1870" t="s">
        <v>904</v>
      </c>
      <c r="G32" s="1871"/>
      <c r="H32" s="1036">
        <f>Datos!F2467</f>
        <v>0</v>
      </c>
      <c r="I32" s="1036">
        <f>Datos!G2467</f>
        <v>0</v>
      </c>
      <c r="J32" s="1036">
        <f>Datos!H2467</f>
        <v>0</v>
      </c>
      <c r="K32" s="1036">
        <f>Datos!I2467</f>
        <v>0</v>
      </c>
      <c r="Q32" s="284"/>
      <c r="T32" s="281"/>
      <c r="U32" s="281"/>
      <c r="V32" s="281"/>
      <c r="W32" s="281"/>
      <c r="X32" s="281"/>
      <c r="Y32" s="281"/>
      <c r="Z32" s="281"/>
      <c r="AA32" s="281"/>
      <c r="AB32" s="281"/>
      <c r="AC32" s="281"/>
    </row>
    <row r="33" spans="1:29" s="281" customFormat="1" ht="16.5" customHeight="1" x14ac:dyDescent="0.3">
      <c r="A33" s="365"/>
      <c r="B33" s="919"/>
      <c r="C33" s="215"/>
      <c r="D33" s="215"/>
      <c r="E33" s="1337"/>
      <c r="F33" s="1886" t="s">
        <v>916</v>
      </c>
      <c r="G33" s="1887"/>
      <c r="H33" s="1037">
        <f>Datos!F2468</f>
        <v>0</v>
      </c>
      <c r="I33" s="1037">
        <f>Datos!G2468</f>
        <v>0</v>
      </c>
      <c r="J33" s="1037">
        <f>Datos!H2468</f>
        <v>0</v>
      </c>
      <c r="K33" s="1038">
        <f>Datos!I2468</f>
        <v>0</v>
      </c>
      <c r="L33" s="291"/>
      <c r="M33" s="291"/>
      <c r="N33" s="291"/>
      <c r="O33" s="291"/>
      <c r="P33" s="291"/>
      <c r="Q33" s="292"/>
      <c r="R33" s="215"/>
      <c r="S33" s="215"/>
    </row>
    <row r="34" spans="1:29" s="281" customFormat="1" ht="5.25" customHeight="1" x14ac:dyDescent="0.3">
      <c r="A34" s="365"/>
      <c r="B34" s="919"/>
      <c r="C34" s="215"/>
      <c r="D34" s="215"/>
      <c r="E34" s="242"/>
      <c r="F34" s="242"/>
      <c r="G34" s="242"/>
      <c r="H34" s="242"/>
      <c r="I34" s="242"/>
      <c r="J34" s="242"/>
      <c r="K34" s="242"/>
      <c r="L34" s="291"/>
      <c r="M34" s="291"/>
      <c r="N34" s="291"/>
      <c r="O34" s="291"/>
      <c r="P34" s="291"/>
      <c r="Q34" s="292"/>
      <c r="R34" s="215"/>
      <c r="S34" s="215"/>
    </row>
    <row r="35" spans="1:29" s="242" customFormat="1" ht="15.75" customHeight="1" x14ac:dyDescent="0.3">
      <c r="A35" s="365"/>
      <c r="B35" s="919"/>
      <c r="E35" s="1332" t="s">
        <v>1253</v>
      </c>
      <c r="F35" s="1888" t="s">
        <v>1053</v>
      </c>
      <c r="G35" s="1889"/>
      <c r="H35" s="1039" t="str">
        <f>Datos!F2471</f>
        <v>-</v>
      </c>
      <c r="I35" s="1039" t="str">
        <f>Datos!G2471</f>
        <v>-</v>
      </c>
      <c r="J35" s="1039" t="str">
        <f>Datos!H2471</f>
        <v>-</v>
      </c>
      <c r="K35" s="1039">
        <f ca="1">Datos!I2471</f>
        <v>0</v>
      </c>
      <c r="L35" s="284"/>
      <c r="M35" s="284"/>
      <c r="N35" s="284"/>
      <c r="O35" s="284"/>
      <c r="P35" s="284"/>
      <c r="Q35" s="284"/>
      <c r="T35" s="281"/>
      <c r="U35" s="281"/>
      <c r="V35" s="281"/>
      <c r="W35" s="281"/>
      <c r="X35" s="281"/>
      <c r="Y35" s="281"/>
      <c r="Z35" s="281"/>
      <c r="AA35" s="281"/>
      <c r="AB35" s="281"/>
      <c r="AC35" s="281"/>
    </row>
    <row r="36" spans="1:29" s="281" customFormat="1" ht="16.5" customHeight="1" x14ac:dyDescent="0.3">
      <c r="A36" s="365"/>
      <c r="B36" s="919"/>
      <c r="C36" s="215"/>
      <c r="D36" s="215"/>
      <c r="E36" s="1333"/>
      <c r="F36" s="1890" t="s">
        <v>1033</v>
      </c>
      <c r="G36" s="1891"/>
      <c r="H36" s="1039" t="str">
        <f>Datos!F2472</f>
        <v>-</v>
      </c>
      <c r="I36" s="1039" t="str">
        <f>Datos!G2472</f>
        <v>-</v>
      </c>
      <c r="J36" s="1039" t="str">
        <f>Datos!H2472</f>
        <v>-</v>
      </c>
      <c r="K36" s="1039">
        <f ca="1">Datos!I2472</f>
        <v>0</v>
      </c>
      <c r="L36" s="284"/>
      <c r="M36" s="284"/>
      <c r="N36" s="284"/>
      <c r="O36" s="284"/>
      <c r="P36" s="284"/>
      <c r="Q36" s="284"/>
      <c r="R36" s="215"/>
      <c r="S36" s="215"/>
    </row>
    <row r="37" spans="1:29" s="281" customFormat="1" ht="16.5" customHeight="1" x14ac:dyDescent="0.3">
      <c r="A37" s="365"/>
      <c r="B37" s="919"/>
      <c r="C37" s="215"/>
      <c r="D37" s="215"/>
      <c r="E37" s="1333"/>
      <c r="F37" s="1892" t="s">
        <v>1035</v>
      </c>
      <c r="G37" s="1893"/>
      <c r="H37" s="1039">
        <f>Datos!F2473</f>
        <v>0</v>
      </c>
      <c r="I37" s="1039">
        <f>Datos!G2473</f>
        <v>0</v>
      </c>
      <c r="J37" s="1039">
        <f>Datos!H2473</f>
        <v>0</v>
      </c>
      <c r="K37" s="1039">
        <f>Datos!I2473</f>
        <v>0</v>
      </c>
      <c r="L37" s="284"/>
      <c r="M37" s="284"/>
      <c r="N37" s="284"/>
      <c r="O37" s="284"/>
      <c r="P37" s="284"/>
      <c r="Q37" s="284"/>
      <c r="R37" s="215"/>
      <c r="S37" s="215"/>
    </row>
    <row r="38" spans="1:29" s="281" customFormat="1" ht="16.5" customHeight="1" x14ac:dyDescent="0.3">
      <c r="A38" s="365"/>
      <c r="B38" s="919"/>
      <c r="C38" s="215"/>
      <c r="D38" s="215"/>
      <c r="E38" s="1334"/>
      <c r="F38" s="1886" t="s">
        <v>916</v>
      </c>
      <c r="G38" s="1887"/>
      <c r="H38" s="1040">
        <f>Datos!F2474</f>
        <v>0</v>
      </c>
      <c r="I38" s="1040">
        <f>Datos!G2474</f>
        <v>0</v>
      </c>
      <c r="J38" s="1040">
        <f>Datos!H2474</f>
        <v>0</v>
      </c>
      <c r="K38" s="1035">
        <f ca="1">Datos!I2474</f>
        <v>0</v>
      </c>
      <c r="L38" s="284"/>
      <c r="M38" s="284"/>
      <c r="N38" s="284"/>
      <c r="O38" s="284"/>
      <c r="P38" s="284"/>
      <c r="Q38" s="284"/>
      <c r="R38" s="215"/>
      <c r="S38" s="215"/>
    </row>
    <row r="39" spans="1:29" s="242" customFormat="1" ht="16.5" customHeight="1" x14ac:dyDescent="0.3">
      <c r="A39" s="365"/>
      <c r="B39" s="919"/>
      <c r="E39" s="284"/>
      <c r="F39" s="284"/>
      <c r="G39" s="284"/>
      <c r="H39" s="284"/>
      <c r="I39" s="284"/>
      <c r="J39" s="284"/>
      <c r="K39" s="284"/>
      <c r="M39" s="284"/>
      <c r="N39" s="284"/>
      <c r="O39" s="284"/>
      <c r="P39" s="284"/>
      <c r="Q39" s="284"/>
      <c r="T39" s="281"/>
      <c r="U39" s="281"/>
      <c r="V39" s="281"/>
      <c r="W39" s="281"/>
      <c r="X39" s="281"/>
      <c r="Y39" s="281"/>
      <c r="Z39" s="281"/>
      <c r="AA39" s="281"/>
      <c r="AB39" s="281"/>
      <c r="AC39" s="281"/>
    </row>
    <row r="40" spans="1:29" s="242" customFormat="1" ht="16.5" customHeight="1" x14ac:dyDescent="0.3">
      <c r="A40" s="365"/>
      <c r="B40" s="919"/>
      <c r="E40" s="1883" t="s">
        <v>2222</v>
      </c>
      <c r="F40" s="1884"/>
      <c r="G40" s="1885"/>
      <c r="H40" s="1035">
        <f>Datos!F2476</f>
        <v>0</v>
      </c>
      <c r="I40" s="1035">
        <f>Datos!G2476</f>
        <v>0</v>
      </c>
      <c r="J40" s="1035">
        <f>Datos!H2476</f>
        <v>0</v>
      </c>
      <c r="K40" s="1035">
        <f ca="1">Datos!I2476</f>
        <v>0</v>
      </c>
      <c r="L40" s="1250"/>
      <c r="M40" s="284"/>
      <c r="N40" s="284"/>
      <c r="O40" s="284"/>
      <c r="P40" s="284"/>
      <c r="Q40" s="284"/>
      <c r="T40" s="281"/>
      <c r="U40" s="281"/>
      <c r="V40" s="281"/>
      <c r="W40" s="281"/>
      <c r="X40" s="281"/>
      <c r="Y40" s="281"/>
      <c r="Z40" s="281"/>
      <c r="AA40" s="281"/>
      <c r="AB40" s="281"/>
      <c r="AC40" s="281"/>
    </row>
    <row r="41" spans="1:29" s="242" customFormat="1" ht="16.5" customHeight="1" x14ac:dyDescent="0.3">
      <c r="A41" s="365"/>
      <c r="B41" s="919"/>
      <c r="E41" s="1250"/>
      <c r="F41" s="1250"/>
      <c r="G41" s="1250"/>
      <c r="H41" s="1250"/>
      <c r="I41" s="1250"/>
      <c r="J41" s="1250"/>
      <c r="K41" s="1250"/>
      <c r="L41" s="1250"/>
      <c r="M41" s="284"/>
      <c r="N41" s="284"/>
      <c r="O41" s="284"/>
      <c r="P41" s="284"/>
      <c r="Q41" s="284"/>
      <c r="T41" s="281"/>
      <c r="U41" s="281"/>
      <c r="V41" s="281"/>
      <c r="W41" s="281"/>
      <c r="X41" s="281"/>
      <c r="Y41" s="281"/>
      <c r="Z41" s="281"/>
      <c r="AA41" s="281"/>
      <c r="AB41" s="281"/>
      <c r="AC41" s="281"/>
    </row>
    <row r="42" spans="1:29" s="242" customFormat="1" ht="16.5" customHeight="1" x14ac:dyDescent="0.3">
      <c r="A42" s="365"/>
      <c r="B42" s="919"/>
      <c r="E42" s="1737" t="s">
        <v>2066</v>
      </c>
      <c r="F42" s="1737"/>
      <c r="G42" s="1737"/>
      <c r="H42" s="1882"/>
      <c r="I42" s="1737"/>
      <c r="J42" s="1737"/>
      <c r="K42" s="1737"/>
      <c r="L42" s="1737"/>
      <c r="M42" s="284"/>
      <c r="N42" s="284"/>
      <c r="O42" s="284"/>
      <c r="P42" s="284"/>
      <c r="Q42" s="284"/>
      <c r="T42" s="281"/>
      <c r="U42" s="281"/>
      <c r="V42" s="281"/>
      <c r="W42" s="281"/>
      <c r="X42" s="281"/>
      <c r="Y42" s="281"/>
      <c r="Z42" s="281"/>
      <c r="AA42" s="281"/>
      <c r="AB42" s="281"/>
      <c r="AC42" s="281"/>
    </row>
    <row r="43" spans="1:29" s="242" customFormat="1" ht="16.5" customHeight="1" x14ac:dyDescent="0.3">
      <c r="A43" s="365"/>
      <c r="B43" s="919"/>
      <c r="E43" s="1737" t="s">
        <v>2067</v>
      </c>
      <c r="F43" s="1737"/>
      <c r="G43" s="1737"/>
      <c r="H43" s="1737"/>
      <c r="I43" s="1737"/>
      <c r="J43" s="1737"/>
      <c r="K43" s="1737"/>
      <c r="L43" s="1737"/>
      <c r="M43" s="284"/>
      <c r="N43" s="284"/>
      <c r="O43" s="284"/>
      <c r="P43" s="284"/>
      <c r="Q43" s="284"/>
      <c r="T43" s="281"/>
      <c r="U43" s="281"/>
      <c r="V43" s="281"/>
      <c r="W43" s="281"/>
      <c r="X43" s="281"/>
      <c r="Y43" s="281"/>
      <c r="Z43" s="281"/>
      <c r="AA43" s="281"/>
      <c r="AB43" s="281"/>
      <c r="AC43" s="281"/>
    </row>
    <row r="44" spans="1:29" s="242" customFormat="1" ht="16.5" customHeight="1" x14ac:dyDescent="0.3">
      <c r="A44" s="365"/>
      <c r="B44" s="919"/>
      <c r="E44" s="718" t="s">
        <v>2223</v>
      </c>
      <c r="F44" s="590"/>
      <c r="G44" s="590"/>
      <c r="H44" s="590"/>
      <c r="I44" s="590"/>
      <c r="J44" s="590"/>
      <c r="K44" s="590"/>
      <c r="L44" s="590"/>
      <c r="M44" s="284"/>
      <c r="N44" s="284"/>
      <c r="O44" s="284"/>
      <c r="P44" s="284"/>
      <c r="Q44" s="284"/>
      <c r="T44" s="281"/>
      <c r="U44" s="281"/>
      <c r="V44" s="281"/>
      <c r="W44" s="281"/>
      <c r="X44" s="281"/>
      <c r="Y44" s="281"/>
      <c r="Z44" s="281"/>
      <c r="AA44" s="281"/>
      <c r="AB44" s="281"/>
      <c r="AC44" s="281"/>
    </row>
    <row r="45" spans="1:29" s="242" customFormat="1" ht="11.25" customHeight="1" x14ac:dyDescent="0.3">
      <c r="A45" s="365"/>
      <c r="B45" s="919"/>
      <c r="E45" s="293"/>
      <c r="F45" s="293"/>
      <c r="G45" s="293"/>
      <c r="H45" s="285"/>
      <c r="I45" s="293"/>
      <c r="J45" s="293"/>
      <c r="K45" s="284"/>
      <c r="L45" s="284"/>
      <c r="M45" s="284"/>
      <c r="N45" s="284"/>
      <c r="O45" s="284"/>
      <c r="P45" s="284"/>
      <c r="Q45" s="284"/>
      <c r="T45" s="281"/>
      <c r="U45" s="281"/>
      <c r="V45" s="281"/>
      <c r="W45" s="281"/>
      <c r="X45" s="281"/>
      <c r="Y45" s="281"/>
      <c r="Z45" s="281"/>
      <c r="AA45" s="281"/>
      <c r="AB45" s="281"/>
      <c r="AC45" s="281"/>
    </row>
    <row r="46" spans="1:29" s="242" customFormat="1" ht="17.25" customHeight="1" x14ac:dyDescent="0.3">
      <c r="A46" s="363"/>
      <c r="B46" s="919"/>
      <c r="D46" s="807" t="s">
        <v>1927</v>
      </c>
      <c r="E46" s="285"/>
      <c r="F46" s="285"/>
      <c r="K46" s="285"/>
      <c r="L46" s="285"/>
      <c r="M46" s="285"/>
      <c r="N46" s="285"/>
      <c r="O46" s="285"/>
      <c r="P46" s="285"/>
      <c r="Q46" s="285"/>
      <c r="T46" s="281"/>
      <c r="U46" s="281"/>
      <c r="V46" s="281"/>
      <c r="W46" s="281"/>
      <c r="X46" s="281"/>
      <c r="Y46" s="281"/>
      <c r="Z46" s="281"/>
      <c r="AA46" s="281"/>
      <c r="AB46" s="281"/>
      <c r="AC46" s="281"/>
    </row>
    <row r="47" spans="1:29" s="242" customFormat="1" ht="11.25" customHeight="1" x14ac:dyDescent="0.3">
      <c r="A47" s="365"/>
      <c r="B47" s="919"/>
      <c r="E47" s="293"/>
      <c r="F47" s="293"/>
      <c r="G47" s="293"/>
      <c r="H47" s="285"/>
      <c r="I47" s="293"/>
      <c r="J47" s="293"/>
      <c r="K47" s="284"/>
      <c r="L47" s="284"/>
      <c r="M47" s="284"/>
      <c r="N47" s="284"/>
      <c r="O47" s="284"/>
      <c r="P47" s="284"/>
      <c r="Q47" s="284"/>
      <c r="T47" s="281"/>
      <c r="U47" s="281"/>
      <c r="V47" s="281"/>
      <c r="W47" s="281"/>
      <c r="X47" s="281"/>
      <c r="Y47" s="281"/>
      <c r="Z47" s="281"/>
      <c r="AA47" s="281"/>
      <c r="AB47" s="281"/>
      <c r="AC47" s="281"/>
    </row>
    <row r="48" spans="1:29" s="242" customFormat="1" ht="11.25" customHeight="1" x14ac:dyDescent="0.3">
      <c r="A48" s="365"/>
      <c r="B48" s="919"/>
      <c r="E48" s="293"/>
      <c r="F48" s="293"/>
      <c r="G48" s="293"/>
      <c r="H48" s="285"/>
      <c r="I48" s="293"/>
      <c r="J48" s="293"/>
      <c r="K48" s="284"/>
      <c r="L48" s="284"/>
      <c r="M48" s="284"/>
      <c r="N48" s="284"/>
      <c r="O48" s="284"/>
      <c r="P48" s="284"/>
      <c r="Q48" s="284"/>
      <c r="T48" s="281"/>
      <c r="U48" s="281"/>
      <c r="V48" s="281"/>
      <c r="W48" s="281"/>
      <c r="X48" s="281"/>
      <c r="Y48" s="281"/>
      <c r="Z48" s="281"/>
      <c r="AA48" s="281"/>
      <c r="AB48" s="281"/>
      <c r="AC48" s="281"/>
    </row>
    <row r="49" spans="1:29" s="242" customFormat="1" ht="11.25" customHeight="1" x14ac:dyDescent="0.3">
      <c r="A49" s="365"/>
      <c r="B49" s="919"/>
      <c r="E49" s="293"/>
      <c r="F49" s="293"/>
      <c r="G49" s="293"/>
      <c r="H49" s="285"/>
      <c r="I49" s="293"/>
      <c r="J49" s="293"/>
      <c r="K49" s="284"/>
      <c r="L49" s="284"/>
      <c r="M49" s="284"/>
      <c r="N49" s="284"/>
      <c r="O49" s="284"/>
      <c r="P49" s="284"/>
      <c r="Q49" s="284"/>
      <c r="T49" s="281"/>
      <c r="U49" s="281"/>
      <c r="V49" s="281"/>
      <c r="W49" s="281"/>
      <c r="X49" s="281"/>
      <c r="Y49" s="281"/>
      <c r="Z49" s="281"/>
      <c r="AA49" s="281"/>
      <c r="AB49" s="281"/>
      <c r="AC49" s="281"/>
    </row>
    <row r="50" spans="1:29" s="242" customFormat="1" ht="11.25" customHeight="1" x14ac:dyDescent="0.3">
      <c r="A50" s="365"/>
      <c r="B50" s="919"/>
      <c r="E50" s="293"/>
      <c r="F50" s="293"/>
      <c r="G50" s="293"/>
      <c r="H50" s="285"/>
      <c r="I50" s="293"/>
      <c r="J50" s="293"/>
      <c r="K50" s="284"/>
      <c r="L50" s="284"/>
      <c r="M50" s="284"/>
      <c r="N50" s="284"/>
      <c r="O50" s="284"/>
      <c r="P50" s="284"/>
      <c r="Q50" s="284"/>
      <c r="T50" s="281"/>
      <c r="U50" s="281"/>
      <c r="V50" s="281"/>
      <c r="W50" s="281"/>
      <c r="X50" s="281"/>
      <c r="Y50" s="281"/>
      <c r="Z50" s="281"/>
      <c r="AA50" s="281"/>
      <c r="AB50" s="281"/>
      <c r="AC50" s="281"/>
    </row>
    <row r="51" spans="1:29" s="242" customFormat="1" ht="11.25" customHeight="1" x14ac:dyDescent="0.3">
      <c r="A51" s="365"/>
      <c r="B51" s="919"/>
      <c r="E51" s="293"/>
      <c r="F51" s="293"/>
      <c r="G51" s="293"/>
      <c r="H51" s="285"/>
      <c r="I51" s="293"/>
      <c r="J51" s="293"/>
      <c r="K51" s="284"/>
      <c r="L51" s="284"/>
      <c r="M51" s="284"/>
      <c r="N51" s="284"/>
      <c r="O51" s="284"/>
      <c r="P51" s="284"/>
      <c r="Q51" s="284"/>
      <c r="T51" s="281"/>
      <c r="U51" s="281"/>
      <c r="V51" s="281"/>
      <c r="W51" s="281"/>
      <c r="X51" s="281"/>
      <c r="Y51" s="281"/>
      <c r="Z51" s="281"/>
      <c r="AA51" s="281"/>
      <c r="AB51" s="281"/>
      <c r="AC51" s="281"/>
    </row>
    <row r="52" spans="1:29" s="242" customFormat="1" ht="11.25" customHeight="1" x14ac:dyDescent="0.3">
      <c r="A52" s="365"/>
      <c r="B52" s="919"/>
      <c r="E52" s="293"/>
      <c r="F52" s="293"/>
      <c r="G52" s="293"/>
      <c r="H52" s="285"/>
      <c r="I52" s="293"/>
      <c r="J52" s="293"/>
      <c r="K52" s="284"/>
      <c r="L52" s="284"/>
      <c r="M52" s="284"/>
      <c r="N52" s="284"/>
      <c r="O52" s="284"/>
      <c r="P52" s="284"/>
      <c r="Q52" s="284"/>
      <c r="T52" s="281"/>
      <c r="U52" s="281"/>
      <c r="V52" s="281"/>
      <c r="W52" s="281"/>
      <c r="X52" s="281"/>
      <c r="Y52" s="281"/>
      <c r="Z52" s="281"/>
      <c r="AA52" s="281"/>
      <c r="AB52" s="281"/>
      <c r="AC52" s="281"/>
    </row>
    <row r="53" spans="1:29" s="242" customFormat="1" ht="11.25" customHeight="1" x14ac:dyDescent="0.3">
      <c r="A53" s="363"/>
      <c r="B53" s="919"/>
      <c r="E53" s="293"/>
      <c r="F53" s="293"/>
      <c r="G53" s="293"/>
      <c r="H53" s="285"/>
      <c r="I53" s="293"/>
      <c r="J53" s="293"/>
      <c r="K53" s="284"/>
      <c r="L53" s="284"/>
      <c r="M53" s="284"/>
      <c r="N53" s="284"/>
      <c r="O53" s="284"/>
      <c r="P53" s="284"/>
      <c r="Q53" s="284"/>
      <c r="T53" s="281"/>
      <c r="U53" s="281"/>
      <c r="V53" s="281"/>
      <c r="W53" s="281"/>
      <c r="X53" s="281"/>
      <c r="Y53" s="281"/>
      <c r="Z53" s="281"/>
      <c r="AA53" s="281"/>
      <c r="AB53" s="281"/>
      <c r="AC53" s="281"/>
    </row>
    <row r="54" spans="1:29" s="242" customFormat="1" ht="11.25" customHeight="1" x14ac:dyDescent="0.3">
      <c r="A54" s="363"/>
      <c r="B54" s="919"/>
      <c r="E54" s="293"/>
      <c r="F54" s="293"/>
      <c r="G54" s="293"/>
      <c r="H54" s="285"/>
      <c r="I54" s="293"/>
      <c r="J54" s="293"/>
      <c r="K54" s="284"/>
      <c r="L54" s="284"/>
      <c r="M54" s="284"/>
      <c r="N54" s="284"/>
      <c r="O54" s="284"/>
      <c r="P54" s="284"/>
      <c r="Q54" s="284"/>
      <c r="T54" s="281"/>
      <c r="U54" s="281"/>
      <c r="V54" s="281"/>
      <c r="W54" s="281"/>
      <c r="X54" s="281"/>
      <c r="Y54" s="281"/>
      <c r="Z54" s="281"/>
      <c r="AA54" s="281"/>
      <c r="AB54" s="281"/>
      <c r="AC54" s="281"/>
    </row>
    <row r="55" spans="1:29" s="242" customFormat="1" ht="11.25" customHeight="1" x14ac:dyDescent="0.3">
      <c r="A55" s="363"/>
      <c r="B55" s="919"/>
      <c r="E55" s="293"/>
      <c r="F55" s="293"/>
      <c r="G55" s="293"/>
      <c r="H55" s="285"/>
      <c r="I55" s="293"/>
      <c r="J55" s="293"/>
      <c r="K55" s="284"/>
      <c r="L55" s="284"/>
      <c r="M55" s="284"/>
      <c r="N55" s="284"/>
      <c r="O55" s="284"/>
      <c r="P55" s="284"/>
      <c r="Q55" s="284"/>
      <c r="T55" s="281"/>
      <c r="U55" s="281"/>
      <c r="V55" s="281"/>
      <c r="W55" s="281"/>
      <c r="X55" s="281"/>
      <c r="Y55" s="281"/>
      <c r="Z55" s="281"/>
      <c r="AA55" s="281"/>
      <c r="AB55" s="281"/>
      <c r="AC55" s="281"/>
    </row>
    <row r="56" spans="1:29" s="242" customFormat="1" ht="11.25" customHeight="1" x14ac:dyDescent="0.3">
      <c r="A56" s="363"/>
      <c r="B56" s="919"/>
      <c r="E56" s="293"/>
      <c r="F56" s="293"/>
      <c r="G56" s="293"/>
      <c r="H56" s="285"/>
      <c r="I56" s="293"/>
      <c r="J56" s="293"/>
      <c r="K56" s="284"/>
      <c r="L56" s="284"/>
      <c r="M56" s="284"/>
      <c r="N56" s="284"/>
      <c r="O56" s="284"/>
      <c r="P56" s="284"/>
      <c r="Q56" s="284"/>
      <c r="T56" s="281"/>
      <c r="U56" s="281"/>
      <c r="V56" s="281"/>
      <c r="W56" s="281"/>
      <c r="X56" s="281"/>
      <c r="Y56" s="281"/>
      <c r="Z56" s="281"/>
      <c r="AA56" s="281"/>
      <c r="AB56" s="281"/>
      <c r="AC56" s="281"/>
    </row>
    <row r="57" spans="1:29" s="242" customFormat="1" ht="11.25" customHeight="1" x14ac:dyDescent="0.3">
      <c r="A57" s="363"/>
      <c r="B57" s="919"/>
      <c r="E57" s="293"/>
      <c r="F57" s="293"/>
      <c r="G57" s="293"/>
      <c r="H57" s="285"/>
      <c r="I57" s="293"/>
      <c r="J57" s="293"/>
      <c r="K57" s="284"/>
      <c r="L57" s="284"/>
      <c r="M57" s="284"/>
      <c r="N57" s="284"/>
      <c r="O57" s="284"/>
      <c r="P57" s="284"/>
      <c r="Q57" s="284"/>
      <c r="T57" s="281"/>
      <c r="U57" s="281"/>
      <c r="V57" s="281"/>
      <c r="W57" s="281"/>
      <c r="X57" s="281"/>
      <c r="Y57" s="281"/>
      <c r="Z57" s="281"/>
      <c r="AA57" s="281"/>
      <c r="AB57" s="281"/>
      <c r="AC57" s="281"/>
    </row>
    <row r="58" spans="1:29" s="242" customFormat="1" ht="11.25" customHeight="1" x14ac:dyDescent="0.3">
      <c r="A58" s="363"/>
      <c r="B58" s="919"/>
      <c r="E58" s="293"/>
      <c r="F58" s="293"/>
      <c r="G58" s="293"/>
      <c r="H58" s="285"/>
      <c r="I58" s="293"/>
      <c r="J58" s="293"/>
      <c r="K58" s="284"/>
      <c r="L58" s="284"/>
      <c r="M58" s="284"/>
      <c r="N58" s="284"/>
      <c r="O58" s="284"/>
      <c r="P58" s="284"/>
      <c r="Q58" s="284"/>
      <c r="T58" s="281"/>
      <c r="U58" s="281"/>
      <c r="V58" s="281"/>
      <c r="W58" s="281"/>
      <c r="X58" s="281"/>
      <c r="Y58" s="281"/>
      <c r="Z58" s="281"/>
      <c r="AA58" s="281"/>
      <c r="AB58" s="281"/>
      <c r="AC58" s="281"/>
    </row>
    <row r="59" spans="1:29" s="242" customFormat="1" ht="11.25" customHeight="1" x14ac:dyDescent="0.3">
      <c r="A59" s="363"/>
      <c r="B59" s="919"/>
      <c r="E59" s="293"/>
      <c r="F59" s="293"/>
      <c r="G59" s="293"/>
      <c r="H59" s="285"/>
      <c r="I59" s="293"/>
      <c r="J59" s="293"/>
      <c r="K59" s="284"/>
      <c r="L59" s="284"/>
      <c r="M59" s="284"/>
      <c r="N59" s="284"/>
      <c r="O59" s="284"/>
      <c r="P59" s="284"/>
      <c r="Q59" s="284"/>
      <c r="T59" s="281"/>
      <c r="U59" s="281"/>
      <c r="V59" s="281"/>
      <c r="W59" s="281"/>
      <c r="X59" s="281"/>
      <c r="Y59" s="281"/>
      <c r="Z59" s="281"/>
      <c r="AA59" s="281"/>
      <c r="AB59" s="281"/>
      <c r="AC59" s="281"/>
    </row>
    <row r="60" spans="1:29" s="242" customFormat="1" ht="11.25" customHeight="1" x14ac:dyDescent="0.3">
      <c r="A60" s="363"/>
      <c r="B60" s="919"/>
      <c r="E60" s="293"/>
      <c r="F60" s="293"/>
      <c r="G60" s="293"/>
      <c r="H60" s="285"/>
      <c r="I60" s="293"/>
      <c r="J60" s="293"/>
      <c r="K60" s="284"/>
      <c r="L60" s="284"/>
      <c r="M60" s="284"/>
      <c r="N60" s="284"/>
      <c r="O60" s="284"/>
      <c r="P60" s="284"/>
      <c r="Q60" s="284"/>
      <c r="T60" s="281"/>
      <c r="U60" s="281"/>
      <c r="V60" s="281"/>
      <c r="W60" s="281"/>
      <c r="X60" s="281"/>
      <c r="Y60" s="281"/>
      <c r="Z60" s="281"/>
      <c r="AA60" s="281"/>
      <c r="AB60" s="281"/>
      <c r="AC60" s="281"/>
    </row>
    <row r="61" spans="1:29" s="242" customFormat="1" ht="11.25" customHeight="1" x14ac:dyDescent="0.3">
      <c r="A61" s="363"/>
      <c r="B61" s="919"/>
      <c r="E61" s="293"/>
      <c r="F61" s="293"/>
      <c r="G61" s="293"/>
      <c r="H61" s="285"/>
      <c r="I61" s="293"/>
      <c r="J61" s="293"/>
      <c r="K61" s="284"/>
      <c r="L61" s="284"/>
      <c r="M61" s="284"/>
      <c r="N61" s="284"/>
      <c r="O61" s="284"/>
      <c r="P61" s="284"/>
      <c r="Q61" s="284"/>
      <c r="T61" s="281"/>
      <c r="U61" s="281"/>
      <c r="V61" s="281"/>
      <c r="W61" s="281"/>
      <c r="X61" s="281"/>
      <c r="Y61" s="281"/>
      <c r="Z61" s="281"/>
      <c r="AA61" s="281"/>
      <c r="AB61" s="281"/>
      <c r="AC61" s="281"/>
    </row>
    <row r="62" spans="1:29" s="242" customFormat="1" ht="11.25" customHeight="1" x14ac:dyDescent="0.3">
      <c r="A62" s="363"/>
      <c r="B62" s="919"/>
      <c r="E62" s="293"/>
      <c r="F62" s="293"/>
      <c r="G62" s="293"/>
      <c r="H62" s="285"/>
      <c r="I62" s="293"/>
      <c r="J62" s="293"/>
      <c r="K62" s="284"/>
      <c r="L62" s="284"/>
      <c r="M62" s="284"/>
      <c r="N62" s="284"/>
      <c r="O62" s="284"/>
      <c r="P62" s="284"/>
      <c r="Q62" s="284"/>
      <c r="T62" s="281"/>
      <c r="U62" s="281"/>
      <c r="V62" s="281"/>
      <c r="W62" s="281"/>
      <c r="X62" s="281"/>
      <c r="Y62" s="281"/>
      <c r="Z62" s="281"/>
      <c r="AA62" s="281"/>
      <c r="AB62" s="281"/>
      <c r="AC62" s="281"/>
    </row>
    <row r="63" spans="1:29" s="242" customFormat="1" ht="11.25" customHeight="1" x14ac:dyDescent="0.3">
      <c r="A63" s="363"/>
      <c r="B63" s="919"/>
      <c r="E63" s="293"/>
      <c r="F63" s="293"/>
      <c r="G63" s="293"/>
      <c r="H63" s="285"/>
      <c r="I63" s="293"/>
      <c r="J63" s="293"/>
      <c r="K63" s="284"/>
      <c r="L63" s="284"/>
      <c r="M63" s="284"/>
      <c r="N63" s="284"/>
      <c r="O63" s="284"/>
      <c r="P63" s="284"/>
      <c r="Q63" s="284"/>
      <c r="T63" s="281"/>
      <c r="U63" s="281"/>
      <c r="V63" s="281"/>
      <c r="W63" s="281"/>
      <c r="X63" s="281"/>
      <c r="Y63" s="281"/>
      <c r="Z63" s="281"/>
      <c r="AA63" s="281"/>
      <c r="AB63" s="281"/>
      <c r="AC63" s="281"/>
    </row>
    <row r="64" spans="1:29" s="242" customFormat="1" ht="11.25" customHeight="1" x14ac:dyDescent="0.3">
      <c r="A64" s="363"/>
      <c r="B64" s="919"/>
      <c r="E64" s="293"/>
      <c r="F64" s="293"/>
      <c r="G64" s="293"/>
      <c r="H64" s="285"/>
      <c r="I64" s="293"/>
      <c r="J64" s="293"/>
      <c r="K64" s="284"/>
      <c r="L64" s="284"/>
      <c r="M64" s="284"/>
      <c r="N64" s="284"/>
      <c r="O64" s="284"/>
      <c r="P64" s="284"/>
      <c r="Q64" s="284"/>
      <c r="T64" s="281"/>
      <c r="U64" s="281"/>
      <c r="V64" s="281"/>
      <c r="W64" s="281"/>
      <c r="X64" s="281"/>
      <c r="Y64" s="281"/>
      <c r="Z64" s="281"/>
      <c r="AA64" s="281"/>
      <c r="AB64" s="281"/>
      <c r="AC64" s="281"/>
    </row>
    <row r="65" spans="1:29" s="242" customFormat="1" ht="11.25" customHeight="1" x14ac:dyDescent="0.3">
      <c r="A65" s="363"/>
      <c r="B65" s="919"/>
      <c r="E65" s="293"/>
      <c r="F65" s="293"/>
      <c r="G65" s="293"/>
      <c r="H65" s="285"/>
      <c r="I65" s="293"/>
      <c r="J65" s="293"/>
      <c r="K65" s="284"/>
      <c r="L65" s="284"/>
      <c r="M65" s="284"/>
      <c r="N65" s="284"/>
      <c r="O65" s="284"/>
      <c r="P65" s="284"/>
      <c r="Q65" s="284"/>
      <c r="T65" s="281"/>
      <c r="U65" s="281"/>
      <c r="V65" s="281"/>
      <c r="W65" s="281"/>
      <c r="X65" s="281"/>
      <c r="Y65" s="281"/>
      <c r="Z65" s="281"/>
      <c r="AA65" s="281"/>
      <c r="AB65" s="281"/>
      <c r="AC65" s="281"/>
    </row>
    <row r="66" spans="1:29" s="242" customFormat="1" ht="11.25" customHeight="1" x14ac:dyDescent="0.3">
      <c r="A66" s="363"/>
      <c r="B66" s="919"/>
      <c r="E66" s="293"/>
      <c r="F66" s="293"/>
      <c r="G66" s="293"/>
      <c r="H66" s="285"/>
      <c r="I66" s="293"/>
      <c r="J66" s="293"/>
      <c r="K66" s="284"/>
      <c r="L66" s="284"/>
      <c r="M66" s="284"/>
      <c r="N66" s="284"/>
      <c r="O66" s="284"/>
      <c r="P66" s="284"/>
      <c r="Q66" s="284"/>
      <c r="T66" s="281"/>
      <c r="U66" s="281"/>
      <c r="V66" s="281"/>
      <c r="W66" s="281"/>
      <c r="X66" s="281"/>
      <c r="Y66" s="281"/>
      <c r="Z66" s="281"/>
      <c r="AA66" s="281"/>
      <c r="AB66" s="281"/>
      <c r="AC66" s="281"/>
    </row>
    <row r="67" spans="1:29" s="242" customFormat="1" ht="11.25" customHeight="1" x14ac:dyDescent="0.3">
      <c r="A67" s="363"/>
      <c r="B67" s="919"/>
      <c r="D67" s="807" t="s">
        <v>1928</v>
      </c>
      <c r="E67" s="293"/>
      <c r="F67" s="293"/>
      <c r="G67" s="293"/>
      <c r="H67" s="285"/>
      <c r="I67" s="293"/>
      <c r="J67" s="293"/>
      <c r="K67" s="284"/>
      <c r="L67" s="284"/>
      <c r="M67" s="284"/>
      <c r="N67" s="284"/>
      <c r="O67" s="284"/>
      <c r="P67" s="284"/>
      <c r="Q67" s="284"/>
      <c r="T67" s="281"/>
      <c r="U67" s="281"/>
      <c r="V67" s="281"/>
      <c r="W67" s="281"/>
      <c r="X67" s="281"/>
      <c r="Y67" s="281"/>
      <c r="Z67" s="281"/>
      <c r="AA67" s="281"/>
      <c r="AB67" s="281"/>
      <c r="AC67" s="281"/>
    </row>
    <row r="68" spans="1:29" s="242" customFormat="1" ht="11.25" customHeight="1" x14ac:dyDescent="0.3">
      <c r="A68" s="363"/>
      <c r="B68" s="919"/>
      <c r="E68" s="293"/>
      <c r="F68" s="293"/>
      <c r="G68" s="293"/>
      <c r="H68" s="285"/>
      <c r="I68" s="293"/>
      <c r="J68" s="293"/>
      <c r="K68" s="284"/>
      <c r="L68" s="284"/>
      <c r="M68" s="284"/>
      <c r="N68" s="284"/>
      <c r="O68" s="284"/>
      <c r="P68" s="284"/>
      <c r="Q68" s="284"/>
      <c r="T68" s="281"/>
      <c r="U68" s="281"/>
      <c r="V68" s="281"/>
      <c r="W68" s="281"/>
      <c r="X68" s="281"/>
      <c r="Y68" s="281"/>
      <c r="Z68" s="281"/>
      <c r="AA68" s="281"/>
      <c r="AB68" s="281"/>
      <c r="AC68" s="281"/>
    </row>
    <row r="69" spans="1:29" s="242" customFormat="1" ht="11.25" customHeight="1" x14ac:dyDescent="0.3">
      <c r="A69" s="363"/>
      <c r="B69" s="919"/>
      <c r="E69" s="293"/>
      <c r="F69" s="293"/>
      <c r="G69" s="293"/>
      <c r="H69" s="285"/>
      <c r="I69" s="293"/>
      <c r="J69" s="293"/>
      <c r="K69" s="284"/>
      <c r="L69" s="284"/>
      <c r="M69" s="284"/>
      <c r="N69" s="284"/>
      <c r="O69" s="284"/>
      <c r="P69" s="284"/>
      <c r="Q69" s="284"/>
      <c r="T69" s="281"/>
      <c r="U69" s="281"/>
      <c r="V69" s="281"/>
      <c r="W69" s="281"/>
      <c r="X69" s="281"/>
      <c r="Y69" s="281"/>
      <c r="Z69" s="281"/>
      <c r="AA69" s="281"/>
      <c r="AB69" s="281"/>
      <c r="AC69" s="281"/>
    </row>
    <row r="70" spans="1:29" s="242" customFormat="1" ht="11.25" customHeight="1" x14ac:dyDescent="0.3">
      <c r="A70" s="363"/>
      <c r="B70" s="919"/>
      <c r="E70" s="293"/>
      <c r="F70" s="293"/>
      <c r="G70" s="293"/>
      <c r="H70" s="285"/>
      <c r="I70" s="293"/>
      <c r="J70" s="293"/>
      <c r="K70" s="284"/>
      <c r="L70" s="284"/>
      <c r="M70" s="284"/>
      <c r="N70" s="284"/>
      <c r="O70" s="284"/>
      <c r="P70" s="284"/>
      <c r="Q70" s="284"/>
      <c r="T70" s="281"/>
      <c r="U70" s="281"/>
      <c r="V70" s="281"/>
      <c r="W70" s="281"/>
      <c r="X70" s="281"/>
      <c r="Y70" s="281"/>
      <c r="Z70" s="281"/>
      <c r="AA70" s="281"/>
      <c r="AB70" s="281"/>
      <c r="AC70" s="281"/>
    </row>
    <row r="71" spans="1:29" s="242" customFormat="1" ht="11.25" customHeight="1" x14ac:dyDescent="0.3">
      <c r="A71" s="363"/>
      <c r="B71" s="919"/>
      <c r="E71" s="293"/>
      <c r="F71" s="293"/>
      <c r="G71" s="293"/>
      <c r="H71" s="285"/>
      <c r="I71" s="293"/>
      <c r="J71" s="293"/>
      <c r="K71" s="284"/>
      <c r="L71" s="284"/>
      <c r="M71" s="284"/>
      <c r="N71" s="284"/>
      <c r="O71" s="284"/>
      <c r="P71" s="284"/>
      <c r="Q71" s="284"/>
      <c r="T71" s="281"/>
      <c r="U71" s="281"/>
      <c r="V71" s="281"/>
      <c r="W71" s="281"/>
      <c r="X71" s="281"/>
      <c r="Y71" s="281"/>
      <c r="Z71" s="281"/>
      <c r="AA71" s="281"/>
      <c r="AB71" s="281"/>
      <c r="AC71" s="281"/>
    </row>
    <row r="72" spans="1:29" s="242" customFormat="1" ht="11.25" customHeight="1" x14ac:dyDescent="0.3">
      <c r="A72" s="363"/>
      <c r="B72" s="919"/>
      <c r="E72" s="293"/>
      <c r="F72" s="293"/>
      <c r="G72" s="293"/>
      <c r="H72" s="285"/>
      <c r="I72" s="293"/>
      <c r="J72" s="293"/>
      <c r="K72" s="284"/>
      <c r="L72" s="284"/>
      <c r="M72" s="284"/>
      <c r="N72" s="284"/>
      <c r="O72" s="284"/>
      <c r="P72" s="284"/>
      <c r="Q72" s="284"/>
      <c r="T72" s="281"/>
      <c r="U72" s="281"/>
      <c r="V72" s="281"/>
      <c r="W72" s="281"/>
      <c r="X72" s="281"/>
      <c r="Y72" s="281"/>
      <c r="Z72" s="281"/>
      <c r="AA72" s="281"/>
      <c r="AB72" s="281"/>
      <c r="AC72" s="281"/>
    </row>
    <row r="73" spans="1:29" s="242" customFormat="1" ht="11.25" customHeight="1" x14ac:dyDescent="0.3">
      <c r="A73" s="363"/>
      <c r="B73" s="919"/>
      <c r="E73" s="293"/>
      <c r="F73" s="293"/>
      <c r="G73" s="293"/>
      <c r="H73" s="285"/>
      <c r="I73" s="293"/>
      <c r="J73" s="293"/>
      <c r="K73" s="284"/>
      <c r="L73" s="284"/>
      <c r="M73" s="284"/>
      <c r="N73" s="284"/>
      <c r="O73" s="284"/>
      <c r="P73" s="284"/>
      <c r="Q73" s="284"/>
      <c r="T73" s="281"/>
      <c r="U73" s="281"/>
      <c r="V73" s="281"/>
      <c r="W73" s="281"/>
      <c r="X73" s="281"/>
      <c r="Y73" s="281"/>
      <c r="Z73" s="281"/>
      <c r="AA73" s="281"/>
      <c r="AB73" s="281"/>
      <c r="AC73" s="281"/>
    </row>
    <row r="74" spans="1:29" s="242" customFormat="1" ht="11.25" customHeight="1" x14ac:dyDescent="0.3">
      <c r="A74" s="363"/>
      <c r="B74" s="919"/>
      <c r="E74" s="293"/>
      <c r="F74" s="293"/>
      <c r="G74" s="293"/>
      <c r="H74" s="285"/>
      <c r="I74" s="293"/>
      <c r="J74" s="293"/>
      <c r="K74" s="284"/>
      <c r="L74" s="284"/>
      <c r="M74" s="284"/>
      <c r="N74" s="284"/>
      <c r="O74" s="284"/>
      <c r="P74" s="284"/>
      <c r="Q74" s="284"/>
      <c r="T74" s="281"/>
      <c r="U74" s="281"/>
      <c r="V74" s="281"/>
      <c r="W74" s="281"/>
      <c r="X74" s="281"/>
      <c r="Y74" s="281"/>
      <c r="Z74" s="281"/>
      <c r="AA74" s="281"/>
      <c r="AB74" s="281"/>
      <c r="AC74" s="281"/>
    </row>
    <row r="75" spans="1:29" s="242" customFormat="1" ht="11.25" customHeight="1" x14ac:dyDescent="0.3">
      <c r="A75" s="363"/>
      <c r="B75" s="919"/>
      <c r="E75" s="293"/>
      <c r="F75" s="293"/>
      <c r="G75" s="293"/>
      <c r="H75" s="285"/>
      <c r="I75" s="293"/>
      <c r="J75" s="293"/>
      <c r="K75" s="284"/>
      <c r="L75" s="284"/>
      <c r="M75" s="284"/>
      <c r="N75" s="284"/>
      <c r="O75" s="284"/>
      <c r="P75" s="284"/>
      <c r="Q75" s="284"/>
      <c r="T75" s="281"/>
      <c r="U75" s="281"/>
      <c r="V75" s="281"/>
      <c r="W75" s="281"/>
      <c r="X75" s="281"/>
      <c r="Y75" s="281"/>
      <c r="Z75" s="281"/>
      <c r="AA75" s="281"/>
      <c r="AB75" s="281"/>
      <c r="AC75" s="281"/>
    </row>
    <row r="76" spans="1:29" s="242" customFormat="1" ht="11.25" customHeight="1" x14ac:dyDescent="0.3">
      <c r="A76" s="363"/>
      <c r="B76" s="919"/>
      <c r="E76" s="293"/>
      <c r="F76" s="293"/>
      <c r="G76" s="293"/>
      <c r="H76" s="285"/>
      <c r="I76" s="293"/>
      <c r="J76" s="293"/>
      <c r="K76" s="284"/>
      <c r="L76" s="284"/>
      <c r="M76" s="284"/>
      <c r="N76" s="284"/>
      <c r="O76" s="284"/>
      <c r="P76" s="284"/>
      <c r="Q76" s="284"/>
      <c r="T76" s="281"/>
      <c r="U76" s="281"/>
      <c r="V76" s="281"/>
      <c r="W76" s="281"/>
      <c r="X76" s="281"/>
      <c r="Y76" s="281"/>
      <c r="Z76" s="281"/>
      <c r="AA76" s="281"/>
      <c r="AB76" s="281"/>
      <c r="AC76" s="281"/>
    </row>
    <row r="77" spans="1:29" s="242" customFormat="1" ht="11.25" customHeight="1" x14ac:dyDescent="0.3">
      <c r="A77" s="363"/>
      <c r="B77" s="919"/>
      <c r="E77" s="293"/>
      <c r="F77" s="293"/>
      <c r="G77" s="293"/>
      <c r="H77" s="285"/>
      <c r="I77" s="293"/>
      <c r="J77" s="293"/>
      <c r="K77" s="284"/>
      <c r="L77" s="284"/>
      <c r="M77" s="284"/>
      <c r="N77" s="284"/>
      <c r="O77" s="284"/>
      <c r="P77" s="284"/>
      <c r="Q77" s="284"/>
      <c r="T77" s="281"/>
      <c r="U77" s="281"/>
      <c r="V77" s="281"/>
      <c r="W77" s="281"/>
      <c r="X77" s="281"/>
      <c r="Y77" s="281"/>
      <c r="Z77" s="281"/>
      <c r="AA77" s="281"/>
      <c r="AB77" s="281"/>
      <c r="AC77" s="281"/>
    </row>
    <row r="78" spans="1:29" s="242" customFormat="1" ht="17.25" customHeight="1" x14ac:dyDescent="0.3">
      <c r="A78" s="363"/>
      <c r="B78" s="919"/>
      <c r="E78" s="285"/>
      <c r="F78" s="285"/>
      <c r="K78" s="285"/>
      <c r="L78" s="285"/>
      <c r="M78" s="285"/>
      <c r="N78" s="285"/>
      <c r="O78" s="285"/>
      <c r="P78" s="285"/>
      <c r="Q78" s="285"/>
      <c r="T78" s="281"/>
      <c r="U78" s="281"/>
      <c r="V78" s="281"/>
      <c r="W78" s="281"/>
      <c r="X78" s="281"/>
      <c r="Y78" s="281"/>
      <c r="Z78" s="281"/>
      <c r="AA78" s="281"/>
      <c r="AB78" s="281"/>
      <c r="AC78" s="281"/>
    </row>
    <row r="79" spans="1:29" s="242" customFormat="1" ht="11.25" customHeight="1" x14ac:dyDescent="0.3">
      <c r="A79" s="363"/>
      <c r="B79" s="919"/>
      <c r="E79" s="293"/>
      <c r="F79" s="293"/>
      <c r="G79" s="293"/>
      <c r="H79" s="285"/>
      <c r="I79" s="293"/>
      <c r="J79" s="293"/>
      <c r="K79" s="284"/>
      <c r="L79" s="284"/>
      <c r="M79" s="284"/>
      <c r="N79" s="284"/>
      <c r="O79" s="284"/>
      <c r="P79" s="284"/>
      <c r="Q79" s="284"/>
      <c r="T79" s="281"/>
      <c r="U79" s="281"/>
      <c r="V79" s="281"/>
      <c r="W79" s="281"/>
      <c r="X79" s="281"/>
      <c r="Y79" s="281"/>
      <c r="Z79" s="281"/>
      <c r="AA79" s="281"/>
      <c r="AB79" s="281"/>
      <c r="AC79" s="281"/>
    </row>
    <row r="80" spans="1:29" s="242" customFormat="1" ht="17.25" customHeight="1" x14ac:dyDescent="0.3">
      <c r="A80" s="363"/>
      <c r="B80" s="919"/>
      <c r="D80" s="807" t="s">
        <v>1248</v>
      </c>
      <c r="E80" s="285"/>
      <c r="F80" s="285"/>
      <c r="K80" s="285"/>
      <c r="L80" s="285"/>
      <c r="M80" s="285"/>
      <c r="N80" s="285"/>
      <c r="O80" s="285"/>
      <c r="P80" s="285"/>
      <c r="Q80" s="285"/>
      <c r="T80" s="281"/>
      <c r="U80" s="281"/>
      <c r="V80" s="281"/>
      <c r="W80" s="281"/>
      <c r="X80" s="281"/>
      <c r="Y80" s="281"/>
      <c r="Z80" s="281"/>
      <c r="AA80" s="281"/>
      <c r="AB80" s="281"/>
      <c r="AC80" s="281"/>
    </row>
    <row r="81" spans="1:29" s="242" customFormat="1" ht="9" customHeight="1" x14ac:dyDescent="0.3">
      <c r="A81" s="363"/>
      <c r="B81" s="919"/>
      <c r="E81" s="284"/>
      <c r="F81" s="284"/>
      <c r="G81" s="284"/>
      <c r="H81" s="285"/>
      <c r="I81" s="284"/>
      <c r="J81" s="284"/>
      <c r="K81" s="284"/>
      <c r="L81" s="284"/>
      <c r="M81" s="284"/>
      <c r="N81" s="284"/>
      <c r="O81" s="284"/>
      <c r="P81" s="284"/>
      <c r="Q81" s="284"/>
      <c r="T81" s="281"/>
      <c r="U81" s="281"/>
      <c r="V81" s="281"/>
      <c r="W81" s="281"/>
      <c r="X81" s="281"/>
      <c r="Y81" s="281"/>
      <c r="Z81" s="281"/>
      <c r="AA81" s="281"/>
      <c r="AB81" s="281"/>
      <c r="AC81" s="281"/>
    </row>
    <row r="82" spans="1:29" s="242" customFormat="1" ht="4.5" customHeight="1" x14ac:dyDescent="0.3">
      <c r="A82" s="363"/>
      <c r="B82" s="919"/>
      <c r="E82" s="819"/>
      <c r="F82" s="820"/>
      <c r="G82" s="820"/>
      <c r="H82" s="821"/>
      <c r="I82" s="822"/>
      <c r="J82" s="284"/>
      <c r="K82" s="215"/>
      <c r="L82" s="215"/>
      <c r="M82" s="284"/>
      <c r="N82" s="284"/>
      <c r="O82" s="284"/>
      <c r="P82" s="284"/>
      <c r="Q82" s="284"/>
      <c r="T82" s="281"/>
      <c r="U82" s="281"/>
      <c r="V82" s="281"/>
      <c r="W82" s="281"/>
      <c r="X82" s="281"/>
      <c r="Y82" s="281"/>
      <c r="Z82" s="281"/>
      <c r="AA82" s="281"/>
      <c r="AB82" s="281"/>
      <c r="AC82" s="281"/>
    </row>
    <row r="83" spans="1:29" s="281" customFormat="1" ht="18" customHeight="1" x14ac:dyDescent="0.3">
      <c r="A83" s="363"/>
      <c r="B83" s="919"/>
      <c r="C83" s="215"/>
      <c r="D83" s="215"/>
      <c r="E83" s="823"/>
      <c r="F83" s="824"/>
      <c r="G83" s="1041" t="str">
        <f ca="1">Datos!G2493</f>
        <v/>
      </c>
      <c r="H83" s="825" t="s">
        <v>1274</v>
      </c>
      <c r="I83" s="912" t="s">
        <v>1834</v>
      </c>
      <c r="J83" s="284"/>
      <c r="K83" s="215"/>
      <c r="L83" s="215"/>
      <c r="M83" s="284"/>
      <c r="N83" s="284"/>
      <c r="O83" s="284"/>
      <c r="P83" s="284"/>
      <c r="Q83" s="284"/>
      <c r="R83" s="215"/>
      <c r="S83" s="215"/>
    </row>
    <row r="84" spans="1:29" s="281" customFormat="1" ht="4.5" customHeight="1" x14ac:dyDescent="0.3">
      <c r="A84" s="363"/>
      <c r="B84" s="919"/>
      <c r="C84" s="215"/>
      <c r="D84" s="215"/>
      <c r="E84" s="1881" t="s">
        <v>181</v>
      </c>
      <c r="F84" s="824"/>
      <c r="G84" s="827"/>
      <c r="H84" s="828"/>
      <c r="I84" s="829"/>
      <c r="J84" s="284"/>
      <c r="K84" s="215"/>
      <c r="L84" s="215"/>
      <c r="M84" s="284"/>
      <c r="N84" s="284"/>
      <c r="O84" s="215"/>
      <c r="P84" s="284"/>
      <c r="Q84" s="284"/>
      <c r="R84" s="215"/>
      <c r="S84" s="215"/>
    </row>
    <row r="85" spans="1:29" s="281" customFormat="1" ht="18" customHeight="1" x14ac:dyDescent="0.3">
      <c r="A85" s="363"/>
      <c r="B85" s="919"/>
      <c r="C85" s="215"/>
      <c r="D85" s="215"/>
      <c r="E85" s="1881"/>
      <c r="F85" s="830" t="str">
        <f>Datos!G2480</f>
        <v/>
      </c>
      <c r="G85" s="1041" t="str">
        <f ca="1">Datos!G2494</f>
        <v/>
      </c>
      <c r="H85" s="825" t="s">
        <v>1274</v>
      </c>
      <c r="I85" s="1089" t="s">
        <v>2018</v>
      </c>
      <c r="J85" s="284"/>
      <c r="K85" s="215"/>
      <c r="L85" s="215"/>
      <c r="M85" s="284"/>
      <c r="N85" s="284"/>
      <c r="O85" s="284"/>
      <c r="P85" s="284"/>
      <c r="Q85" s="284"/>
      <c r="R85" s="215"/>
      <c r="S85" s="215"/>
    </row>
    <row r="86" spans="1:29" s="281" customFormat="1" ht="4.5" customHeight="1" x14ac:dyDescent="0.3">
      <c r="A86" s="363"/>
      <c r="B86" s="919"/>
      <c r="C86" s="215"/>
      <c r="D86" s="215"/>
      <c r="E86" s="1881"/>
      <c r="F86" s="831"/>
      <c r="G86" s="832"/>
      <c r="H86" s="833"/>
      <c r="I86" s="834"/>
      <c r="J86" s="284"/>
      <c r="K86" s="215"/>
      <c r="L86" s="215"/>
      <c r="M86" s="215"/>
      <c r="N86" s="215"/>
      <c r="O86" s="215"/>
      <c r="P86" s="215"/>
      <c r="Q86" s="215"/>
      <c r="R86" s="215"/>
      <c r="S86" s="215"/>
    </row>
    <row r="87" spans="1:29" s="281" customFormat="1" ht="18" customHeight="1" x14ac:dyDescent="0.3">
      <c r="A87" s="363"/>
      <c r="B87" s="919"/>
      <c r="C87" s="215"/>
      <c r="D87" s="215"/>
      <c r="E87" s="823"/>
      <c r="F87" s="835"/>
      <c r="G87" s="1041" t="str">
        <f ca="1">Datos!G2492</f>
        <v/>
      </c>
      <c r="H87" s="825" t="s">
        <v>1275</v>
      </c>
      <c r="I87" s="826" t="str">
        <f>IF(ISTEXT('1.Datos generales organización '!M28),'1.Datos generales organización '!M28,"")</f>
        <v/>
      </c>
      <c r="J87" s="284"/>
      <c r="K87" s="215"/>
      <c r="L87" s="215"/>
      <c r="M87" s="215"/>
      <c r="N87" s="215"/>
      <c r="O87" s="215"/>
      <c r="P87" s="215"/>
      <c r="Q87" s="215"/>
      <c r="R87" s="215"/>
      <c r="S87" s="215"/>
    </row>
    <row r="88" spans="1:29" s="281" customFormat="1" ht="4.5" customHeight="1" x14ac:dyDescent="0.3">
      <c r="A88" s="363"/>
      <c r="B88" s="919"/>
      <c r="C88" s="215"/>
      <c r="D88" s="215"/>
      <c r="E88" s="836"/>
      <c r="F88" s="837"/>
      <c r="G88" s="838"/>
      <c r="H88" s="839"/>
      <c r="I88" s="840"/>
      <c r="J88" s="284"/>
      <c r="K88" s="215"/>
      <c r="L88" s="215"/>
      <c r="M88" s="215"/>
      <c r="N88" s="215"/>
      <c r="O88" s="215"/>
      <c r="P88" s="215"/>
      <c r="Q88" s="215"/>
      <c r="R88" s="215"/>
      <c r="S88" s="215"/>
    </row>
    <row r="89" spans="1:29" s="281" customFormat="1" ht="12.95" customHeight="1" x14ac:dyDescent="0.3">
      <c r="A89" s="363"/>
      <c r="B89" s="919"/>
      <c r="C89" s="215"/>
      <c r="D89" s="215"/>
      <c r="E89" s="215"/>
      <c r="F89" s="294"/>
      <c r="G89" s="295"/>
      <c r="H89" s="296"/>
      <c r="I89" s="296"/>
      <c r="J89" s="284"/>
      <c r="K89" s="297"/>
      <c r="L89" s="297"/>
      <c r="M89" s="215"/>
      <c r="N89" s="215"/>
      <c r="O89" s="215"/>
      <c r="P89" s="215"/>
      <c r="Q89" s="215"/>
      <c r="R89" s="215"/>
      <c r="S89" s="215"/>
    </row>
    <row r="90" spans="1:29" s="281" customFormat="1" ht="4.5" customHeight="1" x14ac:dyDescent="0.3">
      <c r="A90" s="363"/>
      <c r="B90" s="919"/>
      <c r="C90" s="215"/>
      <c r="D90" s="215"/>
      <c r="E90" s="808"/>
      <c r="F90" s="841"/>
      <c r="G90" s="842"/>
      <c r="H90" s="852"/>
      <c r="I90" s="843"/>
      <c r="J90" s="284"/>
      <c r="K90" s="215"/>
      <c r="L90" s="215"/>
      <c r="M90" s="215"/>
      <c r="N90" s="215"/>
      <c r="O90" s="215"/>
      <c r="P90" s="215"/>
      <c r="Q90" s="215"/>
      <c r="R90" s="215"/>
      <c r="S90" s="215"/>
    </row>
    <row r="91" spans="1:29" s="281" customFormat="1" ht="18" customHeight="1" x14ac:dyDescent="0.3">
      <c r="A91" s="363"/>
      <c r="B91" s="919"/>
      <c r="C91" s="215"/>
      <c r="D91" s="215"/>
      <c r="E91" s="844"/>
      <c r="F91" s="845"/>
      <c r="G91" s="1041" t="str">
        <f>Datos!D2493</f>
        <v/>
      </c>
      <c r="H91" s="810" t="s">
        <v>1274</v>
      </c>
      <c r="I91" s="913" t="s">
        <v>1834</v>
      </c>
      <c r="J91" s="284"/>
      <c r="K91" s="215"/>
      <c r="L91" s="215"/>
      <c r="M91" s="215"/>
      <c r="N91" s="215"/>
      <c r="O91" s="215"/>
      <c r="P91" s="215"/>
      <c r="Q91" s="215"/>
      <c r="R91" s="215"/>
      <c r="S91" s="215"/>
    </row>
    <row r="92" spans="1:29" s="281" customFormat="1" ht="4.5" customHeight="1" x14ac:dyDescent="0.3">
      <c r="A92" s="363"/>
      <c r="B92" s="919"/>
      <c r="C92" s="215"/>
      <c r="D92" s="215"/>
      <c r="E92" s="846"/>
      <c r="F92" s="845"/>
      <c r="G92" s="813"/>
      <c r="H92" s="850"/>
      <c r="I92" s="847"/>
      <c r="J92" s="284"/>
      <c r="K92" s="215"/>
      <c r="L92" s="215"/>
      <c r="M92" s="215"/>
      <c r="N92" s="215"/>
      <c r="O92" s="215"/>
      <c r="P92" s="215"/>
      <c r="Q92" s="215"/>
      <c r="R92" s="215"/>
      <c r="S92" s="215"/>
    </row>
    <row r="93" spans="1:29" s="281" customFormat="1" ht="18" customHeight="1" x14ac:dyDescent="0.3">
      <c r="A93" s="363"/>
      <c r="B93" s="919"/>
      <c r="C93" s="215"/>
      <c r="D93" s="215"/>
      <c r="E93" s="848" t="s">
        <v>179</v>
      </c>
      <c r="F93" s="845" t="str">
        <f>Datos!D2480</f>
        <v/>
      </c>
      <c r="G93" s="1041" t="str">
        <f>Datos!D2494</f>
        <v/>
      </c>
      <c r="H93" s="810" t="s">
        <v>1274</v>
      </c>
      <c r="I93" s="1090" t="s">
        <v>2018</v>
      </c>
      <c r="J93" s="1361"/>
      <c r="K93" s="215"/>
      <c r="L93" s="215"/>
      <c r="M93" s="215"/>
      <c r="N93" s="215"/>
      <c r="O93" s="215"/>
      <c r="P93" s="215"/>
      <c r="Q93" s="215"/>
      <c r="R93" s="215"/>
      <c r="S93" s="215"/>
    </row>
    <row r="94" spans="1:29" s="281" customFormat="1" ht="4.5" customHeight="1" x14ac:dyDescent="0.3">
      <c r="A94" s="363"/>
      <c r="B94" s="919"/>
      <c r="C94" s="215"/>
      <c r="D94" s="215"/>
      <c r="E94" s="849"/>
      <c r="F94" s="812"/>
      <c r="G94" s="812"/>
      <c r="H94" s="812"/>
      <c r="I94" s="811"/>
      <c r="J94" s="1361"/>
      <c r="M94" s="215"/>
      <c r="N94" s="215"/>
      <c r="O94" s="215"/>
      <c r="P94" s="215"/>
      <c r="Q94" s="215"/>
      <c r="R94" s="215"/>
      <c r="S94" s="215"/>
    </row>
    <row r="95" spans="1:29" s="281" customFormat="1" ht="18" customHeight="1" x14ac:dyDescent="0.3">
      <c r="A95" s="363"/>
      <c r="B95" s="919"/>
      <c r="C95" s="215"/>
      <c r="D95" s="215"/>
      <c r="E95" s="844"/>
      <c r="F95" s="851"/>
      <c r="G95" s="1041" t="str">
        <f>Datos!D2492</f>
        <v/>
      </c>
      <c r="H95" s="810" t="s">
        <v>1274</v>
      </c>
      <c r="I95" s="811" t="str">
        <f>IF(ISTEXT(I87),I87,"")</f>
        <v/>
      </c>
      <c r="J95" s="1361"/>
      <c r="K95" s="1879" t="str">
        <f ca="1">Datos!G2498</f>
        <v/>
      </c>
      <c r="L95" s="1880" t="str">
        <f ca="1">Datos!H2498</f>
        <v/>
      </c>
      <c r="M95" s="215"/>
      <c r="N95" s="215"/>
      <c r="O95" s="215"/>
      <c r="P95" s="215"/>
      <c r="Q95" s="215"/>
      <c r="R95" s="215"/>
      <c r="S95" s="215"/>
    </row>
    <row r="96" spans="1:29" s="281" customFormat="1" ht="4.5" customHeight="1" x14ac:dyDescent="0.3">
      <c r="A96" s="363"/>
      <c r="B96" s="919"/>
      <c r="C96" s="215"/>
      <c r="D96" s="215"/>
      <c r="E96" s="814"/>
      <c r="F96" s="815"/>
      <c r="G96" s="816"/>
      <c r="H96" s="817"/>
      <c r="I96" s="818"/>
      <c r="J96" s="1361"/>
      <c r="K96" s="1879"/>
      <c r="L96" s="1880"/>
      <c r="M96" s="215"/>
      <c r="N96" s="215"/>
      <c r="O96" s="215"/>
      <c r="P96" s="215"/>
      <c r="Q96" s="215"/>
      <c r="R96" s="215"/>
      <c r="S96" s="215"/>
    </row>
    <row r="97" spans="1:19" s="281" customFormat="1" ht="12.95" customHeight="1" x14ac:dyDescent="0.3">
      <c r="A97" s="363"/>
      <c r="B97" s="919"/>
      <c r="C97" s="215"/>
      <c r="D97" s="215"/>
      <c r="E97" s="215"/>
      <c r="F97" s="294"/>
      <c r="G97" s="298"/>
      <c r="H97" s="299"/>
      <c r="I97" s="299"/>
      <c r="J97" s="284"/>
      <c r="K97" s="918"/>
      <c r="L97" s="1045"/>
      <c r="M97" s="215"/>
      <c r="N97" s="215"/>
      <c r="O97" s="215"/>
      <c r="P97" s="215"/>
      <c r="Q97" s="215"/>
      <c r="R97" s="215"/>
      <c r="S97" s="215"/>
    </row>
    <row r="98" spans="1:19" s="281" customFormat="1" ht="4.5" customHeight="1" x14ac:dyDescent="0.3">
      <c r="A98" s="363"/>
      <c r="B98" s="919"/>
      <c r="C98" s="215"/>
      <c r="D98" s="215"/>
      <c r="E98" s="808"/>
      <c r="F98" s="841"/>
      <c r="G98" s="842"/>
      <c r="H98" s="809"/>
      <c r="I98" s="843"/>
      <c r="J98" s="284"/>
      <c r="K98" s="215"/>
      <c r="L98" s="215"/>
      <c r="M98" s="215"/>
      <c r="N98" s="215"/>
      <c r="O98" s="215"/>
      <c r="P98" s="215"/>
      <c r="Q98" s="215"/>
      <c r="R98" s="215"/>
      <c r="S98" s="215"/>
    </row>
    <row r="99" spans="1:19" s="281" customFormat="1" ht="18" customHeight="1" x14ac:dyDescent="0.3">
      <c r="A99" s="363"/>
      <c r="B99" s="919"/>
      <c r="C99" s="215"/>
      <c r="D99" s="215"/>
      <c r="E99" s="844"/>
      <c r="F99" s="845"/>
      <c r="G99" s="1041" t="str">
        <f>Datos!E2493</f>
        <v/>
      </c>
      <c r="H99" s="810" t="s">
        <v>1274</v>
      </c>
      <c r="I99" s="913" t="s">
        <v>1834</v>
      </c>
      <c r="J99" s="284"/>
      <c r="K99" s="215"/>
      <c r="L99" s="215"/>
      <c r="M99" s="215"/>
      <c r="N99" s="215"/>
      <c r="O99" s="215"/>
      <c r="P99" s="215"/>
      <c r="Q99" s="215"/>
      <c r="R99" s="215"/>
      <c r="S99" s="215"/>
    </row>
    <row r="100" spans="1:19" s="281" customFormat="1" ht="4.5" customHeight="1" x14ac:dyDescent="0.3">
      <c r="A100" s="363"/>
      <c r="B100" s="919"/>
      <c r="C100" s="215"/>
      <c r="D100" s="215"/>
      <c r="E100" s="846"/>
      <c r="F100" s="845"/>
      <c r="G100" s="813"/>
      <c r="H100" s="850"/>
      <c r="I100" s="847"/>
      <c r="J100" s="284"/>
      <c r="K100" s="215"/>
      <c r="L100" s="215"/>
      <c r="M100" s="215"/>
      <c r="N100" s="215"/>
      <c r="O100" s="215"/>
      <c r="P100" s="215"/>
      <c r="Q100" s="215"/>
      <c r="R100" s="215"/>
      <c r="S100" s="215"/>
    </row>
    <row r="101" spans="1:19" s="281" customFormat="1" ht="18" customHeight="1" x14ac:dyDescent="0.3">
      <c r="A101" s="363"/>
      <c r="B101" s="919"/>
      <c r="C101" s="215"/>
      <c r="D101" s="215"/>
      <c r="E101" s="848" t="s">
        <v>180</v>
      </c>
      <c r="F101" s="845" t="str">
        <f>Datos!E2480</f>
        <v/>
      </c>
      <c r="G101" s="1041" t="str">
        <f>Datos!E2494</f>
        <v/>
      </c>
      <c r="H101" s="810" t="s">
        <v>1274</v>
      </c>
      <c r="I101" s="1090" t="s">
        <v>2018</v>
      </c>
      <c r="J101" s="284"/>
      <c r="K101" s="215"/>
      <c r="L101" s="215"/>
      <c r="M101" s="215"/>
      <c r="N101" s="215"/>
      <c r="O101" s="215"/>
      <c r="P101" s="215"/>
      <c r="Q101" s="215"/>
      <c r="R101" s="215"/>
      <c r="S101" s="215"/>
    </row>
    <row r="102" spans="1:19" s="281" customFormat="1" ht="4.5" customHeight="1" x14ac:dyDescent="0.3">
      <c r="A102" s="363"/>
      <c r="B102" s="919"/>
      <c r="C102" s="215"/>
      <c r="D102" s="215"/>
      <c r="E102" s="849"/>
      <c r="F102" s="812"/>
      <c r="G102" s="812"/>
      <c r="H102" s="812"/>
      <c r="I102" s="811"/>
      <c r="J102" s="284"/>
      <c r="K102" s="215"/>
      <c r="L102" s="215"/>
      <c r="M102" s="215"/>
      <c r="N102" s="215"/>
      <c r="O102" s="215"/>
      <c r="P102" s="215"/>
      <c r="Q102" s="215"/>
      <c r="R102" s="215"/>
      <c r="S102" s="215"/>
    </row>
    <row r="103" spans="1:19" s="281" customFormat="1" ht="18" customHeight="1" x14ac:dyDescent="0.3">
      <c r="A103" s="363"/>
      <c r="B103" s="919"/>
      <c r="C103" s="215"/>
      <c r="D103" s="215"/>
      <c r="E103" s="844"/>
      <c r="F103" s="851"/>
      <c r="G103" s="1041" t="str">
        <f>Datos!E2492</f>
        <v/>
      </c>
      <c r="H103" s="810" t="s">
        <v>1274</v>
      </c>
      <c r="I103" s="811" t="str">
        <f>IF(ISTEXT(I87),I87,"")</f>
        <v/>
      </c>
      <c r="J103" s="284"/>
      <c r="K103" s="215"/>
      <c r="L103" s="215"/>
      <c r="M103" s="215"/>
      <c r="N103" s="215"/>
      <c r="O103" s="215"/>
      <c r="P103" s="215"/>
      <c r="Q103" s="215"/>
      <c r="R103" s="215"/>
      <c r="S103" s="215"/>
    </row>
    <row r="104" spans="1:19" s="281" customFormat="1" ht="4.5" customHeight="1" x14ac:dyDescent="0.3">
      <c r="A104" s="363"/>
      <c r="B104" s="919"/>
      <c r="C104" s="215"/>
      <c r="D104" s="215"/>
      <c r="E104" s="814"/>
      <c r="F104" s="815"/>
      <c r="G104" s="815"/>
      <c r="H104" s="817"/>
      <c r="I104" s="818"/>
      <c r="J104" s="284"/>
      <c r="K104" s="215"/>
      <c r="L104" s="215"/>
      <c r="M104" s="215"/>
      <c r="N104" s="215"/>
      <c r="O104" s="215"/>
      <c r="P104" s="215"/>
      <c r="Q104" s="215"/>
      <c r="R104" s="215"/>
      <c r="S104" s="215"/>
    </row>
    <row r="105" spans="1:19" s="281" customFormat="1" ht="12.95" customHeight="1" x14ac:dyDescent="0.3">
      <c r="A105" s="363"/>
      <c r="B105" s="919"/>
      <c r="C105" s="215"/>
      <c r="D105" s="215"/>
      <c r="E105" s="215"/>
      <c r="F105" s="294"/>
      <c r="G105" s="298"/>
      <c r="H105" s="299"/>
      <c r="I105" s="299"/>
      <c r="J105" s="284"/>
      <c r="K105" s="215"/>
      <c r="L105" s="215"/>
      <c r="M105" s="215"/>
      <c r="N105" s="215"/>
      <c r="O105" s="215"/>
      <c r="P105" s="215"/>
      <c r="Q105" s="215"/>
      <c r="R105" s="215"/>
      <c r="S105" s="215"/>
    </row>
    <row r="106" spans="1:19" s="281" customFormat="1" ht="4.5" customHeight="1" x14ac:dyDescent="0.3">
      <c r="A106" s="363"/>
      <c r="B106" s="919"/>
      <c r="C106" s="215"/>
      <c r="D106" s="215"/>
      <c r="E106" s="808"/>
      <c r="F106" s="841"/>
      <c r="G106" s="842"/>
      <c r="H106" s="809"/>
      <c r="I106" s="843"/>
      <c r="J106" s="284"/>
      <c r="K106" s="215"/>
      <c r="L106" s="215"/>
      <c r="M106" s="215"/>
      <c r="N106" s="215"/>
      <c r="O106" s="215"/>
      <c r="P106" s="215"/>
      <c r="Q106" s="215"/>
      <c r="R106" s="215"/>
      <c r="S106" s="215"/>
    </row>
    <row r="107" spans="1:19" s="281" customFormat="1" ht="18" customHeight="1" x14ac:dyDescent="0.3">
      <c r="A107" s="363"/>
      <c r="B107" s="919"/>
      <c r="C107" s="215"/>
      <c r="D107" s="215"/>
      <c r="E107" s="844"/>
      <c r="F107" s="845"/>
      <c r="G107" s="1041" t="str">
        <f>Datos!F2493</f>
        <v/>
      </c>
      <c r="H107" s="810" t="s">
        <v>1274</v>
      </c>
      <c r="I107" s="913" t="s">
        <v>1834</v>
      </c>
      <c r="J107" s="284"/>
      <c r="K107" s="215"/>
      <c r="L107" s="215"/>
      <c r="M107" s="215"/>
      <c r="N107" s="215"/>
      <c r="O107" s="215"/>
      <c r="P107" s="215"/>
      <c r="Q107" s="215"/>
      <c r="R107" s="215"/>
      <c r="S107" s="215"/>
    </row>
    <row r="108" spans="1:19" s="281" customFormat="1" ht="4.5" customHeight="1" x14ac:dyDescent="0.3">
      <c r="A108" s="363"/>
      <c r="B108" s="919"/>
      <c r="C108" s="215"/>
      <c r="D108" s="215"/>
      <c r="E108" s="846"/>
      <c r="F108" s="845"/>
      <c r="G108" s="813"/>
      <c r="H108" s="850"/>
      <c r="I108" s="847"/>
      <c r="J108" s="284"/>
      <c r="K108" s="215"/>
      <c r="L108" s="215"/>
      <c r="M108" s="215"/>
      <c r="N108" s="215"/>
      <c r="O108" s="215"/>
      <c r="P108" s="215"/>
      <c r="Q108" s="215"/>
    </row>
    <row r="109" spans="1:19" s="281" customFormat="1" ht="18" customHeight="1" x14ac:dyDescent="0.3">
      <c r="A109" s="363"/>
      <c r="B109" s="919"/>
      <c r="C109" s="215"/>
      <c r="D109" s="215"/>
      <c r="E109" s="848" t="s">
        <v>256</v>
      </c>
      <c r="F109" s="845" t="str">
        <f>Datos!F2480</f>
        <v/>
      </c>
      <c r="G109" s="1041" t="str">
        <f>Datos!F2494</f>
        <v/>
      </c>
      <c r="H109" s="810" t="s">
        <v>1274</v>
      </c>
      <c r="I109" s="1090" t="s">
        <v>2018</v>
      </c>
      <c r="J109" s="284"/>
      <c r="K109" s="215"/>
      <c r="L109" s="215"/>
      <c r="M109" s="215"/>
      <c r="N109" s="215"/>
      <c r="O109" s="215"/>
      <c r="P109" s="215"/>
      <c r="Q109" s="215"/>
    </row>
    <row r="110" spans="1:19" s="281" customFormat="1" ht="4.5" customHeight="1" x14ac:dyDescent="0.3">
      <c r="A110" s="363"/>
      <c r="B110" s="919"/>
      <c r="C110" s="215"/>
      <c r="D110" s="215"/>
      <c r="E110" s="849"/>
      <c r="F110" s="812"/>
      <c r="G110" s="812"/>
      <c r="H110" s="812"/>
      <c r="I110" s="811"/>
      <c r="J110" s="284"/>
      <c r="K110" s="215"/>
      <c r="L110" s="215"/>
      <c r="M110" s="215"/>
      <c r="N110" s="215"/>
      <c r="O110" s="215"/>
      <c r="Q110" s="215"/>
      <c r="R110" s="215"/>
      <c r="S110" s="215"/>
    </row>
    <row r="111" spans="1:19" s="281" customFormat="1" ht="18" customHeight="1" x14ac:dyDescent="0.3">
      <c r="A111" s="363"/>
      <c r="B111" s="919"/>
      <c r="C111" s="215"/>
      <c r="D111" s="215"/>
      <c r="E111" s="844"/>
      <c r="F111" s="851"/>
      <c r="G111" s="1041" t="str">
        <f>Datos!F2492</f>
        <v/>
      </c>
      <c r="H111" s="810" t="s">
        <v>1274</v>
      </c>
      <c r="I111" s="811" t="str">
        <f>IF(ISTEXT(I87),I87,"")</f>
        <v/>
      </c>
      <c r="J111" s="284"/>
      <c r="K111" s="1877" t="str">
        <f ca="1">Datos!$G$2504</f>
        <v/>
      </c>
      <c r="L111" s="1878" t="str">
        <f ca="1">Datos!$H$2504</f>
        <v/>
      </c>
      <c r="R111" s="215"/>
      <c r="S111" s="215"/>
    </row>
    <row r="112" spans="1:19" s="281" customFormat="1" ht="4.5" customHeight="1" x14ac:dyDescent="0.3">
      <c r="A112" s="363"/>
      <c r="B112" s="919"/>
      <c r="C112" s="215"/>
      <c r="D112" s="215"/>
      <c r="E112" s="814"/>
      <c r="F112" s="815"/>
      <c r="G112" s="815"/>
      <c r="H112" s="817"/>
      <c r="I112" s="818"/>
      <c r="J112" s="284"/>
      <c r="K112" s="1877"/>
      <c r="L112" s="1878"/>
      <c r="O112" s="918"/>
      <c r="P112" s="918"/>
      <c r="R112" s="215"/>
      <c r="S112" s="215"/>
    </row>
    <row r="113" spans="1:30" s="281" customFormat="1" ht="8.25" customHeight="1" x14ac:dyDescent="0.3">
      <c r="A113" s="363"/>
      <c r="B113" s="919"/>
      <c r="C113" s="215"/>
      <c r="D113" s="215"/>
      <c r="E113" s="215"/>
      <c r="F113" s="215"/>
      <c r="G113" s="299"/>
      <c r="H113" s="299"/>
      <c r="I113" s="299"/>
      <c r="J113" s="299"/>
      <c r="K113" s="1877"/>
      <c r="L113" s="1878"/>
      <c r="N113" s="215"/>
      <c r="O113" s="215"/>
      <c r="P113" s="215"/>
      <c r="Q113" s="215"/>
      <c r="R113" s="215"/>
      <c r="S113" s="215"/>
    </row>
    <row r="114" spans="1:30" x14ac:dyDescent="0.3">
      <c r="D114" s="807"/>
      <c r="E114" s="285"/>
      <c r="F114" s="285"/>
      <c r="G114" s="285"/>
      <c r="N114" s="285"/>
      <c r="P114" s="285"/>
      <c r="Q114" s="285"/>
    </row>
    <row r="115" spans="1:30" s="281" customFormat="1" ht="17.25" customHeight="1" x14ac:dyDescent="0.3">
      <c r="A115" s="363"/>
      <c r="B115" s="919"/>
      <c r="C115" s="215"/>
      <c r="D115" s="300"/>
      <c r="E115" s="301"/>
      <c r="F115" s="215"/>
      <c r="G115" s="299"/>
      <c r="H115" s="299"/>
      <c r="L115" s="215"/>
      <c r="M115" s="215"/>
      <c r="N115" s="215"/>
      <c r="O115" s="215"/>
      <c r="P115" s="215"/>
      <c r="Q115" s="215"/>
      <c r="R115" s="215"/>
      <c r="S115" s="215"/>
    </row>
    <row r="116" spans="1:30" ht="11.25" customHeight="1" x14ac:dyDescent="0.3">
      <c r="E116" s="853" t="s">
        <v>249</v>
      </c>
      <c r="F116" s="853"/>
      <c r="G116" s="854"/>
      <c r="H116" s="854"/>
      <c r="I116" s="854"/>
      <c r="J116" s="853"/>
      <c r="K116" s="853"/>
      <c r="L116" s="853" t="s">
        <v>186</v>
      </c>
      <c r="M116" s="853"/>
      <c r="N116" s="854"/>
      <c r="O116" s="854"/>
      <c r="P116" s="854"/>
      <c r="Q116" s="303"/>
    </row>
    <row r="117" spans="1:30" s="304" customFormat="1" ht="18" customHeight="1" x14ac:dyDescent="0.3">
      <c r="A117" s="363"/>
      <c r="B117" s="919"/>
      <c r="D117" s="305"/>
      <c r="E117" s="1861" t="e">
        <f>Datos!#REF!</f>
        <v>#REF!</v>
      </c>
      <c r="F117" s="1861"/>
      <c r="G117" s="1861"/>
      <c r="H117" s="1861"/>
      <c r="I117" s="1861"/>
      <c r="J117" s="1861"/>
      <c r="K117" s="855"/>
      <c r="L117" s="1861" t="e">
        <f>Datos!#REF!</f>
        <v>#REF!</v>
      </c>
      <c r="M117" s="1861"/>
      <c r="N117" s="1861"/>
      <c r="O117" s="1861"/>
      <c r="P117" s="1861"/>
      <c r="Q117" s="306"/>
      <c r="R117" s="307"/>
      <c r="S117" s="307"/>
      <c r="T117" s="305"/>
      <c r="U117" s="281"/>
      <c r="V117" s="305"/>
      <c r="W117" s="305"/>
      <c r="X117" s="305"/>
      <c r="Y117" s="305"/>
      <c r="Z117" s="305"/>
      <c r="AA117" s="305"/>
      <c r="AB117" s="305"/>
      <c r="AC117" s="305"/>
      <c r="AD117" s="305"/>
    </row>
    <row r="118" spans="1:30" ht="9.75" customHeight="1" x14ac:dyDescent="0.3">
      <c r="D118" s="281"/>
      <c r="E118" s="853"/>
      <c r="F118" s="853"/>
      <c r="G118" s="854"/>
      <c r="H118" s="854"/>
      <c r="I118" s="854"/>
      <c r="J118" s="853"/>
      <c r="K118" s="853"/>
      <c r="L118" s="853"/>
      <c r="M118" s="853"/>
      <c r="N118" s="854"/>
      <c r="O118" s="854"/>
      <c r="P118" s="854"/>
      <c r="Q118" s="308"/>
      <c r="R118" s="303"/>
      <c r="S118" s="303"/>
    </row>
    <row r="119" spans="1:30" ht="18" customHeight="1" x14ac:dyDescent="0.3">
      <c r="D119" s="281"/>
      <c r="E119" s="1860" t="s">
        <v>1051</v>
      </c>
      <c r="F119" s="1859" t="s">
        <v>921</v>
      </c>
      <c r="G119" s="1859"/>
      <c r="H119" s="856">
        <f>DSUM(Datos!$C$1233:$O$1255,"emisiones",'11. Informe final. Resultados'!E116:J117)/1000</f>
        <v>0</v>
      </c>
      <c r="I119" s="857" t="s">
        <v>920</v>
      </c>
      <c r="J119" s="853"/>
      <c r="K119" s="853"/>
      <c r="L119" s="1860" t="s">
        <v>1051</v>
      </c>
      <c r="M119" s="1859" t="s">
        <v>921</v>
      </c>
      <c r="N119" s="1859"/>
      <c r="O119" s="856">
        <f>DSUM(Datos!$C$1233:$O$1255,"emisiones",'11. Informe final. Resultados'!L116:P117)/1000</f>
        <v>0</v>
      </c>
      <c r="P119" s="857" t="s">
        <v>920</v>
      </c>
      <c r="Q119" s="308"/>
      <c r="R119" s="303"/>
      <c r="S119" s="303"/>
    </row>
    <row r="120" spans="1:30" ht="18" customHeight="1" x14ac:dyDescent="0.3">
      <c r="D120" s="281"/>
      <c r="E120" s="1860"/>
      <c r="F120" s="1859" t="s">
        <v>922</v>
      </c>
      <c r="G120" s="1859"/>
      <c r="H120" s="856">
        <f>DSUM(Datos!$D$1301:$I$1333,"emisiones",'11. Informe final. Resultados'!E116:J117)/1000</f>
        <v>0</v>
      </c>
      <c r="I120" s="857" t="s">
        <v>920</v>
      </c>
      <c r="J120" s="853"/>
      <c r="K120" s="853"/>
      <c r="L120" s="1860"/>
      <c r="M120" s="1859" t="s">
        <v>922</v>
      </c>
      <c r="N120" s="1859"/>
      <c r="O120" s="856">
        <f>DSUM(Datos!$D$1301:$I$1333,"emisiones",'11. Informe final. Resultados'!L116:P117)/1000</f>
        <v>0</v>
      </c>
      <c r="P120" s="857" t="s">
        <v>920</v>
      </c>
      <c r="Q120" s="308"/>
      <c r="R120" s="303"/>
      <c r="S120" s="303"/>
    </row>
    <row r="121" spans="1:30" ht="18" customHeight="1" x14ac:dyDescent="0.3">
      <c r="D121" s="281"/>
      <c r="E121" s="1860"/>
      <c r="F121" s="1859" t="s">
        <v>708</v>
      </c>
      <c r="G121" s="1859"/>
      <c r="H121" s="856">
        <f>DSUM(Datos!$C$1463:$P$1483,"emisiones",'11. Informe final. Resultados'!E116:J117)/1000</f>
        <v>0</v>
      </c>
      <c r="I121" s="857" t="s">
        <v>920</v>
      </c>
      <c r="J121" s="853"/>
      <c r="K121" s="853"/>
      <c r="L121" s="1860"/>
      <c r="M121" s="1859" t="s">
        <v>708</v>
      </c>
      <c r="N121" s="1859"/>
      <c r="O121" s="856">
        <f>DSUM(Datos!$C$1463:$P$1483,"emisiones",'11. Informe final. Resultados'!L116:P117)/1000</f>
        <v>0</v>
      </c>
      <c r="P121" s="857" t="s">
        <v>920</v>
      </c>
      <c r="Q121" s="308"/>
      <c r="R121" s="303"/>
      <c r="S121" s="303"/>
    </row>
    <row r="122" spans="1:30" ht="18" customHeight="1" x14ac:dyDescent="0.3">
      <c r="D122" s="281"/>
      <c r="E122" s="1860"/>
      <c r="F122" s="1859" t="s">
        <v>898</v>
      </c>
      <c r="G122" s="1859"/>
      <c r="H122" s="856">
        <f>DSUM(Datos!$C$1913:$P$1918,"emisiones",'11. Informe final. Resultados'!E116:J117)/1000</f>
        <v>0</v>
      </c>
      <c r="I122" s="857" t="s">
        <v>920</v>
      </c>
      <c r="J122" s="853"/>
      <c r="K122" s="853"/>
      <c r="L122" s="1860"/>
      <c r="M122" s="1859" t="s">
        <v>898</v>
      </c>
      <c r="N122" s="1859"/>
      <c r="O122" s="856">
        <f>DSUM(Datos!$C$1913:$P$1918,"emisiones",'11. Informe final. Resultados'!L116:P117)/1000</f>
        <v>0</v>
      </c>
      <c r="P122" s="857" t="s">
        <v>920</v>
      </c>
      <c r="Q122" s="308"/>
      <c r="R122" s="303"/>
      <c r="S122" s="303"/>
    </row>
    <row r="123" spans="1:30" ht="18" customHeight="1" x14ac:dyDescent="0.3">
      <c r="D123" s="281"/>
      <c r="E123" s="1860"/>
      <c r="F123" s="1859" t="s">
        <v>716</v>
      </c>
      <c r="G123" s="1859"/>
      <c r="H123" s="856">
        <f>DSUM(Datos!$C$1670:$P$1681,"emisiones",'11. Informe final. Resultados'!E116:J117)/1000</f>
        <v>0</v>
      </c>
      <c r="I123" s="857" t="s">
        <v>920</v>
      </c>
      <c r="J123" s="853"/>
      <c r="K123" s="853"/>
      <c r="L123" s="1860"/>
      <c r="M123" s="1859" t="s">
        <v>716</v>
      </c>
      <c r="N123" s="1859"/>
      <c r="O123" s="856">
        <f>DSUM(Datos!$C$1670:$P$1681,"emisiones",'11. Informe final. Resultados'!L116:P117)/1000</f>
        <v>0</v>
      </c>
      <c r="P123" s="857" t="s">
        <v>920</v>
      </c>
      <c r="Q123" s="308"/>
      <c r="R123" s="303"/>
      <c r="S123" s="303"/>
    </row>
    <row r="124" spans="1:30" ht="18" customHeight="1" x14ac:dyDescent="0.3">
      <c r="D124" s="281"/>
      <c r="E124" s="1860"/>
      <c r="F124" s="1859" t="s">
        <v>909</v>
      </c>
      <c r="G124" s="1859"/>
      <c r="H124" s="856">
        <f>DSUM(Datos!$C$1982:$I$2004,"emisiones",'11. Informe final. Resultados'!E116:J117)/1000</f>
        <v>0</v>
      </c>
      <c r="I124" s="857" t="s">
        <v>920</v>
      </c>
      <c r="J124" s="853"/>
      <c r="K124" s="853"/>
      <c r="L124" s="1860"/>
      <c r="M124" s="1859" t="s">
        <v>909</v>
      </c>
      <c r="N124" s="1859"/>
      <c r="O124" s="856">
        <f>DSUM(Datos!$C$1982:$I$2004,"emisiones",'11. Informe final. Resultados'!L116:P117)/1000</f>
        <v>0</v>
      </c>
      <c r="P124" s="857" t="s">
        <v>920</v>
      </c>
      <c r="Q124" s="308"/>
      <c r="R124" s="303"/>
      <c r="S124" s="303"/>
    </row>
    <row r="125" spans="1:30" ht="18" customHeight="1" x14ac:dyDescent="0.3">
      <c r="D125" s="281"/>
      <c r="E125" s="1860"/>
      <c r="F125" s="1859" t="s">
        <v>904</v>
      </c>
      <c r="G125" s="1859"/>
      <c r="H125" s="856">
        <f>DSUM(Datos!$C$2068:$J$2083,"emisiones",'11. Informe final. Resultados'!E116:J117)/1000</f>
        <v>0</v>
      </c>
      <c r="I125" s="857" t="s">
        <v>920</v>
      </c>
      <c r="J125" s="853"/>
      <c r="K125" s="853"/>
      <c r="L125" s="1860"/>
      <c r="M125" s="1859" t="s">
        <v>904</v>
      </c>
      <c r="N125" s="1859"/>
      <c r="O125" s="856">
        <f>DSUM(Datos!$C$2068:$J$2083,"emisiones",'11. Informe final. Resultados'!L116:P117)/1000</f>
        <v>0</v>
      </c>
      <c r="P125" s="857" t="s">
        <v>920</v>
      </c>
      <c r="Q125" s="308"/>
      <c r="R125" s="303"/>
      <c r="S125" s="303"/>
    </row>
    <row r="126" spans="1:30" ht="18" customHeight="1" x14ac:dyDescent="0.3">
      <c r="D126" s="281"/>
      <c r="E126" s="1859" t="s">
        <v>914</v>
      </c>
      <c r="F126" s="1859"/>
      <c r="G126" s="1859"/>
      <c r="H126" s="858">
        <f>SUM(H119:H125)</f>
        <v>0</v>
      </c>
      <c r="I126" s="857" t="s">
        <v>920</v>
      </c>
      <c r="J126" s="853"/>
      <c r="K126" s="853"/>
      <c r="L126" s="1859" t="s">
        <v>914</v>
      </c>
      <c r="M126" s="1859"/>
      <c r="N126" s="1859"/>
      <c r="O126" s="856">
        <f>SUM(O119:O125)</f>
        <v>0</v>
      </c>
      <c r="P126" s="857" t="s">
        <v>920</v>
      </c>
      <c r="Q126" s="308"/>
      <c r="R126" s="303"/>
      <c r="S126" s="303"/>
    </row>
    <row r="127" spans="1:30" ht="6" customHeight="1" x14ac:dyDescent="0.3">
      <c r="D127" s="281"/>
      <c r="E127" s="859"/>
      <c r="F127" s="860"/>
      <c r="G127" s="860"/>
      <c r="H127" s="856"/>
      <c r="I127" s="860"/>
      <c r="J127" s="853"/>
      <c r="K127" s="853"/>
      <c r="L127" s="859"/>
      <c r="M127" s="860"/>
      <c r="N127" s="860"/>
      <c r="O127" s="856"/>
      <c r="P127" s="860"/>
      <c r="Q127" s="308"/>
      <c r="R127" s="303"/>
      <c r="S127" s="303"/>
    </row>
    <row r="128" spans="1:30" ht="18" customHeight="1" x14ac:dyDescent="0.3">
      <c r="D128" s="281"/>
      <c r="E128" s="1860" t="s">
        <v>1052</v>
      </c>
      <c r="F128" s="1859" t="s">
        <v>900</v>
      </c>
      <c r="G128" s="1859"/>
      <c r="H128" s="861">
        <f>DSUM(Datos!$C$2114:$H$2136,"emisiones",'11. Informe final. Resultados'!E116:J117)/1000</f>
        <v>0</v>
      </c>
      <c r="I128" s="862" t="str">
        <f>IF($G$13&lt;2021,"t CO₂","t CO₂e")</f>
        <v>t CO₂e</v>
      </c>
      <c r="J128" s="853"/>
      <c r="K128" s="853"/>
      <c r="L128" s="1860" t="s">
        <v>1052</v>
      </c>
      <c r="M128" s="1859" t="s">
        <v>900</v>
      </c>
      <c r="N128" s="1859"/>
      <c r="O128" s="861">
        <f>DSUM(Datos!$C$2114:$H$2136,"emisiones",'11. Informe final. Resultados'!L116:P117)/1000</f>
        <v>0</v>
      </c>
      <c r="P128" s="862" t="str">
        <f>IF($G$13&lt;2021,"t CO₂","t CO₂e")</f>
        <v>t CO₂e</v>
      </c>
      <c r="Q128" s="308"/>
      <c r="R128" s="303"/>
      <c r="S128" s="303"/>
    </row>
    <row r="129" spans="1:30" ht="18" customHeight="1" x14ac:dyDescent="0.3">
      <c r="D129" s="281"/>
      <c r="E129" s="1860"/>
      <c r="F129" s="1859" t="s">
        <v>901</v>
      </c>
      <c r="G129" s="1859"/>
      <c r="H129" s="861">
        <f>DSUM(Datos!$C$2380:$H$2390,"emisiones",'11. Informe final. Resultados'!E116:J117)/1000</f>
        <v>0</v>
      </c>
      <c r="I129" s="862" t="str">
        <f>IF($G$13&lt;2021,"t CO₂","t CO₂e")</f>
        <v>t CO₂e</v>
      </c>
      <c r="J129" s="853"/>
      <c r="K129" s="853"/>
      <c r="L129" s="1860"/>
      <c r="M129" s="1859" t="s">
        <v>901</v>
      </c>
      <c r="N129" s="1859"/>
      <c r="O129" s="861">
        <f>DSUM(Datos!$C$2380:$H$2390,"emisiones",'11. Informe final. Resultados'!L116:P117)/1000</f>
        <v>0</v>
      </c>
      <c r="P129" s="862" t="str">
        <f>IF($G$13&lt;2021,"t CO₂","t CO₂e")</f>
        <v>t CO₂e</v>
      </c>
      <c r="Q129" s="308"/>
      <c r="R129" s="303"/>
      <c r="S129" s="303"/>
    </row>
    <row r="130" spans="1:30" ht="18" customHeight="1" x14ac:dyDescent="0.3">
      <c r="D130" s="281"/>
      <c r="E130" s="1860"/>
      <c r="F130" s="1859" t="s">
        <v>1031</v>
      </c>
      <c r="G130" s="1859"/>
      <c r="H130" s="861">
        <f>DSUM(Datos!$C$2404:$G$2414,"emisiones",'11. Informe final. Resultados'!E116:J117)/1000</f>
        <v>0</v>
      </c>
      <c r="I130" s="862" t="s">
        <v>920</v>
      </c>
      <c r="J130" s="853"/>
      <c r="K130" s="853"/>
      <c r="L130" s="1860"/>
      <c r="M130" s="1859" t="s">
        <v>1031</v>
      </c>
      <c r="N130" s="1859"/>
      <c r="O130" s="861">
        <f>DSUM(Datos!$C$2404:$G$2414,"emisiones",'11. Informe final. Resultados'!L116:P117)/1000</f>
        <v>0</v>
      </c>
      <c r="P130" s="862" t="s">
        <v>920</v>
      </c>
      <c r="Q130" s="308"/>
      <c r="R130" s="303"/>
      <c r="S130" s="303"/>
    </row>
    <row r="131" spans="1:30" ht="18" customHeight="1" x14ac:dyDescent="0.3">
      <c r="D131" s="281"/>
      <c r="E131" s="1859" t="s">
        <v>1032</v>
      </c>
      <c r="F131" s="1859"/>
      <c r="G131" s="1859"/>
      <c r="H131" s="863">
        <f>SUM(H128:H130)</f>
        <v>0</v>
      </c>
      <c r="I131" s="862" t="str">
        <f t="shared" ref="I131" si="1">IF($G$13&lt;2021,"t CO₂","t CO₂e")</f>
        <v>t CO₂e</v>
      </c>
      <c r="J131" s="853"/>
      <c r="K131" s="853"/>
      <c r="L131" s="1859" t="s">
        <v>1032</v>
      </c>
      <c r="M131" s="1859"/>
      <c r="N131" s="1859"/>
      <c r="O131" s="863">
        <f>SUM(O128:O130)</f>
        <v>0</v>
      </c>
      <c r="P131" s="862" t="str">
        <f t="shared" ref="P131" si="2">IF($G$13&lt;2021,"t CO₂","t CO₂e")</f>
        <v>t CO₂e</v>
      </c>
      <c r="Q131" s="308"/>
      <c r="R131" s="303"/>
      <c r="S131" s="303"/>
    </row>
    <row r="132" spans="1:30" ht="5.25" customHeight="1" x14ac:dyDescent="0.3">
      <c r="D132" s="281"/>
      <c r="E132" s="859"/>
      <c r="F132" s="859"/>
      <c r="G132" s="859"/>
      <c r="H132" s="858"/>
      <c r="I132" s="859"/>
      <c r="J132" s="853"/>
      <c r="K132" s="853"/>
      <c r="L132" s="859"/>
      <c r="M132" s="859"/>
      <c r="N132" s="859"/>
      <c r="O132" s="858"/>
      <c r="P132" s="859"/>
      <c r="Q132" s="308"/>
      <c r="R132" s="303"/>
      <c r="S132" s="303"/>
    </row>
    <row r="133" spans="1:30" ht="18" customHeight="1" x14ac:dyDescent="0.3">
      <c r="D133" s="281"/>
      <c r="E133" s="859" t="s">
        <v>528</v>
      </c>
      <c r="F133" s="1859"/>
      <c r="G133" s="1859"/>
      <c r="H133" s="858">
        <f>IF(ISNUMBER(SUM(H126+H131)),SUM(SUM(H131+H126)),"")</f>
        <v>0</v>
      </c>
      <c r="I133" s="864" t="s">
        <v>920</v>
      </c>
      <c r="J133" s="853"/>
      <c r="K133" s="853"/>
      <c r="L133" s="859" t="s">
        <v>528</v>
      </c>
      <c r="M133" s="1859"/>
      <c r="N133" s="1859"/>
      <c r="O133" s="858">
        <f>IF(ISNUMBER(SUM(O126+O131)),SUM(SUM(O131+O126)),"")</f>
        <v>0</v>
      </c>
      <c r="P133" s="865" t="s">
        <v>920</v>
      </c>
      <c r="Q133" s="308"/>
      <c r="R133" s="303"/>
      <c r="S133" s="303"/>
    </row>
    <row r="134" spans="1:30" ht="18" customHeight="1" x14ac:dyDescent="0.3">
      <c r="D134" s="281"/>
      <c r="E134" s="853" t="s">
        <v>186</v>
      </c>
      <c r="F134" s="853"/>
      <c r="G134" s="854"/>
      <c r="H134" s="854"/>
      <c r="I134" s="854"/>
      <c r="J134" s="853"/>
      <c r="K134" s="853"/>
      <c r="L134" s="853" t="s">
        <v>186</v>
      </c>
      <c r="M134" s="853"/>
      <c r="N134" s="854"/>
      <c r="O134" s="854"/>
      <c r="P134" s="854"/>
      <c r="Q134" s="308"/>
      <c r="R134" s="303"/>
      <c r="S134" s="303"/>
    </row>
    <row r="135" spans="1:30" s="304" customFormat="1" ht="18" customHeight="1" x14ac:dyDescent="0.3">
      <c r="A135" s="363"/>
      <c r="B135" s="919"/>
      <c r="D135" s="309"/>
      <c r="E135" s="1861" t="e">
        <f>Datos!#REF!</f>
        <v>#REF!</v>
      </c>
      <c r="F135" s="1861"/>
      <c r="G135" s="1861"/>
      <c r="H135" s="1861"/>
      <c r="I135" s="1861"/>
      <c r="J135" s="1861"/>
      <c r="K135" s="855"/>
      <c r="L135" s="1861" t="e">
        <f>Datos!#REF!</f>
        <v>#REF!</v>
      </c>
      <c r="M135" s="1861"/>
      <c r="N135" s="1861"/>
      <c r="O135" s="1861"/>
      <c r="P135" s="1861"/>
      <c r="Q135" s="306"/>
      <c r="R135" s="307"/>
      <c r="S135" s="307"/>
      <c r="T135" s="305"/>
      <c r="U135" s="281"/>
      <c r="V135" s="305"/>
      <c r="W135" s="305"/>
      <c r="X135" s="305"/>
      <c r="Y135" s="305"/>
      <c r="Z135" s="305"/>
      <c r="AA135" s="305"/>
      <c r="AB135" s="305"/>
      <c r="AC135" s="305"/>
      <c r="AD135" s="305"/>
    </row>
    <row r="136" spans="1:30" ht="9.75" customHeight="1" x14ac:dyDescent="0.3">
      <c r="D136" s="302"/>
      <c r="E136" s="853"/>
      <c r="F136" s="853"/>
      <c r="G136" s="854"/>
      <c r="H136" s="854"/>
      <c r="I136" s="854"/>
      <c r="J136" s="853"/>
      <c r="K136" s="853"/>
      <c r="L136" s="853"/>
      <c r="M136" s="853"/>
      <c r="N136" s="854"/>
      <c r="O136" s="854"/>
      <c r="P136" s="854"/>
      <c r="Q136" s="308"/>
      <c r="R136" s="303"/>
      <c r="S136" s="303"/>
    </row>
    <row r="137" spans="1:30" ht="18" customHeight="1" x14ac:dyDescent="0.3">
      <c r="D137" s="281"/>
      <c r="E137" s="1860" t="s">
        <v>1051</v>
      </c>
      <c r="F137" s="1859" t="s">
        <v>921</v>
      </c>
      <c r="G137" s="1859"/>
      <c r="H137" s="856">
        <f>DSUM(Datos!$C$1233:$O$1255,"emisiones",'11. Informe final. Resultados'!E134:J135)/1000</f>
        <v>0</v>
      </c>
      <c r="I137" s="857" t="s">
        <v>920</v>
      </c>
      <c r="J137" s="853"/>
      <c r="K137" s="853"/>
      <c r="L137" s="1860" t="s">
        <v>1051</v>
      </c>
      <c r="M137" s="1859" t="s">
        <v>921</v>
      </c>
      <c r="N137" s="1859"/>
      <c r="O137" s="856">
        <f>DSUM(Datos!$C$1233:$O$1255,"emisiones",'11. Informe final. Resultados'!L134:P135)/1000</f>
        <v>0</v>
      </c>
      <c r="P137" s="857" t="s">
        <v>920</v>
      </c>
      <c r="Q137" s="308"/>
      <c r="R137" s="303"/>
      <c r="S137" s="303"/>
    </row>
    <row r="138" spans="1:30" ht="18" customHeight="1" x14ac:dyDescent="0.3">
      <c r="D138" s="281"/>
      <c r="E138" s="1860"/>
      <c r="F138" s="1859" t="s">
        <v>922</v>
      </c>
      <c r="G138" s="1859"/>
      <c r="H138" s="856">
        <f>DSUM(Datos!$D$1301:$I$1333,"emisiones",'11. Informe final. Resultados'!E134:J135)/1000</f>
        <v>0</v>
      </c>
      <c r="I138" s="857" t="s">
        <v>920</v>
      </c>
      <c r="J138" s="853"/>
      <c r="K138" s="853"/>
      <c r="L138" s="1860"/>
      <c r="M138" s="1859" t="s">
        <v>922</v>
      </c>
      <c r="N138" s="1859"/>
      <c r="O138" s="856">
        <f>DSUM(Datos!$D$1301:$I$1333,"emisiones",'11. Informe final. Resultados'!L134:P135)/1000</f>
        <v>0</v>
      </c>
      <c r="P138" s="857" t="s">
        <v>920</v>
      </c>
      <c r="Q138" s="308"/>
      <c r="R138" s="303"/>
      <c r="S138" s="303"/>
    </row>
    <row r="139" spans="1:30" ht="18" customHeight="1" x14ac:dyDescent="0.3">
      <c r="D139" s="281"/>
      <c r="E139" s="1860"/>
      <c r="F139" s="1859" t="s">
        <v>708</v>
      </c>
      <c r="G139" s="1859"/>
      <c r="H139" s="856">
        <f>DSUM(Datos!$C$1463:$P$1483,"emisiones",'11. Informe final. Resultados'!E134:J135)/1000</f>
        <v>0</v>
      </c>
      <c r="I139" s="857" t="s">
        <v>920</v>
      </c>
      <c r="J139" s="853"/>
      <c r="K139" s="853"/>
      <c r="L139" s="1860"/>
      <c r="M139" s="1859" t="s">
        <v>708</v>
      </c>
      <c r="N139" s="1859"/>
      <c r="O139" s="856">
        <f>DSUM(Datos!$C$1463:$P$1483,"emisiones",'11. Informe final. Resultados'!L134:P135)/1000</f>
        <v>0</v>
      </c>
      <c r="P139" s="857" t="s">
        <v>920</v>
      </c>
      <c r="Q139" s="308"/>
      <c r="R139" s="303"/>
      <c r="S139" s="303"/>
    </row>
    <row r="140" spans="1:30" ht="18" customHeight="1" x14ac:dyDescent="0.3">
      <c r="D140" s="281"/>
      <c r="E140" s="1860"/>
      <c r="F140" s="1859" t="s">
        <v>898</v>
      </c>
      <c r="G140" s="1859"/>
      <c r="H140" s="856">
        <f>DSUM(Datos!$C$1913:$P$1918,"emisiones",'11. Informe final. Resultados'!E134:J135)/1000</f>
        <v>0</v>
      </c>
      <c r="I140" s="857" t="s">
        <v>920</v>
      </c>
      <c r="J140" s="853"/>
      <c r="K140" s="853"/>
      <c r="L140" s="1860"/>
      <c r="M140" s="1859" t="s">
        <v>898</v>
      </c>
      <c r="N140" s="1859"/>
      <c r="O140" s="856">
        <f>DSUM(Datos!$C$1913:$P$1918,"emisiones",'11. Informe final. Resultados'!L134:P135)/1000</f>
        <v>0</v>
      </c>
      <c r="P140" s="857" t="s">
        <v>920</v>
      </c>
      <c r="Q140" s="308"/>
      <c r="R140" s="303"/>
      <c r="S140" s="303"/>
    </row>
    <row r="141" spans="1:30" ht="18" customHeight="1" x14ac:dyDescent="0.3">
      <c r="D141" s="281"/>
      <c r="E141" s="1860"/>
      <c r="F141" s="1859" t="s">
        <v>716</v>
      </c>
      <c r="G141" s="1859"/>
      <c r="H141" s="856">
        <f>DSUM(Datos!$C$1670:$P$1681,"emisiones",'11. Informe final. Resultados'!E134:J135)/1000</f>
        <v>0</v>
      </c>
      <c r="I141" s="857" t="s">
        <v>920</v>
      </c>
      <c r="J141" s="853"/>
      <c r="K141" s="853"/>
      <c r="L141" s="1860"/>
      <c r="M141" s="1859" t="s">
        <v>716</v>
      </c>
      <c r="N141" s="1859"/>
      <c r="O141" s="856">
        <f>DSUM(Datos!$C$1670:$P$1681,"emisiones",'11. Informe final. Resultados'!L134:P135)/1000</f>
        <v>0</v>
      </c>
      <c r="P141" s="857" t="s">
        <v>920</v>
      </c>
      <c r="Q141" s="308"/>
      <c r="R141" s="303"/>
      <c r="S141" s="303"/>
    </row>
    <row r="142" spans="1:30" ht="18" customHeight="1" x14ac:dyDescent="0.3">
      <c r="D142" s="281"/>
      <c r="E142" s="1860"/>
      <c r="F142" s="1859" t="s">
        <v>909</v>
      </c>
      <c r="G142" s="1859"/>
      <c r="H142" s="856">
        <f>DSUM(Datos!$C$1982:$I$2004,"emisiones",'11. Informe final. Resultados'!E134:J135)/1000</f>
        <v>0</v>
      </c>
      <c r="I142" s="857" t="s">
        <v>920</v>
      </c>
      <c r="J142" s="853"/>
      <c r="K142" s="853"/>
      <c r="L142" s="1860"/>
      <c r="M142" s="1859" t="s">
        <v>909</v>
      </c>
      <c r="N142" s="1859"/>
      <c r="O142" s="856">
        <f>DSUM(Datos!$C$1982:$I$2004,"emisiones",'11. Informe final. Resultados'!L134:P135)/1000</f>
        <v>0</v>
      </c>
      <c r="P142" s="857" t="s">
        <v>920</v>
      </c>
      <c r="Q142" s="308"/>
      <c r="R142" s="303"/>
      <c r="S142" s="303"/>
    </row>
    <row r="143" spans="1:30" ht="18" customHeight="1" x14ac:dyDescent="0.3">
      <c r="D143" s="281"/>
      <c r="E143" s="1860"/>
      <c r="F143" s="1859" t="s">
        <v>904</v>
      </c>
      <c r="G143" s="1859"/>
      <c r="H143" s="856">
        <f>DSUM(Datos!$C$2068:$J$2083,"emisiones",'11. Informe final. Resultados'!E134:J135)/1000</f>
        <v>0</v>
      </c>
      <c r="I143" s="857" t="s">
        <v>920</v>
      </c>
      <c r="J143" s="853"/>
      <c r="K143" s="853"/>
      <c r="L143" s="1860"/>
      <c r="M143" s="1859" t="s">
        <v>904</v>
      </c>
      <c r="N143" s="1859"/>
      <c r="O143" s="856">
        <f>DSUM(Datos!$C$2068:$J$2083,"emisiones",'11. Informe final. Resultados'!L134:P135)/1000</f>
        <v>0</v>
      </c>
      <c r="P143" s="857" t="s">
        <v>920</v>
      </c>
      <c r="Q143" s="308"/>
      <c r="R143" s="303"/>
      <c r="S143" s="303"/>
    </row>
    <row r="144" spans="1:30" ht="18" customHeight="1" x14ac:dyDescent="0.3">
      <c r="D144" s="281"/>
      <c r="E144" s="1859" t="s">
        <v>914</v>
      </c>
      <c r="F144" s="1859"/>
      <c r="G144" s="1859"/>
      <c r="H144" s="856">
        <f>SUM(H137:H143)</f>
        <v>0</v>
      </c>
      <c r="I144" s="857" t="s">
        <v>920</v>
      </c>
      <c r="J144" s="853"/>
      <c r="K144" s="853"/>
      <c r="L144" s="1859" t="s">
        <v>914</v>
      </c>
      <c r="M144" s="1859"/>
      <c r="N144" s="1859"/>
      <c r="O144" s="856">
        <f>SUM(O137:O143)</f>
        <v>0</v>
      </c>
      <c r="P144" s="857" t="s">
        <v>920</v>
      </c>
      <c r="Q144" s="308"/>
      <c r="R144" s="303"/>
      <c r="S144" s="303"/>
    </row>
    <row r="145" spans="1:30" ht="6" customHeight="1" x14ac:dyDescent="0.3">
      <c r="D145" s="281"/>
      <c r="E145" s="859"/>
      <c r="F145" s="860"/>
      <c r="G145" s="860"/>
      <c r="H145" s="856"/>
      <c r="I145" s="860"/>
      <c r="J145" s="853"/>
      <c r="K145" s="853"/>
      <c r="L145" s="859"/>
      <c r="M145" s="860"/>
      <c r="N145" s="860"/>
      <c r="O145" s="856"/>
      <c r="P145" s="860"/>
      <c r="Q145" s="308"/>
      <c r="R145" s="303"/>
      <c r="S145" s="303"/>
    </row>
    <row r="146" spans="1:30" ht="18" customHeight="1" x14ac:dyDescent="0.3">
      <c r="D146" s="281"/>
      <c r="E146" s="1860" t="s">
        <v>1052</v>
      </c>
      <c r="F146" s="1859" t="s">
        <v>900</v>
      </c>
      <c r="G146" s="1859"/>
      <c r="H146" s="861">
        <f>DSUM(Datos!$C$2114:$H$2136,"emisiones",'11. Informe final. Resultados'!E134:J135)/1000</f>
        <v>0</v>
      </c>
      <c r="I146" s="862" t="str">
        <f>IF($G$13&lt;2021,"t CO₂","t CO₂e")</f>
        <v>t CO₂e</v>
      </c>
      <c r="J146" s="853"/>
      <c r="K146" s="853"/>
      <c r="L146" s="1860" t="s">
        <v>1052</v>
      </c>
      <c r="M146" s="1859" t="s">
        <v>900</v>
      </c>
      <c r="N146" s="1859"/>
      <c r="O146" s="861">
        <f>DSUM(Datos!$C$2114:$H$2136,"emisiones",'11. Informe final. Resultados'!L134:P135)/1000</f>
        <v>0</v>
      </c>
      <c r="P146" s="862" t="str">
        <f>IF($G$13&lt;2021,"t CO₂","t CO₂e")</f>
        <v>t CO₂e</v>
      </c>
      <c r="Q146" s="308"/>
      <c r="R146" s="303"/>
      <c r="S146" s="303"/>
    </row>
    <row r="147" spans="1:30" ht="18" customHeight="1" x14ac:dyDescent="0.3">
      <c r="D147" s="281"/>
      <c r="E147" s="1860"/>
      <c r="F147" s="1859" t="s">
        <v>901</v>
      </c>
      <c r="G147" s="1859"/>
      <c r="H147" s="861">
        <f>DSUM(Datos!$C$2380:$H$2390,"emisiones",'11. Informe final. Resultados'!E134:J135)/1000</f>
        <v>0</v>
      </c>
      <c r="I147" s="862" t="str">
        <f>IF($G$13&lt;2021,"t CO₂","t CO₂e")</f>
        <v>t CO₂e</v>
      </c>
      <c r="J147" s="853"/>
      <c r="K147" s="853"/>
      <c r="L147" s="1860"/>
      <c r="M147" s="1859" t="s">
        <v>901</v>
      </c>
      <c r="N147" s="1859"/>
      <c r="O147" s="861">
        <f>DSUM(Datos!$C$2380:$H$2390,"emisiones",'11. Informe final. Resultados'!L134:P135)/1000</f>
        <v>0</v>
      </c>
      <c r="P147" s="862" t="str">
        <f>IF($G$13&lt;2021,"t CO₂","t CO₂e")</f>
        <v>t CO₂e</v>
      </c>
      <c r="Q147" s="308"/>
      <c r="R147" s="303"/>
      <c r="S147" s="303"/>
    </row>
    <row r="148" spans="1:30" ht="18" customHeight="1" x14ac:dyDescent="0.3">
      <c r="D148" s="281"/>
      <c r="E148" s="1860"/>
      <c r="F148" s="1859" t="s">
        <v>1031</v>
      </c>
      <c r="G148" s="1859"/>
      <c r="H148" s="861">
        <f>DSUM(Datos!$C$2404:$G$2414,"emisiones",'11. Informe final. Resultados'!E134:J135)/1000</f>
        <v>0</v>
      </c>
      <c r="I148" s="862" t="s">
        <v>920</v>
      </c>
      <c r="J148" s="853"/>
      <c r="K148" s="853"/>
      <c r="L148" s="1860"/>
      <c r="M148" s="1859" t="s">
        <v>1031</v>
      </c>
      <c r="N148" s="1859"/>
      <c r="O148" s="861">
        <f>DSUM(Datos!$C$2404:$G$2414,"emisiones",'11. Informe final. Resultados'!L134:P135)/1000</f>
        <v>0</v>
      </c>
      <c r="P148" s="862" t="s">
        <v>920</v>
      </c>
      <c r="Q148" s="308"/>
      <c r="R148" s="303"/>
      <c r="S148" s="303"/>
    </row>
    <row r="149" spans="1:30" ht="18" customHeight="1" x14ac:dyDescent="0.3">
      <c r="D149" s="281"/>
      <c r="E149" s="1859" t="s">
        <v>1032</v>
      </c>
      <c r="F149" s="1859"/>
      <c r="G149" s="1859"/>
      <c r="H149" s="863">
        <f>SUM(H146:H148)</f>
        <v>0</v>
      </c>
      <c r="I149" s="862" t="str">
        <f t="shared" ref="I149" si="3">IF($G$13&lt;2021,"t CO₂","t CO₂e")</f>
        <v>t CO₂e</v>
      </c>
      <c r="J149" s="853"/>
      <c r="K149" s="853"/>
      <c r="L149" s="1859" t="s">
        <v>1032</v>
      </c>
      <c r="M149" s="1859"/>
      <c r="N149" s="1859"/>
      <c r="O149" s="863">
        <f>SUM(O146:O148)</f>
        <v>0</v>
      </c>
      <c r="P149" s="862" t="str">
        <f t="shared" ref="P149" si="4">IF($G$13&lt;2021,"t CO₂","t CO₂e")</f>
        <v>t CO₂e</v>
      </c>
      <c r="Q149" s="308"/>
      <c r="R149" s="303"/>
      <c r="S149" s="303"/>
    </row>
    <row r="150" spans="1:30" ht="5.25" customHeight="1" x14ac:dyDescent="0.3">
      <c r="D150" s="281"/>
      <c r="E150" s="859"/>
      <c r="F150" s="859"/>
      <c r="G150" s="859"/>
      <c r="H150" s="858"/>
      <c r="I150" s="859"/>
      <c r="J150" s="853"/>
      <c r="K150" s="853"/>
      <c r="L150" s="859"/>
      <c r="M150" s="859"/>
      <c r="N150" s="859"/>
      <c r="O150" s="858"/>
      <c r="P150" s="859"/>
      <c r="Q150" s="308"/>
      <c r="R150" s="303"/>
      <c r="S150" s="303"/>
    </row>
    <row r="151" spans="1:30" ht="18" customHeight="1" x14ac:dyDescent="0.3">
      <c r="D151" s="281"/>
      <c r="E151" s="859" t="s">
        <v>528</v>
      </c>
      <c r="F151" s="1859"/>
      <c r="G151" s="1859"/>
      <c r="H151" s="858">
        <f>IF(ISNUMBER(SUM(H144+H149)),SUM(SUM(H149+H144)),"")</f>
        <v>0</v>
      </c>
      <c r="I151" s="864" t="s">
        <v>920</v>
      </c>
      <c r="J151" s="853"/>
      <c r="K151" s="853"/>
      <c r="L151" s="859" t="s">
        <v>528</v>
      </c>
      <c r="M151" s="1859"/>
      <c r="N151" s="1859"/>
      <c r="O151" s="858">
        <f>IF(ISNUMBER(SUM(O144+O149)),SUM(SUM(O149+O144)),"")</f>
        <v>0</v>
      </c>
      <c r="P151" s="865" t="s">
        <v>920</v>
      </c>
      <c r="Q151" s="308"/>
      <c r="R151" s="303"/>
      <c r="S151" s="303"/>
    </row>
    <row r="152" spans="1:30" ht="18" customHeight="1" x14ac:dyDescent="0.3">
      <c r="C152" s="310"/>
      <c r="D152" s="311"/>
      <c r="E152" s="853" t="s">
        <v>186</v>
      </c>
      <c r="F152" s="853"/>
      <c r="G152" s="854"/>
      <c r="H152" s="854"/>
      <c r="I152" s="854"/>
      <c r="J152" s="853"/>
      <c r="K152" s="853"/>
      <c r="L152" s="853" t="s">
        <v>186</v>
      </c>
      <c r="M152" s="853"/>
      <c r="N152" s="854"/>
      <c r="O152" s="854"/>
      <c r="P152" s="854"/>
      <c r="Q152" s="308"/>
      <c r="R152" s="303"/>
      <c r="S152" s="303"/>
    </row>
    <row r="153" spans="1:30" s="304" customFormat="1" ht="18" customHeight="1" x14ac:dyDescent="0.3">
      <c r="A153" s="363"/>
      <c r="B153" s="919"/>
      <c r="C153" s="312"/>
      <c r="D153" s="309"/>
      <c r="E153" s="1861" t="e">
        <f>Datos!#REF!</f>
        <v>#REF!</v>
      </c>
      <c r="F153" s="1861"/>
      <c r="G153" s="1861"/>
      <c r="H153" s="1861"/>
      <c r="I153" s="1861"/>
      <c r="J153" s="1861"/>
      <c r="K153" s="855"/>
      <c r="L153" s="1861" t="e">
        <f>Datos!#REF!</f>
        <v>#REF!</v>
      </c>
      <c r="M153" s="1861"/>
      <c r="N153" s="1861"/>
      <c r="O153" s="1861"/>
      <c r="P153" s="1861"/>
      <c r="Q153" s="306"/>
      <c r="R153" s="307"/>
      <c r="S153" s="307"/>
      <c r="T153" s="305"/>
      <c r="U153" s="281"/>
      <c r="V153" s="305"/>
      <c r="W153" s="305"/>
      <c r="X153" s="305"/>
      <c r="Y153" s="305"/>
      <c r="Z153" s="305"/>
      <c r="AA153" s="305"/>
      <c r="AB153" s="305"/>
      <c r="AC153" s="305"/>
      <c r="AD153" s="305"/>
    </row>
    <row r="154" spans="1:30" ht="9.75" customHeight="1" x14ac:dyDescent="0.3">
      <c r="C154" s="299"/>
      <c r="D154" s="311"/>
      <c r="E154" s="853" t="e">
        <f>E153</f>
        <v>#REF!</v>
      </c>
      <c r="F154" s="853"/>
      <c r="G154" s="854"/>
      <c r="H154" s="854"/>
      <c r="I154" s="854"/>
      <c r="J154" s="853"/>
      <c r="K154" s="853"/>
      <c r="L154" s="853"/>
      <c r="M154" s="853"/>
      <c r="N154" s="854"/>
      <c r="O154" s="854"/>
      <c r="P154" s="854"/>
      <c r="Q154" s="308"/>
      <c r="R154" s="303"/>
      <c r="S154" s="303"/>
    </row>
    <row r="155" spans="1:30" ht="18" customHeight="1" x14ac:dyDescent="0.3">
      <c r="D155" s="281"/>
      <c r="E155" s="1860" t="s">
        <v>1051</v>
      </c>
      <c r="F155" s="1859" t="s">
        <v>921</v>
      </c>
      <c r="G155" s="1859"/>
      <c r="H155" s="856">
        <f>DSUM(Datos!$C$1233:$O$1255,"emisiones",'11. Informe final. Resultados'!E152:J153)/1000</f>
        <v>0</v>
      </c>
      <c r="I155" s="857" t="s">
        <v>920</v>
      </c>
      <c r="J155" s="853"/>
      <c r="K155" s="853"/>
      <c r="L155" s="1860" t="s">
        <v>1051</v>
      </c>
      <c r="M155" s="1859" t="s">
        <v>921</v>
      </c>
      <c r="N155" s="1859"/>
      <c r="O155" s="856">
        <f>DSUM(Datos!$C$1233:$O$1255,"emisiones",'11. Informe final. Resultados'!L152:P153)/1000</f>
        <v>0</v>
      </c>
      <c r="P155" s="857" t="s">
        <v>920</v>
      </c>
      <c r="Q155" s="308"/>
      <c r="R155" s="303"/>
      <c r="S155" s="303"/>
    </row>
    <row r="156" spans="1:30" ht="18" customHeight="1" x14ac:dyDescent="0.3">
      <c r="D156" s="281"/>
      <c r="E156" s="1860"/>
      <c r="F156" s="1859" t="s">
        <v>922</v>
      </c>
      <c r="G156" s="1859"/>
      <c r="H156" s="856">
        <f>DSUM(Datos!$D$1301:$I$1333,"emisiones",'11. Informe final. Resultados'!E152:J153)/1000</f>
        <v>0</v>
      </c>
      <c r="I156" s="857" t="s">
        <v>920</v>
      </c>
      <c r="J156" s="853"/>
      <c r="K156" s="853"/>
      <c r="L156" s="1860"/>
      <c r="M156" s="1859" t="s">
        <v>922</v>
      </c>
      <c r="N156" s="1859"/>
      <c r="O156" s="856">
        <f>DSUM(Datos!$D$1301:$I$1333,"emisiones",'11. Informe final. Resultados'!L152:P153)/1000</f>
        <v>0</v>
      </c>
      <c r="P156" s="857" t="s">
        <v>920</v>
      </c>
      <c r="Q156" s="308"/>
      <c r="R156" s="303"/>
      <c r="S156" s="303"/>
    </row>
    <row r="157" spans="1:30" ht="18" customHeight="1" x14ac:dyDescent="0.3">
      <c r="D157" s="281"/>
      <c r="E157" s="1860"/>
      <c r="F157" s="1859" t="s">
        <v>708</v>
      </c>
      <c r="G157" s="1859"/>
      <c r="H157" s="856">
        <f>DSUM(Datos!$C$1463:$P$1483,"emisiones",'11. Informe final. Resultados'!E152:J153)/1000</f>
        <v>0</v>
      </c>
      <c r="I157" s="857" t="s">
        <v>920</v>
      </c>
      <c r="J157" s="853"/>
      <c r="K157" s="853"/>
      <c r="L157" s="1860"/>
      <c r="M157" s="1859" t="s">
        <v>708</v>
      </c>
      <c r="N157" s="1859"/>
      <c r="O157" s="856">
        <f>DSUM(Datos!$C$1463:$P$1483,"emisiones",'11. Informe final. Resultados'!L152:P153)/1000</f>
        <v>0</v>
      </c>
      <c r="P157" s="857" t="s">
        <v>920</v>
      </c>
      <c r="Q157" s="308"/>
      <c r="R157" s="303"/>
      <c r="S157" s="303"/>
    </row>
    <row r="158" spans="1:30" ht="18" customHeight="1" x14ac:dyDescent="0.3">
      <c r="D158" s="281"/>
      <c r="E158" s="1860"/>
      <c r="F158" s="1859" t="s">
        <v>898</v>
      </c>
      <c r="G158" s="1859"/>
      <c r="H158" s="856">
        <f>DSUM(Datos!$C$1913:$P$1918,"emisiones",'11. Informe final. Resultados'!E152:J153)/1000</f>
        <v>0</v>
      </c>
      <c r="I158" s="857" t="s">
        <v>920</v>
      </c>
      <c r="J158" s="853"/>
      <c r="K158" s="853"/>
      <c r="L158" s="1860"/>
      <c r="M158" s="1859" t="s">
        <v>898</v>
      </c>
      <c r="N158" s="1859"/>
      <c r="O158" s="856">
        <f>DSUM(Datos!$C$1913:$P$1918,"emisiones",'11. Informe final. Resultados'!L152:P153)/1000</f>
        <v>0</v>
      </c>
      <c r="P158" s="857" t="s">
        <v>920</v>
      </c>
      <c r="Q158" s="308"/>
      <c r="R158" s="303"/>
      <c r="S158" s="303"/>
    </row>
    <row r="159" spans="1:30" ht="18" customHeight="1" x14ac:dyDescent="0.3">
      <c r="D159" s="281"/>
      <c r="E159" s="1860"/>
      <c r="F159" s="1859" t="s">
        <v>716</v>
      </c>
      <c r="G159" s="1859"/>
      <c r="H159" s="856">
        <f>DSUM(Datos!$C$1670:$P$1681,"emisiones",'11. Informe final. Resultados'!E152:J153)/1000</f>
        <v>0</v>
      </c>
      <c r="I159" s="857" t="s">
        <v>920</v>
      </c>
      <c r="J159" s="853"/>
      <c r="K159" s="853"/>
      <c r="L159" s="1860"/>
      <c r="M159" s="1859" t="s">
        <v>716</v>
      </c>
      <c r="N159" s="1859"/>
      <c r="O159" s="856">
        <f>DSUM(Datos!$C$1670:$P$1681,"emisiones",'11. Informe final. Resultados'!L152:P153)/1000</f>
        <v>0</v>
      </c>
      <c r="P159" s="857" t="s">
        <v>920</v>
      </c>
      <c r="Q159" s="308"/>
      <c r="R159" s="303"/>
      <c r="S159" s="303"/>
    </row>
    <row r="160" spans="1:30" ht="18" customHeight="1" x14ac:dyDescent="0.3">
      <c r="D160" s="281"/>
      <c r="E160" s="1860"/>
      <c r="F160" s="1859" t="s">
        <v>909</v>
      </c>
      <c r="G160" s="1859"/>
      <c r="H160" s="856">
        <f>DSUM(Datos!$C$1982:$I$2004,"emisiones",'11. Informe final. Resultados'!E152:J153)/1000</f>
        <v>0</v>
      </c>
      <c r="I160" s="857" t="s">
        <v>920</v>
      </c>
      <c r="J160" s="853"/>
      <c r="K160" s="853"/>
      <c r="L160" s="1860"/>
      <c r="M160" s="1859" t="s">
        <v>909</v>
      </c>
      <c r="N160" s="1859"/>
      <c r="O160" s="856">
        <f>DSUM(Datos!$C$1982:$I$2004,"emisiones",'11. Informe final. Resultados'!L152:P153)/1000</f>
        <v>0</v>
      </c>
      <c r="P160" s="857" t="s">
        <v>920</v>
      </c>
      <c r="Q160" s="308"/>
      <c r="R160" s="303"/>
      <c r="S160" s="303"/>
    </row>
    <row r="161" spans="1:30" ht="18" customHeight="1" x14ac:dyDescent="0.3">
      <c r="D161" s="281"/>
      <c r="E161" s="1860"/>
      <c r="F161" s="1859" t="s">
        <v>904</v>
      </c>
      <c r="G161" s="1859"/>
      <c r="H161" s="856">
        <f>DSUM(Datos!$C$2068:$J$2083,"emisiones",'11. Informe final. Resultados'!E152:J153)/1000</f>
        <v>0</v>
      </c>
      <c r="I161" s="857" t="s">
        <v>920</v>
      </c>
      <c r="J161" s="853"/>
      <c r="K161" s="853"/>
      <c r="L161" s="1860"/>
      <c r="M161" s="1859" t="s">
        <v>904</v>
      </c>
      <c r="N161" s="1859"/>
      <c r="O161" s="856">
        <f>DSUM(Datos!$C$2068:$J$2083,"emisiones",'11. Informe final. Resultados'!L152:P153)/1000</f>
        <v>0</v>
      </c>
      <c r="P161" s="857" t="s">
        <v>920</v>
      </c>
      <c r="Q161" s="308"/>
      <c r="R161" s="303"/>
      <c r="S161" s="303"/>
    </row>
    <row r="162" spans="1:30" ht="18" customHeight="1" x14ac:dyDescent="0.3">
      <c r="D162" s="281"/>
      <c r="E162" s="1859" t="s">
        <v>914</v>
      </c>
      <c r="F162" s="1859"/>
      <c r="G162" s="1859"/>
      <c r="H162" s="856">
        <f>SUM(H155:H161)</f>
        <v>0</v>
      </c>
      <c r="I162" s="857" t="s">
        <v>920</v>
      </c>
      <c r="J162" s="853"/>
      <c r="K162" s="853"/>
      <c r="L162" s="1859" t="s">
        <v>914</v>
      </c>
      <c r="M162" s="1859"/>
      <c r="N162" s="1859"/>
      <c r="O162" s="856">
        <f>SUM(O155:O161)</f>
        <v>0</v>
      </c>
      <c r="P162" s="857" t="s">
        <v>920</v>
      </c>
      <c r="Q162" s="308"/>
      <c r="R162" s="303"/>
      <c r="S162" s="303"/>
    </row>
    <row r="163" spans="1:30" ht="6" customHeight="1" x14ac:dyDescent="0.3">
      <c r="D163" s="281"/>
      <c r="E163" s="859"/>
      <c r="F163" s="860"/>
      <c r="G163" s="860"/>
      <c r="H163" s="856"/>
      <c r="I163" s="860"/>
      <c r="J163" s="853"/>
      <c r="K163" s="853"/>
      <c r="L163" s="859"/>
      <c r="M163" s="860"/>
      <c r="N163" s="860"/>
      <c r="O163" s="856"/>
      <c r="P163" s="860"/>
      <c r="Q163" s="308"/>
      <c r="R163" s="303"/>
      <c r="S163" s="303"/>
    </row>
    <row r="164" spans="1:30" ht="18" customHeight="1" x14ac:dyDescent="0.3">
      <c r="D164" s="281"/>
      <c r="E164" s="1860" t="s">
        <v>1052</v>
      </c>
      <c r="F164" s="1859" t="s">
        <v>900</v>
      </c>
      <c r="G164" s="1859"/>
      <c r="H164" s="861">
        <f>DSUM(Datos!$C$2114:$H$2136,"emisiones",'11. Informe final. Resultados'!E152:J153)/1000</f>
        <v>0</v>
      </c>
      <c r="I164" s="862" t="str">
        <f>IF($G$13&lt;2021,"t CO₂","t CO₂e")</f>
        <v>t CO₂e</v>
      </c>
      <c r="J164" s="853"/>
      <c r="K164" s="853"/>
      <c r="L164" s="1860" t="s">
        <v>1052</v>
      </c>
      <c r="M164" s="1859" t="s">
        <v>900</v>
      </c>
      <c r="N164" s="1859"/>
      <c r="O164" s="861">
        <f>DSUM(Datos!$C$2114:$H$2136,"emisiones",'11. Informe final. Resultados'!L152:P153)/1000</f>
        <v>0</v>
      </c>
      <c r="P164" s="862" t="str">
        <f>IF($G$13&lt;2021,"t CO₂","t CO₂e")</f>
        <v>t CO₂e</v>
      </c>
      <c r="Q164" s="308"/>
      <c r="R164" s="303"/>
      <c r="S164" s="303"/>
    </row>
    <row r="165" spans="1:30" ht="18" customHeight="1" x14ac:dyDescent="0.3">
      <c r="D165" s="281"/>
      <c r="E165" s="1860"/>
      <c r="F165" s="1859" t="s">
        <v>901</v>
      </c>
      <c r="G165" s="1859"/>
      <c r="H165" s="861">
        <f>DSUM(Datos!$C$2380:$H$2390,"emisiones",'11. Informe final. Resultados'!E152:J153)/1000</f>
        <v>0</v>
      </c>
      <c r="I165" s="862" t="str">
        <f>IF($G$13&lt;2021,"t CO₂","t CO₂e")</f>
        <v>t CO₂e</v>
      </c>
      <c r="J165" s="853"/>
      <c r="K165" s="853"/>
      <c r="L165" s="1860"/>
      <c r="M165" s="1859" t="s">
        <v>901</v>
      </c>
      <c r="N165" s="1859"/>
      <c r="O165" s="861">
        <f>DSUM(Datos!$C$2380:$H$2390,"emisiones",'11. Informe final. Resultados'!L152:P153)/1000</f>
        <v>0</v>
      </c>
      <c r="P165" s="862" t="str">
        <f>IF($G$13&lt;2021,"t CO₂","t CO₂e")</f>
        <v>t CO₂e</v>
      </c>
      <c r="Q165" s="308"/>
      <c r="R165" s="303"/>
      <c r="S165" s="303"/>
    </row>
    <row r="166" spans="1:30" ht="18" customHeight="1" x14ac:dyDescent="0.3">
      <c r="D166" s="281"/>
      <c r="E166" s="1860"/>
      <c r="F166" s="1859" t="s">
        <v>1031</v>
      </c>
      <c r="G166" s="1859"/>
      <c r="H166" s="861">
        <f>DSUM(Datos!$C$2404:$G$2414,"emisiones",'11. Informe final. Resultados'!E152:J153)/1000</f>
        <v>0</v>
      </c>
      <c r="I166" s="862" t="s">
        <v>920</v>
      </c>
      <c r="J166" s="853"/>
      <c r="K166" s="853"/>
      <c r="L166" s="1860"/>
      <c r="M166" s="1859" t="s">
        <v>1031</v>
      </c>
      <c r="N166" s="1859"/>
      <c r="O166" s="861">
        <f>DSUM(Datos!$C$2404:$G$2414,"emisiones",'11. Informe final. Resultados'!L152:P153)/1000</f>
        <v>0</v>
      </c>
      <c r="P166" s="862" t="s">
        <v>920</v>
      </c>
      <c r="Q166" s="308"/>
      <c r="R166" s="303"/>
      <c r="S166" s="303"/>
    </row>
    <row r="167" spans="1:30" ht="18" customHeight="1" x14ac:dyDescent="0.3">
      <c r="D167" s="281"/>
      <c r="E167" s="1859" t="s">
        <v>1032</v>
      </c>
      <c r="F167" s="1859"/>
      <c r="G167" s="1859"/>
      <c r="H167" s="863">
        <f>SUM(H164:H166)</f>
        <v>0</v>
      </c>
      <c r="I167" s="862" t="str">
        <f t="shared" ref="I167" si="5">IF($G$13&lt;2021,"t CO₂","t CO₂e")</f>
        <v>t CO₂e</v>
      </c>
      <c r="J167" s="853"/>
      <c r="K167" s="853"/>
      <c r="L167" s="1859" t="s">
        <v>1032</v>
      </c>
      <c r="M167" s="1859"/>
      <c r="N167" s="1859"/>
      <c r="O167" s="863">
        <f>SUM(O164:O166)</f>
        <v>0</v>
      </c>
      <c r="P167" s="862" t="str">
        <f t="shared" ref="P167" si="6">IF($G$13&lt;2021,"t CO₂","t CO₂e")</f>
        <v>t CO₂e</v>
      </c>
      <c r="Q167" s="308"/>
      <c r="R167" s="303"/>
      <c r="S167" s="303"/>
    </row>
    <row r="168" spans="1:30" ht="5.25" customHeight="1" x14ac:dyDescent="0.3">
      <c r="D168" s="281"/>
      <c r="E168" s="859"/>
      <c r="F168" s="859"/>
      <c r="G168" s="859"/>
      <c r="H168" s="858"/>
      <c r="I168" s="859"/>
      <c r="J168" s="853"/>
      <c r="K168" s="853"/>
      <c r="L168" s="859"/>
      <c r="M168" s="859"/>
      <c r="N168" s="859"/>
      <c r="O168" s="858"/>
      <c r="P168" s="859"/>
      <c r="Q168" s="308"/>
      <c r="R168" s="303"/>
      <c r="S168" s="303"/>
    </row>
    <row r="169" spans="1:30" ht="18" customHeight="1" x14ac:dyDescent="0.3">
      <c r="D169" s="281"/>
      <c r="E169" s="859" t="s">
        <v>528</v>
      </c>
      <c r="F169" s="1859"/>
      <c r="G169" s="1859"/>
      <c r="H169" s="858">
        <f>IF(ISNUMBER(SUM(H162+H167)),SUM(SUM(H167+H162)),"")</f>
        <v>0</v>
      </c>
      <c r="I169" s="864" t="s">
        <v>920</v>
      </c>
      <c r="J169" s="853"/>
      <c r="K169" s="853"/>
      <c r="L169" s="859" t="s">
        <v>528</v>
      </c>
      <c r="M169" s="1859"/>
      <c r="N169" s="1859"/>
      <c r="O169" s="858">
        <f>IF(ISNUMBER(SUM(O162+O167)),SUM(SUM(O167+O162)),"")</f>
        <v>0</v>
      </c>
      <c r="P169" s="865" t="s">
        <v>920</v>
      </c>
      <c r="Q169" s="308"/>
      <c r="R169" s="303"/>
      <c r="S169" s="303"/>
    </row>
    <row r="170" spans="1:30" ht="18" customHeight="1" x14ac:dyDescent="0.3">
      <c r="C170" s="302"/>
      <c r="D170" s="311"/>
      <c r="E170" s="853" t="s">
        <v>186</v>
      </c>
      <c r="F170" s="853"/>
      <c r="G170" s="854"/>
      <c r="H170" s="854"/>
      <c r="I170" s="854"/>
      <c r="J170" s="853"/>
      <c r="K170" s="853"/>
      <c r="L170" s="853" t="s">
        <v>186</v>
      </c>
      <c r="M170" s="853"/>
      <c r="N170" s="854"/>
      <c r="O170" s="854"/>
      <c r="P170" s="854"/>
      <c r="Q170" s="308"/>
      <c r="R170" s="303"/>
      <c r="S170" s="303"/>
    </row>
    <row r="171" spans="1:30" s="304" customFormat="1" ht="18" customHeight="1" x14ac:dyDescent="0.3">
      <c r="A171" s="363"/>
      <c r="B171" s="919"/>
      <c r="C171" s="309"/>
      <c r="D171" s="309"/>
      <c r="E171" s="1861" t="e">
        <f>Datos!#REF!</f>
        <v>#REF!</v>
      </c>
      <c r="F171" s="1861"/>
      <c r="G171" s="1861"/>
      <c r="H171" s="1861"/>
      <c r="I171" s="1861"/>
      <c r="J171" s="1861"/>
      <c r="K171" s="855"/>
      <c r="L171" s="1861" t="e">
        <f>Datos!#REF!</f>
        <v>#REF!</v>
      </c>
      <c r="M171" s="1861"/>
      <c r="N171" s="1861"/>
      <c r="O171" s="1861"/>
      <c r="P171" s="1861"/>
      <c r="Q171" s="306"/>
      <c r="R171" s="303"/>
      <c r="S171" s="303"/>
      <c r="T171" s="305"/>
      <c r="U171" s="281"/>
      <c r="V171" s="305"/>
      <c r="W171" s="305"/>
      <c r="X171" s="305"/>
      <c r="Y171" s="305"/>
      <c r="Z171" s="305"/>
      <c r="AA171" s="305"/>
      <c r="AB171" s="305"/>
      <c r="AC171" s="305"/>
      <c r="AD171" s="305"/>
    </row>
    <row r="172" spans="1:30" ht="9.75" customHeight="1" x14ac:dyDescent="0.3">
      <c r="C172" s="302"/>
      <c r="D172" s="311"/>
      <c r="E172" s="853"/>
      <c r="F172" s="853"/>
      <c r="G172" s="854"/>
      <c r="H172" s="854"/>
      <c r="I172" s="854"/>
      <c r="J172" s="853"/>
      <c r="K172" s="853"/>
      <c r="L172" s="853"/>
      <c r="M172" s="853"/>
      <c r="N172" s="854"/>
      <c r="O172" s="854"/>
      <c r="P172" s="854"/>
      <c r="Q172" s="308"/>
      <c r="R172" s="303"/>
      <c r="S172" s="303"/>
    </row>
    <row r="173" spans="1:30" ht="18" customHeight="1" x14ac:dyDescent="0.3">
      <c r="D173" s="281"/>
      <c r="E173" s="1860" t="s">
        <v>1051</v>
      </c>
      <c r="F173" s="1859" t="s">
        <v>921</v>
      </c>
      <c r="G173" s="1859"/>
      <c r="H173" s="856">
        <f>DSUM(Datos!$C$1233:$O$1255,"emisiones",'11. Informe final. Resultados'!E170:J171)/1000</f>
        <v>0</v>
      </c>
      <c r="I173" s="857" t="s">
        <v>920</v>
      </c>
      <c r="J173" s="853"/>
      <c r="K173" s="853"/>
      <c r="L173" s="1860" t="s">
        <v>1051</v>
      </c>
      <c r="M173" s="1859" t="s">
        <v>921</v>
      </c>
      <c r="N173" s="1859"/>
      <c r="O173" s="856">
        <f>DSUM(Datos!$C$1233:$O$1255,"emisiones",'11. Informe final. Resultados'!L170:P171)/1000</f>
        <v>0</v>
      </c>
      <c r="P173" s="857" t="s">
        <v>920</v>
      </c>
      <c r="Q173" s="308"/>
      <c r="R173" s="303"/>
      <c r="S173" s="303"/>
    </row>
    <row r="174" spans="1:30" ht="18" customHeight="1" x14ac:dyDescent="0.3">
      <c r="D174" s="281"/>
      <c r="E174" s="1860"/>
      <c r="F174" s="1859" t="s">
        <v>922</v>
      </c>
      <c r="G174" s="1859"/>
      <c r="H174" s="856">
        <f>DSUM(Datos!$D$1301:$I$1333,"emisiones",'11. Informe final. Resultados'!E170:J171)/1000</f>
        <v>0</v>
      </c>
      <c r="I174" s="857" t="s">
        <v>920</v>
      </c>
      <c r="J174" s="853"/>
      <c r="K174" s="853"/>
      <c r="L174" s="1860"/>
      <c r="M174" s="1859" t="s">
        <v>922</v>
      </c>
      <c r="N174" s="1859"/>
      <c r="O174" s="856">
        <f>DSUM(Datos!$D$1301:$I$1333,"emisiones",'11. Informe final. Resultados'!L170:P171)/1000</f>
        <v>0</v>
      </c>
      <c r="P174" s="857" t="s">
        <v>920</v>
      </c>
      <c r="Q174" s="308"/>
      <c r="R174" s="303"/>
      <c r="S174" s="303"/>
    </row>
    <row r="175" spans="1:30" ht="18" customHeight="1" x14ac:dyDescent="0.3">
      <c r="D175" s="281"/>
      <c r="E175" s="1860"/>
      <c r="F175" s="1859" t="s">
        <v>708</v>
      </c>
      <c r="G175" s="1859"/>
      <c r="H175" s="856">
        <f>DSUM(Datos!$C$1463:$P$1483,"emisiones",'11. Informe final. Resultados'!E170:J171)/1000</f>
        <v>0</v>
      </c>
      <c r="I175" s="857" t="s">
        <v>920</v>
      </c>
      <c r="J175" s="853"/>
      <c r="K175" s="853"/>
      <c r="L175" s="1860"/>
      <c r="M175" s="1859" t="s">
        <v>708</v>
      </c>
      <c r="N175" s="1859"/>
      <c r="O175" s="856">
        <f>DSUM(Datos!$C$1463:$P$1483,"emisiones",'11. Informe final. Resultados'!L170:P171)/1000</f>
        <v>0</v>
      </c>
      <c r="P175" s="857" t="s">
        <v>920</v>
      </c>
      <c r="Q175" s="308"/>
      <c r="R175" s="303"/>
      <c r="S175" s="303"/>
    </row>
    <row r="176" spans="1:30" ht="18" customHeight="1" x14ac:dyDescent="0.3">
      <c r="D176" s="281"/>
      <c r="E176" s="1860"/>
      <c r="F176" s="1859" t="s">
        <v>898</v>
      </c>
      <c r="G176" s="1859"/>
      <c r="H176" s="856">
        <f>DSUM(Datos!$C$1913:$P$1918,"emisiones",'11. Informe final. Resultados'!E170:J171)/1000</f>
        <v>0</v>
      </c>
      <c r="I176" s="857" t="s">
        <v>920</v>
      </c>
      <c r="J176" s="853"/>
      <c r="K176" s="853"/>
      <c r="L176" s="1860"/>
      <c r="M176" s="1859" t="s">
        <v>898</v>
      </c>
      <c r="N176" s="1859"/>
      <c r="O176" s="856">
        <f>DSUM(Datos!$C$1913:$P$1918,"emisiones",'11. Informe final. Resultados'!L170:P171)/1000</f>
        <v>0</v>
      </c>
      <c r="P176" s="857" t="s">
        <v>920</v>
      </c>
      <c r="Q176" s="308"/>
      <c r="R176" s="303"/>
      <c r="S176" s="303"/>
    </row>
    <row r="177" spans="1:30" ht="18" customHeight="1" x14ac:dyDescent="0.3">
      <c r="D177" s="281"/>
      <c r="E177" s="1860"/>
      <c r="F177" s="1859" t="s">
        <v>716</v>
      </c>
      <c r="G177" s="1859"/>
      <c r="H177" s="856">
        <f>DSUM(Datos!$C$1670:$P$1681,"emisiones",'11. Informe final. Resultados'!E170:J171)/1000</f>
        <v>0</v>
      </c>
      <c r="I177" s="857" t="s">
        <v>920</v>
      </c>
      <c r="J177" s="853"/>
      <c r="K177" s="853"/>
      <c r="L177" s="1860"/>
      <c r="M177" s="1859" t="s">
        <v>716</v>
      </c>
      <c r="N177" s="1859"/>
      <c r="O177" s="856">
        <f>DSUM(Datos!$C$1670:$P$1681,"emisiones",'11. Informe final. Resultados'!L170:P171)/1000</f>
        <v>0</v>
      </c>
      <c r="P177" s="857" t="s">
        <v>920</v>
      </c>
      <c r="Q177" s="308"/>
      <c r="R177" s="303"/>
      <c r="S177" s="303"/>
    </row>
    <row r="178" spans="1:30" ht="18" customHeight="1" x14ac:dyDescent="0.3">
      <c r="D178" s="281"/>
      <c r="E178" s="1860"/>
      <c r="F178" s="1859" t="s">
        <v>909</v>
      </c>
      <c r="G178" s="1859"/>
      <c r="H178" s="856">
        <f>DSUM(Datos!$C$1982:$I$2004,"emisiones",'11. Informe final. Resultados'!E170:J171)/1000</f>
        <v>0</v>
      </c>
      <c r="I178" s="857" t="s">
        <v>920</v>
      </c>
      <c r="J178" s="853"/>
      <c r="K178" s="853"/>
      <c r="L178" s="1860"/>
      <c r="M178" s="1859" t="s">
        <v>909</v>
      </c>
      <c r="N178" s="1859"/>
      <c r="O178" s="856">
        <f>DSUM(Datos!$C$1982:$I$2004,"emisiones",'11. Informe final. Resultados'!L170:P171)/1000</f>
        <v>0</v>
      </c>
      <c r="P178" s="857" t="s">
        <v>920</v>
      </c>
      <c r="Q178" s="308"/>
      <c r="R178" s="303"/>
      <c r="S178" s="303"/>
    </row>
    <row r="179" spans="1:30" ht="18" customHeight="1" x14ac:dyDescent="0.3">
      <c r="D179" s="281"/>
      <c r="E179" s="1860"/>
      <c r="F179" s="1859" t="s">
        <v>904</v>
      </c>
      <c r="G179" s="1859"/>
      <c r="H179" s="856">
        <f>DSUM(Datos!$C$2068:$J$2083,"emisiones",'11. Informe final. Resultados'!E170:J171)/1000</f>
        <v>0</v>
      </c>
      <c r="I179" s="857" t="s">
        <v>920</v>
      </c>
      <c r="J179" s="853"/>
      <c r="K179" s="853"/>
      <c r="L179" s="1860"/>
      <c r="M179" s="1859" t="s">
        <v>904</v>
      </c>
      <c r="N179" s="1859"/>
      <c r="O179" s="856">
        <f>DSUM(Datos!$C$2068:$J$2083,"emisiones",'11. Informe final. Resultados'!L170:P171)/1000</f>
        <v>0</v>
      </c>
      <c r="P179" s="857" t="s">
        <v>920</v>
      </c>
      <c r="Q179" s="308"/>
      <c r="R179" s="303"/>
      <c r="S179" s="303"/>
    </row>
    <row r="180" spans="1:30" ht="18" customHeight="1" x14ac:dyDescent="0.3">
      <c r="D180" s="281"/>
      <c r="E180" s="1859" t="s">
        <v>914</v>
      </c>
      <c r="F180" s="1859"/>
      <c r="G180" s="1859"/>
      <c r="H180" s="856">
        <f>SUM(H173:H179)</f>
        <v>0</v>
      </c>
      <c r="I180" s="857" t="s">
        <v>920</v>
      </c>
      <c r="J180" s="853"/>
      <c r="K180" s="853"/>
      <c r="L180" s="1859" t="s">
        <v>914</v>
      </c>
      <c r="M180" s="1859"/>
      <c r="N180" s="1859"/>
      <c r="O180" s="856">
        <f>SUM(O173:O179)</f>
        <v>0</v>
      </c>
      <c r="P180" s="857" t="s">
        <v>920</v>
      </c>
      <c r="Q180" s="308"/>
      <c r="R180" s="303"/>
      <c r="S180" s="303"/>
    </row>
    <row r="181" spans="1:30" ht="6" customHeight="1" x14ac:dyDescent="0.3">
      <c r="D181" s="281"/>
      <c r="E181" s="859"/>
      <c r="F181" s="860"/>
      <c r="G181" s="860"/>
      <c r="H181" s="856"/>
      <c r="I181" s="860"/>
      <c r="J181" s="853"/>
      <c r="K181" s="853"/>
      <c r="L181" s="859"/>
      <c r="M181" s="860"/>
      <c r="N181" s="860"/>
      <c r="O181" s="856"/>
      <c r="P181" s="860"/>
      <c r="Q181" s="308"/>
      <c r="R181" s="303"/>
      <c r="S181" s="303"/>
    </row>
    <row r="182" spans="1:30" ht="18" customHeight="1" x14ac:dyDescent="0.3">
      <c r="D182" s="281"/>
      <c r="E182" s="1860" t="s">
        <v>1052</v>
      </c>
      <c r="F182" s="1859" t="s">
        <v>900</v>
      </c>
      <c r="G182" s="1859"/>
      <c r="H182" s="861">
        <f>DSUM(Datos!$C$2114:$H$2136,"emisiones",'11. Informe final. Resultados'!E170:J171)/1000</f>
        <v>0</v>
      </c>
      <c r="I182" s="862" t="str">
        <f>IF($G$13&lt;2021,"t CO₂","t CO₂e")</f>
        <v>t CO₂e</v>
      </c>
      <c r="J182" s="853"/>
      <c r="K182" s="853"/>
      <c r="L182" s="1860" t="s">
        <v>1052</v>
      </c>
      <c r="M182" s="1859" t="s">
        <v>900</v>
      </c>
      <c r="N182" s="1859"/>
      <c r="O182" s="861">
        <f>DSUM(Datos!$C$2114:$H$2136,"emisiones",'11. Informe final. Resultados'!L170:P171)/1000</f>
        <v>0</v>
      </c>
      <c r="P182" s="862" t="str">
        <f>IF($G$13&lt;2021,"t CO₂","t CO₂e")</f>
        <v>t CO₂e</v>
      </c>
      <c r="Q182" s="308"/>
      <c r="R182" s="303"/>
      <c r="S182" s="303"/>
    </row>
    <row r="183" spans="1:30" ht="18" customHeight="1" x14ac:dyDescent="0.3">
      <c r="D183" s="281"/>
      <c r="E183" s="1860"/>
      <c r="F183" s="1859" t="s">
        <v>901</v>
      </c>
      <c r="G183" s="1859"/>
      <c r="H183" s="861">
        <f>DSUM(Datos!$C$2380:$H$2390,"emisiones",'11. Informe final. Resultados'!E170:J171)/1000</f>
        <v>0</v>
      </c>
      <c r="I183" s="862" t="str">
        <f>IF($G$13&lt;2021,"t CO₂","t CO₂e")</f>
        <v>t CO₂e</v>
      </c>
      <c r="J183" s="853"/>
      <c r="K183" s="853"/>
      <c r="L183" s="1860"/>
      <c r="M183" s="1859" t="s">
        <v>901</v>
      </c>
      <c r="N183" s="1859"/>
      <c r="O183" s="861">
        <f>DSUM(Datos!$C$2380:$H$2390,"emisiones",'11. Informe final. Resultados'!L170:P171)/1000</f>
        <v>0</v>
      </c>
      <c r="P183" s="862" t="str">
        <f>IF($G$13&lt;2021,"t CO₂","t CO₂e")</f>
        <v>t CO₂e</v>
      </c>
      <c r="Q183" s="308"/>
      <c r="R183" s="303"/>
      <c r="S183" s="303"/>
    </row>
    <row r="184" spans="1:30" ht="18" customHeight="1" x14ac:dyDescent="0.3">
      <c r="D184" s="281"/>
      <c r="E184" s="1860"/>
      <c r="F184" s="1859" t="s">
        <v>1031</v>
      </c>
      <c r="G184" s="1859"/>
      <c r="H184" s="861">
        <f>DSUM(Datos!$C$2404:$G$2414,"emisiones",'11. Informe final. Resultados'!E170:J171)/1000</f>
        <v>0</v>
      </c>
      <c r="I184" s="862" t="s">
        <v>920</v>
      </c>
      <c r="J184" s="853"/>
      <c r="K184" s="853"/>
      <c r="L184" s="1860"/>
      <c r="M184" s="1859" t="s">
        <v>1031</v>
      </c>
      <c r="N184" s="1859"/>
      <c r="O184" s="861">
        <f>DSUM(Datos!$C$2404:$G$2414,"emisiones",'11. Informe final. Resultados'!L170:P171)/1000</f>
        <v>0</v>
      </c>
      <c r="P184" s="862" t="s">
        <v>920</v>
      </c>
      <c r="Q184" s="308"/>
      <c r="R184" s="303"/>
      <c r="S184" s="303"/>
    </row>
    <row r="185" spans="1:30" ht="18" customHeight="1" x14ac:dyDescent="0.3">
      <c r="D185" s="281"/>
      <c r="E185" s="1859" t="s">
        <v>1032</v>
      </c>
      <c r="F185" s="1859"/>
      <c r="G185" s="1859"/>
      <c r="H185" s="863">
        <f>SUM(H182:H184)</f>
        <v>0</v>
      </c>
      <c r="I185" s="862" t="str">
        <f t="shared" ref="I185" si="7">IF($G$13&lt;2021,"t CO₂","t CO₂e")</f>
        <v>t CO₂e</v>
      </c>
      <c r="J185" s="853"/>
      <c r="K185" s="853"/>
      <c r="L185" s="1859" t="s">
        <v>1032</v>
      </c>
      <c r="M185" s="1859"/>
      <c r="N185" s="1859"/>
      <c r="O185" s="863">
        <f>SUM(O182:O184)</f>
        <v>0</v>
      </c>
      <c r="P185" s="862" t="str">
        <f t="shared" ref="P185" si="8">IF($G$13&lt;2021,"t CO₂","t CO₂e")</f>
        <v>t CO₂e</v>
      </c>
      <c r="Q185" s="308"/>
      <c r="R185" s="303"/>
      <c r="S185" s="303"/>
    </row>
    <row r="186" spans="1:30" ht="5.25" customHeight="1" x14ac:dyDescent="0.3">
      <c r="D186" s="281"/>
      <c r="E186" s="859"/>
      <c r="F186" s="859"/>
      <c r="G186" s="859"/>
      <c r="H186" s="858"/>
      <c r="I186" s="859"/>
      <c r="J186" s="853"/>
      <c r="K186" s="853"/>
      <c r="L186" s="859"/>
      <c r="M186" s="859"/>
      <c r="N186" s="859"/>
      <c r="O186" s="858"/>
      <c r="P186" s="859"/>
      <c r="Q186" s="308"/>
      <c r="R186" s="303"/>
      <c r="S186" s="303"/>
    </row>
    <row r="187" spans="1:30" ht="18" customHeight="1" x14ac:dyDescent="0.3">
      <c r="D187" s="281"/>
      <c r="E187" s="859" t="s">
        <v>528</v>
      </c>
      <c r="F187" s="1859"/>
      <c r="G187" s="1859"/>
      <c r="H187" s="858">
        <f>IF(ISNUMBER(SUM(H180+H185)),SUM(SUM(H185+H180)),"")</f>
        <v>0</v>
      </c>
      <c r="I187" s="864" t="s">
        <v>920</v>
      </c>
      <c r="J187" s="853"/>
      <c r="K187" s="853"/>
      <c r="L187" s="859" t="s">
        <v>528</v>
      </c>
      <c r="M187" s="1859"/>
      <c r="N187" s="1859"/>
      <c r="O187" s="858">
        <f>IF(ISNUMBER(SUM(O180+O185)),SUM(SUM(O185+O180)),"")</f>
        <v>0</v>
      </c>
      <c r="P187" s="865" t="s">
        <v>920</v>
      </c>
      <c r="Q187" s="308"/>
      <c r="R187" s="303"/>
      <c r="S187" s="303"/>
    </row>
    <row r="188" spans="1:30" s="303" customFormat="1" ht="18" customHeight="1" x14ac:dyDescent="0.3">
      <c r="A188" s="363"/>
      <c r="B188" s="919"/>
      <c r="C188" s="302"/>
      <c r="D188" s="311"/>
      <c r="E188" s="853" t="s">
        <v>186</v>
      </c>
      <c r="F188" s="853"/>
      <c r="G188" s="854"/>
      <c r="H188" s="854"/>
      <c r="I188" s="854"/>
      <c r="J188" s="853"/>
      <c r="K188" s="853"/>
      <c r="L188" s="853" t="s">
        <v>186</v>
      </c>
      <c r="M188" s="853"/>
      <c r="N188" s="854"/>
      <c r="O188" s="854"/>
      <c r="P188" s="854"/>
      <c r="Q188" s="308"/>
      <c r="T188" s="281"/>
      <c r="U188" s="281"/>
      <c r="V188" s="281"/>
      <c r="W188" s="281"/>
      <c r="X188" s="281"/>
      <c r="Y188" s="281"/>
      <c r="Z188" s="281"/>
      <c r="AA188" s="281"/>
      <c r="AB188" s="281"/>
      <c r="AC188" s="281"/>
      <c r="AD188" s="281"/>
    </row>
    <row r="189" spans="1:30" s="303" customFormat="1" ht="18" customHeight="1" x14ac:dyDescent="0.3">
      <c r="A189" s="363"/>
      <c r="B189" s="919"/>
      <c r="C189" s="302"/>
      <c r="D189" s="311"/>
      <c r="E189" s="1861" t="e">
        <f>Datos!#REF!</f>
        <v>#REF!</v>
      </c>
      <c r="F189" s="1861"/>
      <c r="G189" s="1861"/>
      <c r="H189" s="1861"/>
      <c r="I189" s="1861"/>
      <c r="J189" s="1861"/>
      <c r="K189" s="855"/>
      <c r="L189" s="1861" t="e">
        <f>Datos!#REF!</f>
        <v>#REF!</v>
      </c>
      <c r="M189" s="1861"/>
      <c r="N189" s="1861"/>
      <c r="O189" s="1861"/>
      <c r="P189" s="1861"/>
      <c r="Q189" s="306"/>
      <c r="T189" s="281"/>
      <c r="U189" s="281"/>
      <c r="V189" s="281"/>
      <c r="W189" s="281"/>
      <c r="X189" s="281"/>
      <c r="Y189" s="281"/>
      <c r="Z189" s="281"/>
      <c r="AA189" s="281"/>
      <c r="AB189" s="281"/>
      <c r="AC189" s="281"/>
      <c r="AD189" s="281"/>
    </row>
    <row r="190" spans="1:30" s="303" customFormat="1" ht="9.75" customHeight="1" x14ac:dyDescent="0.3">
      <c r="A190" s="363"/>
      <c r="B190" s="919"/>
      <c r="C190" s="302"/>
      <c r="D190" s="311"/>
      <c r="E190" s="853"/>
      <c r="F190" s="853"/>
      <c r="G190" s="854"/>
      <c r="H190" s="854"/>
      <c r="I190" s="854"/>
      <c r="J190" s="853"/>
      <c r="K190" s="853"/>
      <c r="L190" s="853"/>
      <c r="M190" s="853"/>
      <c r="N190" s="854"/>
      <c r="O190" s="854"/>
      <c r="P190" s="854"/>
      <c r="Q190" s="308"/>
      <c r="T190" s="281"/>
      <c r="U190" s="281"/>
      <c r="V190" s="281"/>
      <c r="W190" s="281"/>
      <c r="X190" s="281"/>
      <c r="Y190" s="281"/>
      <c r="Z190" s="281"/>
      <c r="AA190" s="281"/>
      <c r="AB190" s="281"/>
      <c r="AC190" s="281"/>
      <c r="AD190" s="281"/>
    </row>
    <row r="191" spans="1:30" ht="18" customHeight="1" x14ac:dyDescent="0.3">
      <c r="D191" s="281"/>
      <c r="E191" s="1860" t="s">
        <v>1051</v>
      </c>
      <c r="F191" s="1859" t="s">
        <v>921</v>
      </c>
      <c r="G191" s="1859"/>
      <c r="H191" s="856">
        <f>DSUM(Datos!$C$1233:$O$1255,"emisiones",'11. Informe final. Resultados'!E188:J189)/1000</f>
        <v>0</v>
      </c>
      <c r="I191" s="857" t="s">
        <v>920</v>
      </c>
      <c r="J191" s="853"/>
      <c r="K191" s="853"/>
      <c r="L191" s="1860" t="s">
        <v>1051</v>
      </c>
      <c r="M191" s="1859" t="s">
        <v>921</v>
      </c>
      <c r="N191" s="1859"/>
      <c r="O191" s="856">
        <f>DSUM(Datos!$C$1233:$O$1255,"emisiones",'11. Informe final. Resultados'!L188:P189)/1000</f>
        <v>0</v>
      </c>
      <c r="P191" s="857" t="s">
        <v>920</v>
      </c>
      <c r="Q191" s="308"/>
      <c r="R191" s="303"/>
      <c r="S191" s="303"/>
    </row>
    <row r="192" spans="1:30" ht="18" customHeight="1" x14ac:dyDescent="0.3">
      <c r="D192" s="281"/>
      <c r="E192" s="1860"/>
      <c r="F192" s="1859" t="s">
        <v>922</v>
      </c>
      <c r="G192" s="1859"/>
      <c r="H192" s="856">
        <f>DSUM(Datos!$D$1301:$I$1333,"emisiones",'11. Informe final. Resultados'!E188:J189)/1000</f>
        <v>0</v>
      </c>
      <c r="I192" s="857" t="s">
        <v>920</v>
      </c>
      <c r="J192" s="853"/>
      <c r="K192" s="853"/>
      <c r="L192" s="1860"/>
      <c r="M192" s="1859" t="s">
        <v>922</v>
      </c>
      <c r="N192" s="1859"/>
      <c r="O192" s="856">
        <f>DSUM(Datos!$D$1301:$I$1333,"emisiones",'11. Informe final. Resultados'!L188:P189)/1000</f>
        <v>0</v>
      </c>
      <c r="P192" s="857" t="s">
        <v>920</v>
      </c>
      <c r="Q192" s="308"/>
      <c r="R192" s="303"/>
      <c r="S192" s="303"/>
    </row>
    <row r="193" spans="1:30" ht="18" customHeight="1" x14ac:dyDescent="0.3">
      <c r="D193" s="281"/>
      <c r="E193" s="1860"/>
      <c r="F193" s="1859" t="s">
        <v>708</v>
      </c>
      <c r="G193" s="1859"/>
      <c r="H193" s="856">
        <f>DSUM(Datos!$C$1463:$P$1483,"emisiones",'11. Informe final. Resultados'!E188:J189)/1000</f>
        <v>0</v>
      </c>
      <c r="I193" s="857" t="s">
        <v>920</v>
      </c>
      <c r="J193" s="853"/>
      <c r="K193" s="853"/>
      <c r="L193" s="1860"/>
      <c r="M193" s="1859" t="s">
        <v>708</v>
      </c>
      <c r="N193" s="1859"/>
      <c r="O193" s="856">
        <f>DSUM(Datos!$C$1463:$P$1483,"emisiones",'11. Informe final. Resultados'!L188:P189)/1000</f>
        <v>0</v>
      </c>
      <c r="P193" s="857" t="s">
        <v>920</v>
      </c>
      <c r="Q193" s="308"/>
      <c r="R193" s="303"/>
      <c r="S193" s="303"/>
    </row>
    <row r="194" spans="1:30" ht="18" customHeight="1" x14ac:dyDescent="0.3">
      <c r="D194" s="281"/>
      <c r="E194" s="1860"/>
      <c r="F194" s="1859" t="s">
        <v>898</v>
      </c>
      <c r="G194" s="1859"/>
      <c r="H194" s="856">
        <f>DSUM(Datos!$C$1913:$P$1918,"emisiones",'11. Informe final. Resultados'!E188:J189)/1000</f>
        <v>0</v>
      </c>
      <c r="I194" s="857" t="s">
        <v>920</v>
      </c>
      <c r="J194" s="853"/>
      <c r="K194" s="853"/>
      <c r="L194" s="1860"/>
      <c r="M194" s="1859" t="s">
        <v>898</v>
      </c>
      <c r="N194" s="1859"/>
      <c r="O194" s="856">
        <f>DSUM(Datos!$C$1913:$P$1918,"emisiones",'11. Informe final. Resultados'!L188:P189)/1000</f>
        <v>0</v>
      </c>
      <c r="P194" s="857" t="s">
        <v>920</v>
      </c>
      <c r="Q194" s="308"/>
      <c r="R194" s="303"/>
      <c r="S194" s="303"/>
    </row>
    <row r="195" spans="1:30" ht="18" customHeight="1" x14ac:dyDescent="0.3">
      <c r="D195" s="281"/>
      <c r="E195" s="1860"/>
      <c r="F195" s="1859" t="s">
        <v>716</v>
      </c>
      <c r="G195" s="1859"/>
      <c r="H195" s="856">
        <f>DSUM(Datos!$C$1670:$P$1681,"emisiones",'11. Informe final. Resultados'!E188:J189)/1000</f>
        <v>0</v>
      </c>
      <c r="I195" s="857" t="s">
        <v>920</v>
      </c>
      <c r="J195" s="853"/>
      <c r="K195" s="853"/>
      <c r="L195" s="1860"/>
      <c r="M195" s="1859" t="s">
        <v>716</v>
      </c>
      <c r="N195" s="1859"/>
      <c r="O195" s="856">
        <f>DSUM(Datos!$C$1670:$P$1681,"emisiones",'11. Informe final. Resultados'!L188:P189)/1000</f>
        <v>0</v>
      </c>
      <c r="P195" s="857" t="s">
        <v>920</v>
      </c>
      <c r="Q195" s="308"/>
      <c r="R195" s="303"/>
      <c r="S195" s="303"/>
    </row>
    <row r="196" spans="1:30" ht="18" customHeight="1" x14ac:dyDescent="0.3">
      <c r="D196" s="281"/>
      <c r="E196" s="1860"/>
      <c r="F196" s="1859" t="s">
        <v>909</v>
      </c>
      <c r="G196" s="1859"/>
      <c r="H196" s="856">
        <f>DSUM(Datos!$C$1982:$I$2004,"emisiones",'11. Informe final. Resultados'!E188:J189)/1000</f>
        <v>0</v>
      </c>
      <c r="I196" s="857" t="s">
        <v>920</v>
      </c>
      <c r="J196" s="853"/>
      <c r="K196" s="853"/>
      <c r="L196" s="1860"/>
      <c r="M196" s="1859" t="s">
        <v>909</v>
      </c>
      <c r="N196" s="1859"/>
      <c r="O196" s="856">
        <f>DSUM(Datos!$C$1982:$I$2004,"emisiones",'11. Informe final. Resultados'!L188:P189)/1000</f>
        <v>0</v>
      </c>
      <c r="P196" s="857" t="s">
        <v>920</v>
      </c>
      <c r="Q196" s="308"/>
      <c r="R196" s="303"/>
      <c r="S196" s="303"/>
    </row>
    <row r="197" spans="1:30" ht="18" customHeight="1" x14ac:dyDescent="0.3">
      <c r="D197" s="281"/>
      <c r="E197" s="1860"/>
      <c r="F197" s="1859" t="s">
        <v>904</v>
      </c>
      <c r="G197" s="1859"/>
      <c r="H197" s="856">
        <f>DSUM(Datos!$C$2068:$J$2083,"emisiones",'11. Informe final. Resultados'!E188:J189)/1000</f>
        <v>0</v>
      </c>
      <c r="I197" s="857" t="s">
        <v>920</v>
      </c>
      <c r="J197" s="853"/>
      <c r="K197" s="853"/>
      <c r="L197" s="1860"/>
      <c r="M197" s="1859" t="s">
        <v>904</v>
      </c>
      <c r="N197" s="1859"/>
      <c r="O197" s="856">
        <f>DSUM(Datos!$C$2068:$J$7161,"emisiones",'11. Informe final. Resultados'!L188:P189)/1000</f>
        <v>0</v>
      </c>
      <c r="P197" s="857" t="s">
        <v>920</v>
      </c>
      <c r="Q197" s="308"/>
      <c r="R197" s="303"/>
      <c r="S197" s="303"/>
    </row>
    <row r="198" spans="1:30" ht="18" customHeight="1" x14ac:dyDescent="0.3">
      <c r="D198" s="281"/>
      <c r="E198" s="1859" t="s">
        <v>914</v>
      </c>
      <c r="F198" s="1859"/>
      <c r="G198" s="1859"/>
      <c r="H198" s="856">
        <f>SUM(H191:H197)</f>
        <v>0</v>
      </c>
      <c r="I198" s="857" t="s">
        <v>920</v>
      </c>
      <c r="J198" s="853"/>
      <c r="K198" s="853"/>
      <c r="L198" s="1859" t="s">
        <v>914</v>
      </c>
      <c r="M198" s="1859"/>
      <c r="N198" s="1859"/>
      <c r="O198" s="856">
        <f>SUM(O191:O197)</f>
        <v>0</v>
      </c>
      <c r="P198" s="857" t="s">
        <v>920</v>
      </c>
      <c r="Q198" s="308"/>
      <c r="R198" s="303"/>
      <c r="S198" s="303"/>
    </row>
    <row r="199" spans="1:30" ht="6" customHeight="1" x14ac:dyDescent="0.3">
      <c r="D199" s="281"/>
      <c r="E199" s="859"/>
      <c r="F199" s="860"/>
      <c r="G199" s="860"/>
      <c r="H199" s="856"/>
      <c r="I199" s="860"/>
      <c r="J199" s="853"/>
      <c r="K199" s="853"/>
      <c r="L199" s="859"/>
      <c r="M199" s="860"/>
      <c r="N199" s="860"/>
      <c r="O199" s="856"/>
      <c r="P199" s="860"/>
      <c r="Q199" s="308"/>
      <c r="R199" s="303"/>
      <c r="S199" s="303"/>
    </row>
    <row r="200" spans="1:30" ht="18" customHeight="1" x14ac:dyDescent="0.3">
      <c r="D200" s="281"/>
      <c r="E200" s="1860" t="s">
        <v>1052</v>
      </c>
      <c r="F200" s="1859" t="s">
        <v>900</v>
      </c>
      <c r="G200" s="1859"/>
      <c r="H200" s="861">
        <f>DSUM(Datos!$C$2114:$H$2136,"emisiones",'11. Informe final. Resultados'!E188:J189)/1000</f>
        <v>0</v>
      </c>
      <c r="I200" s="862" t="str">
        <f>IF($G$13&lt;2021,"t CO₂","t CO₂e")</f>
        <v>t CO₂e</v>
      </c>
      <c r="J200" s="853"/>
      <c r="K200" s="853"/>
      <c r="L200" s="1860" t="s">
        <v>1052</v>
      </c>
      <c r="M200" s="1859" t="s">
        <v>900</v>
      </c>
      <c r="N200" s="1859"/>
      <c r="O200" s="861">
        <f>DSUM(Datos!$C$2114:$H$2136,"emisiones",'11. Informe final. Resultados'!L188:P189)/1000</f>
        <v>0</v>
      </c>
      <c r="P200" s="862" t="str">
        <f>IF($G$13&lt;2021,"t CO₂","t CO₂e")</f>
        <v>t CO₂e</v>
      </c>
      <c r="Q200" s="308"/>
      <c r="R200" s="303"/>
      <c r="S200" s="303"/>
    </row>
    <row r="201" spans="1:30" ht="18" customHeight="1" x14ac:dyDescent="0.3">
      <c r="D201" s="281"/>
      <c r="E201" s="1860"/>
      <c r="F201" s="1859" t="s">
        <v>901</v>
      </c>
      <c r="G201" s="1859"/>
      <c r="H201" s="861">
        <f>DSUM(Datos!$C$2380:$H$2390,"emisiones",'11. Informe final. Resultados'!E188:J189)/1000</f>
        <v>0</v>
      </c>
      <c r="I201" s="862" t="str">
        <f>IF($G$13&lt;2021,"t CO₂","t CO₂e")</f>
        <v>t CO₂e</v>
      </c>
      <c r="J201" s="853"/>
      <c r="K201" s="853"/>
      <c r="L201" s="1860"/>
      <c r="M201" s="1859" t="s">
        <v>901</v>
      </c>
      <c r="N201" s="1859"/>
      <c r="O201" s="861">
        <f>DSUM(Datos!$C$2380:$H$2390,"emisiones",'11. Informe final. Resultados'!L188:P189)/1000</f>
        <v>0</v>
      </c>
      <c r="P201" s="862" t="str">
        <f>IF($G$13&lt;2021,"t CO₂","t CO₂e")</f>
        <v>t CO₂e</v>
      </c>
      <c r="Q201" s="308"/>
      <c r="R201" s="303"/>
      <c r="S201" s="303"/>
    </row>
    <row r="202" spans="1:30" ht="18" customHeight="1" x14ac:dyDescent="0.3">
      <c r="D202" s="281"/>
      <c r="E202" s="1860"/>
      <c r="F202" s="1859" t="s">
        <v>1031</v>
      </c>
      <c r="G202" s="1859"/>
      <c r="H202" s="861">
        <f>DSUM(Datos!$C$2404:$G$2414,"emisiones",'11. Informe final. Resultados'!E188:J189)/1000</f>
        <v>0</v>
      </c>
      <c r="I202" s="862" t="s">
        <v>920</v>
      </c>
      <c r="J202" s="853"/>
      <c r="K202" s="853"/>
      <c r="L202" s="1860"/>
      <c r="M202" s="1859" t="s">
        <v>1031</v>
      </c>
      <c r="N202" s="1859"/>
      <c r="O202" s="861">
        <f>DSUM(Datos!$C$2404:$G$2414,"emisiones",'11. Informe final. Resultados'!L188:P189)/1000</f>
        <v>0</v>
      </c>
      <c r="P202" s="862" t="s">
        <v>920</v>
      </c>
      <c r="Q202" s="308"/>
      <c r="R202" s="303"/>
      <c r="S202" s="303"/>
    </row>
    <row r="203" spans="1:30" ht="18" customHeight="1" x14ac:dyDescent="0.3">
      <c r="D203" s="281"/>
      <c r="E203" s="1859" t="s">
        <v>1032</v>
      </c>
      <c r="F203" s="1859"/>
      <c r="G203" s="1859"/>
      <c r="H203" s="863">
        <f>SUM(H200:H202)</f>
        <v>0</v>
      </c>
      <c r="I203" s="862" t="str">
        <f t="shared" ref="I203" si="9">IF($G$13&lt;2021,"t CO₂","t CO₂e")</f>
        <v>t CO₂e</v>
      </c>
      <c r="J203" s="853"/>
      <c r="K203" s="853"/>
      <c r="L203" s="1859" t="s">
        <v>1032</v>
      </c>
      <c r="M203" s="1859"/>
      <c r="N203" s="1859"/>
      <c r="O203" s="863">
        <f>SUM(O200:O202)</f>
        <v>0</v>
      </c>
      <c r="P203" s="862" t="str">
        <f t="shared" ref="P203" si="10">IF($G$13&lt;2021,"t CO₂","t CO₂e")</f>
        <v>t CO₂e</v>
      </c>
      <c r="Q203" s="308"/>
      <c r="R203" s="303"/>
      <c r="S203" s="303"/>
    </row>
    <row r="204" spans="1:30" ht="5.25" customHeight="1" x14ac:dyDescent="0.3">
      <c r="D204" s="281"/>
      <c r="E204" s="859"/>
      <c r="F204" s="859"/>
      <c r="G204" s="859"/>
      <c r="H204" s="858"/>
      <c r="I204" s="859"/>
      <c r="J204" s="853"/>
      <c r="K204" s="853"/>
      <c r="L204" s="859"/>
      <c r="M204" s="859"/>
      <c r="N204" s="859"/>
      <c r="O204" s="858"/>
      <c r="P204" s="859"/>
      <c r="Q204" s="308"/>
      <c r="R204" s="303"/>
      <c r="S204" s="303"/>
    </row>
    <row r="205" spans="1:30" ht="18" customHeight="1" x14ac:dyDescent="0.3">
      <c r="D205" s="281"/>
      <c r="E205" s="859" t="s">
        <v>528</v>
      </c>
      <c r="F205" s="1859"/>
      <c r="G205" s="1859"/>
      <c r="H205" s="858">
        <f>IF(ISNUMBER(SUM(H198+H203)),SUM(SUM(H203+H198)),"")</f>
        <v>0</v>
      </c>
      <c r="I205" s="864" t="s">
        <v>920</v>
      </c>
      <c r="J205" s="853"/>
      <c r="K205" s="853"/>
      <c r="L205" s="859" t="s">
        <v>528</v>
      </c>
      <c r="M205" s="1859"/>
      <c r="N205" s="1859"/>
      <c r="O205" s="858">
        <f>IF(ISNUMBER(SUM(O198+O203)),SUM(SUM(O203+O198)),"")</f>
        <v>0</v>
      </c>
      <c r="P205" s="865" t="s">
        <v>920</v>
      </c>
      <c r="Q205" s="308"/>
      <c r="R205" s="303"/>
      <c r="S205" s="303"/>
    </row>
    <row r="206" spans="1:30" s="303" customFormat="1" ht="18" customHeight="1" x14ac:dyDescent="0.3">
      <c r="A206" s="363"/>
      <c r="B206" s="919"/>
      <c r="C206" s="302"/>
      <c r="D206" s="299"/>
      <c r="E206" s="853" t="s">
        <v>186</v>
      </c>
      <c r="F206" s="853"/>
      <c r="G206" s="854"/>
      <c r="H206" s="854"/>
      <c r="I206" s="854"/>
      <c r="J206" s="853"/>
      <c r="K206" s="853"/>
      <c r="L206" s="853" t="s">
        <v>186</v>
      </c>
      <c r="M206" s="853"/>
      <c r="N206" s="854"/>
      <c r="O206" s="854"/>
      <c r="P206" s="854"/>
      <c r="Q206" s="308"/>
      <c r="T206" s="281"/>
      <c r="U206" s="281"/>
      <c r="V206" s="281"/>
      <c r="W206" s="281"/>
      <c r="X206" s="281"/>
      <c r="Y206" s="281"/>
      <c r="Z206" s="281"/>
      <c r="AA206" s="281"/>
      <c r="AB206" s="281"/>
      <c r="AC206" s="281"/>
      <c r="AD206" s="281"/>
    </row>
    <row r="207" spans="1:30" s="303" customFormat="1" ht="18" customHeight="1" x14ac:dyDescent="0.3">
      <c r="A207" s="363"/>
      <c r="B207" s="919"/>
      <c r="C207" s="302"/>
      <c r="D207" s="299"/>
      <c r="E207" s="1861" t="e">
        <f>Datos!#REF!</f>
        <v>#REF!</v>
      </c>
      <c r="F207" s="1861"/>
      <c r="G207" s="1861"/>
      <c r="H207" s="1861"/>
      <c r="I207" s="1861"/>
      <c r="J207" s="1861"/>
      <c r="K207" s="855"/>
      <c r="L207" s="1861" t="e">
        <f>Datos!#REF!</f>
        <v>#REF!</v>
      </c>
      <c r="M207" s="1861"/>
      <c r="N207" s="1861"/>
      <c r="O207" s="1861"/>
      <c r="P207" s="1861"/>
      <c r="Q207" s="306"/>
      <c r="T207" s="281"/>
      <c r="U207" s="281"/>
      <c r="V207" s="281"/>
      <c r="W207" s="281"/>
      <c r="X207" s="281"/>
      <c r="Y207" s="281"/>
      <c r="Z207" s="281"/>
      <c r="AA207" s="281"/>
      <c r="AB207" s="281"/>
      <c r="AC207" s="281"/>
      <c r="AD207" s="281"/>
    </row>
    <row r="208" spans="1:30" s="303" customFormat="1" ht="9.75" customHeight="1" x14ac:dyDescent="0.3">
      <c r="A208" s="363"/>
      <c r="B208" s="919"/>
      <c r="C208" s="302"/>
      <c r="D208" s="299"/>
      <c r="E208" s="853"/>
      <c r="F208" s="853"/>
      <c r="G208" s="854"/>
      <c r="H208" s="854"/>
      <c r="I208" s="854"/>
      <c r="J208" s="853"/>
      <c r="K208" s="853"/>
      <c r="L208" s="853"/>
      <c r="M208" s="853"/>
      <c r="N208" s="854"/>
      <c r="O208" s="854"/>
      <c r="P208" s="854"/>
      <c r="Q208" s="308"/>
      <c r="T208" s="281"/>
      <c r="U208" s="281"/>
      <c r="V208" s="281"/>
      <c r="W208" s="281"/>
      <c r="X208" s="281"/>
      <c r="Y208" s="281"/>
      <c r="Z208" s="281"/>
      <c r="AA208" s="281"/>
      <c r="AB208" s="281"/>
      <c r="AC208" s="281"/>
      <c r="AD208" s="281"/>
    </row>
    <row r="209" spans="1:30" ht="18" customHeight="1" x14ac:dyDescent="0.3">
      <c r="D209" s="281"/>
      <c r="E209" s="1860" t="s">
        <v>1051</v>
      </c>
      <c r="F209" s="1859" t="s">
        <v>921</v>
      </c>
      <c r="G209" s="1859"/>
      <c r="H209" s="856">
        <f>DSUM(Datos!$C$1233:$O$1255,"emisiones",'11. Informe final. Resultados'!E206:J207)/1000</f>
        <v>0</v>
      </c>
      <c r="I209" s="857" t="s">
        <v>920</v>
      </c>
      <c r="J209" s="853"/>
      <c r="K209" s="853"/>
      <c r="L209" s="1860" t="s">
        <v>1051</v>
      </c>
      <c r="M209" s="1859" t="s">
        <v>921</v>
      </c>
      <c r="N209" s="1859"/>
      <c r="O209" s="856">
        <f>DSUM(Datos!$C$1233:$O$1255,"emisiones",'11. Informe final. Resultados'!L206:P207)/1000</f>
        <v>0</v>
      </c>
      <c r="P209" s="857" t="s">
        <v>920</v>
      </c>
      <c r="Q209" s="308"/>
      <c r="R209" s="303"/>
      <c r="S209" s="303"/>
    </row>
    <row r="210" spans="1:30" ht="18" customHeight="1" x14ac:dyDescent="0.3">
      <c r="D210" s="281"/>
      <c r="E210" s="1860"/>
      <c r="F210" s="1859" t="s">
        <v>922</v>
      </c>
      <c r="G210" s="1859"/>
      <c r="H210" s="856">
        <f>DSUM(Datos!$D$1301:$I$1333,"emisiones",'11. Informe final. Resultados'!E206:J207)/1000</f>
        <v>0</v>
      </c>
      <c r="I210" s="857" t="s">
        <v>920</v>
      </c>
      <c r="J210" s="853"/>
      <c r="K210" s="853"/>
      <c r="L210" s="1860"/>
      <c r="M210" s="1859" t="s">
        <v>922</v>
      </c>
      <c r="N210" s="1859"/>
      <c r="O210" s="856">
        <f>DSUM(Datos!$D$1301:$I$1333,"emisiones",'11. Informe final. Resultados'!L206:P207)/1000</f>
        <v>0</v>
      </c>
      <c r="P210" s="857" t="s">
        <v>920</v>
      </c>
      <c r="Q210" s="308"/>
      <c r="R210" s="303"/>
      <c r="S210" s="303"/>
    </row>
    <row r="211" spans="1:30" ht="18" customHeight="1" x14ac:dyDescent="0.3">
      <c r="D211" s="281"/>
      <c r="E211" s="1860"/>
      <c r="F211" s="1859" t="s">
        <v>708</v>
      </c>
      <c r="G211" s="1859"/>
      <c r="H211" s="856">
        <f>DSUM(Datos!$C$1463:$P$1483,"emisiones",'11. Informe final. Resultados'!E206:J207)/1000</f>
        <v>0</v>
      </c>
      <c r="I211" s="857" t="s">
        <v>920</v>
      </c>
      <c r="J211" s="853"/>
      <c r="K211" s="853"/>
      <c r="L211" s="1860"/>
      <c r="M211" s="1859" t="s">
        <v>708</v>
      </c>
      <c r="N211" s="1859"/>
      <c r="O211" s="856">
        <f>DSUM(Datos!$C$1463:$P$1483,"emisiones",'11. Informe final. Resultados'!L206:P207)/1000</f>
        <v>0</v>
      </c>
      <c r="P211" s="857" t="s">
        <v>920</v>
      </c>
      <c r="Q211" s="308"/>
      <c r="R211" s="303"/>
      <c r="S211" s="303"/>
    </row>
    <row r="212" spans="1:30" ht="18" customHeight="1" x14ac:dyDescent="0.3">
      <c r="D212" s="281"/>
      <c r="E212" s="1860"/>
      <c r="F212" s="1859" t="s">
        <v>898</v>
      </c>
      <c r="G212" s="1859"/>
      <c r="H212" s="856">
        <f>DSUM(Datos!$C$1913:$P$1918,"emisiones",'11. Informe final. Resultados'!E206:J207)/1000</f>
        <v>0</v>
      </c>
      <c r="I212" s="857" t="s">
        <v>920</v>
      </c>
      <c r="J212" s="853"/>
      <c r="K212" s="853"/>
      <c r="L212" s="1860"/>
      <c r="M212" s="1859" t="s">
        <v>898</v>
      </c>
      <c r="N212" s="1859"/>
      <c r="O212" s="856">
        <f>DSUM(Datos!$C$1913:$P$1918,"emisiones",'11. Informe final. Resultados'!L206:P207)/1000</f>
        <v>0</v>
      </c>
      <c r="P212" s="857" t="s">
        <v>920</v>
      </c>
      <c r="Q212" s="308"/>
      <c r="R212" s="303"/>
      <c r="S212" s="303"/>
    </row>
    <row r="213" spans="1:30" ht="18" customHeight="1" x14ac:dyDescent="0.3">
      <c r="D213" s="281"/>
      <c r="E213" s="1860"/>
      <c r="F213" s="1859" t="s">
        <v>716</v>
      </c>
      <c r="G213" s="1859"/>
      <c r="H213" s="856">
        <f>DSUM(Datos!$C$1670:$P$1681,"emisiones",'11. Informe final. Resultados'!E206:J207)/1000</f>
        <v>0</v>
      </c>
      <c r="I213" s="857" t="s">
        <v>920</v>
      </c>
      <c r="J213" s="853"/>
      <c r="K213" s="853"/>
      <c r="L213" s="1860"/>
      <c r="M213" s="1859" t="s">
        <v>716</v>
      </c>
      <c r="N213" s="1859"/>
      <c r="O213" s="856">
        <f>DSUM(Datos!$C$1670:$P$1681,"emisiones",'11. Informe final. Resultados'!L206:P207)/1000</f>
        <v>0</v>
      </c>
      <c r="P213" s="857" t="s">
        <v>920</v>
      </c>
      <c r="Q213" s="308"/>
      <c r="R213" s="303"/>
      <c r="S213" s="303"/>
    </row>
    <row r="214" spans="1:30" ht="18" customHeight="1" x14ac:dyDescent="0.3">
      <c r="D214" s="281"/>
      <c r="E214" s="1860"/>
      <c r="F214" s="1859" t="s">
        <v>909</v>
      </c>
      <c r="G214" s="1859"/>
      <c r="H214" s="856">
        <f>DSUM(Datos!$C$1982:$I$2004,"emisiones",'11. Informe final. Resultados'!E206:J207)/1000</f>
        <v>0</v>
      </c>
      <c r="I214" s="857" t="s">
        <v>920</v>
      </c>
      <c r="J214" s="853"/>
      <c r="K214" s="853"/>
      <c r="L214" s="1860"/>
      <c r="M214" s="1859" t="s">
        <v>909</v>
      </c>
      <c r="N214" s="1859"/>
      <c r="O214" s="856">
        <f>DSUM(Datos!$C$1982:$I$2004,"emisiones",'11. Informe final. Resultados'!L206:P207)/1000</f>
        <v>0</v>
      </c>
      <c r="P214" s="857" t="s">
        <v>920</v>
      </c>
      <c r="Q214" s="308"/>
      <c r="R214" s="303"/>
      <c r="S214" s="303"/>
    </row>
    <row r="215" spans="1:30" ht="18" customHeight="1" x14ac:dyDescent="0.3">
      <c r="D215" s="281"/>
      <c r="E215" s="1860"/>
      <c r="F215" s="1859" t="s">
        <v>904</v>
      </c>
      <c r="G215" s="1859"/>
      <c r="H215" s="856">
        <f>DSUM(Datos!$C$2068:$J$2083,"emisiones",'11. Informe final. Resultados'!E206:J207)/1000</f>
        <v>0</v>
      </c>
      <c r="I215" s="857" t="s">
        <v>920</v>
      </c>
      <c r="J215" s="853"/>
      <c r="K215" s="853"/>
      <c r="L215" s="1860"/>
      <c r="M215" s="1859" t="s">
        <v>904</v>
      </c>
      <c r="N215" s="1859"/>
      <c r="O215" s="856">
        <f>DSUM(Datos!$C$2068:$J$2083,"emisiones",'11. Informe final. Resultados'!L206:P207)/1000</f>
        <v>0</v>
      </c>
      <c r="P215" s="857" t="s">
        <v>920</v>
      </c>
      <c r="Q215" s="308"/>
      <c r="R215" s="303"/>
      <c r="S215" s="303"/>
    </row>
    <row r="216" spans="1:30" ht="18" customHeight="1" x14ac:dyDescent="0.3">
      <c r="D216" s="281"/>
      <c r="E216" s="1859" t="s">
        <v>914</v>
      </c>
      <c r="F216" s="1859"/>
      <c r="G216" s="1859"/>
      <c r="H216" s="856">
        <f>SUM(H209:H215)</f>
        <v>0</v>
      </c>
      <c r="I216" s="857" t="s">
        <v>920</v>
      </c>
      <c r="J216" s="853"/>
      <c r="K216" s="853"/>
      <c r="L216" s="1859" t="s">
        <v>914</v>
      </c>
      <c r="M216" s="1859"/>
      <c r="N216" s="1859"/>
      <c r="O216" s="856">
        <f>SUM(O209:O215)</f>
        <v>0</v>
      </c>
      <c r="P216" s="857" t="s">
        <v>920</v>
      </c>
      <c r="Q216" s="308"/>
      <c r="R216" s="303"/>
      <c r="S216" s="303"/>
    </row>
    <row r="217" spans="1:30" ht="6" customHeight="1" x14ac:dyDescent="0.3">
      <c r="D217" s="281"/>
      <c r="E217" s="859"/>
      <c r="F217" s="860"/>
      <c r="G217" s="860"/>
      <c r="H217" s="856"/>
      <c r="I217" s="860"/>
      <c r="J217" s="853"/>
      <c r="K217" s="853"/>
      <c r="L217" s="859"/>
      <c r="M217" s="860"/>
      <c r="N217" s="860"/>
      <c r="O217" s="856"/>
      <c r="P217" s="860"/>
      <c r="Q217" s="308"/>
      <c r="R217" s="303"/>
      <c r="S217" s="303"/>
    </row>
    <row r="218" spans="1:30" ht="18" customHeight="1" x14ac:dyDescent="0.3">
      <c r="D218" s="281"/>
      <c r="E218" s="1860" t="s">
        <v>1052</v>
      </c>
      <c r="F218" s="1859" t="s">
        <v>900</v>
      </c>
      <c r="G218" s="1859"/>
      <c r="H218" s="861">
        <f>DSUM(Datos!$C$2114:$H$2136,"emisiones",'11. Informe final. Resultados'!E206:J207)/1000</f>
        <v>0</v>
      </c>
      <c r="I218" s="862" t="str">
        <f>IF($G$13&lt;2021,"t CO₂","t CO₂e")</f>
        <v>t CO₂e</v>
      </c>
      <c r="J218" s="853"/>
      <c r="K218" s="853"/>
      <c r="L218" s="1860" t="s">
        <v>1052</v>
      </c>
      <c r="M218" s="1859" t="s">
        <v>900</v>
      </c>
      <c r="N218" s="1859"/>
      <c r="O218" s="861">
        <f>DSUM(Datos!$C$2114:$H$2136,"emisiones",'11. Informe final. Resultados'!L206:P207)/1000</f>
        <v>0</v>
      </c>
      <c r="P218" s="862" t="str">
        <f>IF($G$13&lt;2021,"t CO₂","t CO₂e")</f>
        <v>t CO₂e</v>
      </c>
      <c r="Q218" s="308"/>
      <c r="R218" s="303"/>
      <c r="S218" s="303"/>
    </row>
    <row r="219" spans="1:30" ht="18" customHeight="1" x14ac:dyDescent="0.3">
      <c r="D219" s="281"/>
      <c r="E219" s="1860"/>
      <c r="F219" s="1859" t="s">
        <v>901</v>
      </c>
      <c r="G219" s="1859"/>
      <c r="H219" s="861">
        <f>DSUM(Datos!$C$2380:$H$2390,"emisiones",'11. Informe final. Resultados'!E206:J207)/1000</f>
        <v>0</v>
      </c>
      <c r="I219" s="862" t="str">
        <f>IF($G$13&lt;2021,"t CO₂","t CO₂e")</f>
        <v>t CO₂e</v>
      </c>
      <c r="J219" s="853"/>
      <c r="K219" s="853"/>
      <c r="L219" s="1860"/>
      <c r="M219" s="1859" t="s">
        <v>901</v>
      </c>
      <c r="N219" s="1859"/>
      <c r="O219" s="861">
        <f>DSUM(Datos!$C$2380:$H$2390,"emisiones",'11. Informe final. Resultados'!L206:P207)/1000</f>
        <v>0</v>
      </c>
      <c r="P219" s="862" t="str">
        <f>IF($G$13&lt;2021,"t CO₂","t CO₂e")</f>
        <v>t CO₂e</v>
      </c>
      <c r="Q219" s="308"/>
      <c r="R219" s="303"/>
      <c r="S219" s="303"/>
    </row>
    <row r="220" spans="1:30" ht="18" customHeight="1" x14ac:dyDescent="0.3">
      <c r="D220" s="281"/>
      <c r="E220" s="1860"/>
      <c r="F220" s="1859" t="s">
        <v>1031</v>
      </c>
      <c r="G220" s="1859"/>
      <c r="H220" s="861">
        <f>DSUM(Datos!$C$2404:$G$2414,"emisiones",'11. Informe final. Resultados'!E206:J207)/1000</f>
        <v>0</v>
      </c>
      <c r="I220" s="862" t="s">
        <v>920</v>
      </c>
      <c r="J220" s="853"/>
      <c r="K220" s="853"/>
      <c r="L220" s="1860"/>
      <c r="M220" s="1859" t="s">
        <v>1031</v>
      </c>
      <c r="N220" s="1859"/>
      <c r="O220" s="861">
        <f>DSUM(Datos!$C$2404:$G$2414,"emisiones",'11. Informe final. Resultados'!L206:P207)/1000</f>
        <v>0</v>
      </c>
      <c r="P220" s="862" t="s">
        <v>920</v>
      </c>
      <c r="Q220" s="308"/>
      <c r="R220" s="303"/>
      <c r="S220" s="303"/>
    </row>
    <row r="221" spans="1:30" ht="18" customHeight="1" x14ac:dyDescent="0.3">
      <c r="D221" s="281"/>
      <c r="E221" s="1859" t="s">
        <v>1032</v>
      </c>
      <c r="F221" s="1859"/>
      <c r="G221" s="1859"/>
      <c r="H221" s="863">
        <f>SUM(H218:H220)</f>
        <v>0</v>
      </c>
      <c r="I221" s="862" t="str">
        <f t="shared" ref="I221" si="11">IF($G$13&lt;2021,"t CO₂","t CO₂e")</f>
        <v>t CO₂e</v>
      </c>
      <c r="J221" s="853"/>
      <c r="K221" s="853"/>
      <c r="L221" s="1859" t="s">
        <v>1032</v>
      </c>
      <c r="M221" s="1859"/>
      <c r="N221" s="1859"/>
      <c r="O221" s="863">
        <f>SUM(O218:O220)</f>
        <v>0</v>
      </c>
      <c r="P221" s="862" t="str">
        <f t="shared" ref="P221" si="12">IF($G$13&lt;2021,"t CO₂","t CO₂e")</f>
        <v>t CO₂e</v>
      </c>
      <c r="Q221" s="308"/>
      <c r="R221" s="303"/>
      <c r="S221" s="303"/>
    </row>
    <row r="222" spans="1:30" ht="5.25" customHeight="1" x14ac:dyDescent="0.3">
      <c r="D222" s="281"/>
      <c r="E222" s="859"/>
      <c r="F222" s="859"/>
      <c r="G222" s="859"/>
      <c r="H222" s="858"/>
      <c r="I222" s="859"/>
      <c r="J222" s="853"/>
      <c r="K222" s="853"/>
      <c r="L222" s="859"/>
      <c r="M222" s="859"/>
      <c r="N222" s="859"/>
      <c r="O222" s="858"/>
      <c r="P222" s="859"/>
      <c r="Q222" s="308"/>
      <c r="R222" s="303"/>
      <c r="S222" s="303"/>
    </row>
    <row r="223" spans="1:30" ht="18" customHeight="1" x14ac:dyDescent="0.3">
      <c r="D223" s="281"/>
      <c r="E223" s="859" t="s">
        <v>528</v>
      </c>
      <c r="F223" s="1859"/>
      <c r="G223" s="1859"/>
      <c r="H223" s="858">
        <f>IF(ISNUMBER(SUM(H216+H221)),SUM(SUM(H221+H216)),"")</f>
        <v>0</v>
      </c>
      <c r="I223" s="864" t="s">
        <v>920</v>
      </c>
      <c r="J223" s="853"/>
      <c r="K223" s="853"/>
      <c r="L223" s="859" t="s">
        <v>528</v>
      </c>
      <c r="M223" s="1859"/>
      <c r="N223" s="1859"/>
      <c r="O223" s="858">
        <f>IF(ISNUMBER(SUM(O216+O221)),SUM(SUM(O221+O216)),"")</f>
        <v>0</v>
      </c>
      <c r="P223" s="865" t="s">
        <v>920</v>
      </c>
      <c r="Q223" s="308"/>
      <c r="R223" s="303"/>
      <c r="S223" s="303"/>
    </row>
    <row r="224" spans="1:30" s="303" customFormat="1" ht="18" customHeight="1" x14ac:dyDescent="0.3">
      <c r="A224" s="363"/>
      <c r="B224" s="919"/>
      <c r="C224" s="310"/>
      <c r="D224" s="299"/>
      <c r="E224" s="853" t="s">
        <v>186</v>
      </c>
      <c r="F224" s="853"/>
      <c r="G224" s="854"/>
      <c r="H224" s="854"/>
      <c r="I224" s="854"/>
      <c r="J224" s="853"/>
      <c r="K224" s="853"/>
      <c r="L224" s="853" t="s">
        <v>186</v>
      </c>
      <c r="M224" s="853"/>
      <c r="N224" s="854"/>
      <c r="O224" s="854"/>
      <c r="P224" s="854"/>
      <c r="Q224" s="308"/>
      <c r="T224" s="281"/>
      <c r="U224" s="281"/>
      <c r="V224" s="281"/>
      <c r="W224" s="281"/>
      <c r="X224" s="281"/>
      <c r="Y224" s="281"/>
      <c r="Z224" s="281"/>
      <c r="AA224" s="281"/>
      <c r="AB224" s="281"/>
      <c r="AC224" s="281"/>
      <c r="AD224" s="281"/>
    </row>
    <row r="225" spans="1:30" s="303" customFormat="1" ht="18" customHeight="1" x14ac:dyDescent="0.3">
      <c r="A225" s="363"/>
      <c r="B225" s="919"/>
      <c r="C225" s="310"/>
      <c r="D225" s="299"/>
      <c r="E225" s="1861" t="e">
        <f>Datos!#REF!</f>
        <v>#REF!</v>
      </c>
      <c r="F225" s="1861"/>
      <c r="G225" s="1861"/>
      <c r="H225" s="1861"/>
      <c r="I225" s="1861"/>
      <c r="J225" s="1861"/>
      <c r="K225" s="855"/>
      <c r="L225" s="1861" t="e">
        <f>Datos!#REF!</f>
        <v>#REF!</v>
      </c>
      <c r="M225" s="1861"/>
      <c r="N225" s="1861"/>
      <c r="O225" s="1861"/>
      <c r="P225" s="1861"/>
      <c r="Q225" s="306"/>
      <c r="T225" s="281"/>
      <c r="U225" s="281"/>
      <c r="V225" s="281"/>
      <c r="W225" s="281"/>
      <c r="X225" s="281"/>
      <c r="Y225" s="281"/>
      <c r="Z225" s="281"/>
      <c r="AA225" s="281"/>
      <c r="AB225" s="281"/>
      <c r="AC225" s="281"/>
      <c r="AD225" s="281"/>
    </row>
    <row r="226" spans="1:30" s="303" customFormat="1" ht="9.75" customHeight="1" x14ac:dyDescent="0.3">
      <c r="A226" s="363"/>
      <c r="B226" s="919"/>
      <c r="C226" s="310"/>
      <c r="D226" s="299"/>
      <c r="E226" s="853"/>
      <c r="F226" s="853"/>
      <c r="G226" s="854"/>
      <c r="H226" s="854"/>
      <c r="I226" s="854"/>
      <c r="J226" s="853"/>
      <c r="K226" s="853"/>
      <c r="L226" s="853"/>
      <c r="M226" s="853"/>
      <c r="N226" s="854"/>
      <c r="O226" s="854"/>
      <c r="P226" s="854"/>
      <c r="Q226" s="308"/>
      <c r="T226" s="281"/>
      <c r="U226" s="281"/>
      <c r="V226" s="281"/>
      <c r="W226" s="281"/>
      <c r="X226" s="281"/>
      <c r="Y226" s="281"/>
      <c r="Z226" s="281"/>
      <c r="AA226" s="281"/>
      <c r="AB226" s="281"/>
      <c r="AC226" s="281"/>
      <c r="AD226" s="281"/>
    </row>
    <row r="227" spans="1:30" ht="18" customHeight="1" x14ac:dyDescent="0.3">
      <c r="D227" s="281"/>
      <c r="E227" s="1860" t="s">
        <v>1051</v>
      </c>
      <c r="F227" s="1859" t="s">
        <v>921</v>
      </c>
      <c r="G227" s="1859"/>
      <c r="H227" s="856">
        <f>DSUM(Datos!$C$1233:$O$1255,"emisiones",'11. Informe final. Resultados'!E224:J225)/1000</f>
        <v>0</v>
      </c>
      <c r="I227" s="857" t="s">
        <v>920</v>
      </c>
      <c r="J227" s="853"/>
      <c r="K227" s="853"/>
      <c r="L227" s="1860" t="s">
        <v>1051</v>
      </c>
      <c r="M227" s="1859" t="s">
        <v>921</v>
      </c>
      <c r="N227" s="1859"/>
      <c r="O227" s="856">
        <f>DSUM(Datos!$C$1233:$O$1255,"emisiones",'11. Informe final. Resultados'!L224:P225)/1000</f>
        <v>0</v>
      </c>
      <c r="P227" s="857" t="s">
        <v>920</v>
      </c>
      <c r="Q227" s="308"/>
      <c r="R227" s="303"/>
      <c r="S227" s="303"/>
    </row>
    <row r="228" spans="1:30" ht="18" customHeight="1" x14ac:dyDescent="0.3">
      <c r="D228" s="281"/>
      <c r="E228" s="1860"/>
      <c r="F228" s="1859" t="s">
        <v>922</v>
      </c>
      <c r="G228" s="1859"/>
      <c r="H228" s="856">
        <f>DSUM(Datos!$D$1301:$I$1333,"emisiones",'11. Informe final. Resultados'!E224:J225)/1000</f>
        <v>0</v>
      </c>
      <c r="I228" s="857" t="s">
        <v>920</v>
      </c>
      <c r="J228" s="853"/>
      <c r="K228" s="853"/>
      <c r="L228" s="1860"/>
      <c r="M228" s="1859" t="s">
        <v>922</v>
      </c>
      <c r="N228" s="1859"/>
      <c r="O228" s="856">
        <f>DSUM(Datos!$D$1301:$I$1333,"emisiones",'11. Informe final. Resultados'!L224:P225)/1000</f>
        <v>0</v>
      </c>
      <c r="P228" s="857" t="s">
        <v>920</v>
      </c>
      <c r="Q228" s="308"/>
      <c r="R228" s="303"/>
      <c r="S228" s="303"/>
    </row>
    <row r="229" spans="1:30" ht="18" customHeight="1" x14ac:dyDescent="0.3">
      <c r="D229" s="281"/>
      <c r="E229" s="1860"/>
      <c r="F229" s="1859" t="s">
        <v>708</v>
      </c>
      <c r="G229" s="1859"/>
      <c r="H229" s="856">
        <f>DSUM(Datos!$C$1463:$P$1483,"emisiones",'11. Informe final. Resultados'!E224:J225)/1000</f>
        <v>0</v>
      </c>
      <c r="I229" s="857" t="s">
        <v>920</v>
      </c>
      <c r="J229" s="853"/>
      <c r="K229" s="853"/>
      <c r="L229" s="1860"/>
      <c r="M229" s="1859" t="s">
        <v>708</v>
      </c>
      <c r="N229" s="1859"/>
      <c r="O229" s="856">
        <f>DSUM(Datos!$C$1463:$P$1483,"emisiones",'11. Informe final. Resultados'!L224:P225)/1000</f>
        <v>0</v>
      </c>
      <c r="P229" s="857" t="s">
        <v>920</v>
      </c>
      <c r="Q229" s="308"/>
      <c r="R229" s="303"/>
      <c r="S229" s="303"/>
    </row>
    <row r="230" spans="1:30" ht="18" customHeight="1" x14ac:dyDescent="0.3">
      <c r="D230" s="281"/>
      <c r="E230" s="1860"/>
      <c r="F230" s="1859" t="s">
        <v>898</v>
      </c>
      <c r="G230" s="1859"/>
      <c r="H230" s="856">
        <f>DSUM(Datos!$C$1913:$P$1918,"emisiones",'11. Informe final. Resultados'!E224:J225)/1000</f>
        <v>0</v>
      </c>
      <c r="I230" s="857" t="s">
        <v>920</v>
      </c>
      <c r="J230" s="853"/>
      <c r="K230" s="853"/>
      <c r="L230" s="1860"/>
      <c r="M230" s="1859" t="s">
        <v>898</v>
      </c>
      <c r="N230" s="1859"/>
      <c r="O230" s="856">
        <f>DSUM(Datos!$C$1913:$P$1918,"emisiones",'11. Informe final. Resultados'!L224:P225)/1000</f>
        <v>0</v>
      </c>
      <c r="P230" s="857" t="s">
        <v>920</v>
      </c>
      <c r="Q230" s="308"/>
      <c r="R230" s="303"/>
      <c r="S230" s="303"/>
    </row>
    <row r="231" spans="1:30" ht="18" customHeight="1" x14ac:dyDescent="0.3">
      <c r="D231" s="281"/>
      <c r="E231" s="1860"/>
      <c r="F231" s="1859" t="s">
        <v>716</v>
      </c>
      <c r="G231" s="1859"/>
      <c r="H231" s="856">
        <f>DSUM(Datos!$C$1670:$P$1681,"emisiones",'11. Informe final. Resultados'!E224:J225)/1000</f>
        <v>0</v>
      </c>
      <c r="I231" s="857" t="s">
        <v>920</v>
      </c>
      <c r="J231" s="853"/>
      <c r="K231" s="853"/>
      <c r="L231" s="1860"/>
      <c r="M231" s="1859" t="s">
        <v>716</v>
      </c>
      <c r="N231" s="1859"/>
      <c r="O231" s="856">
        <f>DSUM(Datos!$C$1670:$P$1681,"emisiones",'11. Informe final. Resultados'!L224:P225)/1000</f>
        <v>0</v>
      </c>
      <c r="P231" s="857" t="s">
        <v>920</v>
      </c>
      <c r="Q231" s="308"/>
      <c r="R231" s="303"/>
      <c r="S231" s="303"/>
    </row>
    <row r="232" spans="1:30" ht="18" customHeight="1" x14ac:dyDescent="0.3">
      <c r="D232" s="281"/>
      <c r="E232" s="1860"/>
      <c r="F232" s="1859" t="s">
        <v>909</v>
      </c>
      <c r="G232" s="1859"/>
      <c r="H232" s="856">
        <f>DSUM(Datos!$C$1982:$I$2004,"emisiones",'11. Informe final. Resultados'!E224:J225)/1000</f>
        <v>0</v>
      </c>
      <c r="I232" s="857" t="s">
        <v>920</v>
      </c>
      <c r="J232" s="853"/>
      <c r="K232" s="853"/>
      <c r="L232" s="1860"/>
      <c r="M232" s="1859" t="s">
        <v>909</v>
      </c>
      <c r="N232" s="1859"/>
      <c r="O232" s="856">
        <f>DSUM(Datos!$C$1982:$I$2004,"emisiones",'11. Informe final. Resultados'!L224:P225)/1000</f>
        <v>0</v>
      </c>
      <c r="P232" s="857" t="s">
        <v>920</v>
      </c>
      <c r="Q232" s="308"/>
      <c r="R232" s="303"/>
      <c r="S232" s="303"/>
    </row>
    <row r="233" spans="1:30" ht="18" customHeight="1" x14ac:dyDescent="0.3">
      <c r="D233" s="281"/>
      <c r="E233" s="1860"/>
      <c r="F233" s="1859" t="s">
        <v>904</v>
      </c>
      <c r="G233" s="1859"/>
      <c r="H233" s="856">
        <f>DSUM(Datos!$C$2068:$J$2083,"emisiones",'11. Informe final. Resultados'!E224:J225)/1000</f>
        <v>0</v>
      </c>
      <c r="I233" s="857" t="s">
        <v>920</v>
      </c>
      <c r="J233" s="853"/>
      <c r="K233" s="853"/>
      <c r="L233" s="1860"/>
      <c r="M233" s="1859" t="s">
        <v>904</v>
      </c>
      <c r="N233" s="1859"/>
      <c r="O233" s="856">
        <f>DSUM(Datos!$C$2068:$J$2083,"emisiones",'11. Informe final. Resultados'!L224:P225)/1000</f>
        <v>0</v>
      </c>
      <c r="P233" s="857" t="s">
        <v>920</v>
      </c>
      <c r="Q233" s="308"/>
      <c r="R233" s="303"/>
      <c r="S233" s="303"/>
    </row>
    <row r="234" spans="1:30" ht="18" customHeight="1" x14ac:dyDescent="0.3">
      <c r="D234" s="281"/>
      <c r="E234" s="1859" t="s">
        <v>914</v>
      </c>
      <c r="F234" s="1859"/>
      <c r="G234" s="1859"/>
      <c r="H234" s="856">
        <f>SUM(H227:H233)</f>
        <v>0</v>
      </c>
      <c r="I234" s="857" t="s">
        <v>920</v>
      </c>
      <c r="J234" s="853"/>
      <c r="K234" s="853"/>
      <c r="L234" s="1859" t="s">
        <v>914</v>
      </c>
      <c r="M234" s="1859"/>
      <c r="N234" s="1859"/>
      <c r="O234" s="856">
        <f>SUM(O227:O233)</f>
        <v>0</v>
      </c>
      <c r="P234" s="857" t="s">
        <v>920</v>
      </c>
      <c r="Q234" s="308"/>
      <c r="R234" s="303"/>
      <c r="S234" s="303"/>
    </row>
    <row r="235" spans="1:30" ht="6" customHeight="1" x14ac:dyDescent="0.3">
      <c r="D235" s="281"/>
      <c r="E235" s="859"/>
      <c r="F235" s="860"/>
      <c r="G235" s="860"/>
      <c r="H235" s="856"/>
      <c r="I235" s="860"/>
      <c r="J235" s="853"/>
      <c r="K235" s="853"/>
      <c r="L235" s="859"/>
      <c r="M235" s="860"/>
      <c r="N235" s="860"/>
      <c r="O235" s="856"/>
      <c r="P235" s="860"/>
      <c r="Q235" s="308"/>
      <c r="R235" s="303"/>
      <c r="S235" s="303"/>
    </row>
    <row r="236" spans="1:30" ht="18" customHeight="1" x14ac:dyDescent="0.3">
      <c r="D236" s="281"/>
      <c r="E236" s="1860" t="s">
        <v>1052</v>
      </c>
      <c r="F236" s="1859" t="s">
        <v>900</v>
      </c>
      <c r="G236" s="1859"/>
      <c r="H236" s="861">
        <f>DSUM(Datos!$C$2114:$H$2136,"emisiones",'11. Informe final. Resultados'!E224:J225)/1000</f>
        <v>0</v>
      </c>
      <c r="I236" s="862" t="str">
        <f>IF($G$13&lt;2021,"t CO₂","t CO₂e")</f>
        <v>t CO₂e</v>
      </c>
      <c r="J236" s="853"/>
      <c r="K236" s="853"/>
      <c r="L236" s="1860" t="s">
        <v>1052</v>
      </c>
      <c r="M236" s="1859" t="s">
        <v>900</v>
      </c>
      <c r="N236" s="1859"/>
      <c r="O236" s="861">
        <f>DSUM(Datos!$C$2114:$H$2136,"emisiones",'11. Informe final. Resultados'!L224:P225)/1000</f>
        <v>0</v>
      </c>
      <c r="P236" s="862" t="str">
        <f>IF($G$13&lt;2021,"t CO₂","t CO₂e")</f>
        <v>t CO₂e</v>
      </c>
      <c r="Q236" s="308"/>
      <c r="R236" s="303"/>
      <c r="S236" s="303"/>
    </row>
    <row r="237" spans="1:30" ht="18" customHeight="1" x14ac:dyDescent="0.3">
      <c r="D237" s="281"/>
      <c r="E237" s="1860"/>
      <c r="F237" s="1859" t="s">
        <v>901</v>
      </c>
      <c r="G237" s="1859"/>
      <c r="H237" s="861">
        <f>DSUM(Datos!$C$2380:$H$2390,"emisiones",'11. Informe final. Resultados'!E224:J225)/1000</f>
        <v>0</v>
      </c>
      <c r="I237" s="862" t="str">
        <f>IF($G$13&lt;2021,"t CO₂","t CO₂e")</f>
        <v>t CO₂e</v>
      </c>
      <c r="J237" s="853"/>
      <c r="K237" s="853"/>
      <c r="L237" s="1860"/>
      <c r="M237" s="1859" t="s">
        <v>901</v>
      </c>
      <c r="N237" s="1859"/>
      <c r="O237" s="861">
        <f>DSUM(Datos!$C$2380:$H$2390,"emisiones",'11. Informe final. Resultados'!L224:P225)/1000</f>
        <v>0</v>
      </c>
      <c r="P237" s="862" t="str">
        <f>IF($G$13&lt;2021,"t CO₂","t CO₂e")</f>
        <v>t CO₂e</v>
      </c>
      <c r="Q237" s="308"/>
      <c r="R237" s="303"/>
      <c r="S237" s="303"/>
    </row>
    <row r="238" spans="1:30" ht="18" customHeight="1" x14ac:dyDescent="0.3">
      <c r="D238" s="281"/>
      <c r="E238" s="1860"/>
      <c r="F238" s="1859" t="s">
        <v>1031</v>
      </c>
      <c r="G238" s="1859"/>
      <c r="H238" s="861">
        <f>DSUM(Datos!$C$2404:$G$2414,"emisiones",'11. Informe final. Resultados'!E224:J225)/1000</f>
        <v>0</v>
      </c>
      <c r="I238" s="862" t="s">
        <v>920</v>
      </c>
      <c r="J238" s="853"/>
      <c r="K238" s="853"/>
      <c r="L238" s="1860"/>
      <c r="M238" s="1859" t="s">
        <v>1031</v>
      </c>
      <c r="N238" s="1859"/>
      <c r="O238" s="861">
        <f>DSUM(Datos!$C$2404:$G$2414,"emisiones",'11. Informe final. Resultados'!L224:P225)/1000</f>
        <v>0</v>
      </c>
      <c r="P238" s="862" t="s">
        <v>920</v>
      </c>
      <c r="Q238" s="308"/>
      <c r="R238" s="303"/>
      <c r="S238" s="303"/>
    </row>
    <row r="239" spans="1:30" ht="18" customHeight="1" x14ac:dyDescent="0.3">
      <c r="D239" s="281"/>
      <c r="E239" s="1859" t="s">
        <v>1032</v>
      </c>
      <c r="F239" s="1859"/>
      <c r="G239" s="1859"/>
      <c r="H239" s="863">
        <f>SUM(H236:H238)</f>
        <v>0</v>
      </c>
      <c r="I239" s="862" t="str">
        <f t="shared" ref="I239" si="13">IF($G$13&lt;2021,"t CO₂","t CO₂e")</f>
        <v>t CO₂e</v>
      </c>
      <c r="J239" s="853"/>
      <c r="K239" s="853"/>
      <c r="L239" s="1859" t="s">
        <v>1032</v>
      </c>
      <c r="M239" s="1859"/>
      <c r="N239" s="1859"/>
      <c r="O239" s="863">
        <f>SUM(O236:O238)</f>
        <v>0</v>
      </c>
      <c r="P239" s="862" t="str">
        <f t="shared" ref="P239" si="14">IF($G$13&lt;2021,"t CO₂","t CO₂e")</f>
        <v>t CO₂e</v>
      </c>
      <c r="Q239" s="308"/>
      <c r="R239" s="303"/>
      <c r="S239" s="303"/>
    </row>
    <row r="240" spans="1:30" ht="5.25" customHeight="1" x14ac:dyDescent="0.3">
      <c r="D240" s="281"/>
      <c r="E240" s="859"/>
      <c r="F240" s="859"/>
      <c r="G240" s="859"/>
      <c r="H240" s="858"/>
      <c r="I240" s="859"/>
      <c r="J240" s="853"/>
      <c r="K240" s="853"/>
      <c r="L240" s="859"/>
      <c r="M240" s="859"/>
      <c r="N240" s="859"/>
      <c r="O240" s="858"/>
      <c r="P240" s="859"/>
      <c r="Q240" s="308"/>
      <c r="R240" s="303"/>
      <c r="S240" s="303"/>
    </row>
    <row r="241" spans="1:30" ht="18" customHeight="1" x14ac:dyDescent="0.3">
      <c r="D241" s="281"/>
      <c r="E241" s="859" t="s">
        <v>528</v>
      </c>
      <c r="F241" s="1859"/>
      <c r="G241" s="1859"/>
      <c r="H241" s="858">
        <f>IF(ISNUMBER(SUM(H234+H239)),SUM(SUM(H239+H234)),"")</f>
        <v>0</v>
      </c>
      <c r="I241" s="864" t="s">
        <v>920</v>
      </c>
      <c r="J241" s="853"/>
      <c r="K241" s="853"/>
      <c r="L241" s="859" t="s">
        <v>528</v>
      </c>
      <c r="M241" s="1859"/>
      <c r="N241" s="1859"/>
      <c r="O241" s="858">
        <f>IF(ISNUMBER(SUM(O234+O239)),SUM(SUM(O239+O234)),"")</f>
        <v>0</v>
      </c>
      <c r="P241" s="865" t="s">
        <v>920</v>
      </c>
      <c r="Q241" s="308"/>
      <c r="R241" s="303"/>
      <c r="S241" s="303"/>
    </row>
    <row r="242" spans="1:30" s="303" customFormat="1" ht="18" customHeight="1" x14ac:dyDescent="0.3">
      <c r="A242" s="363"/>
      <c r="B242" s="919"/>
      <c r="C242" s="310"/>
      <c r="D242" s="299"/>
      <c r="E242" s="853" t="s">
        <v>186</v>
      </c>
      <c r="F242" s="853"/>
      <c r="G242" s="854"/>
      <c r="H242" s="854"/>
      <c r="I242" s="854"/>
      <c r="J242" s="853"/>
      <c r="K242" s="853"/>
      <c r="L242" s="853" t="s">
        <v>186</v>
      </c>
      <c r="M242" s="853"/>
      <c r="N242" s="854"/>
      <c r="O242" s="854"/>
      <c r="P242" s="854"/>
      <c r="Q242" s="308"/>
      <c r="T242" s="281"/>
      <c r="U242" s="281"/>
      <c r="V242" s="281"/>
      <c r="W242" s="281"/>
      <c r="X242" s="281"/>
      <c r="Y242" s="281"/>
      <c r="Z242" s="281"/>
      <c r="AA242" s="281"/>
      <c r="AB242" s="281"/>
      <c r="AC242" s="281"/>
      <c r="AD242" s="281"/>
    </row>
    <row r="243" spans="1:30" s="303" customFormat="1" ht="18" customHeight="1" x14ac:dyDescent="0.3">
      <c r="A243" s="363"/>
      <c r="B243" s="919"/>
      <c r="C243" s="310"/>
      <c r="D243" s="299"/>
      <c r="E243" s="1861" t="e">
        <f>Datos!#REF!</f>
        <v>#REF!</v>
      </c>
      <c r="F243" s="1861"/>
      <c r="G243" s="1861"/>
      <c r="H243" s="1861"/>
      <c r="I243" s="1861"/>
      <c r="J243" s="1861"/>
      <c r="K243" s="855"/>
      <c r="L243" s="1861" t="e">
        <f>Datos!#REF!</f>
        <v>#REF!</v>
      </c>
      <c r="M243" s="1861"/>
      <c r="N243" s="1861"/>
      <c r="O243" s="1861"/>
      <c r="P243" s="1861"/>
      <c r="Q243" s="306"/>
      <c r="T243" s="281"/>
      <c r="U243" s="281"/>
      <c r="V243" s="281"/>
      <c r="W243" s="281"/>
      <c r="X243" s="281"/>
      <c r="Y243" s="281"/>
      <c r="Z243" s="281"/>
      <c r="AA243" s="281"/>
      <c r="AB243" s="281"/>
      <c r="AC243" s="281"/>
      <c r="AD243" s="281"/>
    </row>
    <row r="244" spans="1:30" s="303" customFormat="1" ht="9.75" customHeight="1" x14ac:dyDescent="0.3">
      <c r="A244" s="363"/>
      <c r="B244" s="919"/>
      <c r="C244" s="310"/>
      <c r="D244" s="299"/>
      <c r="E244" s="853"/>
      <c r="F244" s="853"/>
      <c r="G244" s="854"/>
      <c r="H244" s="854"/>
      <c r="I244" s="854"/>
      <c r="J244" s="853"/>
      <c r="K244" s="853"/>
      <c r="L244" s="853"/>
      <c r="M244" s="853"/>
      <c r="N244" s="854"/>
      <c r="O244" s="854"/>
      <c r="P244" s="854"/>
      <c r="Q244" s="308"/>
      <c r="T244" s="281"/>
      <c r="U244" s="281"/>
      <c r="V244" s="281"/>
      <c r="W244" s="281"/>
      <c r="X244" s="281"/>
      <c r="Y244" s="281"/>
      <c r="Z244" s="281"/>
      <c r="AA244" s="281"/>
      <c r="AB244" s="281"/>
      <c r="AC244" s="281"/>
      <c r="AD244" s="281"/>
    </row>
    <row r="245" spans="1:30" ht="18" customHeight="1" x14ac:dyDescent="0.3">
      <c r="D245" s="281"/>
      <c r="E245" s="1860" t="s">
        <v>1051</v>
      </c>
      <c r="F245" s="1859" t="s">
        <v>921</v>
      </c>
      <c r="G245" s="1859"/>
      <c r="H245" s="856">
        <f>DSUM(Datos!$C$1233:$O$1255,"emisiones",'11. Informe final. Resultados'!E242:J243)/1000</f>
        <v>0</v>
      </c>
      <c r="I245" s="857" t="s">
        <v>920</v>
      </c>
      <c r="J245" s="853"/>
      <c r="K245" s="853"/>
      <c r="L245" s="1860" t="s">
        <v>1051</v>
      </c>
      <c r="M245" s="1859" t="s">
        <v>921</v>
      </c>
      <c r="N245" s="1859"/>
      <c r="O245" s="856">
        <f>DSUM(Datos!$C$1233:$O$1255,"emisiones",'11. Informe final. Resultados'!L242:P243)/1000</f>
        <v>0</v>
      </c>
      <c r="P245" s="857" t="s">
        <v>920</v>
      </c>
      <c r="Q245" s="308"/>
      <c r="R245" s="303"/>
      <c r="S245" s="303"/>
    </row>
    <row r="246" spans="1:30" ht="18" customHeight="1" x14ac:dyDescent="0.3">
      <c r="D246" s="281"/>
      <c r="E246" s="1860"/>
      <c r="F246" s="1859" t="s">
        <v>922</v>
      </c>
      <c r="G246" s="1859"/>
      <c r="H246" s="856">
        <f>DSUM(Datos!$D$1301:$I$1333,"emisiones",'11. Informe final. Resultados'!E242:J243)/1000</f>
        <v>0</v>
      </c>
      <c r="I246" s="857" t="s">
        <v>920</v>
      </c>
      <c r="J246" s="853"/>
      <c r="K246" s="853"/>
      <c r="L246" s="1860"/>
      <c r="M246" s="1859" t="s">
        <v>922</v>
      </c>
      <c r="N246" s="1859"/>
      <c r="O246" s="856">
        <f>DSUM(Datos!$D$1301:$I$1333,"emisiones",'11. Informe final. Resultados'!L242:P243)/1000</f>
        <v>0</v>
      </c>
      <c r="P246" s="857" t="s">
        <v>920</v>
      </c>
      <c r="Q246" s="308"/>
      <c r="R246" s="303"/>
      <c r="S246" s="303"/>
    </row>
    <row r="247" spans="1:30" ht="18" customHeight="1" x14ac:dyDescent="0.3">
      <c r="D247" s="281"/>
      <c r="E247" s="1860"/>
      <c r="F247" s="1859" t="s">
        <v>708</v>
      </c>
      <c r="G247" s="1859"/>
      <c r="H247" s="856">
        <f>DSUM(Datos!$C$1463:$P$1483,"emisiones",'11. Informe final. Resultados'!E242:J243)/1000</f>
        <v>0</v>
      </c>
      <c r="I247" s="857" t="s">
        <v>920</v>
      </c>
      <c r="J247" s="853"/>
      <c r="K247" s="853"/>
      <c r="L247" s="1860"/>
      <c r="M247" s="1859" t="s">
        <v>708</v>
      </c>
      <c r="N247" s="1859"/>
      <c r="O247" s="856">
        <f>DSUM(Datos!$C$1463:$P$1483,"emisiones",'11. Informe final. Resultados'!L242:P243)/1000</f>
        <v>0</v>
      </c>
      <c r="P247" s="857" t="s">
        <v>920</v>
      </c>
      <c r="Q247" s="308"/>
      <c r="R247" s="303"/>
      <c r="S247" s="303"/>
    </row>
    <row r="248" spans="1:30" ht="18" customHeight="1" x14ac:dyDescent="0.3">
      <c r="D248" s="281"/>
      <c r="E248" s="1860"/>
      <c r="F248" s="1859" t="s">
        <v>898</v>
      </c>
      <c r="G248" s="1859"/>
      <c r="H248" s="856">
        <f>DSUM(Datos!$C$1913:$P$1918,"emisiones",'11. Informe final. Resultados'!E242:J243)/1000</f>
        <v>0</v>
      </c>
      <c r="I248" s="857" t="s">
        <v>920</v>
      </c>
      <c r="J248" s="853"/>
      <c r="K248" s="853"/>
      <c r="L248" s="1860"/>
      <c r="M248" s="1859" t="s">
        <v>898</v>
      </c>
      <c r="N248" s="1859"/>
      <c r="O248" s="856">
        <f>DSUM(Datos!$C$1913:$P$1918,"emisiones",'11. Informe final. Resultados'!L242:P243)/1000</f>
        <v>0</v>
      </c>
      <c r="P248" s="857" t="s">
        <v>920</v>
      </c>
      <c r="Q248" s="308"/>
      <c r="R248" s="303"/>
      <c r="S248" s="303"/>
    </row>
    <row r="249" spans="1:30" ht="18" customHeight="1" x14ac:dyDescent="0.3">
      <c r="D249" s="281"/>
      <c r="E249" s="1860"/>
      <c r="F249" s="1859" t="s">
        <v>716</v>
      </c>
      <c r="G249" s="1859"/>
      <c r="H249" s="856">
        <f>DSUM(Datos!$C$1670:$P$1681,"emisiones",'11. Informe final. Resultados'!E242:J243)/1000</f>
        <v>0</v>
      </c>
      <c r="I249" s="857" t="s">
        <v>920</v>
      </c>
      <c r="J249" s="853"/>
      <c r="K249" s="853"/>
      <c r="L249" s="1860"/>
      <c r="M249" s="1859" t="s">
        <v>716</v>
      </c>
      <c r="N249" s="1859"/>
      <c r="O249" s="856">
        <f>DSUM(Datos!$C$1670:$P$1681,"emisiones",'11. Informe final. Resultados'!L242:P243)/1000</f>
        <v>0</v>
      </c>
      <c r="P249" s="857" t="s">
        <v>920</v>
      </c>
      <c r="Q249" s="308"/>
      <c r="R249" s="303"/>
      <c r="S249" s="303"/>
    </row>
    <row r="250" spans="1:30" ht="18" customHeight="1" x14ac:dyDescent="0.3">
      <c r="D250" s="281"/>
      <c r="E250" s="1860"/>
      <c r="F250" s="1859" t="s">
        <v>909</v>
      </c>
      <c r="G250" s="1859"/>
      <c r="H250" s="856">
        <f>DSUM(Datos!$C$1982:$I$2004,"emisiones",'11. Informe final. Resultados'!E242:J243)/1000</f>
        <v>0</v>
      </c>
      <c r="I250" s="857" t="s">
        <v>920</v>
      </c>
      <c r="J250" s="853"/>
      <c r="K250" s="853"/>
      <c r="L250" s="1860"/>
      <c r="M250" s="1859" t="s">
        <v>909</v>
      </c>
      <c r="N250" s="1859"/>
      <c r="O250" s="856">
        <f>DSUM(Datos!$C$1982:$I$2004,"emisiones",'11. Informe final. Resultados'!L242:P243)/1000</f>
        <v>0</v>
      </c>
      <c r="P250" s="857" t="s">
        <v>920</v>
      </c>
      <c r="Q250" s="308"/>
      <c r="R250" s="303"/>
      <c r="S250" s="303"/>
    </row>
    <row r="251" spans="1:30" ht="18" customHeight="1" x14ac:dyDescent="0.3">
      <c r="D251" s="281"/>
      <c r="E251" s="1860"/>
      <c r="F251" s="1859" t="s">
        <v>904</v>
      </c>
      <c r="G251" s="1859"/>
      <c r="H251" s="856">
        <f>DSUM(Datos!$C$2068:$J$2083,"emisiones",'11. Informe final. Resultados'!E242:J243)/1000</f>
        <v>0</v>
      </c>
      <c r="I251" s="857" t="s">
        <v>920</v>
      </c>
      <c r="J251" s="853"/>
      <c r="K251" s="853"/>
      <c r="L251" s="1860"/>
      <c r="M251" s="1859" t="s">
        <v>904</v>
      </c>
      <c r="N251" s="1859"/>
      <c r="O251" s="856">
        <f>DSUM(Datos!$C$2068:$J$2083,"emisiones",'11. Informe final. Resultados'!L242:P243)/1000</f>
        <v>0</v>
      </c>
      <c r="P251" s="857" t="s">
        <v>920</v>
      </c>
      <c r="Q251" s="308"/>
      <c r="R251" s="303"/>
      <c r="S251" s="303"/>
    </row>
    <row r="252" spans="1:30" ht="18" customHeight="1" x14ac:dyDescent="0.3">
      <c r="D252" s="281"/>
      <c r="E252" s="1859" t="s">
        <v>914</v>
      </c>
      <c r="F252" s="1859"/>
      <c r="G252" s="1859"/>
      <c r="H252" s="856">
        <f>SUM(H245:H251)</f>
        <v>0</v>
      </c>
      <c r="I252" s="857" t="s">
        <v>920</v>
      </c>
      <c r="J252" s="853"/>
      <c r="K252" s="853"/>
      <c r="L252" s="1859" t="s">
        <v>914</v>
      </c>
      <c r="M252" s="1859"/>
      <c r="N252" s="1859"/>
      <c r="O252" s="856">
        <f>SUM(O245:O251)</f>
        <v>0</v>
      </c>
      <c r="P252" s="857" t="s">
        <v>920</v>
      </c>
      <c r="Q252" s="308"/>
      <c r="R252" s="303"/>
      <c r="S252" s="303"/>
    </row>
    <row r="253" spans="1:30" ht="6" customHeight="1" x14ac:dyDescent="0.3">
      <c r="D253" s="281"/>
      <c r="E253" s="859"/>
      <c r="F253" s="860"/>
      <c r="G253" s="860"/>
      <c r="H253" s="856"/>
      <c r="I253" s="860"/>
      <c r="J253" s="853"/>
      <c r="K253" s="853"/>
      <c r="L253" s="859"/>
      <c r="M253" s="860"/>
      <c r="N253" s="860"/>
      <c r="O253" s="856"/>
      <c r="P253" s="860"/>
      <c r="Q253" s="308"/>
      <c r="R253" s="303"/>
      <c r="S253" s="303"/>
    </row>
    <row r="254" spans="1:30" ht="18" customHeight="1" x14ac:dyDescent="0.3">
      <c r="D254" s="281"/>
      <c r="E254" s="1860" t="s">
        <v>1052</v>
      </c>
      <c r="F254" s="1859" t="s">
        <v>900</v>
      </c>
      <c r="G254" s="1859"/>
      <c r="H254" s="861">
        <f>DSUM(Datos!$C$2114:$H$2136,"emisiones",'11. Informe final. Resultados'!E242:J243)/1000</f>
        <v>0</v>
      </c>
      <c r="I254" s="862" t="str">
        <f>IF($G$13&lt;2021,"t CO₂","t CO₂e")</f>
        <v>t CO₂e</v>
      </c>
      <c r="J254" s="853"/>
      <c r="K254" s="853"/>
      <c r="L254" s="1860" t="s">
        <v>1052</v>
      </c>
      <c r="M254" s="1859" t="s">
        <v>900</v>
      </c>
      <c r="N254" s="1859"/>
      <c r="O254" s="861">
        <f>DSUM(Datos!$C$2114:$H$2136,"emisiones",'11. Informe final. Resultados'!L242:P243)/1000</f>
        <v>0</v>
      </c>
      <c r="P254" s="862" t="str">
        <f>IF($G$13&lt;2021,"t CO₂","t CO₂e")</f>
        <v>t CO₂e</v>
      </c>
      <c r="Q254" s="308"/>
      <c r="R254" s="303"/>
      <c r="S254" s="303"/>
    </row>
    <row r="255" spans="1:30" ht="18" customHeight="1" x14ac:dyDescent="0.3">
      <c r="D255" s="281"/>
      <c r="E255" s="1860"/>
      <c r="F255" s="1859" t="s">
        <v>901</v>
      </c>
      <c r="G255" s="1859"/>
      <c r="H255" s="861">
        <f>DSUM(Datos!$C$2380:$H$2390,"emisiones",'11. Informe final. Resultados'!E242:J243)/1000</f>
        <v>0</v>
      </c>
      <c r="I255" s="862" t="str">
        <f>IF($G$13&lt;2021,"t CO₂","t CO₂e")</f>
        <v>t CO₂e</v>
      </c>
      <c r="J255" s="853"/>
      <c r="K255" s="853"/>
      <c r="L255" s="1860"/>
      <c r="M255" s="1859" t="s">
        <v>901</v>
      </c>
      <c r="N255" s="1859"/>
      <c r="O255" s="861">
        <f>DSUM(Datos!$C$2380:$H$2390,"emisiones",'11. Informe final. Resultados'!L242:P243)/1000</f>
        <v>0</v>
      </c>
      <c r="P255" s="862" t="str">
        <f>IF($G$13&lt;2021,"t CO₂","t CO₂e")</f>
        <v>t CO₂e</v>
      </c>
      <c r="Q255" s="308"/>
      <c r="R255" s="303"/>
      <c r="S255" s="303"/>
    </row>
    <row r="256" spans="1:30" ht="18" customHeight="1" x14ac:dyDescent="0.3">
      <c r="D256" s="281"/>
      <c r="E256" s="1860"/>
      <c r="F256" s="1859" t="s">
        <v>1031</v>
      </c>
      <c r="G256" s="1859"/>
      <c r="H256" s="861">
        <f>DSUM(Datos!$C$2404:$G$2414,"emisiones",'11. Informe final. Resultados'!E242:J243)/1000</f>
        <v>0</v>
      </c>
      <c r="I256" s="862" t="s">
        <v>920</v>
      </c>
      <c r="J256" s="853"/>
      <c r="K256" s="853"/>
      <c r="L256" s="1860"/>
      <c r="M256" s="1859" t="s">
        <v>1031</v>
      </c>
      <c r="N256" s="1859"/>
      <c r="O256" s="861">
        <f>DSUM(Datos!$C$2404:$G$2414,"emisiones",'11. Informe final. Resultados'!L242:P243)/1000</f>
        <v>0</v>
      </c>
      <c r="P256" s="862" t="s">
        <v>920</v>
      </c>
      <c r="Q256" s="308"/>
      <c r="R256" s="303"/>
      <c r="S256" s="303"/>
    </row>
    <row r="257" spans="1:30" ht="18" customHeight="1" x14ac:dyDescent="0.3">
      <c r="D257" s="281"/>
      <c r="E257" s="1859" t="s">
        <v>1032</v>
      </c>
      <c r="F257" s="1859"/>
      <c r="G257" s="1859"/>
      <c r="H257" s="863">
        <f>SUM(H254:H256)</f>
        <v>0</v>
      </c>
      <c r="I257" s="862" t="str">
        <f t="shared" ref="I257" si="15">IF($G$13&lt;2021,"t CO₂","t CO₂e")</f>
        <v>t CO₂e</v>
      </c>
      <c r="J257" s="853"/>
      <c r="K257" s="853"/>
      <c r="L257" s="1859" t="s">
        <v>1032</v>
      </c>
      <c r="M257" s="1859"/>
      <c r="N257" s="1859"/>
      <c r="O257" s="863">
        <f>SUM(O254:O256)</f>
        <v>0</v>
      </c>
      <c r="P257" s="862" t="str">
        <f t="shared" ref="P257" si="16">IF($G$13&lt;2021,"t CO₂","t CO₂e")</f>
        <v>t CO₂e</v>
      </c>
      <c r="Q257" s="308"/>
      <c r="R257" s="303"/>
      <c r="S257" s="303"/>
    </row>
    <row r="258" spans="1:30" ht="5.25" customHeight="1" x14ac:dyDescent="0.3">
      <c r="D258" s="281"/>
      <c r="E258" s="859"/>
      <c r="F258" s="859"/>
      <c r="G258" s="859"/>
      <c r="H258" s="858"/>
      <c r="I258" s="859"/>
      <c r="J258" s="853"/>
      <c r="K258" s="853"/>
      <c r="L258" s="859"/>
      <c r="M258" s="859"/>
      <c r="N258" s="859"/>
      <c r="O258" s="858"/>
      <c r="P258" s="859"/>
      <c r="Q258" s="308"/>
      <c r="R258" s="303"/>
      <c r="S258" s="303"/>
    </row>
    <row r="259" spans="1:30" ht="18" customHeight="1" x14ac:dyDescent="0.3">
      <c r="D259" s="281"/>
      <c r="E259" s="859" t="s">
        <v>528</v>
      </c>
      <c r="F259" s="1859"/>
      <c r="G259" s="1859"/>
      <c r="H259" s="858">
        <f>IF(ISNUMBER(SUM(H252+H257)),SUM(SUM(H257+H252)),"")</f>
        <v>0</v>
      </c>
      <c r="I259" s="864" t="s">
        <v>920</v>
      </c>
      <c r="J259" s="853"/>
      <c r="K259" s="853"/>
      <c r="L259" s="859" t="s">
        <v>528</v>
      </c>
      <c r="M259" s="1859"/>
      <c r="N259" s="1859"/>
      <c r="O259" s="858">
        <f>IF(ISNUMBER(SUM(O252+O257)),SUM(SUM(O257+O252)),"")</f>
        <v>0</v>
      </c>
      <c r="P259" s="865" t="s">
        <v>920</v>
      </c>
      <c r="Q259" s="308"/>
      <c r="R259" s="303"/>
      <c r="S259" s="303"/>
    </row>
    <row r="260" spans="1:30" s="303" customFormat="1" ht="18" customHeight="1" x14ac:dyDescent="0.3">
      <c r="A260" s="363"/>
      <c r="B260" s="919"/>
      <c r="C260" s="310"/>
      <c r="D260" s="299"/>
      <c r="E260" s="853" t="s">
        <v>186</v>
      </c>
      <c r="F260" s="853"/>
      <c r="G260" s="854"/>
      <c r="H260" s="854"/>
      <c r="I260" s="854"/>
      <c r="J260" s="853"/>
      <c r="K260" s="853"/>
      <c r="L260" s="853" t="s">
        <v>186</v>
      </c>
      <c r="M260" s="853"/>
      <c r="N260" s="854"/>
      <c r="O260" s="854"/>
      <c r="P260" s="854"/>
      <c r="Q260" s="308"/>
      <c r="T260" s="281"/>
      <c r="U260" s="281"/>
      <c r="V260" s="281"/>
      <c r="W260" s="281"/>
      <c r="X260" s="281"/>
      <c r="Y260" s="281"/>
      <c r="Z260" s="281"/>
      <c r="AA260" s="281"/>
      <c r="AB260" s="281"/>
      <c r="AC260" s="281"/>
      <c r="AD260" s="281"/>
    </row>
    <row r="261" spans="1:30" s="303" customFormat="1" ht="18" customHeight="1" x14ac:dyDescent="0.3">
      <c r="A261" s="363"/>
      <c r="B261" s="919"/>
      <c r="C261" s="310"/>
      <c r="D261" s="299"/>
      <c r="E261" s="1861" t="e">
        <f>Datos!#REF!</f>
        <v>#REF!</v>
      </c>
      <c r="F261" s="1861"/>
      <c r="G261" s="1861"/>
      <c r="H261" s="1861"/>
      <c r="I261" s="1861"/>
      <c r="J261" s="1861"/>
      <c r="K261" s="855"/>
      <c r="L261" s="1861" t="e">
        <f>Datos!#REF!</f>
        <v>#REF!</v>
      </c>
      <c r="M261" s="1861"/>
      <c r="N261" s="1861"/>
      <c r="O261" s="1861"/>
      <c r="P261" s="1861"/>
      <c r="Q261" s="306"/>
      <c r="T261" s="281"/>
      <c r="U261" s="281"/>
      <c r="V261" s="281"/>
      <c r="W261" s="281"/>
      <c r="X261" s="281"/>
      <c r="Y261" s="281"/>
      <c r="Z261" s="281"/>
      <c r="AA261" s="281"/>
      <c r="AB261" s="281"/>
      <c r="AC261" s="281"/>
      <c r="AD261" s="281"/>
    </row>
    <row r="262" spans="1:30" s="303" customFormat="1" ht="9.75" customHeight="1" x14ac:dyDescent="0.3">
      <c r="A262" s="363"/>
      <c r="B262" s="919"/>
      <c r="C262" s="310"/>
      <c r="D262" s="299"/>
      <c r="E262" s="853"/>
      <c r="F262" s="853"/>
      <c r="G262" s="854"/>
      <c r="H262" s="854"/>
      <c r="I262" s="854"/>
      <c r="J262" s="853"/>
      <c r="K262" s="853"/>
      <c r="L262" s="853"/>
      <c r="M262" s="853"/>
      <c r="N262" s="854"/>
      <c r="O262" s="854"/>
      <c r="P262" s="854"/>
      <c r="Q262" s="308"/>
      <c r="T262" s="281"/>
      <c r="U262" s="281"/>
      <c r="V262" s="281"/>
      <c r="W262" s="281"/>
      <c r="X262" s="281"/>
      <c r="Y262" s="281"/>
      <c r="Z262" s="281"/>
      <c r="AA262" s="281"/>
      <c r="AB262" s="281"/>
      <c r="AC262" s="281"/>
      <c r="AD262" s="281"/>
    </row>
    <row r="263" spans="1:30" ht="18" customHeight="1" x14ac:dyDescent="0.3">
      <c r="D263" s="281"/>
      <c r="E263" s="1860" t="s">
        <v>1051</v>
      </c>
      <c r="F263" s="1859" t="s">
        <v>921</v>
      </c>
      <c r="G263" s="1859"/>
      <c r="H263" s="856">
        <f>DSUM(Datos!$C$1233:$O$1255,"emisiones",'11. Informe final. Resultados'!E260:J261)/1000</f>
        <v>0</v>
      </c>
      <c r="I263" s="857" t="s">
        <v>920</v>
      </c>
      <c r="J263" s="853"/>
      <c r="K263" s="853"/>
      <c r="L263" s="1860" t="s">
        <v>1051</v>
      </c>
      <c r="M263" s="1859" t="s">
        <v>921</v>
      </c>
      <c r="N263" s="1859"/>
      <c r="O263" s="856">
        <f>DSUM(Datos!$C$1233:$O$1255,"emisiones",'11. Informe final. Resultados'!L260:P261)/1000</f>
        <v>0</v>
      </c>
      <c r="P263" s="857" t="s">
        <v>920</v>
      </c>
      <c r="Q263" s="308"/>
      <c r="R263" s="303"/>
      <c r="S263" s="303"/>
    </row>
    <row r="264" spans="1:30" ht="18" customHeight="1" x14ac:dyDescent="0.3">
      <c r="D264" s="281"/>
      <c r="E264" s="1860"/>
      <c r="F264" s="1859" t="s">
        <v>922</v>
      </c>
      <c r="G264" s="1859"/>
      <c r="H264" s="856">
        <f>DSUM(Datos!$D$1301:$I$1333,"emisiones",'11. Informe final. Resultados'!E260:J261)/1000</f>
        <v>0</v>
      </c>
      <c r="I264" s="857" t="s">
        <v>920</v>
      </c>
      <c r="J264" s="853"/>
      <c r="K264" s="853"/>
      <c r="L264" s="1860"/>
      <c r="M264" s="1859" t="s">
        <v>922</v>
      </c>
      <c r="N264" s="1859"/>
      <c r="O264" s="856">
        <f>DSUM(Datos!$D$1301:$I$1333,"emisiones",'11. Informe final. Resultados'!L260:P261)/1000</f>
        <v>0</v>
      </c>
      <c r="P264" s="857" t="s">
        <v>920</v>
      </c>
      <c r="Q264" s="308"/>
      <c r="R264" s="303"/>
      <c r="S264" s="303"/>
    </row>
    <row r="265" spans="1:30" ht="18" customHeight="1" x14ac:dyDescent="0.3">
      <c r="D265" s="281"/>
      <c r="E265" s="1860"/>
      <c r="F265" s="1859" t="s">
        <v>708</v>
      </c>
      <c r="G265" s="1859"/>
      <c r="H265" s="856">
        <f>DSUM(Datos!$C$1463:$P$1483,"emisiones",'11. Informe final. Resultados'!E260:J261)/1000</f>
        <v>0</v>
      </c>
      <c r="I265" s="857" t="s">
        <v>920</v>
      </c>
      <c r="J265" s="853"/>
      <c r="K265" s="853"/>
      <c r="L265" s="1860"/>
      <c r="M265" s="1859" t="s">
        <v>708</v>
      </c>
      <c r="N265" s="1859"/>
      <c r="O265" s="856">
        <f>DSUM(Datos!$C$1463:$P$1483,"emisiones",'11. Informe final. Resultados'!L260:P261)/1000</f>
        <v>0</v>
      </c>
      <c r="P265" s="857" t="s">
        <v>920</v>
      </c>
      <c r="Q265" s="308"/>
      <c r="R265" s="303"/>
      <c r="S265" s="303"/>
    </row>
    <row r="266" spans="1:30" ht="18" customHeight="1" x14ac:dyDescent="0.3">
      <c r="D266" s="281"/>
      <c r="E266" s="1860"/>
      <c r="F266" s="1859" t="s">
        <v>898</v>
      </c>
      <c r="G266" s="1859"/>
      <c r="H266" s="856">
        <f>DSUM(Datos!$C$1913:$P$1918,"emisiones",'11. Informe final. Resultados'!E260:J261)/1000</f>
        <v>0</v>
      </c>
      <c r="I266" s="857" t="s">
        <v>920</v>
      </c>
      <c r="J266" s="853"/>
      <c r="K266" s="853"/>
      <c r="L266" s="1860"/>
      <c r="M266" s="1859" t="s">
        <v>898</v>
      </c>
      <c r="N266" s="1859"/>
      <c r="O266" s="856">
        <f>DSUM(Datos!$C$1913:$P$1918,"emisiones",'11. Informe final. Resultados'!L260:P261)/1000</f>
        <v>0</v>
      </c>
      <c r="P266" s="857" t="s">
        <v>920</v>
      </c>
      <c r="Q266" s="308"/>
      <c r="R266" s="303"/>
      <c r="S266" s="303"/>
    </row>
    <row r="267" spans="1:30" ht="18" customHeight="1" x14ac:dyDescent="0.3">
      <c r="D267" s="281"/>
      <c r="E267" s="1860"/>
      <c r="F267" s="1859" t="s">
        <v>716</v>
      </c>
      <c r="G267" s="1859"/>
      <c r="H267" s="856">
        <f>DSUM(Datos!$C$1670:$P$1681,"emisiones",'11. Informe final. Resultados'!E260:J261)/1000</f>
        <v>0</v>
      </c>
      <c r="I267" s="857" t="s">
        <v>920</v>
      </c>
      <c r="J267" s="853"/>
      <c r="K267" s="853"/>
      <c r="L267" s="1860"/>
      <c r="M267" s="1859" t="s">
        <v>716</v>
      </c>
      <c r="N267" s="1859"/>
      <c r="O267" s="856">
        <f>DSUM(Datos!$C$1670:$P$1681,"emisiones",'11. Informe final. Resultados'!L260:P261)/1000</f>
        <v>0</v>
      </c>
      <c r="P267" s="857" t="s">
        <v>920</v>
      </c>
      <c r="Q267" s="308"/>
      <c r="R267" s="303"/>
      <c r="S267" s="303"/>
    </row>
    <row r="268" spans="1:30" ht="18" customHeight="1" x14ac:dyDescent="0.3">
      <c r="D268" s="281"/>
      <c r="E268" s="1860"/>
      <c r="F268" s="1859" t="s">
        <v>909</v>
      </c>
      <c r="G268" s="1859"/>
      <c r="H268" s="856">
        <f>DSUM(Datos!$C$1982:$I$2004,"emisiones",'11. Informe final. Resultados'!E260:J261)/1000</f>
        <v>0</v>
      </c>
      <c r="I268" s="857" t="s">
        <v>920</v>
      </c>
      <c r="J268" s="853"/>
      <c r="K268" s="853"/>
      <c r="L268" s="1860"/>
      <c r="M268" s="1859" t="s">
        <v>909</v>
      </c>
      <c r="N268" s="1859"/>
      <c r="O268" s="856">
        <f>DSUM(Datos!$C$1982:$I$2004,"emisiones",'11. Informe final. Resultados'!L260:P261)/1000</f>
        <v>0</v>
      </c>
      <c r="P268" s="857" t="s">
        <v>920</v>
      </c>
      <c r="Q268" s="308"/>
      <c r="R268" s="303"/>
      <c r="S268" s="303"/>
    </row>
    <row r="269" spans="1:30" ht="18" customHeight="1" x14ac:dyDescent="0.3">
      <c r="D269" s="281"/>
      <c r="E269" s="1860"/>
      <c r="F269" s="1859" t="s">
        <v>904</v>
      </c>
      <c r="G269" s="1859"/>
      <c r="H269" s="856">
        <f>DSUM(Datos!$C$2068:$J$2083,"emisiones",'11. Informe final. Resultados'!E260:J261)/1000</f>
        <v>0</v>
      </c>
      <c r="I269" s="857" t="s">
        <v>920</v>
      </c>
      <c r="J269" s="853"/>
      <c r="K269" s="853"/>
      <c r="L269" s="1860"/>
      <c r="M269" s="1859" t="s">
        <v>904</v>
      </c>
      <c r="N269" s="1859"/>
      <c r="O269" s="856">
        <f>DSUM(Datos!$C$2068:$J$2083,"emisiones",'11. Informe final. Resultados'!L260:P261)/1000</f>
        <v>0</v>
      </c>
      <c r="P269" s="857" t="s">
        <v>920</v>
      </c>
      <c r="Q269" s="308"/>
      <c r="R269" s="303"/>
      <c r="S269" s="303"/>
    </row>
    <row r="270" spans="1:30" ht="18" customHeight="1" x14ac:dyDescent="0.3">
      <c r="D270" s="281"/>
      <c r="E270" s="1859" t="s">
        <v>914</v>
      </c>
      <c r="F270" s="1859"/>
      <c r="G270" s="1859"/>
      <c r="H270" s="856">
        <f>SUM(H263:H269)</f>
        <v>0</v>
      </c>
      <c r="I270" s="857" t="s">
        <v>920</v>
      </c>
      <c r="J270" s="853"/>
      <c r="K270" s="853"/>
      <c r="L270" s="1859" t="s">
        <v>914</v>
      </c>
      <c r="M270" s="1859"/>
      <c r="N270" s="1859"/>
      <c r="O270" s="856">
        <f>SUM(O263:O269)</f>
        <v>0</v>
      </c>
      <c r="P270" s="857" t="s">
        <v>920</v>
      </c>
      <c r="Q270" s="308"/>
      <c r="R270" s="303"/>
      <c r="S270" s="303"/>
    </row>
    <row r="271" spans="1:30" ht="6" customHeight="1" x14ac:dyDescent="0.3">
      <c r="D271" s="281"/>
      <c r="E271" s="859"/>
      <c r="F271" s="860"/>
      <c r="G271" s="860"/>
      <c r="H271" s="856"/>
      <c r="I271" s="860"/>
      <c r="J271" s="853"/>
      <c r="K271" s="853"/>
      <c r="L271" s="859"/>
      <c r="M271" s="860"/>
      <c r="N271" s="860"/>
      <c r="O271" s="856"/>
      <c r="P271" s="860"/>
      <c r="Q271" s="308"/>
      <c r="R271" s="303"/>
      <c r="S271" s="303"/>
    </row>
    <row r="272" spans="1:30" ht="18" customHeight="1" x14ac:dyDescent="0.3">
      <c r="D272" s="281"/>
      <c r="E272" s="1860" t="s">
        <v>1052</v>
      </c>
      <c r="F272" s="1859" t="s">
        <v>900</v>
      </c>
      <c r="G272" s="1859"/>
      <c r="H272" s="861">
        <f>DSUM(Datos!$C$2114:$H$2136,"emisiones",'11. Informe final. Resultados'!E260:J261)/1000</f>
        <v>0</v>
      </c>
      <c r="I272" s="862" t="str">
        <f>IF($G$13&lt;2021,"t CO₂","t CO₂e")</f>
        <v>t CO₂e</v>
      </c>
      <c r="J272" s="853"/>
      <c r="K272" s="853"/>
      <c r="L272" s="1860" t="s">
        <v>1052</v>
      </c>
      <c r="M272" s="1859" t="s">
        <v>900</v>
      </c>
      <c r="N272" s="1859"/>
      <c r="O272" s="861">
        <f>DSUM(Datos!$C$2114:$H$2136,"emisiones",'11. Informe final. Resultados'!L260:P261)/1000</f>
        <v>0</v>
      </c>
      <c r="P272" s="862" t="str">
        <f>IF($G$13&lt;2021,"t CO₂","t CO₂e")</f>
        <v>t CO₂e</v>
      </c>
      <c r="Q272" s="308"/>
      <c r="R272" s="303"/>
      <c r="S272" s="303"/>
    </row>
    <row r="273" spans="1:30" ht="18" customHeight="1" x14ac:dyDescent="0.3">
      <c r="D273" s="281"/>
      <c r="E273" s="1860"/>
      <c r="F273" s="1859" t="s">
        <v>901</v>
      </c>
      <c r="G273" s="1859"/>
      <c r="H273" s="861">
        <f>DSUM(Datos!$C$2380:$H$2390,"emisiones",'11. Informe final. Resultados'!E260:J261)/1000</f>
        <v>0</v>
      </c>
      <c r="I273" s="862" t="str">
        <f>IF($G$13&lt;2021,"t CO₂","t CO₂e")</f>
        <v>t CO₂e</v>
      </c>
      <c r="J273" s="853"/>
      <c r="K273" s="853"/>
      <c r="L273" s="1860"/>
      <c r="M273" s="1859" t="s">
        <v>901</v>
      </c>
      <c r="N273" s="1859"/>
      <c r="O273" s="861">
        <f>DSUM(Datos!$C$2380:$H$2390,"emisiones",'11. Informe final. Resultados'!L260:P261)/1000</f>
        <v>0</v>
      </c>
      <c r="P273" s="862" t="str">
        <f>IF($G$13&lt;2021,"t CO₂","t CO₂e")</f>
        <v>t CO₂e</v>
      </c>
      <c r="Q273" s="308"/>
      <c r="R273" s="303"/>
      <c r="S273" s="303"/>
    </row>
    <row r="274" spans="1:30" ht="18" customHeight="1" x14ac:dyDescent="0.3">
      <c r="D274" s="281"/>
      <c r="E274" s="1860"/>
      <c r="F274" s="1859" t="s">
        <v>1031</v>
      </c>
      <c r="G274" s="1859"/>
      <c r="H274" s="861">
        <f>DSUM(Datos!$C$2404:$G$2414,"emisiones",'11. Informe final. Resultados'!E260:J261)/1000</f>
        <v>0</v>
      </c>
      <c r="I274" s="862" t="s">
        <v>920</v>
      </c>
      <c r="J274" s="853"/>
      <c r="K274" s="853"/>
      <c r="L274" s="1860"/>
      <c r="M274" s="1859" t="s">
        <v>1031</v>
      </c>
      <c r="N274" s="1859"/>
      <c r="O274" s="861">
        <f>DSUM(Datos!$C$2404:$G$2414,"emisiones",'11. Informe final. Resultados'!L260:P261)/1000</f>
        <v>0</v>
      </c>
      <c r="P274" s="862" t="s">
        <v>920</v>
      </c>
      <c r="Q274" s="308"/>
      <c r="R274" s="303"/>
      <c r="S274" s="303"/>
    </row>
    <row r="275" spans="1:30" ht="18" customHeight="1" x14ac:dyDescent="0.3">
      <c r="D275" s="281"/>
      <c r="E275" s="1859" t="s">
        <v>1032</v>
      </c>
      <c r="F275" s="1859"/>
      <c r="G275" s="1859"/>
      <c r="H275" s="863">
        <f>SUM(H272:H274)</f>
        <v>0</v>
      </c>
      <c r="I275" s="862" t="str">
        <f t="shared" ref="I275" si="17">IF($G$13&lt;2021,"t CO₂","t CO₂e")</f>
        <v>t CO₂e</v>
      </c>
      <c r="J275" s="853"/>
      <c r="K275" s="853"/>
      <c r="L275" s="1859" t="s">
        <v>1032</v>
      </c>
      <c r="M275" s="1859"/>
      <c r="N275" s="1859"/>
      <c r="O275" s="863">
        <f>SUM(O272:O274)</f>
        <v>0</v>
      </c>
      <c r="P275" s="862" t="str">
        <f t="shared" ref="P275" si="18">IF($G$13&lt;2021,"t CO₂","t CO₂e")</f>
        <v>t CO₂e</v>
      </c>
      <c r="Q275" s="308"/>
      <c r="R275" s="303"/>
      <c r="S275" s="303"/>
    </row>
    <row r="276" spans="1:30" ht="5.25" customHeight="1" x14ac:dyDescent="0.3">
      <c r="D276" s="281"/>
      <c r="E276" s="859"/>
      <c r="F276" s="859"/>
      <c r="G276" s="859"/>
      <c r="H276" s="858"/>
      <c r="I276" s="859"/>
      <c r="J276" s="853"/>
      <c r="K276" s="853"/>
      <c r="L276" s="859"/>
      <c r="M276" s="859"/>
      <c r="N276" s="859"/>
      <c r="O276" s="858"/>
      <c r="P276" s="859"/>
      <c r="Q276" s="308"/>
      <c r="R276" s="303"/>
      <c r="S276" s="303"/>
    </row>
    <row r="277" spans="1:30" ht="18" customHeight="1" x14ac:dyDescent="0.3">
      <c r="D277" s="281"/>
      <c r="E277" s="859" t="s">
        <v>528</v>
      </c>
      <c r="F277" s="1859"/>
      <c r="G277" s="1859"/>
      <c r="H277" s="858">
        <f>IF(ISNUMBER(SUM(H270+H275)),SUM(SUM(H275+H270)),"")</f>
        <v>0</v>
      </c>
      <c r="I277" s="864" t="s">
        <v>920</v>
      </c>
      <c r="J277" s="853"/>
      <c r="K277" s="853"/>
      <c r="L277" s="859" t="s">
        <v>528</v>
      </c>
      <c r="M277" s="1859"/>
      <c r="N277" s="1859"/>
      <c r="O277" s="858">
        <f>IF(ISNUMBER(SUM(O270+O275)),SUM(SUM(O275+O270)),"")</f>
        <v>0</v>
      </c>
      <c r="P277" s="865" t="s">
        <v>920</v>
      </c>
      <c r="Q277" s="308"/>
      <c r="R277" s="303"/>
      <c r="S277" s="303"/>
    </row>
    <row r="278" spans="1:30" s="303" customFormat="1" ht="18" customHeight="1" x14ac:dyDescent="0.3">
      <c r="A278" s="363"/>
      <c r="B278" s="919"/>
      <c r="C278" s="310"/>
      <c r="D278" s="299"/>
      <c r="E278" s="853" t="s">
        <v>186</v>
      </c>
      <c r="F278" s="853"/>
      <c r="G278" s="854"/>
      <c r="H278" s="854"/>
      <c r="I278" s="854"/>
      <c r="J278" s="853"/>
      <c r="K278" s="853"/>
      <c r="L278" s="853" t="s">
        <v>186</v>
      </c>
      <c r="M278" s="853"/>
      <c r="N278" s="854"/>
      <c r="O278" s="854"/>
      <c r="P278" s="854"/>
      <c r="Q278" s="308"/>
      <c r="T278" s="281"/>
      <c r="U278" s="281"/>
      <c r="V278" s="281"/>
      <c r="W278" s="281"/>
      <c r="X278" s="281"/>
      <c r="Y278" s="281"/>
      <c r="Z278" s="281"/>
      <c r="AA278" s="281"/>
      <c r="AB278" s="281"/>
      <c r="AC278" s="281"/>
      <c r="AD278" s="281"/>
    </row>
    <row r="279" spans="1:30" s="303" customFormat="1" ht="18" customHeight="1" x14ac:dyDescent="0.3">
      <c r="A279" s="363"/>
      <c r="B279" s="919"/>
      <c r="C279" s="310"/>
      <c r="D279" s="299"/>
      <c r="E279" s="1861" t="e">
        <f>Datos!#REF!</f>
        <v>#REF!</v>
      </c>
      <c r="F279" s="1861"/>
      <c r="G279" s="1861"/>
      <c r="H279" s="1861"/>
      <c r="I279" s="1861"/>
      <c r="J279" s="1861"/>
      <c r="K279" s="855"/>
      <c r="L279" s="1861" t="e">
        <f>Datos!#REF!</f>
        <v>#REF!</v>
      </c>
      <c r="M279" s="1861"/>
      <c r="N279" s="1861"/>
      <c r="O279" s="1861"/>
      <c r="P279" s="1861"/>
      <c r="Q279" s="306"/>
      <c r="T279" s="281"/>
      <c r="U279" s="281"/>
      <c r="V279" s="281"/>
      <c r="W279" s="281"/>
      <c r="X279" s="281"/>
      <c r="Y279" s="281"/>
      <c r="Z279" s="281"/>
      <c r="AA279" s="281"/>
      <c r="AB279" s="281"/>
      <c r="AC279" s="281"/>
      <c r="AD279" s="281"/>
    </row>
    <row r="280" spans="1:30" s="303" customFormat="1" ht="9.75" customHeight="1" x14ac:dyDescent="0.3">
      <c r="A280" s="363"/>
      <c r="B280" s="919"/>
      <c r="C280" s="310"/>
      <c r="D280" s="299"/>
      <c r="E280" s="853"/>
      <c r="F280" s="853"/>
      <c r="G280" s="854"/>
      <c r="H280" s="854"/>
      <c r="I280" s="854"/>
      <c r="J280" s="853"/>
      <c r="K280" s="853"/>
      <c r="L280" s="853"/>
      <c r="M280" s="853"/>
      <c r="N280" s="854"/>
      <c r="O280" s="854"/>
      <c r="P280" s="854"/>
      <c r="Q280" s="308"/>
      <c r="T280" s="281"/>
      <c r="U280" s="281"/>
      <c r="V280" s="281"/>
      <c r="W280" s="281"/>
      <c r="X280" s="281"/>
      <c r="Y280" s="281"/>
      <c r="Z280" s="281"/>
      <c r="AA280" s="281"/>
      <c r="AB280" s="281"/>
      <c r="AC280" s="281"/>
      <c r="AD280" s="281"/>
    </row>
    <row r="281" spans="1:30" ht="18" customHeight="1" x14ac:dyDescent="0.3">
      <c r="D281" s="281"/>
      <c r="E281" s="1860" t="s">
        <v>1051</v>
      </c>
      <c r="F281" s="1859" t="s">
        <v>921</v>
      </c>
      <c r="G281" s="1859"/>
      <c r="H281" s="856">
        <f>DSUM(Datos!$C$1233:$O$1255,"emisiones",'11. Informe final. Resultados'!E278:J279)/1000</f>
        <v>0</v>
      </c>
      <c r="I281" s="857" t="s">
        <v>920</v>
      </c>
      <c r="J281" s="853"/>
      <c r="K281" s="853"/>
      <c r="L281" s="1860" t="s">
        <v>1051</v>
      </c>
      <c r="M281" s="1859" t="s">
        <v>921</v>
      </c>
      <c r="N281" s="1859"/>
      <c r="O281" s="856">
        <f>DSUM(Datos!$C$1233:$O$1255,"emisiones",'11. Informe final. Resultados'!L278:P279)/1000</f>
        <v>0</v>
      </c>
      <c r="P281" s="857" t="s">
        <v>920</v>
      </c>
      <c r="Q281" s="308"/>
      <c r="R281" s="303"/>
      <c r="S281" s="303"/>
    </row>
    <row r="282" spans="1:30" ht="18" customHeight="1" x14ac:dyDescent="0.3">
      <c r="D282" s="281"/>
      <c r="E282" s="1860"/>
      <c r="F282" s="1859" t="s">
        <v>922</v>
      </c>
      <c r="G282" s="1859"/>
      <c r="H282" s="856">
        <f>DSUM(Datos!$D$1301:$I$1333,"emisiones",'11. Informe final. Resultados'!E278:J279)/1000</f>
        <v>0</v>
      </c>
      <c r="I282" s="857" t="s">
        <v>920</v>
      </c>
      <c r="J282" s="853"/>
      <c r="K282" s="853"/>
      <c r="L282" s="1860"/>
      <c r="M282" s="1859" t="s">
        <v>922</v>
      </c>
      <c r="N282" s="1859"/>
      <c r="O282" s="856">
        <f>DSUM(Datos!$D$1301:$I$1333,"emisiones",'11. Informe final. Resultados'!L278:P279)/1000</f>
        <v>0</v>
      </c>
      <c r="P282" s="857" t="s">
        <v>920</v>
      </c>
      <c r="Q282" s="308"/>
      <c r="R282" s="303"/>
      <c r="S282" s="303"/>
    </row>
    <row r="283" spans="1:30" ht="18" customHeight="1" x14ac:dyDescent="0.3">
      <c r="D283" s="281"/>
      <c r="E283" s="1860"/>
      <c r="F283" s="1859" t="s">
        <v>708</v>
      </c>
      <c r="G283" s="1859"/>
      <c r="H283" s="856">
        <f>DSUM(Datos!$C$1463:$P$1483,"emisiones",'11. Informe final. Resultados'!E278:J279)/1000</f>
        <v>0</v>
      </c>
      <c r="I283" s="857" t="s">
        <v>920</v>
      </c>
      <c r="J283" s="853"/>
      <c r="K283" s="853"/>
      <c r="L283" s="1860"/>
      <c r="M283" s="1859" t="s">
        <v>708</v>
      </c>
      <c r="N283" s="1859"/>
      <c r="O283" s="856">
        <f>DSUM(Datos!$C$1463:$P$1483,"emisiones",'11. Informe final. Resultados'!L278:P279)/1000</f>
        <v>0</v>
      </c>
      <c r="P283" s="857" t="s">
        <v>920</v>
      </c>
      <c r="Q283" s="308"/>
      <c r="R283" s="303"/>
      <c r="S283" s="303"/>
    </row>
    <row r="284" spans="1:30" ht="18" customHeight="1" x14ac:dyDescent="0.3">
      <c r="D284" s="281"/>
      <c r="E284" s="1860"/>
      <c r="F284" s="1859" t="s">
        <v>898</v>
      </c>
      <c r="G284" s="1859"/>
      <c r="H284" s="856">
        <f>DSUM(Datos!$C$1913:$P$1918,"emisiones",'11. Informe final. Resultados'!E278:J279)/1000</f>
        <v>0</v>
      </c>
      <c r="I284" s="857" t="s">
        <v>920</v>
      </c>
      <c r="J284" s="853"/>
      <c r="K284" s="853"/>
      <c r="L284" s="1860"/>
      <c r="M284" s="1859" t="s">
        <v>898</v>
      </c>
      <c r="N284" s="1859"/>
      <c r="O284" s="856">
        <f>DSUM(Datos!$C$1913:$P$1918,"emisiones",'11. Informe final. Resultados'!L278:P279)/1000</f>
        <v>0</v>
      </c>
      <c r="P284" s="857" t="s">
        <v>920</v>
      </c>
      <c r="Q284" s="308"/>
      <c r="R284" s="303"/>
      <c r="S284" s="303"/>
    </row>
    <row r="285" spans="1:30" ht="18" customHeight="1" x14ac:dyDescent="0.3">
      <c r="D285" s="281"/>
      <c r="E285" s="1860"/>
      <c r="F285" s="1859" t="s">
        <v>716</v>
      </c>
      <c r="G285" s="1859"/>
      <c r="H285" s="856">
        <f>DSUM(Datos!$C$1670:$P$6189,"emisiones",'11. Informe final. Resultados'!E278:J279)/1000</f>
        <v>0</v>
      </c>
      <c r="I285" s="857" t="s">
        <v>920</v>
      </c>
      <c r="J285" s="853"/>
      <c r="K285" s="853"/>
      <c r="L285" s="1860"/>
      <c r="M285" s="1859" t="s">
        <v>716</v>
      </c>
      <c r="N285" s="1859"/>
      <c r="O285" s="856">
        <f>DSUM(Datos!$C$1670:$P$1681,"emisiones",'11. Informe final. Resultados'!L278:P279)/1000</f>
        <v>0</v>
      </c>
      <c r="P285" s="857" t="s">
        <v>920</v>
      </c>
      <c r="Q285" s="308"/>
      <c r="R285" s="303"/>
      <c r="S285" s="303"/>
    </row>
    <row r="286" spans="1:30" ht="18" customHeight="1" x14ac:dyDescent="0.3">
      <c r="D286" s="281"/>
      <c r="E286" s="1860"/>
      <c r="F286" s="1859" t="s">
        <v>909</v>
      </c>
      <c r="G286" s="1859"/>
      <c r="H286" s="856">
        <f>DSUM(Datos!$C$1982:$I$2004,"emisiones",'11. Informe final. Resultados'!E278:J279)/1000</f>
        <v>0</v>
      </c>
      <c r="I286" s="857" t="s">
        <v>920</v>
      </c>
      <c r="J286" s="853"/>
      <c r="K286" s="853"/>
      <c r="L286" s="1860"/>
      <c r="M286" s="1859" t="s">
        <v>909</v>
      </c>
      <c r="N286" s="1859"/>
      <c r="O286" s="856">
        <f>DSUM(Datos!$C$1982:$I$2004,"emisiones",'11. Informe final. Resultados'!L278:P279)/1000</f>
        <v>0</v>
      </c>
      <c r="P286" s="857" t="s">
        <v>920</v>
      </c>
      <c r="Q286" s="308"/>
      <c r="R286" s="303"/>
      <c r="S286" s="303"/>
    </row>
    <row r="287" spans="1:30" ht="18" customHeight="1" x14ac:dyDescent="0.3">
      <c r="D287" s="281"/>
      <c r="E287" s="1860"/>
      <c r="F287" s="1859" t="s">
        <v>904</v>
      </c>
      <c r="G287" s="1859"/>
      <c r="H287" s="856">
        <f>DSUM(Datos!$C$2068:$J$2083,"emisiones",'11. Informe final. Resultados'!E278:J279)/1000</f>
        <v>0</v>
      </c>
      <c r="I287" s="857" t="s">
        <v>920</v>
      </c>
      <c r="J287" s="853"/>
      <c r="K287" s="853"/>
      <c r="L287" s="1860"/>
      <c r="M287" s="1859" t="s">
        <v>904</v>
      </c>
      <c r="N287" s="1859"/>
      <c r="O287" s="856">
        <f>DSUM(Datos!$C$2068:$J$2083,"emisiones",'11. Informe final. Resultados'!L278:P279)/1000</f>
        <v>0</v>
      </c>
      <c r="P287" s="857" t="s">
        <v>920</v>
      </c>
      <c r="Q287" s="308"/>
      <c r="R287" s="303"/>
      <c r="S287" s="303"/>
    </row>
    <row r="288" spans="1:30" ht="18" customHeight="1" x14ac:dyDescent="0.3">
      <c r="D288" s="281"/>
      <c r="E288" s="1859" t="s">
        <v>914</v>
      </c>
      <c r="F288" s="1859"/>
      <c r="G288" s="1859"/>
      <c r="H288" s="856">
        <f>SUM(H281:H287)</f>
        <v>0</v>
      </c>
      <c r="I288" s="857" t="s">
        <v>920</v>
      </c>
      <c r="J288" s="853"/>
      <c r="K288" s="853"/>
      <c r="L288" s="1859" t="s">
        <v>914</v>
      </c>
      <c r="M288" s="1859"/>
      <c r="N288" s="1859"/>
      <c r="O288" s="856">
        <f>SUM(O281:O287)</f>
        <v>0</v>
      </c>
      <c r="P288" s="857" t="s">
        <v>920</v>
      </c>
      <c r="Q288" s="308"/>
      <c r="R288" s="303"/>
      <c r="S288" s="303"/>
    </row>
    <row r="289" spans="1:30" ht="6" customHeight="1" x14ac:dyDescent="0.3">
      <c r="D289" s="281"/>
      <c r="E289" s="859"/>
      <c r="F289" s="860"/>
      <c r="G289" s="860"/>
      <c r="H289" s="856"/>
      <c r="I289" s="860"/>
      <c r="J289" s="853"/>
      <c r="K289" s="853"/>
      <c r="L289" s="859"/>
      <c r="M289" s="860"/>
      <c r="N289" s="860"/>
      <c r="O289" s="856"/>
      <c r="P289" s="860"/>
      <c r="Q289" s="308"/>
      <c r="R289" s="303"/>
      <c r="S289" s="303"/>
    </row>
    <row r="290" spans="1:30" ht="18" customHeight="1" x14ac:dyDescent="0.3">
      <c r="D290" s="281"/>
      <c r="E290" s="1860" t="s">
        <v>1052</v>
      </c>
      <c r="F290" s="1859" t="s">
        <v>900</v>
      </c>
      <c r="G290" s="1859"/>
      <c r="H290" s="861">
        <f>DSUM(Datos!$C$2114:$H$2136,"emisiones",'11. Informe final. Resultados'!E278:J279)/1000</f>
        <v>0</v>
      </c>
      <c r="I290" s="862" t="str">
        <f>IF($G$13&lt;2021,"t CO₂","t CO₂e")</f>
        <v>t CO₂e</v>
      </c>
      <c r="J290" s="853"/>
      <c r="K290" s="853"/>
      <c r="L290" s="1860" t="s">
        <v>1052</v>
      </c>
      <c r="M290" s="1859" t="s">
        <v>900</v>
      </c>
      <c r="N290" s="1859"/>
      <c r="O290" s="861">
        <f>DSUM(Datos!$C$2114:$H$2136,"emisiones",'11. Informe final. Resultados'!L278:P279)/1000</f>
        <v>0</v>
      </c>
      <c r="P290" s="862" t="str">
        <f>IF($G$13&lt;2021,"t CO₂","t CO₂e")</f>
        <v>t CO₂e</v>
      </c>
      <c r="Q290" s="308"/>
      <c r="R290" s="303"/>
      <c r="S290" s="303"/>
    </row>
    <row r="291" spans="1:30" ht="18" customHeight="1" x14ac:dyDescent="0.3">
      <c r="D291" s="281"/>
      <c r="E291" s="1860"/>
      <c r="F291" s="1859" t="s">
        <v>901</v>
      </c>
      <c r="G291" s="1859"/>
      <c r="H291" s="861">
        <f>DSUM(Datos!$C$2380:$H$2390,"emisiones",'11. Informe final. Resultados'!E278:J279)/1000</f>
        <v>0</v>
      </c>
      <c r="I291" s="862" t="str">
        <f>IF($G$13&lt;2021,"t CO₂","t CO₂e")</f>
        <v>t CO₂e</v>
      </c>
      <c r="J291" s="853"/>
      <c r="K291" s="853"/>
      <c r="L291" s="1860"/>
      <c r="M291" s="1859" t="s">
        <v>901</v>
      </c>
      <c r="N291" s="1859"/>
      <c r="O291" s="861">
        <f>DSUM(Datos!$C$2380:$H$2390,"emisiones",'11. Informe final. Resultados'!L278:P279)/1000</f>
        <v>0</v>
      </c>
      <c r="P291" s="862" t="str">
        <f>IF($G$13&lt;2021,"t CO₂","t CO₂e")</f>
        <v>t CO₂e</v>
      </c>
      <c r="Q291" s="308"/>
      <c r="R291" s="303"/>
      <c r="S291" s="303"/>
    </row>
    <row r="292" spans="1:30" ht="18" customHeight="1" x14ac:dyDescent="0.3">
      <c r="D292" s="281"/>
      <c r="E292" s="1860"/>
      <c r="F292" s="1859" t="s">
        <v>1031</v>
      </c>
      <c r="G292" s="1859"/>
      <c r="H292" s="861">
        <f>DSUM(Datos!$C$2404:$G$2414,"emisiones",'11. Informe final. Resultados'!E278:J279)/1000</f>
        <v>0</v>
      </c>
      <c r="I292" s="862" t="s">
        <v>920</v>
      </c>
      <c r="J292" s="853"/>
      <c r="K292" s="853"/>
      <c r="L292" s="1860"/>
      <c r="M292" s="1859" t="s">
        <v>1031</v>
      </c>
      <c r="N292" s="1859"/>
      <c r="O292" s="861">
        <f>DSUM(Datos!$C$2404:$G$2414,"emisiones",'11. Informe final. Resultados'!L278:P279)/1000</f>
        <v>0</v>
      </c>
      <c r="P292" s="862" t="s">
        <v>920</v>
      </c>
      <c r="Q292" s="308"/>
      <c r="R292" s="303"/>
      <c r="S292" s="303"/>
    </row>
    <row r="293" spans="1:30" ht="18" customHeight="1" x14ac:dyDescent="0.3">
      <c r="D293" s="281"/>
      <c r="E293" s="1859" t="s">
        <v>1032</v>
      </c>
      <c r="F293" s="1859"/>
      <c r="G293" s="1859"/>
      <c r="H293" s="863">
        <f>SUM(H290:H292)</f>
        <v>0</v>
      </c>
      <c r="I293" s="862" t="str">
        <f t="shared" ref="I293" si="19">IF($G$13&lt;2021,"t CO₂","t CO₂e")</f>
        <v>t CO₂e</v>
      </c>
      <c r="J293" s="853"/>
      <c r="K293" s="853"/>
      <c r="L293" s="1859" t="s">
        <v>1032</v>
      </c>
      <c r="M293" s="1859"/>
      <c r="N293" s="1859"/>
      <c r="O293" s="863">
        <f>SUM(O290:O292)</f>
        <v>0</v>
      </c>
      <c r="P293" s="862" t="str">
        <f t="shared" ref="P293" si="20">IF($G$13&lt;2021,"t CO₂","t CO₂e")</f>
        <v>t CO₂e</v>
      </c>
      <c r="Q293" s="308"/>
      <c r="R293" s="303"/>
      <c r="S293" s="303"/>
    </row>
    <row r="294" spans="1:30" ht="5.25" customHeight="1" x14ac:dyDescent="0.3">
      <c r="D294" s="281"/>
      <c r="E294" s="859"/>
      <c r="F294" s="859"/>
      <c r="G294" s="859"/>
      <c r="H294" s="858"/>
      <c r="I294" s="859"/>
      <c r="J294" s="853"/>
      <c r="K294" s="853"/>
      <c r="L294" s="859"/>
      <c r="M294" s="859"/>
      <c r="N294" s="859"/>
      <c r="O294" s="858"/>
      <c r="P294" s="859"/>
      <c r="Q294" s="308"/>
      <c r="R294" s="303"/>
      <c r="S294" s="303"/>
    </row>
    <row r="295" spans="1:30" ht="18" customHeight="1" x14ac:dyDescent="0.3">
      <c r="D295" s="281"/>
      <c r="E295" s="859" t="s">
        <v>528</v>
      </c>
      <c r="F295" s="1859"/>
      <c r="G295" s="1859"/>
      <c r="H295" s="858">
        <f>IF(ISNUMBER(SUM(H288+H293)),SUM(SUM(H293+H288)),"")</f>
        <v>0</v>
      </c>
      <c r="I295" s="864" t="s">
        <v>920</v>
      </c>
      <c r="J295" s="853"/>
      <c r="K295" s="853"/>
      <c r="L295" s="859" t="s">
        <v>528</v>
      </c>
      <c r="M295" s="1859"/>
      <c r="N295" s="1859"/>
      <c r="O295" s="858">
        <f>IF(ISNUMBER(SUM(O288+O293)),SUM(SUM(O293+O288)),"")</f>
        <v>0</v>
      </c>
      <c r="P295" s="865" t="s">
        <v>920</v>
      </c>
      <c r="Q295" s="308"/>
      <c r="R295" s="303"/>
      <c r="S295" s="303"/>
    </row>
    <row r="296" spans="1:30" s="303" customFormat="1" ht="18" customHeight="1" x14ac:dyDescent="0.3">
      <c r="A296" s="363"/>
      <c r="B296" s="919"/>
      <c r="C296" s="310"/>
      <c r="D296" s="299"/>
      <c r="E296" s="853" t="s">
        <v>186</v>
      </c>
      <c r="F296" s="853"/>
      <c r="G296" s="854"/>
      <c r="H296" s="854"/>
      <c r="I296" s="854"/>
      <c r="J296" s="853"/>
      <c r="K296" s="853"/>
      <c r="L296" s="853" t="s">
        <v>186</v>
      </c>
      <c r="M296" s="853"/>
      <c r="N296" s="854"/>
      <c r="O296" s="854"/>
      <c r="P296" s="854"/>
      <c r="Q296" s="308"/>
      <c r="T296" s="281"/>
      <c r="U296" s="281"/>
      <c r="V296" s="281"/>
      <c r="W296" s="281"/>
      <c r="X296" s="281"/>
      <c r="Y296" s="281"/>
      <c r="Z296" s="281"/>
      <c r="AA296" s="281"/>
      <c r="AB296" s="281"/>
      <c r="AC296" s="281"/>
      <c r="AD296" s="281"/>
    </row>
    <row r="297" spans="1:30" s="303" customFormat="1" ht="18" customHeight="1" x14ac:dyDescent="0.3">
      <c r="A297" s="363"/>
      <c r="B297" s="919"/>
      <c r="C297" s="310"/>
      <c r="D297" s="299"/>
      <c r="E297" s="1861" t="e">
        <f>Datos!#REF!</f>
        <v>#REF!</v>
      </c>
      <c r="F297" s="1861"/>
      <c r="G297" s="1861"/>
      <c r="H297" s="1861"/>
      <c r="I297" s="1861"/>
      <c r="J297" s="1861"/>
      <c r="K297" s="855"/>
      <c r="L297" s="1861" t="e">
        <f>Datos!#REF!</f>
        <v>#REF!</v>
      </c>
      <c r="M297" s="1861"/>
      <c r="N297" s="1861"/>
      <c r="O297" s="1861"/>
      <c r="P297" s="1861"/>
      <c r="Q297" s="306"/>
      <c r="T297" s="281"/>
      <c r="U297" s="281"/>
      <c r="V297" s="281"/>
      <c r="W297" s="281"/>
      <c r="X297" s="281"/>
      <c r="Y297" s="281"/>
      <c r="Z297" s="281"/>
      <c r="AA297" s="281"/>
      <c r="AB297" s="281"/>
      <c r="AC297" s="281"/>
      <c r="AD297" s="281"/>
    </row>
    <row r="298" spans="1:30" s="303" customFormat="1" ht="9.75" customHeight="1" x14ac:dyDescent="0.3">
      <c r="A298" s="363"/>
      <c r="B298" s="919"/>
      <c r="C298" s="310"/>
      <c r="D298" s="299"/>
      <c r="E298" s="853"/>
      <c r="F298" s="853"/>
      <c r="G298" s="854"/>
      <c r="H298" s="854"/>
      <c r="I298" s="854"/>
      <c r="J298" s="853"/>
      <c r="K298" s="853"/>
      <c r="L298" s="853"/>
      <c r="M298" s="853"/>
      <c r="N298" s="854"/>
      <c r="O298" s="854"/>
      <c r="P298" s="854"/>
      <c r="Q298" s="308"/>
      <c r="T298" s="281"/>
      <c r="U298" s="281"/>
      <c r="V298" s="281"/>
      <c r="W298" s="281"/>
      <c r="X298" s="281"/>
      <c r="Y298" s="281"/>
      <c r="Z298" s="281"/>
      <c r="AA298" s="281"/>
      <c r="AB298" s="281"/>
      <c r="AC298" s="281"/>
      <c r="AD298" s="281"/>
    </row>
    <row r="299" spans="1:30" ht="18" customHeight="1" x14ac:dyDescent="0.3">
      <c r="D299" s="281"/>
      <c r="E299" s="1860" t="s">
        <v>1051</v>
      </c>
      <c r="F299" s="1859" t="s">
        <v>921</v>
      </c>
      <c r="G299" s="1859"/>
      <c r="H299" s="856">
        <f>DSUM(Datos!$C$1233:$O$1255,"emisiones",'11. Informe final. Resultados'!E296:J297)/1000</f>
        <v>0</v>
      </c>
      <c r="I299" s="857" t="s">
        <v>920</v>
      </c>
      <c r="J299" s="853"/>
      <c r="K299" s="853"/>
      <c r="L299" s="1860" t="s">
        <v>1051</v>
      </c>
      <c r="M299" s="1859" t="s">
        <v>921</v>
      </c>
      <c r="N299" s="1859"/>
      <c r="O299" s="856">
        <f>DSUM(Datos!$C$1233:$O$1255,"emisiones",'11. Informe final. Resultados'!L296:P297)/1000</f>
        <v>0</v>
      </c>
      <c r="P299" s="857" t="s">
        <v>920</v>
      </c>
      <c r="Q299" s="308"/>
      <c r="R299" s="303"/>
      <c r="S299" s="303"/>
    </row>
    <row r="300" spans="1:30" ht="18" customHeight="1" x14ac:dyDescent="0.3">
      <c r="D300" s="281"/>
      <c r="E300" s="1860"/>
      <c r="F300" s="1859" t="s">
        <v>922</v>
      </c>
      <c r="G300" s="1859"/>
      <c r="H300" s="856">
        <f>DSUM(Datos!$D$1301:$I$1333,"emisiones",'11. Informe final. Resultados'!E296:J297)/1000</f>
        <v>0</v>
      </c>
      <c r="I300" s="857" t="s">
        <v>920</v>
      </c>
      <c r="J300" s="853"/>
      <c r="K300" s="853"/>
      <c r="L300" s="1860"/>
      <c r="M300" s="1859" t="s">
        <v>922</v>
      </c>
      <c r="N300" s="1859"/>
      <c r="O300" s="856">
        <f>DSUM(Datos!$D$1301:$I$1333,"emisiones",'11. Informe final. Resultados'!L296:P297)/1000</f>
        <v>0</v>
      </c>
      <c r="P300" s="857" t="s">
        <v>920</v>
      </c>
      <c r="Q300" s="308"/>
      <c r="R300" s="303"/>
      <c r="S300" s="303"/>
    </row>
    <row r="301" spans="1:30" ht="18" customHeight="1" x14ac:dyDescent="0.3">
      <c r="D301" s="281"/>
      <c r="E301" s="1860"/>
      <c r="F301" s="1859" t="s">
        <v>708</v>
      </c>
      <c r="G301" s="1859"/>
      <c r="H301" s="856">
        <f>DSUM(Datos!$C$1463:$P$1483,"emisiones",'11. Informe final. Resultados'!E296:J297)/1000</f>
        <v>0</v>
      </c>
      <c r="I301" s="857" t="s">
        <v>920</v>
      </c>
      <c r="J301" s="853"/>
      <c r="K301" s="853"/>
      <c r="L301" s="1860"/>
      <c r="M301" s="1859" t="s">
        <v>708</v>
      </c>
      <c r="N301" s="1859"/>
      <c r="O301" s="856">
        <f>DSUM(Datos!$C$1463:$P$1483,"emisiones",'11. Informe final. Resultados'!L296:P297)/1000</f>
        <v>0</v>
      </c>
      <c r="P301" s="857" t="s">
        <v>920</v>
      </c>
      <c r="Q301" s="308"/>
      <c r="R301" s="303"/>
      <c r="S301" s="303"/>
    </row>
    <row r="302" spans="1:30" ht="18" customHeight="1" x14ac:dyDescent="0.3">
      <c r="D302" s="281"/>
      <c r="E302" s="1860"/>
      <c r="F302" s="1859" t="s">
        <v>898</v>
      </c>
      <c r="G302" s="1859"/>
      <c r="H302" s="856">
        <f>DSUM(Datos!$C$1913:$P$1918,"emisiones",'11. Informe final. Resultados'!E296:J297)/1000</f>
        <v>0</v>
      </c>
      <c r="I302" s="857" t="s">
        <v>920</v>
      </c>
      <c r="J302" s="853"/>
      <c r="K302" s="853"/>
      <c r="L302" s="1860"/>
      <c r="M302" s="1859" t="s">
        <v>898</v>
      </c>
      <c r="N302" s="1859"/>
      <c r="O302" s="856">
        <f>DSUM(Datos!$C$1913:$P$1918,"emisiones",'11. Informe final. Resultados'!L296:P297)/1000</f>
        <v>0</v>
      </c>
      <c r="P302" s="857" t="s">
        <v>920</v>
      </c>
      <c r="Q302" s="308"/>
      <c r="R302" s="303"/>
      <c r="S302" s="303"/>
    </row>
    <row r="303" spans="1:30" ht="18" customHeight="1" x14ac:dyDescent="0.3">
      <c r="D303" s="281"/>
      <c r="E303" s="1860"/>
      <c r="F303" s="1859" t="s">
        <v>716</v>
      </c>
      <c r="G303" s="1859"/>
      <c r="H303" s="856">
        <f>DSUM(Datos!$C$1670:$P$1681,"emisiones",'11. Informe final. Resultados'!E296:J297)/1000</f>
        <v>0</v>
      </c>
      <c r="I303" s="857" t="s">
        <v>920</v>
      </c>
      <c r="J303" s="853"/>
      <c r="K303" s="853"/>
      <c r="L303" s="1860"/>
      <c r="M303" s="1859" t="s">
        <v>716</v>
      </c>
      <c r="N303" s="1859"/>
      <c r="O303" s="856">
        <f>DSUM(Datos!$C$1670:$P$1681,"emisiones",'11. Informe final. Resultados'!L296:P297)/1000</f>
        <v>0</v>
      </c>
      <c r="P303" s="857" t="s">
        <v>920</v>
      </c>
      <c r="Q303" s="308"/>
      <c r="R303" s="303"/>
      <c r="S303" s="303"/>
    </row>
    <row r="304" spans="1:30" ht="18" customHeight="1" x14ac:dyDescent="0.3">
      <c r="D304" s="281"/>
      <c r="E304" s="1860"/>
      <c r="F304" s="1859" t="s">
        <v>909</v>
      </c>
      <c r="G304" s="1859"/>
      <c r="H304" s="856">
        <f>DSUM(Datos!$C$1982:$I$2004,"emisiones",'11. Informe final. Resultados'!E296:J297)/1000</f>
        <v>0</v>
      </c>
      <c r="I304" s="857" t="s">
        <v>920</v>
      </c>
      <c r="J304" s="853"/>
      <c r="K304" s="853"/>
      <c r="L304" s="1860"/>
      <c r="M304" s="1859" t="s">
        <v>909</v>
      </c>
      <c r="N304" s="1859"/>
      <c r="O304" s="856">
        <f>DSUM(Datos!$C$1982:$I$2004,"emisiones",'11. Informe final. Resultados'!L296:P297)/1000</f>
        <v>0</v>
      </c>
      <c r="P304" s="857" t="s">
        <v>920</v>
      </c>
      <c r="Q304" s="308"/>
      <c r="R304" s="303"/>
      <c r="S304" s="303"/>
    </row>
    <row r="305" spans="1:30" ht="18" customHeight="1" x14ac:dyDescent="0.3">
      <c r="D305" s="281"/>
      <c r="E305" s="1860"/>
      <c r="F305" s="1859" t="s">
        <v>904</v>
      </c>
      <c r="G305" s="1859"/>
      <c r="H305" s="856">
        <f>DSUM(Datos!$C$2068:$J$2083,"emisiones",'11. Informe final. Resultados'!E296:J297)/1000</f>
        <v>0</v>
      </c>
      <c r="I305" s="857" t="s">
        <v>920</v>
      </c>
      <c r="J305" s="853"/>
      <c r="K305" s="853"/>
      <c r="L305" s="1860"/>
      <c r="M305" s="1859" t="s">
        <v>904</v>
      </c>
      <c r="N305" s="1859"/>
      <c r="O305" s="856">
        <f>DSUM(Datos!$C$2068:$J$2083,"emisiones",'11. Informe final. Resultados'!L296:P297)/1000</f>
        <v>0</v>
      </c>
      <c r="P305" s="857" t="s">
        <v>920</v>
      </c>
      <c r="Q305" s="308"/>
      <c r="R305" s="303"/>
      <c r="S305" s="303"/>
    </row>
    <row r="306" spans="1:30" ht="18" customHeight="1" x14ac:dyDescent="0.3">
      <c r="D306" s="281"/>
      <c r="E306" s="1859" t="s">
        <v>914</v>
      </c>
      <c r="F306" s="1859"/>
      <c r="G306" s="1859"/>
      <c r="H306" s="856">
        <f>SUM(H299:H305)</f>
        <v>0</v>
      </c>
      <c r="I306" s="857" t="s">
        <v>920</v>
      </c>
      <c r="J306" s="853"/>
      <c r="K306" s="853"/>
      <c r="L306" s="1859" t="s">
        <v>914</v>
      </c>
      <c r="M306" s="1859"/>
      <c r="N306" s="1859"/>
      <c r="O306" s="856">
        <f>SUM(O299:O305)</f>
        <v>0</v>
      </c>
      <c r="P306" s="857" t="s">
        <v>920</v>
      </c>
      <c r="Q306" s="308"/>
      <c r="R306" s="303"/>
      <c r="S306" s="303"/>
    </row>
    <row r="307" spans="1:30" ht="6" customHeight="1" x14ac:dyDescent="0.3">
      <c r="D307" s="281"/>
      <c r="E307" s="859"/>
      <c r="F307" s="860"/>
      <c r="G307" s="860"/>
      <c r="H307" s="856"/>
      <c r="I307" s="860"/>
      <c r="J307" s="853"/>
      <c r="K307" s="853"/>
      <c r="L307" s="859"/>
      <c r="M307" s="860"/>
      <c r="N307" s="860"/>
      <c r="O307" s="856"/>
      <c r="P307" s="860"/>
      <c r="Q307" s="308"/>
      <c r="R307" s="303"/>
      <c r="S307" s="303"/>
    </row>
    <row r="308" spans="1:30" ht="18" customHeight="1" x14ac:dyDescent="0.3">
      <c r="D308" s="281"/>
      <c r="E308" s="1860" t="s">
        <v>1052</v>
      </c>
      <c r="F308" s="1859" t="s">
        <v>900</v>
      </c>
      <c r="G308" s="1859"/>
      <c r="H308" s="861">
        <f>DSUM(Datos!$C$2114:$H$2136,"emisiones",'11. Informe final. Resultados'!E296:J297)/1000</f>
        <v>0</v>
      </c>
      <c r="I308" s="862" t="str">
        <f>IF($G$13&lt;2021,"t CO₂","t CO₂e")</f>
        <v>t CO₂e</v>
      </c>
      <c r="J308" s="853"/>
      <c r="K308" s="853"/>
      <c r="L308" s="1860" t="s">
        <v>1052</v>
      </c>
      <c r="M308" s="1859" t="s">
        <v>900</v>
      </c>
      <c r="N308" s="1859"/>
      <c r="O308" s="861">
        <f>DSUM(Datos!$C$2114:$H$2136,"emisiones",'11. Informe final. Resultados'!L296:P297)/1000</f>
        <v>0</v>
      </c>
      <c r="P308" s="862" t="str">
        <f>IF($G$13&lt;2021,"t CO₂","t CO₂e")</f>
        <v>t CO₂e</v>
      </c>
      <c r="Q308" s="308"/>
      <c r="R308" s="303"/>
      <c r="S308" s="303"/>
    </row>
    <row r="309" spans="1:30" ht="18" customHeight="1" x14ac:dyDescent="0.3">
      <c r="D309" s="281"/>
      <c r="E309" s="1860"/>
      <c r="F309" s="1859" t="s">
        <v>901</v>
      </c>
      <c r="G309" s="1859"/>
      <c r="H309" s="861">
        <f>DSUM(Datos!$C$2380:$H$2390,"emisiones",'11. Informe final. Resultados'!E296:J297)/1000</f>
        <v>0</v>
      </c>
      <c r="I309" s="862" t="str">
        <f>IF($G$13&lt;2021,"t CO₂","t CO₂e")</f>
        <v>t CO₂e</v>
      </c>
      <c r="J309" s="853"/>
      <c r="K309" s="853"/>
      <c r="L309" s="1860"/>
      <c r="M309" s="1859" t="s">
        <v>901</v>
      </c>
      <c r="N309" s="1859"/>
      <c r="O309" s="861">
        <f>DSUM(Datos!$C$2380:$H$2390,"emisiones",'11. Informe final. Resultados'!L296:P297)/1000</f>
        <v>0</v>
      </c>
      <c r="P309" s="862" t="str">
        <f>IF($G$13&lt;2021,"t CO₂","t CO₂e")</f>
        <v>t CO₂e</v>
      </c>
      <c r="Q309" s="308"/>
      <c r="R309" s="303"/>
      <c r="S309" s="303"/>
    </row>
    <row r="310" spans="1:30" ht="18" customHeight="1" x14ac:dyDescent="0.3">
      <c r="D310" s="281"/>
      <c r="E310" s="1860"/>
      <c r="F310" s="1859" t="s">
        <v>1031</v>
      </c>
      <c r="G310" s="1859"/>
      <c r="H310" s="861">
        <f>DSUM(Datos!$C$2404:$G$2414,"emisiones",'11. Informe final. Resultados'!E296:J297)/1000</f>
        <v>0</v>
      </c>
      <c r="I310" s="862" t="s">
        <v>920</v>
      </c>
      <c r="J310" s="853"/>
      <c r="K310" s="853"/>
      <c r="L310" s="1860"/>
      <c r="M310" s="1859" t="s">
        <v>1031</v>
      </c>
      <c r="N310" s="1859"/>
      <c r="O310" s="861">
        <f>DSUM(Datos!$C$2404:$G$2414,"emisiones",'11. Informe final. Resultados'!L296:P297)/1000</f>
        <v>0</v>
      </c>
      <c r="P310" s="862" t="s">
        <v>920</v>
      </c>
      <c r="Q310" s="308"/>
      <c r="R310" s="303"/>
      <c r="S310" s="303"/>
    </row>
    <row r="311" spans="1:30" ht="18" customHeight="1" x14ac:dyDescent="0.3">
      <c r="D311" s="281"/>
      <c r="E311" s="1859" t="s">
        <v>1032</v>
      </c>
      <c r="F311" s="1859"/>
      <c r="G311" s="1859"/>
      <c r="H311" s="863">
        <f>SUM(H308:H310)</f>
        <v>0</v>
      </c>
      <c r="I311" s="862" t="str">
        <f t="shared" ref="I311" si="21">IF($G$13&lt;2021,"t CO₂","t CO₂e")</f>
        <v>t CO₂e</v>
      </c>
      <c r="J311" s="853"/>
      <c r="K311" s="853"/>
      <c r="L311" s="1859" t="s">
        <v>1032</v>
      </c>
      <c r="M311" s="1859"/>
      <c r="N311" s="1859"/>
      <c r="O311" s="863">
        <f>SUM(O308:O310)</f>
        <v>0</v>
      </c>
      <c r="P311" s="862" t="str">
        <f t="shared" ref="P311" si="22">IF($G$13&lt;2021,"t CO₂","t CO₂e")</f>
        <v>t CO₂e</v>
      </c>
      <c r="Q311" s="308"/>
      <c r="R311" s="303"/>
      <c r="S311" s="303"/>
    </row>
    <row r="312" spans="1:30" ht="5.25" customHeight="1" x14ac:dyDescent="0.3">
      <c r="D312" s="281"/>
      <c r="E312" s="859"/>
      <c r="F312" s="859"/>
      <c r="G312" s="859"/>
      <c r="H312" s="858"/>
      <c r="I312" s="859"/>
      <c r="J312" s="853"/>
      <c r="K312" s="853"/>
      <c r="L312" s="859"/>
      <c r="M312" s="859"/>
      <c r="N312" s="859"/>
      <c r="O312" s="858"/>
      <c r="P312" s="859"/>
      <c r="Q312" s="308"/>
      <c r="R312" s="303"/>
      <c r="S312" s="303"/>
    </row>
    <row r="313" spans="1:30" ht="18" customHeight="1" x14ac:dyDescent="0.3">
      <c r="D313" s="281"/>
      <c r="E313" s="859" t="s">
        <v>528</v>
      </c>
      <c r="F313" s="1859"/>
      <c r="G313" s="1859"/>
      <c r="H313" s="858">
        <f>IF(ISNUMBER(SUM(H306+H311)),SUM(SUM(H311+H306)),"")</f>
        <v>0</v>
      </c>
      <c r="I313" s="864" t="s">
        <v>920</v>
      </c>
      <c r="J313" s="853"/>
      <c r="K313" s="853"/>
      <c r="L313" s="859" t="s">
        <v>528</v>
      </c>
      <c r="M313" s="1859"/>
      <c r="N313" s="1859"/>
      <c r="O313" s="858">
        <f>IF(ISNUMBER(SUM(O306+O311)),SUM(SUM(O311+O306)),"")</f>
        <v>0</v>
      </c>
      <c r="P313" s="865" t="s">
        <v>920</v>
      </c>
      <c r="Q313" s="308"/>
      <c r="R313" s="303"/>
      <c r="S313" s="303"/>
    </row>
    <row r="314" spans="1:30" s="303" customFormat="1" x14ac:dyDescent="0.3">
      <c r="A314" s="363"/>
      <c r="B314" s="919"/>
      <c r="C314" s="215"/>
      <c r="D314" s="281"/>
      <c r="E314" s="853"/>
      <c r="F314" s="853"/>
      <c r="G314" s="854"/>
      <c r="H314" s="854"/>
      <c r="I314" s="854"/>
      <c r="J314" s="854"/>
      <c r="K314" s="853"/>
      <c r="L314" s="853"/>
      <c r="M314" s="853"/>
      <c r="N314" s="853"/>
      <c r="O314" s="853"/>
      <c r="P314" s="853"/>
      <c r="Q314" s="281"/>
      <c r="R314" s="281"/>
      <c r="S314" s="281"/>
      <c r="T314" s="281"/>
      <c r="U314" s="281"/>
      <c r="V314" s="281"/>
      <c r="W314" s="281"/>
      <c r="X314" s="281"/>
      <c r="Y314" s="281"/>
      <c r="Z314" s="281"/>
      <c r="AA314" s="281"/>
      <c r="AB314" s="281"/>
      <c r="AC314" s="281"/>
      <c r="AD314" s="281"/>
    </row>
    <row r="315" spans="1:30" s="303" customFormat="1" x14ac:dyDescent="0.3">
      <c r="A315" s="363"/>
      <c r="B315" s="919"/>
      <c r="C315" s="215"/>
      <c r="D315" s="281"/>
      <c r="E315" s="853"/>
      <c r="F315" s="853"/>
      <c r="G315" s="854"/>
      <c r="H315" s="854"/>
      <c r="I315" s="854"/>
      <c r="J315" s="854"/>
      <c r="K315" s="853"/>
      <c r="L315" s="853"/>
      <c r="M315" s="853"/>
      <c r="N315" s="853"/>
      <c r="O315" s="853"/>
      <c r="P315" s="853"/>
      <c r="Q315" s="281"/>
      <c r="R315" s="281"/>
      <c r="S315" s="281"/>
      <c r="T315" s="281"/>
      <c r="U315" s="281"/>
      <c r="V315" s="281"/>
      <c r="W315" s="281"/>
      <c r="X315" s="281"/>
      <c r="Y315" s="281"/>
      <c r="Z315" s="281"/>
      <c r="AA315" s="281"/>
      <c r="AB315" s="281"/>
      <c r="AC315" s="281"/>
      <c r="AD315" s="281"/>
    </row>
    <row r="316" spans="1:30" s="303" customFormat="1" x14ac:dyDescent="0.3">
      <c r="A316" s="363"/>
      <c r="B316" s="919"/>
      <c r="C316" s="215"/>
      <c r="D316" s="281"/>
      <c r="E316" s="853"/>
      <c r="F316" s="853"/>
      <c r="G316" s="854"/>
      <c r="H316" s="854"/>
      <c r="I316" s="854"/>
      <c r="J316" s="854"/>
      <c r="K316" s="853"/>
      <c r="L316" s="853"/>
      <c r="M316" s="853"/>
      <c r="N316" s="853"/>
      <c r="O316" s="853"/>
      <c r="P316" s="853"/>
      <c r="Q316" s="281"/>
      <c r="R316" s="281"/>
      <c r="S316" s="281"/>
      <c r="T316" s="281"/>
      <c r="U316" s="281"/>
      <c r="V316" s="281"/>
      <c r="W316" s="281"/>
      <c r="X316" s="281"/>
      <c r="Y316" s="281"/>
      <c r="Z316" s="281"/>
      <c r="AA316" s="281"/>
      <c r="AB316" s="281"/>
      <c r="AC316" s="281"/>
      <c r="AD316" s="281"/>
    </row>
    <row r="317" spans="1:30" s="303" customFormat="1" x14ac:dyDescent="0.3">
      <c r="A317" s="363"/>
      <c r="B317" s="919"/>
      <c r="C317" s="215"/>
      <c r="D317" s="281"/>
      <c r="E317" s="853"/>
      <c r="F317" s="853"/>
      <c r="G317" s="854"/>
      <c r="H317" s="854"/>
      <c r="I317" s="854"/>
      <c r="J317" s="854"/>
      <c r="K317" s="853"/>
      <c r="L317" s="853"/>
      <c r="M317" s="853"/>
      <c r="N317" s="853"/>
      <c r="O317" s="853"/>
      <c r="P317" s="853"/>
      <c r="Q317" s="281"/>
      <c r="R317" s="281"/>
      <c r="S317" s="281"/>
      <c r="T317" s="281"/>
      <c r="U317" s="281"/>
      <c r="V317" s="281"/>
      <c r="W317" s="281"/>
      <c r="X317" s="281"/>
      <c r="Y317" s="281"/>
      <c r="Z317" s="281"/>
      <c r="AA317" s="281"/>
      <c r="AB317" s="281"/>
      <c r="AC317" s="281"/>
      <c r="AD317" s="281"/>
    </row>
    <row r="318" spans="1:30" s="303" customFormat="1" x14ac:dyDescent="0.3">
      <c r="A318" s="363"/>
      <c r="B318" s="919"/>
      <c r="C318" s="215"/>
      <c r="D318" s="281"/>
      <c r="E318" s="853"/>
      <c r="F318" s="853"/>
      <c r="G318" s="854"/>
      <c r="H318" s="854"/>
      <c r="I318" s="854"/>
      <c r="J318" s="854"/>
      <c r="K318" s="853"/>
      <c r="L318" s="853"/>
      <c r="M318" s="853"/>
      <c r="N318" s="853"/>
      <c r="O318" s="853"/>
      <c r="P318" s="853"/>
      <c r="Q318" s="281"/>
      <c r="R318" s="281"/>
      <c r="S318" s="281"/>
      <c r="T318" s="281"/>
      <c r="U318" s="281"/>
      <c r="V318" s="281"/>
      <c r="W318" s="281"/>
      <c r="X318" s="281"/>
      <c r="Y318" s="281"/>
      <c r="Z318" s="281"/>
      <c r="AA318" s="281"/>
      <c r="AB318" s="281"/>
      <c r="AC318" s="281"/>
      <c r="AD318" s="281"/>
    </row>
    <row r="319" spans="1:30" s="303" customFormat="1" x14ac:dyDescent="0.3">
      <c r="A319" s="363"/>
      <c r="B319" s="919"/>
      <c r="C319" s="215"/>
      <c r="D319" s="281"/>
      <c r="E319" s="853"/>
      <c r="F319" s="853"/>
      <c r="G319" s="854"/>
      <c r="H319" s="854"/>
      <c r="I319" s="854"/>
      <c r="J319" s="854"/>
      <c r="K319" s="853"/>
      <c r="L319" s="853"/>
      <c r="M319" s="853"/>
      <c r="N319" s="853"/>
      <c r="O319" s="853"/>
      <c r="P319" s="853"/>
      <c r="Q319" s="281"/>
      <c r="R319" s="281"/>
      <c r="S319" s="281"/>
      <c r="T319" s="281"/>
      <c r="U319" s="281"/>
      <c r="V319" s="281"/>
      <c r="W319" s="281"/>
      <c r="X319" s="281"/>
      <c r="Y319" s="281"/>
      <c r="Z319" s="281"/>
      <c r="AA319" s="281"/>
      <c r="AB319" s="281"/>
      <c r="AC319" s="281"/>
      <c r="AD319" s="281"/>
    </row>
    <row r="320" spans="1:30" s="303" customFormat="1" x14ac:dyDescent="0.3">
      <c r="A320" s="363"/>
      <c r="B320" s="919"/>
      <c r="C320" s="215"/>
      <c r="D320" s="281"/>
      <c r="E320" s="853"/>
      <c r="F320" s="853"/>
      <c r="G320" s="854"/>
      <c r="H320" s="854"/>
      <c r="I320" s="854"/>
      <c r="J320" s="854"/>
      <c r="K320" s="853"/>
      <c r="L320" s="853"/>
      <c r="M320" s="853"/>
      <c r="N320" s="853"/>
      <c r="O320" s="853"/>
      <c r="P320" s="853"/>
      <c r="Q320" s="281"/>
      <c r="R320" s="281"/>
      <c r="S320" s="281"/>
      <c r="T320" s="281"/>
      <c r="U320" s="281"/>
      <c r="V320" s="281"/>
      <c r="W320" s="281"/>
      <c r="X320" s="281"/>
      <c r="Y320" s="281"/>
      <c r="Z320" s="281"/>
      <c r="AA320" s="281"/>
      <c r="AB320" s="281"/>
      <c r="AC320" s="281"/>
      <c r="AD320" s="281"/>
    </row>
    <row r="321" spans="1:30" s="303" customFormat="1" x14ac:dyDescent="0.3">
      <c r="A321" s="363"/>
      <c r="B321" s="919"/>
      <c r="C321" s="215"/>
      <c r="D321" s="281"/>
      <c r="E321" s="853"/>
      <c r="F321" s="853"/>
      <c r="G321" s="854"/>
      <c r="H321" s="854"/>
      <c r="I321" s="854"/>
      <c r="J321" s="854"/>
      <c r="K321" s="853"/>
      <c r="L321" s="853"/>
      <c r="M321" s="853"/>
      <c r="N321" s="853"/>
      <c r="O321" s="853"/>
      <c r="P321" s="853"/>
      <c r="Q321" s="281"/>
      <c r="R321" s="281"/>
      <c r="S321" s="281"/>
      <c r="T321" s="281"/>
      <c r="U321" s="281"/>
      <c r="V321" s="281"/>
      <c r="W321" s="281"/>
      <c r="X321" s="281"/>
      <c r="Y321" s="281"/>
      <c r="Z321" s="281"/>
      <c r="AA321" s="281"/>
      <c r="AB321" s="281"/>
      <c r="AC321" s="281"/>
      <c r="AD321" s="281"/>
    </row>
    <row r="322" spans="1:30" s="303" customFormat="1" x14ac:dyDescent="0.3">
      <c r="A322" s="363"/>
      <c r="B322" s="919"/>
      <c r="C322" s="215"/>
      <c r="D322" s="281"/>
      <c r="E322" s="853"/>
      <c r="F322" s="853"/>
      <c r="G322" s="854"/>
      <c r="H322" s="854"/>
      <c r="I322" s="854"/>
      <c r="J322" s="854"/>
      <c r="K322" s="853"/>
      <c r="L322" s="853"/>
      <c r="M322" s="853"/>
      <c r="N322" s="853"/>
      <c r="O322" s="853"/>
      <c r="P322" s="853"/>
      <c r="Q322" s="281"/>
      <c r="R322" s="281"/>
      <c r="S322" s="281"/>
      <c r="T322" s="281"/>
      <c r="U322" s="281"/>
      <c r="V322" s="281"/>
      <c r="W322" s="281"/>
      <c r="X322" s="281"/>
      <c r="Y322" s="281"/>
      <c r="Z322" s="281"/>
      <c r="AA322" s="281"/>
      <c r="AB322" s="281"/>
      <c r="AC322" s="281"/>
      <c r="AD322" s="281"/>
    </row>
    <row r="323" spans="1:30" s="303" customFormat="1" x14ac:dyDescent="0.3">
      <c r="A323" s="363"/>
      <c r="B323" s="919"/>
      <c r="C323" s="215"/>
      <c r="D323" s="281"/>
      <c r="E323" s="853"/>
      <c r="F323" s="853"/>
      <c r="G323" s="854"/>
      <c r="H323" s="854"/>
      <c r="I323" s="854"/>
      <c r="J323" s="854"/>
      <c r="K323" s="853"/>
      <c r="L323" s="853"/>
      <c r="M323" s="853"/>
      <c r="N323" s="853"/>
      <c r="O323" s="853"/>
      <c r="P323" s="853"/>
      <c r="Q323" s="281"/>
      <c r="R323" s="281"/>
      <c r="S323" s="281"/>
      <c r="T323" s="281"/>
      <c r="U323" s="281"/>
      <c r="V323" s="281"/>
      <c r="W323" s="281"/>
      <c r="X323" s="281"/>
      <c r="Y323" s="281"/>
      <c r="Z323" s="281"/>
      <c r="AA323" s="281"/>
      <c r="AB323" s="281"/>
      <c r="AC323" s="281"/>
      <c r="AD323" s="281"/>
    </row>
    <row r="324" spans="1:30" s="303" customFormat="1" x14ac:dyDescent="0.3">
      <c r="A324" s="363"/>
      <c r="B324" s="919"/>
      <c r="C324" s="215"/>
      <c r="D324" s="281"/>
      <c r="E324" s="853"/>
      <c r="F324" s="853"/>
      <c r="G324" s="854"/>
      <c r="H324" s="854"/>
      <c r="I324" s="854"/>
      <c r="J324" s="854"/>
      <c r="K324" s="853"/>
      <c r="L324" s="853"/>
      <c r="M324" s="853"/>
      <c r="N324" s="853"/>
      <c r="O324" s="853"/>
      <c r="P324" s="853"/>
      <c r="Q324" s="281"/>
      <c r="R324" s="281"/>
      <c r="S324" s="281"/>
      <c r="T324" s="281"/>
      <c r="U324" s="281"/>
      <c r="V324" s="281"/>
      <c r="W324" s="281"/>
      <c r="X324" s="281"/>
      <c r="Y324" s="281"/>
      <c r="Z324" s="281"/>
      <c r="AA324" s="281"/>
      <c r="AB324" s="281"/>
      <c r="AC324" s="281"/>
      <c r="AD324" s="281"/>
    </row>
    <row r="325" spans="1:30" s="303" customFormat="1" x14ac:dyDescent="0.3">
      <c r="A325" s="363"/>
      <c r="B325" s="919"/>
      <c r="C325" s="215"/>
      <c r="D325" s="281"/>
      <c r="E325" s="853"/>
      <c r="F325" s="853"/>
      <c r="G325" s="854"/>
      <c r="H325" s="854"/>
      <c r="I325" s="854"/>
      <c r="J325" s="854"/>
      <c r="K325" s="853"/>
      <c r="L325" s="853"/>
      <c r="M325" s="853"/>
      <c r="N325" s="853"/>
      <c r="O325" s="853"/>
      <c r="P325" s="853"/>
      <c r="Q325" s="281"/>
      <c r="R325" s="281"/>
      <c r="S325" s="281"/>
      <c r="T325" s="281"/>
      <c r="U325" s="281"/>
      <c r="V325" s="281"/>
      <c r="W325" s="281"/>
      <c r="X325" s="281"/>
      <c r="Y325" s="281"/>
      <c r="Z325" s="281"/>
      <c r="AA325" s="281"/>
      <c r="AB325" s="281"/>
      <c r="AC325" s="281"/>
      <c r="AD325" s="281"/>
    </row>
    <row r="326" spans="1:30" s="303" customFormat="1" x14ac:dyDescent="0.3">
      <c r="A326" s="363"/>
      <c r="B326" s="919"/>
      <c r="C326" s="215"/>
      <c r="D326" s="281"/>
      <c r="E326" s="853"/>
      <c r="F326" s="853"/>
      <c r="G326" s="854"/>
      <c r="H326" s="854"/>
      <c r="I326" s="854"/>
      <c r="J326" s="854"/>
      <c r="K326" s="853"/>
      <c r="L326" s="853"/>
      <c r="M326" s="853"/>
      <c r="N326" s="853"/>
      <c r="O326" s="853"/>
      <c r="P326" s="853"/>
      <c r="Q326" s="281"/>
      <c r="R326" s="281"/>
      <c r="S326" s="281"/>
      <c r="T326" s="281"/>
      <c r="U326" s="281"/>
      <c r="V326" s="281"/>
      <c r="W326" s="281"/>
      <c r="X326" s="281"/>
      <c r="Y326" s="281"/>
      <c r="Z326" s="281"/>
      <c r="AA326" s="281"/>
      <c r="AB326" s="281"/>
      <c r="AC326" s="281"/>
      <c r="AD326" s="281"/>
    </row>
    <row r="327" spans="1:30" s="303" customFormat="1" x14ac:dyDescent="0.3">
      <c r="A327" s="363"/>
      <c r="B327" s="919"/>
      <c r="C327" s="215"/>
      <c r="D327" s="281"/>
      <c r="E327" s="853"/>
      <c r="F327" s="853"/>
      <c r="G327" s="854"/>
      <c r="H327" s="854"/>
      <c r="I327" s="854"/>
      <c r="J327" s="854"/>
      <c r="K327" s="853"/>
      <c r="L327" s="853"/>
      <c r="M327" s="853"/>
      <c r="N327" s="853"/>
      <c r="O327" s="853"/>
      <c r="P327" s="853"/>
      <c r="Q327" s="281"/>
      <c r="R327" s="281"/>
      <c r="S327" s="281"/>
      <c r="T327" s="281"/>
      <c r="U327" s="281"/>
      <c r="V327" s="281"/>
      <c r="W327" s="281"/>
      <c r="X327" s="281"/>
      <c r="Y327" s="281"/>
      <c r="Z327" s="281"/>
      <c r="AA327" s="281"/>
      <c r="AB327" s="281"/>
      <c r="AC327" s="281"/>
      <c r="AD327" s="281"/>
    </row>
    <row r="328" spans="1:30" s="303" customFormat="1" x14ac:dyDescent="0.3">
      <c r="A328" s="363"/>
      <c r="B328" s="919"/>
      <c r="C328" s="215"/>
      <c r="D328" s="281"/>
      <c r="E328" s="853"/>
      <c r="F328" s="853"/>
      <c r="G328" s="854"/>
      <c r="H328" s="854"/>
      <c r="I328" s="854"/>
      <c r="J328" s="854"/>
      <c r="K328" s="853"/>
      <c r="L328" s="853"/>
      <c r="M328" s="853"/>
      <c r="N328" s="853"/>
      <c r="O328" s="853"/>
      <c r="P328" s="853"/>
      <c r="Q328" s="281"/>
      <c r="R328" s="281"/>
      <c r="S328" s="281"/>
      <c r="T328" s="281"/>
      <c r="U328" s="281"/>
      <c r="V328" s="281"/>
      <c r="W328" s="281"/>
      <c r="X328" s="281"/>
      <c r="Y328" s="281"/>
      <c r="Z328" s="281"/>
      <c r="AA328" s="281"/>
      <c r="AB328" s="281"/>
      <c r="AC328" s="281"/>
      <c r="AD328" s="281"/>
    </row>
    <row r="329" spans="1:30" s="303" customFormat="1" x14ac:dyDescent="0.3">
      <c r="A329" s="363"/>
      <c r="B329" s="919"/>
      <c r="C329" s="215"/>
      <c r="D329" s="281"/>
      <c r="E329" s="853"/>
      <c r="F329" s="853"/>
      <c r="G329" s="854"/>
      <c r="H329" s="854"/>
      <c r="I329" s="854"/>
      <c r="J329" s="854"/>
      <c r="K329" s="853"/>
      <c r="L329" s="853"/>
      <c r="M329" s="853"/>
      <c r="N329" s="853"/>
      <c r="O329" s="853"/>
      <c r="P329" s="853"/>
      <c r="Q329" s="281"/>
      <c r="R329" s="281"/>
      <c r="S329" s="281"/>
      <c r="T329" s="281"/>
      <c r="U329" s="281"/>
      <c r="V329" s="281"/>
      <c r="W329" s="281"/>
      <c r="X329" s="281"/>
      <c r="Y329" s="281"/>
      <c r="Z329" s="281"/>
      <c r="AA329" s="281"/>
      <c r="AB329" s="281"/>
      <c r="AC329" s="281"/>
      <c r="AD329" s="281"/>
    </row>
    <row r="330" spans="1:30" s="303" customFormat="1" x14ac:dyDescent="0.3">
      <c r="A330" s="363"/>
      <c r="B330" s="919"/>
      <c r="C330" s="215"/>
      <c r="D330" s="281"/>
      <c r="E330" s="853"/>
      <c r="F330" s="853"/>
      <c r="G330" s="854"/>
      <c r="H330" s="854"/>
      <c r="I330" s="854"/>
      <c r="J330" s="854"/>
      <c r="K330" s="853"/>
      <c r="L330" s="853"/>
      <c r="M330" s="853"/>
      <c r="N330" s="853"/>
      <c r="O330" s="853"/>
      <c r="P330" s="853"/>
      <c r="Q330" s="281"/>
      <c r="R330" s="281"/>
      <c r="S330" s="281"/>
      <c r="T330" s="281"/>
      <c r="U330" s="281"/>
      <c r="V330" s="281"/>
      <c r="W330" s="281"/>
      <c r="X330" s="281"/>
      <c r="Y330" s="281"/>
      <c r="Z330" s="281"/>
      <c r="AA330" s="281"/>
      <c r="AB330" s="281"/>
      <c r="AC330" s="281"/>
      <c r="AD330" s="281"/>
    </row>
    <row r="331" spans="1:30" s="303" customFormat="1" x14ac:dyDescent="0.3">
      <c r="A331" s="363"/>
      <c r="B331" s="919"/>
      <c r="C331" s="215"/>
      <c r="D331" s="281"/>
      <c r="E331" s="853"/>
      <c r="F331" s="853"/>
      <c r="G331" s="854"/>
      <c r="H331" s="854"/>
      <c r="I331" s="854"/>
      <c r="J331" s="854"/>
      <c r="K331" s="853"/>
      <c r="L331" s="853"/>
      <c r="M331" s="853"/>
      <c r="N331" s="853"/>
      <c r="O331" s="853"/>
      <c r="P331" s="853"/>
      <c r="Q331" s="281"/>
      <c r="R331" s="281"/>
      <c r="S331" s="281"/>
      <c r="T331" s="281"/>
      <c r="U331" s="281"/>
      <c r="V331" s="281"/>
      <c r="W331" s="281"/>
      <c r="X331" s="281"/>
      <c r="Y331" s="281"/>
      <c r="Z331" s="281"/>
      <c r="AA331" s="281"/>
      <c r="AB331" s="281"/>
      <c r="AC331" s="281"/>
      <c r="AD331" s="281"/>
    </row>
    <row r="332" spans="1:30" s="303" customFormat="1" x14ac:dyDescent="0.3">
      <c r="A332" s="363"/>
      <c r="B332" s="919"/>
      <c r="C332" s="215"/>
      <c r="D332" s="281"/>
      <c r="E332" s="853"/>
      <c r="F332" s="853"/>
      <c r="G332" s="854"/>
      <c r="H332" s="854"/>
      <c r="I332" s="854"/>
      <c r="J332" s="854"/>
      <c r="K332" s="853"/>
      <c r="L332" s="853"/>
      <c r="M332" s="853"/>
      <c r="N332" s="853"/>
      <c r="O332" s="853"/>
      <c r="P332" s="853"/>
      <c r="Q332" s="281"/>
      <c r="R332" s="281"/>
      <c r="S332" s="281"/>
      <c r="T332" s="281"/>
      <c r="U332" s="281"/>
      <c r="V332" s="281"/>
      <c r="W332" s="281"/>
      <c r="X332" s="281"/>
      <c r="Y332" s="281"/>
      <c r="Z332" s="281"/>
      <c r="AA332" s="281"/>
      <c r="AB332" s="281"/>
      <c r="AC332" s="281"/>
      <c r="AD332" s="281"/>
    </row>
    <row r="333" spans="1:30" s="303" customFormat="1" x14ac:dyDescent="0.3">
      <c r="A333" s="363"/>
      <c r="B333" s="919"/>
      <c r="C333" s="215"/>
      <c r="D333" s="281"/>
      <c r="E333" s="853"/>
      <c r="F333" s="853"/>
      <c r="G333" s="854"/>
      <c r="H333" s="854"/>
      <c r="I333" s="854"/>
      <c r="J333" s="854"/>
      <c r="K333" s="853"/>
      <c r="L333" s="853"/>
      <c r="M333" s="853"/>
      <c r="N333" s="853"/>
      <c r="O333" s="853"/>
      <c r="P333" s="853"/>
      <c r="Q333" s="281"/>
      <c r="R333" s="281"/>
      <c r="S333" s="281"/>
      <c r="T333" s="281"/>
      <c r="U333" s="281"/>
      <c r="V333" s="281"/>
      <c r="W333" s="281"/>
      <c r="X333" s="281"/>
      <c r="Y333" s="281"/>
      <c r="Z333" s="281"/>
      <c r="AA333" s="281"/>
      <c r="AB333" s="281"/>
      <c r="AC333" s="281"/>
      <c r="AD333" s="281"/>
    </row>
    <row r="334" spans="1:30" s="303" customFormat="1" x14ac:dyDescent="0.3">
      <c r="A334" s="363"/>
      <c r="B334" s="919"/>
      <c r="C334" s="215"/>
      <c r="D334" s="281"/>
      <c r="E334" s="853"/>
      <c r="F334" s="853"/>
      <c r="G334" s="854"/>
      <c r="H334" s="854"/>
      <c r="I334" s="854"/>
      <c r="J334" s="854"/>
      <c r="K334" s="853"/>
      <c r="L334" s="853"/>
      <c r="M334" s="853"/>
      <c r="N334" s="853"/>
      <c r="O334" s="853"/>
      <c r="P334" s="853"/>
      <c r="Q334" s="281"/>
      <c r="R334" s="281"/>
      <c r="S334" s="281"/>
      <c r="T334" s="281"/>
      <c r="U334" s="281"/>
      <c r="V334" s="281"/>
      <c r="W334" s="281"/>
      <c r="X334" s="281"/>
      <c r="Y334" s="281"/>
      <c r="Z334" s="281"/>
      <c r="AA334" s="281"/>
      <c r="AB334" s="281"/>
      <c r="AC334" s="281"/>
      <c r="AD334" s="281"/>
    </row>
    <row r="335" spans="1:30" s="303" customFormat="1" x14ac:dyDescent="0.3">
      <c r="A335" s="363"/>
      <c r="B335" s="919"/>
      <c r="C335" s="215"/>
      <c r="D335" s="281"/>
      <c r="E335" s="853"/>
      <c r="F335" s="853"/>
      <c r="G335" s="854"/>
      <c r="H335" s="854"/>
      <c r="I335" s="854"/>
      <c r="J335" s="854"/>
      <c r="K335" s="853"/>
      <c r="L335" s="853"/>
      <c r="M335" s="853"/>
      <c r="N335" s="853"/>
      <c r="O335" s="853"/>
      <c r="P335" s="853"/>
      <c r="Q335" s="281"/>
      <c r="R335" s="281"/>
      <c r="S335" s="281"/>
      <c r="T335" s="281"/>
      <c r="U335" s="281"/>
      <c r="V335" s="281"/>
      <c r="W335" s="281"/>
      <c r="X335" s="281"/>
      <c r="Y335" s="281"/>
      <c r="Z335" s="281"/>
      <c r="AA335" s="281"/>
      <c r="AB335" s="281"/>
      <c r="AC335" s="281"/>
      <c r="AD335" s="281"/>
    </row>
    <row r="336" spans="1:30" s="303" customFormat="1" x14ac:dyDescent="0.3">
      <c r="A336" s="363"/>
      <c r="B336" s="919"/>
      <c r="C336" s="215"/>
      <c r="D336" s="281"/>
      <c r="E336" s="853"/>
      <c r="F336" s="853"/>
      <c r="G336" s="854"/>
      <c r="H336" s="854"/>
      <c r="I336" s="854"/>
      <c r="J336" s="854"/>
      <c r="K336" s="853"/>
      <c r="L336" s="853"/>
      <c r="M336" s="853"/>
      <c r="N336" s="853"/>
      <c r="O336" s="853"/>
      <c r="P336" s="853"/>
      <c r="Q336" s="281"/>
      <c r="R336" s="281"/>
      <c r="S336" s="281"/>
      <c r="T336" s="281"/>
      <c r="U336" s="281"/>
      <c r="V336" s="281"/>
      <c r="W336" s="281"/>
      <c r="X336" s="281"/>
      <c r="Y336" s="281"/>
      <c r="Z336" s="281"/>
      <c r="AA336" s="281"/>
      <c r="AB336" s="281"/>
      <c r="AC336" s="281"/>
      <c r="AD336" s="281"/>
    </row>
    <row r="337" spans="1:30" s="303" customFormat="1" x14ac:dyDescent="0.3">
      <c r="A337" s="363"/>
      <c r="B337" s="919"/>
      <c r="C337" s="215"/>
      <c r="D337" s="281"/>
      <c r="E337" s="853"/>
      <c r="F337" s="853"/>
      <c r="G337" s="854"/>
      <c r="H337" s="854"/>
      <c r="I337" s="854"/>
      <c r="J337" s="854"/>
      <c r="K337" s="853"/>
      <c r="L337" s="853"/>
      <c r="M337" s="853"/>
      <c r="N337" s="853"/>
      <c r="O337" s="853"/>
      <c r="P337" s="853"/>
      <c r="Q337" s="281"/>
      <c r="R337" s="281"/>
      <c r="S337" s="281"/>
      <c r="T337" s="281"/>
      <c r="U337" s="281"/>
      <c r="V337" s="281"/>
      <c r="W337" s="281"/>
      <c r="X337" s="281"/>
      <c r="Y337" s="281"/>
      <c r="Z337" s="281"/>
      <c r="AA337" s="281"/>
      <c r="AB337" s="281"/>
      <c r="AC337" s="281"/>
      <c r="AD337" s="281"/>
    </row>
    <row r="338" spans="1:30" s="303" customFormat="1" x14ac:dyDescent="0.3">
      <c r="A338" s="363"/>
      <c r="B338" s="919"/>
      <c r="C338" s="215"/>
      <c r="D338" s="281"/>
      <c r="E338" s="853"/>
      <c r="F338" s="853"/>
      <c r="G338" s="854"/>
      <c r="H338" s="854"/>
      <c r="I338" s="854"/>
      <c r="J338" s="854"/>
      <c r="K338" s="853"/>
      <c r="L338" s="853"/>
      <c r="M338" s="853"/>
      <c r="N338" s="853"/>
      <c r="O338" s="853"/>
      <c r="P338" s="853"/>
      <c r="Q338" s="281"/>
      <c r="R338" s="281"/>
      <c r="S338" s="281"/>
      <c r="T338" s="281"/>
      <c r="U338" s="281"/>
      <c r="V338" s="281"/>
      <c r="W338" s="281"/>
      <c r="X338" s="281"/>
      <c r="Y338" s="281"/>
      <c r="Z338" s="281"/>
      <c r="AA338" s="281"/>
      <c r="AB338" s="281"/>
      <c r="AC338" s="281"/>
      <c r="AD338" s="281"/>
    </row>
    <row r="339" spans="1:30" s="303" customFormat="1" x14ac:dyDescent="0.3">
      <c r="A339" s="363"/>
      <c r="B339" s="919"/>
      <c r="C339" s="215"/>
      <c r="D339" s="281"/>
      <c r="E339" s="853"/>
      <c r="F339" s="853"/>
      <c r="G339" s="854"/>
      <c r="H339" s="854"/>
      <c r="I339" s="854"/>
      <c r="J339" s="854"/>
      <c r="K339" s="853"/>
      <c r="L339" s="853"/>
      <c r="M339" s="853"/>
      <c r="N339" s="853"/>
      <c r="O339" s="853"/>
      <c r="P339" s="853"/>
      <c r="Q339" s="281"/>
      <c r="R339" s="281"/>
      <c r="S339" s="281"/>
      <c r="T339" s="281"/>
      <c r="U339" s="281"/>
      <c r="V339" s="281"/>
      <c r="W339" s="281"/>
      <c r="X339" s="281"/>
      <c r="Y339" s="281"/>
      <c r="Z339" s="281"/>
      <c r="AA339" s="281"/>
      <c r="AB339" s="281"/>
      <c r="AC339" s="281"/>
      <c r="AD339" s="281"/>
    </row>
    <row r="340" spans="1:30" s="303" customFormat="1" x14ac:dyDescent="0.3">
      <c r="A340" s="363"/>
      <c r="B340" s="919"/>
      <c r="C340" s="215"/>
      <c r="D340" s="281"/>
      <c r="E340" s="853"/>
      <c r="F340" s="853"/>
      <c r="G340" s="854"/>
      <c r="H340" s="854"/>
      <c r="I340" s="854"/>
      <c r="J340" s="854"/>
      <c r="K340" s="853"/>
      <c r="L340" s="853"/>
      <c r="M340" s="853"/>
      <c r="N340" s="853"/>
      <c r="O340" s="853"/>
      <c r="P340" s="853"/>
      <c r="Q340" s="281"/>
      <c r="R340" s="281"/>
      <c r="S340" s="281"/>
      <c r="T340" s="281"/>
      <c r="U340" s="281"/>
      <c r="V340" s="281"/>
      <c r="W340" s="281"/>
      <c r="X340" s="281"/>
      <c r="Y340" s="281"/>
      <c r="Z340" s="281"/>
      <c r="AA340" s="281"/>
      <c r="AB340" s="281"/>
      <c r="AC340" s="281"/>
      <c r="AD340" s="281"/>
    </row>
    <row r="341" spans="1:30" s="303" customFormat="1" x14ac:dyDescent="0.3">
      <c r="A341" s="363"/>
      <c r="B341" s="919"/>
      <c r="C341" s="215"/>
      <c r="D341" s="281"/>
      <c r="E341" s="853"/>
      <c r="F341" s="853"/>
      <c r="G341" s="854"/>
      <c r="H341" s="854"/>
      <c r="I341" s="854"/>
      <c r="J341" s="854"/>
      <c r="K341" s="853"/>
      <c r="L341" s="853"/>
      <c r="M341" s="853"/>
      <c r="N341" s="853"/>
      <c r="O341" s="853"/>
      <c r="P341" s="853"/>
      <c r="Q341" s="281"/>
      <c r="R341" s="281"/>
      <c r="S341" s="281"/>
      <c r="T341" s="281"/>
      <c r="U341" s="281"/>
      <c r="V341" s="281"/>
      <c r="W341" s="281"/>
      <c r="X341" s="281"/>
      <c r="Y341" s="281"/>
      <c r="Z341" s="281"/>
      <c r="AA341" s="281"/>
      <c r="AB341" s="281"/>
      <c r="AC341" s="281"/>
      <c r="AD341" s="281"/>
    </row>
    <row r="342" spans="1:30" s="303" customFormat="1" x14ac:dyDescent="0.3">
      <c r="A342" s="363"/>
      <c r="B342" s="919"/>
      <c r="C342" s="215"/>
      <c r="D342" s="281"/>
      <c r="E342" s="853"/>
      <c r="F342" s="853"/>
      <c r="G342" s="854"/>
      <c r="H342" s="854"/>
      <c r="I342" s="854"/>
      <c r="J342" s="854"/>
      <c r="K342" s="853"/>
      <c r="L342" s="853"/>
      <c r="M342" s="853"/>
      <c r="N342" s="853"/>
      <c r="O342" s="853"/>
      <c r="P342" s="853"/>
      <c r="Q342" s="281"/>
      <c r="R342" s="281"/>
      <c r="S342" s="281"/>
      <c r="T342" s="281"/>
      <c r="U342" s="281"/>
      <c r="V342" s="281"/>
      <c r="W342" s="281"/>
      <c r="X342" s="281"/>
      <c r="Y342" s="281"/>
      <c r="Z342" s="281"/>
      <c r="AA342" s="281"/>
      <c r="AB342" s="281"/>
      <c r="AC342" s="281"/>
      <c r="AD342" s="281"/>
    </row>
    <row r="343" spans="1:30" s="303" customFormat="1" x14ac:dyDescent="0.3">
      <c r="A343" s="363"/>
      <c r="B343" s="919"/>
      <c r="C343" s="215"/>
      <c r="D343" s="281"/>
      <c r="E343" s="853"/>
      <c r="F343" s="853"/>
      <c r="G343" s="854"/>
      <c r="H343" s="854"/>
      <c r="I343" s="854"/>
      <c r="J343" s="854"/>
      <c r="K343" s="853"/>
      <c r="L343" s="853"/>
      <c r="M343" s="853"/>
      <c r="N343" s="853"/>
      <c r="O343" s="853"/>
      <c r="P343" s="853"/>
      <c r="Q343" s="281"/>
      <c r="R343" s="281"/>
      <c r="S343" s="281"/>
      <c r="T343" s="281"/>
      <c r="U343" s="281"/>
      <c r="V343" s="281"/>
      <c r="W343" s="281"/>
      <c r="X343" s="281"/>
      <c r="Y343" s="281"/>
      <c r="Z343" s="281"/>
      <c r="AA343" s="281"/>
      <c r="AB343" s="281"/>
      <c r="AC343" s="281"/>
      <c r="AD343" s="281"/>
    </row>
    <row r="344" spans="1:30" s="303" customFormat="1" x14ac:dyDescent="0.3">
      <c r="A344" s="363"/>
      <c r="B344" s="919"/>
      <c r="C344" s="215"/>
      <c r="D344" s="281"/>
      <c r="E344" s="853"/>
      <c r="F344" s="853"/>
      <c r="G344" s="854"/>
      <c r="H344" s="854"/>
      <c r="I344" s="854"/>
      <c r="J344" s="854"/>
      <c r="K344" s="853"/>
      <c r="L344" s="853"/>
      <c r="M344" s="853"/>
      <c r="N344" s="853"/>
      <c r="O344" s="853"/>
      <c r="P344" s="853"/>
      <c r="Q344" s="281"/>
      <c r="R344" s="281"/>
      <c r="S344" s="281"/>
      <c r="T344" s="281"/>
      <c r="U344" s="281"/>
      <c r="V344" s="281"/>
      <c r="W344" s="281"/>
      <c r="X344" s="281"/>
      <c r="Y344" s="281"/>
      <c r="Z344" s="281"/>
      <c r="AA344" s="281"/>
      <c r="AB344" s="281"/>
      <c r="AC344" s="281"/>
      <c r="AD344" s="281"/>
    </row>
    <row r="345" spans="1:30" s="303" customFormat="1" x14ac:dyDescent="0.3">
      <c r="A345" s="363"/>
      <c r="B345" s="919"/>
      <c r="C345" s="215"/>
      <c r="D345" s="281"/>
      <c r="E345" s="853"/>
      <c r="F345" s="853"/>
      <c r="G345" s="854"/>
      <c r="H345" s="854"/>
      <c r="I345" s="854"/>
      <c r="J345" s="854"/>
      <c r="K345" s="853"/>
      <c r="L345" s="853"/>
      <c r="M345" s="853"/>
      <c r="N345" s="853"/>
      <c r="O345" s="853"/>
      <c r="P345" s="853"/>
      <c r="Q345" s="281"/>
      <c r="R345" s="281"/>
      <c r="S345" s="281"/>
      <c r="T345" s="281"/>
      <c r="U345" s="281"/>
      <c r="V345" s="281"/>
      <c r="W345" s="281"/>
      <c r="X345" s="281"/>
      <c r="Y345" s="281"/>
      <c r="Z345" s="281"/>
      <c r="AA345" s="281"/>
      <c r="AB345" s="281"/>
      <c r="AC345" s="281"/>
      <c r="AD345" s="281"/>
    </row>
    <row r="346" spans="1:30" s="303" customFormat="1" x14ac:dyDescent="0.3">
      <c r="A346" s="363"/>
      <c r="B346" s="919"/>
      <c r="C346" s="215"/>
      <c r="D346" s="281"/>
      <c r="E346" s="853"/>
      <c r="F346" s="853"/>
      <c r="G346" s="854"/>
      <c r="H346" s="854"/>
      <c r="I346" s="854"/>
      <c r="J346" s="854"/>
      <c r="K346" s="853"/>
      <c r="L346" s="853"/>
      <c r="M346" s="853"/>
      <c r="N346" s="853"/>
      <c r="O346" s="853"/>
      <c r="P346" s="853"/>
      <c r="Q346" s="281"/>
      <c r="R346" s="281"/>
      <c r="S346" s="281"/>
      <c r="T346" s="281"/>
      <c r="U346" s="281"/>
      <c r="V346" s="281"/>
      <c r="W346" s="281"/>
      <c r="X346" s="281"/>
      <c r="Y346" s="281"/>
      <c r="Z346" s="281"/>
      <c r="AA346" s="281"/>
      <c r="AB346" s="281"/>
      <c r="AC346" s="281"/>
      <c r="AD346" s="281"/>
    </row>
    <row r="347" spans="1:30" s="303" customFormat="1" x14ac:dyDescent="0.3">
      <c r="A347" s="363"/>
      <c r="B347" s="919"/>
      <c r="C347" s="215"/>
      <c r="D347" s="281"/>
      <c r="E347" s="853"/>
      <c r="F347" s="853"/>
      <c r="G347" s="854"/>
      <c r="H347" s="854"/>
      <c r="I347" s="854"/>
      <c r="J347" s="854"/>
      <c r="K347" s="853"/>
      <c r="L347" s="853"/>
      <c r="M347" s="853"/>
      <c r="N347" s="853"/>
      <c r="O347" s="853"/>
      <c r="P347" s="853"/>
      <c r="Q347" s="281"/>
      <c r="R347" s="281"/>
      <c r="S347" s="281"/>
      <c r="T347" s="281"/>
      <c r="U347" s="281"/>
      <c r="V347" s="281"/>
      <c r="W347" s="281"/>
      <c r="X347" s="281"/>
      <c r="Y347" s="281"/>
      <c r="Z347" s="281"/>
      <c r="AA347" s="281"/>
      <c r="AB347" s="281"/>
      <c r="AC347" s="281"/>
      <c r="AD347" s="281"/>
    </row>
    <row r="348" spans="1:30" s="303" customFormat="1" x14ac:dyDescent="0.3">
      <c r="A348" s="363"/>
      <c r="B348" s="919"/>
      <c r="C348" s="215"/>
      <c r="D348" s="215"/>
      <c r="E348" s="853"/>
      <c r="F348" s="853"/>
      <c r="G348" s="854"/>
      <c r="H348" s="854"/>
      <c r="I348" s="854"/>
      <c r="J348" s="854"/>
      <c r="K348" s="853"/>
      <c r="L348" s="853"/>
      <c r="M348" s="853"/>
      <c r="N348" s="853"/>
      <c r="O348" s="853"/>
      <c r="P348" s="853"/>
      <c r="Q348" s="281"/>
      <c r="R348" s="281"/>
      <c r="S348" s="281"/>
      <c r="T348" s="281"/>
      <c r="U348" s="281"/>
      <c r="V348" s="281"/>
      <c r="W348" s="281"/>
      <c r="X348" s="281"/>
      <c r="Y348" s="281"/>
      <c r="Z348" s="281"/>
      <c r="AA348" s="281"/>
      <c r="AB348" s="281"/>
      <c r="AC348" s="281"/>
      <c r="AD348" s="281"/>
    </row>
    <row r="349" spans="1:30" s="303" customFormat="1" x14ac:dyDescent="0.3">
      <c r="A349" s="363"/>
      <c r="B349" s="919"/>
      <c r="C349" s="215"/>
      <c r="D349" s="215"/>
      <c r="E349" s="853"/>
      <c r="F349" s="853"/>
      <c r="G349" s="854"/>
      <c r="H349" s="854"/>
      <c r="I349" s="854"/>
      <c r="J349" s="854"/>
      <c r="K349" s="853"/>
      <c r="L349" s="853"/>
      <c r="M349" s="853"/>
      <c r="N349" s="853"/>
      <c r="O349" s="853"/>
      <c r="P349" s="853"/>
      <c r="Q349" s="281"/>
      <c r="R349" s="281"/>
      <c r="S349" s="281"/>
      <c r="T349" s="281"/>
      <c r="U349" s="281"/>
      <c r="V349" s="281"/>
      <c r="W349" s="281"/>
      <c r="X349" s="281"/>
      <c r="Y349" s="281"/>
      <c r="Z349" s="281"/>
      <c r="AA349" s="281"/>
      <c r="AB349" s="281"/>
      <c r="AC349" s="281"/>
      <c r="AD349" s="281"/>
    </row>
    <row r="350" spans="1:30" s="303" customFormat="1" x14ac:dyDescent="0.3">
      <c r="A350" s="363"/>
      <c r="B350" s="919"/>
      <c r="C350" s="215"/>
      <c r="D350" s="215"/>
      <c r="E350" s="853"/>
      <c r="F350" s="853"/>
      <c r="G350" s="854"/>
      <c r="H350" s="854"/>
      <c r="I350" s="854"/>
      <c r="J350" s="854"/>
      <c r="K350" s="853"/>
      <c r="L350" s="853"/>
      <c r="M350" s="853"/>
      <c r="N350" s="853"/>
      <c r="O350" s="853"/>
      <c r="P350" s="853"/>
      <c r="Q350" s="281"/>
      <c r="R350" s="281"/>
      <c r="S350" s="281"/>
      <c r="T350" s="281"/>
      <c r="U350" s="281"/>
      <c r="V350" s="281"/>
      <c r="W350" s="281"/>
      <c r="X350" s="281"/>
      <c r="Y350" s="281"/>
      <c r="Z350" s="281"/>
      <c r="AA350" s="281"/>
      <c r="AB350" s="281"/>
      <c r="AC350" s="281"/>
      <c r="AD350" s="281"/>
    </row>
    <row r="351" spans="1:30" s="303" customFormat="1" x14ac:dyDescent="0.3">
      <c r="A351" s="363"/>
      <c r="B351" s="919"/>
      <c r="C351" s="215"/>
      <c r="D351" s="215"/>
      <c r="E351" s="853"/>
      <c r="F351" s="853"/>
      <c r="G351" s="854"/>
      <c r="H351" s="854"/>
      <c r="I351" s="854"/>
      <c r="J351" s="854"/>
      <c r="K351" s="853"/>
      <c r="L351" s="853"/>
      <c r="M351" s="853"/>
      <c r="N351" s="853"/>
      <c r="O351" s="853"/>
      <c r="P351" s="853"/>
      <c r="Q351" s="281"/>
      <c r="R351" s="281"/>
      <c r="S351" s="281"/>
      <c r="T351" s="281"/>
      <c r="U351" s="281"/>
      <c r="V351" s="281"/>
      <c r="W351" s="281"/>
      <c r="X351" s="281"/>
      <c r="Y351" s="281"/>
      <c r="Z351" s="281"/>
      <c r="AA351" s="281"/>
      <c r="AB351" s="281"/>
      <c r="AC351" s="281"/>
      <c r="AD351" s="281"/>
    </row>
    <row r="352" spans="1:30" s="303" customFormat="1" x14ac:dyDescent="0.3">
      <c r="A352" s="363"/>
      <c r="B352" s="919"/>
      <c r="C352" s="215"/>
      <c r="D352" s="215"/>
      <c r="E352" s="853"/>
      <c r="F352" s="853"/>
      <c r="G352" s="854"/>
      <c r="H352" s="854"/>
      <c r="I352" s="854"/>
      <c r="J352" s="854"/>
      <c r="K352" s="853"/>
      <c r="L352" s="853"/>
      <c r="M352" s="853"/>
      <c r="N352" s="853"/>
      <c r="O352" s="853"/>
      <c r="P352" s="853"/>
      <c r="Q352" s="281"/>
      <c r="R352" s="281"/>
      <c r="S352" s="281"/>
      <c r="T352" s="281"/>
      <c r="U352" s="281"/>
      <c r="V352" s="281"/>
      <c r="W352" s="281"/>
      <c r="X352" s="281"/>
      <c r="Y352" s="281"/>
      <c r="Z352" s="281"/>
      <c r="AA352" s="281"/>
      <c r="AB352" s="281"/>
      <c r="AC352" s="281"/>
      <c r="AD352" s="281"/>
    </row>
    <row r="353" spans="1:30" s="303" customFormat="1" x14ac:dyDescent="0.3">
      <c r="A353" s="363"/>
      <c r="B353" s="919"/>
      <c r="C353" s="215"/>
      <c r="D353" s="215"/>
      <c r="E353" s="853"/>
      <c r="F353" s="853"/>
      <c r="G353" s="854"/>
      <c r="H353" s="854"/>
      <c r="I353" s="854"/>
      <c r="J353" s="854"/>
      <c r="K353" s="853"/>
      <c r="L353" s="853"/>
      <c r="M353" s="853"/>
      <c r="N353" s="853"/>
      <c r="O353" s="853"/>
      <c r="P353" s="853"/>
      <c r="Q353" s="281"/>
      <c r="R353" s="281"/>
      <c r="S353" s="281"/>
      <c r="T353" s="281"/>
      <c r="U353" s="281"/>
      <c r="V353" s="281"/>
      <c r="W353" s="281"/>
      <c r="X353" s="281"/>
      <c r="Y353" s="281"/>
      <c r="Z353" s="281"/>
      <c r="AA353" s="281"/>
      <c r="AB353" s="281"/>
      <c r="AC353" s="281"/>
      <c r="AD353" s="281"/>
    </row>
    <row r="354" spans="1:30" s="303" customFormat="1" x14ac:dyDescent="0.3">
      <c r="A354" s="363"/>
      <c r="B354" s="919"/>
      <c r="C354" s="215"/>
      <c r="D354" s="215"/>
      <c r="E354" s="853"/>
      <c r="F354" s="853"/>
      <c r="G354" s="854"/>
      <c r="H354" s="854"/>
      <c r="I354" s="854"/>
      <c r="J354" s="854"/>
      <c r="K354" s="853"/>
      <c r="L354" s="853"/>
      <c r="M354" s="853"/>
      <c r="N354" s="853"/>
      <c r="O354" s="853"/>
      <c r="P354" s="853"/>
      <c r="Q354" s="281"/>
      <c r="R354" s="281"/>
      <c r="S354" s="281"/>
      <c r="T354" s="281"/>
      <c r="U354" s="281"/>
      <c r="V354" s="281"/>
      <c r="W354" s="281"/>
      <c r="X354" s="281"/>
      <c r="Y354" s="281"/>
      <c r="Z354" s="281"/>
      <c r="AA354" s="281"/>
      <c r="AB354" s="281"/>
      <c r="AC354" s="281"/>
      <c r="AD354" s="281"/>
    </row>
    <row r="355" spans="1:30" s="303" customFormat="1" x14ac:dyDescent="0.3">
      <c r="A355" s="363"/>
      <c r="B355" s="919"/>
      <c r="C355" s="215"/>
      <c r="D355" s="215"/>
      <c r="E355" s="853"/>
      <c r="F355" s="853"/>
      <c r="G355" s="854"/>
      <c r="H355" s="854"/>
      <c r="I355" s="854"/>
      <c r="J355" s="854"/>
      <c r="K355" s="853"/>
      <c r="L355" s="853"/>
      <c r="M355" s="853"/>
      <c r="N355" s="853"/>
      <c r="O355" s="853"/>
      <c r="P355" s="853"/>
      <c r="Q355" s="281"/>
      <c r="R355" s="281"/>
      <c r="S355" s="281"/>
      <c r="T355" s="281"/>
      <c r="U355" s="281"/>
      <c r="V355" s="281"/>
      <c r="W355" s="281"/>
      <c r="X355" s="281"/>
      <c r="Y355" s="281"/>
      <c r="Z355" s="281"/>
      <c r="AA355" s="281"/>
      <c r="AB355" s="281"/>
      <c r="AC355" s="281"/>
      <c r="AD355" s="281"/>
    </row>
    <row r="356" spans="1:30" s="303" customFormat="1" x14ac:dyDescent="0.3">
      <c r="A356" s="363"/>
      <c r="B356" s="919"/>
      <c r="C356" s="215"/>
      <c r="D356" s="215"/>
      <c r="E356" s="853"/>
      <c r="F356" s="853"/>
      <c r="G356" s="854"/>
      <c r="H356" s="854"/>
      <c r="I356" s="854"/>
      <c r="J356" s="854"/>
      <c r="K356" s="853"/>
      <c r="L356" s="853"/>
      <c r="M356" s="853"/>
      <c r="N356" s="853"/>
      <c r="O356" s="853"/>
      <c r="P356" s="853"/>
      <c r="Q356" s="281"/>
      <c r="R356" s="281"/>
      <c r="S356" s="281"/>
      <c r="T356" s="281"/>
      <c r="U356" s="281"/>
      <c r="V356" s="281"/>
      <c r="W356" s="281"/>
      <c r="X356" s="281"/>
      <c r="Y356" s="281"/>
      <c r="Z356" s="281"/>
      <c r="AA356" s="281"/>
      <c r="AB356" s="281"/>
      <c r="AC356" s="281"/>
      <c r="AD356" s="281"/>
    </row>
    <row r="357" spans="1:30" x14ac:dyDescent="0.3">
      <c r="E357" s="853"/>
      <c r="F357" s="853"/>
      <c r="G357" s="854"/>
      <c r="H357" s="854"/>
      <c r="I357" s="854"/>
      <c r="J357" s="854"/>
      <c r="K357" s="854"/>
      <c r="L357" s="854"/>
      <c r="M357" s="853"/>
      <c r="N357" s="853"/>
      <c r="O357" s="853"/>
      <c r="P357" s="853"/>
      <c r="Q357" s="281"/>
      <c r="R357" s="281"/>
      <c r="S357" s="281"/>
    </row>
    <row r="358" spans="1:30" x14ac:dyDescent="0.3">
      <c r="E358" s="853"/>
      <c r="F358" s="853"/>
      <c r="G358" s="854"/>
      <c r="H358" s="854"/>
      <c r="I358" s="854"/>
      <c r="J358" s="854"/>
      <c r="K358" s="854"/>
      <c r="L358" s="854"/>
      <c r="M358" s="853"/>
      <c r="N358" s="853"/>
      <c r="O358" s="853"/>
      <c r="P358" s="853"/>
      <c r="Q358" s="281"/>
      <c r="R358" s="281"/>
      <c r="S358" s="281"/>
    </row>
    <row r="359" spans="1:30" x14ac:dyDescent="0.3">
      <c r="E359" s="853"/>
      <c r="F359" s="853"/>
      <c r="G359" s="854"/>
      <c r="H359" s="854"/>
      <c r="I359" s="854"/>
      <c r="J359" s="854"/>
      <c r="K359" s="854"/>
      <c r="L359" s="854"/>
      <c r="M359" s="853"/>
      <c r="N359" s="853"/>
      <c r="O359" s="853"/>
      <c r="P359" s="853"/>
      <c r="Q359" s="281"/>
      <c r="R359" s="281"/>
      <c r="S359" s="281"/>
    </row>
    <row r="360" spans="1:30" s="281" customFormat="1" x14ac:dyDescent="0.3">
      <c r="A360" s="363"/>
      <c r="B360" s="919"/>
      <c r="C360" s="215"/>
      <c r="D360" s="215"/>
      <c r="E360" s="853"/>
      <c r="F360" s="853"/>
      <c r="G360" s="854"/>
      <c r="H360" s="854"/>
      <c r="I360" s="854"/>
      <c r="J360" s="854"/>
      <c r="K360" s="854"/>
      <c r="L360" s="854"/>
      <c r="M360" s="853"/>
      <c r="N360" s="853"/>
      <c r="O360" s="853"/>
      <c r="P360" s="853"/>
    </row>
    <row r="361" spans="1:30" s="281" customFormat="1" x14ac:dyDescent="0.3">
      <c r="A361" s="363"/>
      <c r="B361" s="919"/>
      <c r="C361" s="215"/>
      <c r="D361" s="215"/>
      <c r="E361" s="853"/>
      <c r="F361" s="853"/>
      <c r="G361" s="854"/>
      <c r="H361" s="854"/>
      <c r="I361" s="854"/>
      <c r="J361" s="854"/>
      <c r="K361" s="854"/>
      <c r="L361" s="854"/>
      <c r="M361" s="853"/>
      <c r="N361" s="853"/>
      <c r="O361" s="853"/>
      <c r="P361" s="853"/>
    </row>
    <row r="362" spans="1:30" s="281" customFormat="1" x14ac:dyDescent="0.3">
      <c r="A362" s="363"/>
      <c r="B362" s="919"/>
      <c r="C362" s="215"/>
      <c r="D362" s="215"/>
      <c r="E362" s="853"/>
      <c r="F362" s="853"/>
      <c r="G362" s="854"/>
      <c r="H362" s="854"/>
      <c r="I362" s="854"/>
      <c r="J362" s="854"/>
      <c r="K362" s="854"/>
      <c r="L362" s="854"/>
      <c r="M362" s="853"/>
      <c r="N362" s="853"/>
      <c r="O362" s="853"/>
      <c r="P362" s="853"/>
    </row>
    <row r="363" spans="1:30" s="281" customFormat="1" x14ac:dyDescent="0.3">
      <c r="A363" s="363"/>
      <c r="B363" s="919"/>
      <c r="C363" s="215"/>
      <c r="D363" s="215"/>
      <c r="E363" s="853"/>
      <c r="F363" s="853"/>
      <c r="G363" s="854"/>
      <c r="H363" s="854"/>
      <c r="I363" s="854"/>
      <c r="J363" s="854"/>
      <c r="K363" s="854"/>
      <c r="L363" s="854"/>
      <c r="M363" s="853"/>
      <c r="N363" s="853"/>
      <c r="O363" s="853"/>
      <c r="P363" s="853"/>
    </row>
    <row r="364" spans="1:30" s="281" customFormat="1" x14ac:dyDescent="0.3">
      <c r="A364" s="363"/>
      <c r="B364" s="919"/>
      <c r="C364" s="215"/>
      <c r="D364" s="215"/>
      <c r="E364" s="853"/>
      <c r="F364" s="853"/>
      <c r="G364" s="854"/>
      <c r="H364" s="854"/>
      <c r="I364" s="854"/>
      <c r="J364" s="854"/>
      <c r="K364" s="854"/>
      <c r="L364" s="854"/>
      <c r="M364" s="853"/>
      <c r="N364" s="853"/>
      <c r="O364" s="853"/>
      <c r="P364" s="853"/>
    </row>
    <row r="365" spans="1:30" s="281" customFormat="1" x14ac:dyDescent="0.3">
      <c r="A365" s="363"/>
      <c r="B365" s="919"/>
      <c r="C365" s="215"/>
      <c r="D365" s="215"/>
      <c r="E365" s="853"/>
      <c r="F365" s="853"/>
      <c r="G365" s="854"/>
      <c r="H365" s="854"/>
      <c r="I365" s="854"/>
      <c r="J365" s="854"/>
      <c r="K365" s="854"/>
      <c r="L365" s="854"/>
      <c r="M365" s="853"/>
      <c r="N365" s="853"/>
      <c r="O365" s="853"/>
      <c r="P365" s="853"/>
    </row>
    <row r="366" spans="1:30" s="281" customFormat="1" x14ac:dyDescent="0.3">
      <c r="A366" s="363"/>
      <c r="B366" s="919"/>
      <c r="C366" s="215"/>
      <c r="D366" s="215"/>
      <c r="E366" s="853"/>
      <c r="F366" s="853"/>
      <c r="G366" s="854"/>
      <c r="H366" s="854"/>
      <c r="I366" s="854"/>
      <c r="J366" s="854"/>
      <c r="K366" s="854"/>
      <c r="L366" s="854"/>
      <c r="M366" s="853"/>
      <c r="N366" s="853"/>
      <c r="O366" s="853"/>
      <c r="P366" s="853"/>
    </row>
    <row r="367" spans="1:30" s="281" customFormat="1" x14ac:dyDescent="0.3">
      <c r="A367" s="363"/>
      <c r="B367" s="919"/>
      <c r="C367" s="215"/>
      <c r="D367" s="215"/>
      <c r="E367" s="853"/>
      <c r="F367" s="853"/>
      <c r="G367" s="854"/>
      <c r="H367" s="854"/>
      <c r="I367" s="854"/>
      <c r="J367" s="854"/>
      <c r="K367" s="854"/>
      <c r="L367" s="854"/>
      <c r="M367" s="853"/>
      <c r="N367" s="853"/>
      <c r="O367" s="853"/>
      <c r="P367" s="853"/>
    </row>
    <row r="368" spans="1:30" s="281" customFormat="1" x14ac:dyDescent="0.3">
      <c r="A368" s="363"/>
      <c r="B368" s="919"/>
      <c r="C368" s="215"/>
      <c r="D368" s="215"/>
      <c r="E368" s="853"/>
      <c r="F368" s="853"/>
      <c r="G368" s="854"/>
      <c r="H368" s="854"/>
      <c r="I368" s="854"/>
      <c r="J368" s="854"/>
      <c r="K368" s="854"/>
      <c r="L368" s="854"/>
      <c r="M368" s="853"/>
      <c r="N368" s="853"/>
      <c r="O368" s="853"/>
      <c r="P368" s="853"/>
    </row>
    <row r="369" spans="1:16" s="281" customFormat="1" x14ac:dyDescent="0.3">
      <c r="A369" s="363"/>
      <c r="B369" s="919"/>
      <c r="C369" s="215"/>
      <c r="D369" s="215"/>
      <c r="E369" s="853"/>
      <c r="F369" s="853"/>
      <c r="G369" s="854"/>
      <c r="H369" s="854"/>
      <c r="I369" s="854"/>
      <c r="J369" s="854"/>
      <c r="K369" s="854"/>
      <c r="L369" s="854"/>
      <c r="M369" s="853"/>
      <c r="N369" s="853"/>
      <c r="O369" s="853"/>
      <c r="P369" s="853"/>
    </row>
    <row r="370" spans="1:16" s="281" customFormat="1" x14ac:dyDescent="0.3">
      <c r="A370" s="363"/>
      <c r="B370" s="919"/>
      <c r="C370" s="215"/>
      <c r="D370" s="215"/>
      <c r="E370" s="853"/>
      <c r="F370" s="853"/>
      <c r="G370" s="854"/>
      <c r="H370" s="854"/>
      <c r="I370" s="854"/>
      <c r="J370" s="854"/>
      <c r="K370" s="854"/>
      <c r="L370" s="854"/>
      <c r="M370" s="853"/>
      <c r="N370" s="853"/>
      <c r="O370" s="853"/>
      <c r="P370" s="853"/>
    </row>
    <row r="371" spans="1:16" s="281" customFormat="1" x14ac:dyDescent="0.3">
      <c r="A371" s="363"/>
      <c r="B371" s="919"/>
      <c r="C371" s="215"/>
      <c r="D371" s="215"/>
      <c r="E371" s="853"/>
      <c r="F371" s="853"/>
      <c r="G371" s="854"/>
      <c r="H371" s="854"/>
      <c r="I371" s="854"/>
      <c r="J371" s="854"/>
      <c r="K371" s="854"/>
      <c r="L371" s="854"/>
      <c r="M371" s="853"/>
      <c r="N371" s="853"/>
      <c r="O371" s="853"/>
      <c r="P371" s="853"/>
    </row>
    <row r="372" spans="1:16" s="281" customFormat="1" x14ac:dyDescent="0.3">
      <c r="A372" s="363"/>
      <c r="B372" s="919"/>
      <c r="C372" s="215"/>
      <c r="D372" s="215"/>
      <c r="E372" s="853"/>
      <c r="F372" s="853"/>
      <c r="G372" s="854"/>
      <c r="H372" s="854"/>
      <c r="I372" s="854"/>
      <c r="J372" s="854"/>
      <c r="K372" s="854"/>
      <c r="L372" s="854"/>
      <c r="M372" s="853"/>
      <c r="N372" s="853"/>
      <c r="O372" s="853"/>
      <c r="P372" s="853"/>
    </row>
    <row r="373" spans="1:16" s="281" customFormat="1" x14ac:dyDescent="0.3">
      <c r="A373" s="363"/>
      <c r="B373" s="919"/>
      <c r="C373" s="215"/>
      <c r="D373" s="215"/>
      <c r="E373" s="853"/>
      <c r="F373" s="853"/>
      <c r="G373" s="854"/>
      <c r="H373" s="854"/>
      <c r="I373" s="854"/>
      <c r="J373" s="854"/>
      <c r="K373" s="854"/>
      <c r="L373" s="854"/>
      <c r="M373" s="853"/>
      <c r="N373" s="853"/>
      <c r="O373" s="853"/>
      <c r="P373" s="853"/>
    </row>
    <row r="374" spans="1:16" s="281" customFormat="1" x14ac:dyDescent="0.3">
      <c r="A374" s="363"/>
      <c r="B374" s="919"/>
      <c r="C374" s="215"/>
      <c r="D374" s="215"/>
      <c r="E374" s="853"/>
      <c r="F374" s="853"/>
      <c r="G374" s="854"/>
      <c r="H374" s="854"/>
      <c r="I374" s="854"/>
      <c r="J374" s="854"/>
      <c r="K374" s="854"/>
      <c r="L374" s="854"/>
      <c r="M374" s="853"/>
      <c r="N374" s="853"/>
      <c r="O374" s="853"/>
      <c r="P374" s="853"/>
    </row>
    <row r="375" spans="1:16" s="281" customFormat="1" x14ac:dyDescent="0.3">
      <c r="A375" s="363"/>
      <c r="B375" s="919"/>
      <c r="C375" s="215"/>
      <c r="D375" s="215"/>
      <c r="E375" s="853"/>
      <c r="F375" s="853"/>
      <c r="G375" s="854"/>
      <c r="H375" s="854"/>
      <c r="I375" s="854"/>
      <c r="J375" s="854"/>
      <c r="K375" s="854"/>
      <c r="L375" s="854"/>
      <c r="M375" s="853"/>
      <c r="N375" s="853"/>
      <c r="O375" s="853"/>
      <c r="P375" s="853"/>
    </row>
    <row r="376" spans="1:16" s="281" customFormat="1" x14ac:dyDescent="0.3">
      <c r="A376" s="363"/>
      <c r="B376" s="919"/>
      <c r="C376" s="215"/>
      <c r="D376" s="215"/>
      <c r="E376" s="853"/>
      <c r="F376" s="853"/>
      <c r="G376" s="854"/>
      <c r="H376" s="854"/>
      <c r="I376" s="854"/>
      <c r="J376" s="854"/>
      <c r="K376" s="854"/>
      <c r="L376" s="854"/>
      <c r="M376" s="853"/>
      <c r="N376" s="853"/>
      <c r="O376" s="853"/>
      <c r="P376" s="853"/>
    </row>
    <row r="377" spans="1:16" s="281" customFormat="1" x14ac:dyDescent="0.3">
      <c r="A377" s="363"/>
      <c r="B377" s="919"/>
      <c r="C377" s="215"/>
      <c r="D377" s="215"/>
      <c r="E377" s="853"/>
      <c r="F377" s="853"/>
      <c r="G377" s="854"/>
      <c r="H377" s="854"/>
      <c r="I377" s="854"/>
      <c r="J377" s="854"/>
      <c r="K377" s="854"/>
      <c r="L377" s="854"/>
      <c r="M377" s="853"/>
      <c r="N377" s="853"/>
      <c r="O377" s="853"/>
      <c r="P377" s="853"/>
    </row>
    <row r="378" spans="1:16" s="281" customFormat="1" x14ac:dyDescent="0.3">
      <c r="A378" s="363"/>
      <c r="B378" s="919"/>
      <c r="C378" s="215"/>
      <c r="D378" s="215"/>
      <c r="E378" s="853"/>
      <c r="F378" s="853"/>
      <c r="G378" s="854"/>
      <c r="H378" s="854"/>
      <c r="I378" s="854"/>
      <c r="J378" s="854"/>
      <c r="K378" s="854"/>
      <c r="L378" s="854"/>
      <c r="M378" s="853"/>
      <c r="N378" s="853"/>
      <c r="O378" s="853"/>
      <c r="P378" s="853"/>
    </row>
    <row r="379" spans="1:16" s="281" customFormat="1" x14ac:dyDescent="0.3">
      <c r="A379" s="363"/>
      <c r="B379" s="919"/>
      <c r="C379" s="215"/>
      <c r="D379" s="215"/>
      <c r="E379" s="853"/>
      <c r="F379" s="853"/>
      <c r="G379" s="854"/>
      <c r="H379" s="854"/>
      <c r="I379" s="854"/>
      <c r="J379" s="854"/>
      <c r="K379" s="854"/>
      <c r="L379" s="854"/>
      <c r="M379" s="853"/>
      <c r="N379" s="853"/>
      <c r="O379" s="853"/>
      <c r="P379" s="853"/>
    </row>
    <row r="380" spans="1:16" s="281" customFormat="1" x14ac:dyDescent="0.3">
      <c r="A380" s="363"/>
      <c r="B380" s="919"/>
      <c r="C380" s="215"/>
      <c r="D380" s="215"/>
      <c r="G380" s="299"/>
      <c r="H380" s="299"/>
      <c r="I380" s="299"/>
      <c r="J380" s="299"/>
      <c r="K380" s="299"/>
      <c r="L380" s="299"/>
    </row>
    <row r="381" spans="1:16" s="281" customFormat="1" x14ac:dyDescent="0.3">
      <c r="A381" s="363"/>
      <c r="B381" s="919"/>
      <c r="C381" s="215"/>
      <c r="D381" s="215"/>
      <c r="G381" s="299"/>
      <c r="H381" s="299"/>
      <c r="I381" s="299"/>
      <c r="J381" s="299"/>
      <c r="K381" s="299"/>
      <c r="L381" s="299"/>
    </row>
    <row r="382" spans="1:16" s="281" customFormat="1" x14ac:dyDescent="0.3">
      <c r="A382" s="363"/>
      <c r="B382" s="919"/>
      <c r="C382" s="215"/>
      <c r="D382" s="215"/>
      <c r="G382" s="299"/>
      <c r="H382" s="299"/>
      <c r="I382" s="299"/>
      <c r="J382" s="299"/>
      <c r="K382" s="299"/>
      <c r="L382" s="299"/>
    </row>
    <row r="383" spans="1:16" s="281" customFormat="1" x14ac:dyDescent="0.3">
      <c r="A383" s="363"/>
      <c r="B383" s="919"/>
      <c r="C383" s="215"/>
      <c r="D383" s="215"/>
      <c r="G383" s="299"/>
      <c r="H383" s="299"/>
      <c r="I383" s="299"/>
      <c r="J383" s="299"/>
      <c r="K383" s="299"/>
      <c r="L383" s="299"/>
    </row>
    <row r="384" spans="1:16" s="281" customFormat="1" x14ac:dyDescent="0.3">
      <c r="A384" s="363"/>
      <c r="B384" s="919"/>
      <c r="C384" s="215"/>
      <c r="D384" s="215"/>
      <c r="G384" s="299"/>
      <c r="H384" s="299"/>
      <c r="I384" s="299"/>
      <c r="J384" s="299"/>
      <c r="K384" s="299"/>
      <c r="L384" s="299"/>
    </row>
    <row r="385" spans="1:12" s="281" customFormat="1" x14ac:dyDescent="0.3">
      <c r="A385" s="363"/>
      <c r="B385" s="919"/>
      <c r="C385" s="215"/>
      <c r="D385" s="215"/>
      <c r="G385" s="299"/>
      <c r="H385" s="299"/>
      <c r="I385" s="299"/>
      <c r="J385" s="299"/>
      <c r="K385" s="299"/>
      <c r="L385" s="299"/>
    </row>
    <row r="386" spans="1:12" s="281" customFormat="1" x14ac:dyDescent="0.3">
      <c r="A386" s="363"/>
      <c r="B386" s="919"/>
      <c r="C386" s="215"/>
      <c r="D386" s="215"/>
      <c r="G386" s="299"/>
      <c r="H386" s="299"/>
      <c r="I386" s="299"/>
      <c r="J386" s="299"/>
      <c r="K386" s="299"/>
      <c r="L386" s="299"/>
    </row>
    <row r="387" spans="1:12" s="281" customFormat="1" x14ac:dyDescent="0.3">
      <c r="A387" s="363"/>
      <c r="B387" s="919"/>
      <c r="C387" s="215"/>
      <c r="D387" s="215"/>
      <c r="G387" s="299"/>
      <c r="H387" s="299"/>
      <c r="I387" s="299"/>
      <c r="J387" s="299"/>
      <c r="K387" s="299"/>
      <c r="L387" s="299"/>
    </row>
    <row r="388" spans="1:12" s="281" customFormat="1" x14ac:dyDescent="0.3">
      <c r="A388" s="363"/>
      <c r="B388" s="919"/>
      <c r="C388" s="215"/>
      <c r="D388" s="215"/>
      <c r="G388" s="299"/>
      <c r="H388" s="299"/>
      <c r="I388" s="299"/>
      <c r="J388" s="299"/>
      <c r="K388" s="299"/>
      <c r="L388" s="299"/>
    </row>
    <row r="389" spans="1:12" s="281" customFormat="1" x14ac:dyDescent="0.3">
      <c r="A389" s="363"/>
      <c r="B389" s="919"/>
      <c r="C389" s="215"/>
      <c r="D389" s="215"/>
      <c r="G389" s="299"/>
      <c r="H389" s="299"/>
      <c r="I389" s="299"/>
      <c r="J389" s="299"/>
      <c r="K389" s="299"/>
      <c r="L389" s="299"/>
    </row>
    <row r="390" spans="1:12" s="281" customFormat="1" x14ac:dyDescent="0.3">
      <c r="A390" s="363"/>
      <c r="B390" s="919"/>
      <c r="C390" s="215"/>
      <c r="D390" s="215"/>
      <c r="G390" s="299"/>
      <c r="H390" s="299"/>
      <c r="I390" s="299"/>
      <c r="J390" s="299"/>
      <c r="K390" s="299"/>
      <c r="L390" s="299"/>
    </row>
    <row r="391" spans="1:12" s="281" customFormat="1" x14ac:dyDescent="0.3">
      <c r="A391" s="363"/>
      <c r="B391" s="919"/>
      <c r="C391" s="215"/>
      <c r="D391" s="215"/>
      <c r="G391" s="299"/>
      <c r="H391" s="299"/>
      <c r="I391" s="299"/>
      <c r="J391" s="299"/>
      <c r="K391" s="299"/>
      <c r="L391" s="299"/>
    </row>
    <row r="392" spans="1:12" s="281" customFormat="1" x14ac:dyDescent="0.3">
      <c r="A392" s="363"/>
      <c r="B392" s="919"/>
      <c r="C392" s="215"/>
      <c r="D392" s="215"/>
      <c r="G392" s="299"/>
      <c r="H392" s="299"/>
      <c r="I392" s="299"/>
      <c r="J392" s="299"/>
      <c r="K392" s="299"/>
      <c r="L392" s="299"/>
    </row>
    <row r="393" spans="1:12" s="281" customFormat="1" x14ac:dyDescent="0.3">
      <c r="A393" s="363"/>
      <c r="B393" s="919"/>
      <c r="C393" s="215"/>
      <c r="D393" s="215"/>
      <c r="G393" s="299"/>
      <c r="H393" s="299"/>
      <c r="I393" s="299"/>
      <c r="J393" s="299"/>
      <c r="K393" s="299"/>
      <c r="L393" s="299"/>
    </row>
    <row r="394" spans="1:12" s="281" customFormat="1" x14ac:dyDescent="0.3">
      <c r="A394" s="363"/>
      <c r="B394" s="919"/>
      <c r="C394" s="215"/>
      <c r="D394" s="215"/>
      <c r="G394" s="299"/>
      <c r="H394" s="299"/>
      <c r="I394" s="299"/>
      <c r="J394" s="299"/>
      <c r="K394" s="299"/>
      <c r="L394" s="299"/>
    </row>
    <row r="395" spans="1:12" s="281" customFormat="1" x14ac:dyDescent="0.3">
      <c r="A395" s="363"/>
      <c r="B395" s="919"/>
      <c r="C395" s="215"/>
      <c r="D395" s="215"/>
      <c r="G395" s="299"/>
      <c r="H395" s="299"/>
      <c r="I395" s="299"/>
      <c r="J395" s="299"/>
      <c r="K395" s="299"/>
      <c r="L395" s="299"/>
    </row>
    <row r="396" spans="1:12" s="281" customFormat="1" x14ac:dyDescent="0.3">
      <c r="A396" s="363"/>
      <c r="B396" s="919"/>
      <c r="C396" s="215"/>
      <c r="D396" s="215"/>
      <c r="G396" s="299"/>
      <c r="H396" s="299"/>
      <c r="I396" s="299"/>
      <c r="J396" s="299"/>
      <c r="K396" s="299"/>
      <c r="L396" s="299"/>
    </row>
    <row r="397" spans="1:12" s="281" customFormat="1" x14ac:dyDescent="0.3">
      <c r="A397" s="363"/>
      <c r="B397" s="919"/>
      <c r="C397" s="215"/>
      <c r="D397" s="215"/>
      <c r="G397" s="299"/>
      <c r="H397" s="299"/>
      <c r="I397" s="299"/>
      <c r="J397" s="299"/>
      <c r="K397" s="299"/>
      <c r="L397" s="299"/>
    </row>
    <row r="398" spans="1:12" s="281" customFormat="1" x14ac:dyDescent="0.3">
      <c r="A398" s="363"/>
      <c r="B398" s="919"/>
      <c r="C398" s="215"/>
      <c r="D398" s="215"/>
      <c r="G398" s="299"/>
      <c r="H398" s="299"/>
      <c r="I398" s="299"/>
      <c r="J398" s="299"/>
      <c r="K398" s="299"/>
      <c r="L398" s="299"/>
    </row>
    <row r="399" spans="1:12" s="281" customFormat="1" x14ac:dyDescent="0.3">
      <c r="A399" s="363"/>
      <c r="B399" s="919"/>
      <c r="C399" s="215"/>
      <c r="D399" s="215"/>
      <c r="G399" s="299"/>
      <c r="H399" s="299"/>
      <c r="I399" s="299"/>
      <c r="J399" s="299"/>
      <c r="K399" s="299"/>
      <c r="L399" s="299"/>
    </row>
    <row r="400" spans="1:12" s="281" customFormat="1" x14ac:dyDescent="0.3">
      <c r="A400" s="363"/>
      <c r="B400" s="919"/>
      <c r="C400" s="215"/>
      <c r="D400" s="215"/>
      <c r="G400" s="299"/>
      <c r="H400" s="299"/>
      <c r="I400" s="299"/>
      <c r="J400" s="299"/>
      <c r="K400" s="299"/>
      <c r="L400" s="299"/>
    </row>
    <row r="401" spans="1:12" s="281" customFormat="1" x14ac:dyDescent="0.3">
      <c r="A401" s="363"/>
      <c r="B401" s="919"/>
      <c r="C401" s="215"/>
      <c r="D401" s="215"/>
      <c r="G401" s="299"/>
      <c r="H401" s="299"/>
      <c r="I401" s="299"/>
      <c r="J401" s="299"/>
      <c r="K401" s="299"/>
      <c r="L401" s="299"/>
    </row>
    <row r="402" spans="1:12" s="281" customFormat="1" x14ac:dyDescent="0.3">
      <c r="A402" s="363"/>
      <c r="B402" s="919"/>
      <c r="C402" s="215"/>
      <c r="D402" s="215"/>
      <c r="G402" s="299"/>
      <c r="H402" s="299"/>
      <c r="I402" s="299"/>
      <c r="J402" s="299"/>
      <c r="K402" s="299"/>
      <c r="L402" s="299"/>
    </row>
    <row r="403" spans="1:12" s="281" customFormat="1" x14ac:dyDescent="0.3">
      <c r="A403" s="363"/>
      <c r="B403" s="919"/>
      <c r="C403" s="215"/>
      <c r="D403" s="215"/>
      <c r="G403" s="299"/>
      <c r="H403" s="299"/>
      <c r="I403" s="299"/>
      <c r="J403" s="299"/>
      <c r="K403" s="299"/>
      <c r="L403" s="299"/>
    </row>
    <row r="404" spans="1:12" s="281" customFormat="1" x14ac:dyDescent="0.3">
      <c r="A404" s="363"/>
      <c r="B404" s="919"/>
      <c r="C404" s="215"/>
      <c r="D404" s="215"/>
      <c r="G404" s="299"/>
      <c r="H404" s="299"/>
      <c r="I404" s="299"/>
      <c r="J404" s="299"/>
      <c r="K404" s="299"/>
      <c r="L404" s="299"/>
    </row>
    <row r="405" spans="1:12" s="281" customFormat="1" x14ac:dyDescent="0.3">
      <c r="A405" s="363"/>
      <c r="B405" s="919"/>
      <c r="C405" s="215"/>
      <c r="D405" s="215"/>
      <c r="G405" s="299"/>
      <c r="H405" s="299"/>
      <c r="I405" s="299"/>
      <c r="J405" s="299"/>
      <c r="K405" s="299"/>
      <c r="L405" s="299"/>
    </row>
    <row r="406" spans="1:12" s="281" customFormat="1" x14ac:dyDescent="0.3">
      <c r="A406" s="363"/>
      <c r="B406" s="919"/>
      <c r="C406" s="215"/>
      <c r="D406" s="215"/>
      <c r="G406" s="299"/>
      <c r="H406" s="299"/>
      <c r="I406" s="299"/>
      <c r="J406" s="299"/>
      <c r="K406" s="299"/>
      <c r="L406" s="299"/>
    </row>
    <row r="407" spans="1:12" s="281" customFormat="1" x14ac:dyDescent="0.3">
      <c r="A407" s="363"/>
      <c r="B407" s="919"/>
      <c r="C407" s="215"/>
      <c r="D407" s="215"/>
      <c r="G407" s="299"/>
      <c r="H407" s="299"/>
      <c r="I407" s="299"/>
      <c r="J407" s="299"/>
      <c r="K407" s="299"/>
      <c r="L407" s="299"/>
    </row>
    <row r="408" spans="1:12" s="281" customFormat="1" x14ac:dyDescent="0.3">
      <c r="A408" s="363"/>
      <c r="B408" s="919"/>
      <c r="C408" s="215"/>
      <c r="D408" s="215"/>
      <c r="G408" s="299"/>
      <c r="H408" s="299"/>
      <c r="I408" s="299"/>
      <c r="J408" s="299"/>
      <c r="K408" s="299"/>
      <c r="L408" s="299"/>
    </row>
    <row r="409" spans="1:12" s="281" customFormat="1" x14ac:dyDescent="0.3">
      <c r="A409" s="363"/>
      <c r="B409" s="919"/>
      <c r="C409" s="215"/>
      <c r="D409" s="215"/>
      <c r="G409" s="299"/>
      <c r="H409" s="299"/>
      <c r="I409" s="299"/>
      <c r="J409" s="299"/>
      <c r="K409" s="299"/>
      <c r="L409" s="299"/>
    </row>
    <row r="410" spans="1:12" s="281" customFormat="1" x14ac:dyDescent="0.3">
      <c r="A410" s="363"/>
      <c r="B410" s="919"/>
      <c r="C410" s="215"/>
      <c r="D410" s="215"/>
      <c r="G410" s="299"/>
      <c r="H410" s="299"/>
      <c r="I410" s="299"/>
      <c r="J410" s="299"/>
      <c r="K410" s="299"/>
      <c r="L410" s="299"/>
    </row>
    <row r="411" spans="1:12" s="281" customFormat="1" x14ac:dyDescent="0.3">
      <c r="A411" s="363"/>
      <c r="B411" s="919"/>
      <c r="C411" s="215"/>
      <c r="D411" s="215"/>
      <c r="G411" s="299"/>
      <c r="H411" s="299"/>
      <c r="I411" s="299"/>
      <c r="J411" s="299"/>
      <c r="K411" s="299"/>
      <c r="L411" s="299"/>
    </row>
    <row r="412" spans="1:12" s="281" customFormat="1" x14ac:dyDescent="0.3">
      <c r="A412" s="363"/>
      <c r="B412" s="919"/>
      <c r="C412" s="215"/>
      <c r="D412" s="215"/>
      <c r="G412" s="299"/>
      <c r="H412" s="299"/>
      <c r="I412" s="299"/>
      <c r="J412" s="299"/>
      <c r="K412" s="299"/>
      <c r="L412" s="299"/>
    </row>
    <row r="413" spans="1:12" s="281" customFormat="1" x14ac:dyDescent="0.3">
      <c r="A413" s="363"/>
      <c r="B413" s="919"/>
      <c r="C413" s="215"/>
      <c r="D413" s="215"/>
      <c r="G413" s="299"/>
      <c r="H413" s="299"/>
      <c r="I413" s="299"/>
      <c r="J413" s="299"/>
      <c r="K413" s="299"/>
      <c r="L413" s="299"/>
    </row>
    <row r="414" spans="1:12" s="281" customFormat="1" x14ac:dyDescent="0.3">
      <c r="A414" s="363"/>
      <c r="B414" s="919"/>
      <c r="C414" s="215"/>
      <c r="D414" s="215"/>
      <c r="G414" s="299"/>
      <c r="H414" s="299"/>
      <c r="I414" s="299"/>
      <c r="J414" s="299"/>
      <c r="K414" s="299"/>
      <c r="L414" s="299"/>
    </row>
    <row r="415" spans="1:12" s="281" customFormat="1" x14ac:dyDescent="0.3">
      <c r="A415" s="363"/>
      <c r="B415" s="919"/>
      <c r="C415" s="215"/>
      <c r="D415" s="215"/>
      <c r="G415" s="299"/>
      <c r="H415" s="299"/>
      <c r="I415" s="299"/>
      <c r="J415" s="299"/>
      <c r="K415" s="299"/>
      <c r="L415" s="299"/>
    </row>
    <row r="416" spans="1:12" s="281" customFormat="1" x14ac:dyDescent="0.3">
      <c r="A416" s="363"/>
      <c r="B416" s="919"/>
      <c r="C416" s="215"/>
      <c r="D416" s="215"/>
      <c r="G416" s="299"/>
      <c r="H416" s="299"/>
      <c r="I416" s="299"/>
      <c r="J416" s="299"/>
      <c r="K416" s="299"/>
      <c r="L416" s="299"/>
    </row>
    <row r="417" spans="1:19" s="281" customFormat="1" x14ac:dyDescent="0.3">
      <c r="A417" s="363"/>
      <c r="B417" s="919"/>
      <c r="C417" s="215"/>
      <c r="D417" s="215"/>
      <c r="G417" s="299"/>
      <c r="H417" s="299"/>
      <c r="I417" s="299"/>
      <c r="J417" s="299"/>
      <c r="K417" s="299"/>
      <c r="L417" s="299"/>
    </row>
    <row r="418" spans="1:19" s="281" customFormat="1" x14ac:dyDescent="0.3">
      <c r="A418" s="363"/>
      <c r="B418" s="919"/>
      <c r="C418" s="215"/>
      <c r="D418" s="215"/>
      <c r="G418" s="299"/>
      <c r="H418" s="299"/>
      <c r="I418" s="299"/>
      <c r="J418" s="299"/>
      <c r="K418" s="299"/>
      <c r="L418" s="299"/>
    </row>
    <row r="419" spans="1:19" s="281" customFormat="1" x14ac:dyDescent="0.3">
      <c r="A419" s="363"/>
      <c r="B419" s="919"/>
      <c r="C419" s="215"/>
      <c r="D419" s="215"/>
      <c r="G419" s="299"/>
      <c r="H419" s="299"/>
      <c r="I419" s="299"/>
      <c r="J419" s="299"/>
      <c r="K419" s="299"/>
      <c r="L419" s="299"/>
    </row>
    <row r="420" spans="1:19" s="281" customFormat="1" x14ac:dyDescent="0.3">
      <c r="A420" s="363"/>
      <c r="B420" s="919"/>
      <c r="C420" s="215"/>
      <c r="D420" s="215"/>
      <c r="G420" s="299"/>
      <c r="H420" s="299"/>
      <c r="I420" s="299"/>
      <c r="J420" s="299"/>
      <c r="K420" s="299"/>
      <c r="L420" s="299"/>
    </row>
    <row r="421" spans="1:19" s="281" customFormat="1" x14ac:dyDescent="0.3">
      <c r="A421" s="363"/>
      <c r="B421" s="919"/>
      <c r="C421" s="215"/>
      <c r="D421" s="215"/>
      <c r="G421" s="299"/>
      <c r="H421" s="299"/>
      <c r="I421" s="299"/>
      <c r="J421" s="299"/>
      <c r="K421" s="299"/>
      <c r="L421" s="299"/>
    </row>
    <row r="422" spans="1:19" s="281" customFormat="1" x14ac:dyDescent="0.3">
      <c r="A422" s="363"/>
      <c r="B422" s="919"/>
      <c r="C422" s="215"/>
      <c r="D422" s="215"/>
      <c r="G422" s="299"/>
      <c r="H422" s="299"/>
      <c r="I422" s="299"/>
      <c r="J422" s="299"/>
      <c r="K422" s="299"/>
      <c r="L422" s="299"/>
    </row>
    <row r="423" spans="1:19" s="281" customFormat="1" x14ac:dyDescent="0.3">
      <c r="A423" s="363"/>
      <c r="B423" s="919"/>
      <c r="C423" s="215"/>
      <c r="D423" s="215"/>
      <c r="E423" s="215"/>
      <c r="F423" s="215"/>
      <c r="G423" s="299"/>
      <c r="H423" s="299"/>
      <c r="I423" s="299"/>
      <c r="J423" s="299"/>
      <c r="K423" s="299"/>
      <c r="L423" s="299"/>
      <c r="M423" s="215"/>
      <c r="N423" s="215"/>
      <c r="O423" s="215"/>
      <c r="P423" s="215"/>
      <c r="Q423" s="215"/>
      <c r="R423" s="215"/>
      <c r="S423" s="215"/>
    </row>
    <row r="424" spans="1:19" s="281" customFormat="1" x14ac:dyDescent="0.3">
      <c r="A424" s="363"/>
      <c r="B424" s="919"/>
      <c r="C424" s="215"/>
      <c r="D424" s="215"/>
      <c r="E424" s="215"/>
      <c r="F424" s="215"/>
      <c r="G424" s="299"/>
      <c r="H424" s="299"/>
      <c r="I424" s="299"/>
      <c r="J424" s="299"/>
      <c r="K424" s="299"/>
      <c r="L424" s="299"/>
      <c r="M424" s="215"/>
      <c r="N424" s="215"/>
      <c r="O424" s="215"/>
      <c r="P424" s="215"/>
      <c r="Q424" s="215"/>
      <c r="R424" s="215"/>
      <c r="S424" s="215"/>
    </row>
    <row r="425" spans="1:19" s="281" customFormat="1" x14ac:dyDescent="0.3">
      <c r="A425" s="363"/>
      <c r="B425" s="919"/>
      <c r="C425" s="215"/>
      <c r="D425" s="215"/>
      <c r="E425" s="215"/>
      <c r="F425" s="215"/>
      <c r="G425" s="299"/>
      <c r="H425" s="299"/>
      <c r="I425" s="299"/>
      <c r="J425" s="299"/>
      <c r="K425" s="299"/>
      <c r="L425" s="299"/>
      <c r="M425" s="215"/>
      <c r="N425" s="215"/>
      <c r="O425" s="215"/>
      <c r="P425" s="215"/>
      <c r="Q425" s="215"/>
      <c r="R425" s="215"/>
      <c r="S425" s="215"/>
    </row>
    <row r="426" spans="1:19" s="281" customFormat="1" x14ac:dyDescent="0.3">
      <c r="A426" s="363"/>
      <c r="B426" s="919"/>
      <c r="C426" s="215"/>
      <c r="D426" s="215"/>
      <c r="E426" s="215"/>
      <c r="F426" s="215"/>
      <c r="G426" s="299"/>
      <c r="H426" s="299"/>
      <c r="I426" s="299"/>
      <c r="J426" s="299"/>
      <c r="K426" s="299"/>
      <c r="L426" s="299"/>
      <c r="M426" s="215"/>
      <c r="N426" s="215"/>
      <c r="O426" s="215"/>
      <c r="P426" s="215"/>
      <c r="Q426" s="215"/>
      <c r="R426" s="215"/>
      <c r="S426" s="215"/>
    </row>
    <row r="427" spans="1:19" s="281" customFormat="1" x14ac:dyDescent="0.3">
      <c r="A427" s="363"/>
      <c r="B427" s="919"/>
      <c r="C427" s="215"/>
      <c r="D427" s="215"/>
      <c r="E427" s="215"/>
      <c r="F427" s="215"/>
      <c r="G427" s="299"/>
      <c r="H427" s="299"/>
      <c r="I427" s="299"/>
      <c r="J427" s="299"/>
      <c r="K427" s="299"/>
      <c r="L427" s="299"/>
      <c r="M427" s="215"/>
      <c r="N427" s="215"/>
      <c r="O427" s="215"/>
      <c r="P427" s="215"/>
      <c r="Q427" s="215"/>
      <c r="R427" s="215"/>
      <c r="S427" s="215"/>
    </row>
    <row r="428" spans="1:19" s="281" customFormat="1" x14ac:dyDescent="0.3">
      <c r="A428" s="363"/>
      <c r="B428" s="919"/>
      <c r="C428" s="215"/>
      <c r="D428" s="215"/>
      <c r="E428" s="215"/>
      <c r="F428" s="215"/>
      <c r="G428" s="299"/>
      <c r="H428" s="299"/>
      <c r="I428" s="299"/>
      <c r="J428" s="299"/>
      <c r="K428" s="299"/>
      <c r="L428" s="299"/>
      <c r="M428" s="215"/>
      <c r="N428" s="215"/>
      <c r="O428" s="215"/>
      <c r="P428" s="215"/>
      <c r="Q428" s="215"/>
      <c r="R428" s="215"/>
      <c r="S428" s="215"/>
    </row>
    <row r="429" spans="1:19" s="281" customFormat="1" x14ac:dyDescent="0.3">
      <c r="A429" s="363"/>
      <c r="B429" s="919"/>
      <c r="C429" s="215"/>
      <c r="D429" s="215"/>
      <c r="E429" s="215"/>
      <c r="F429" s="215"/>
      <c r="G429" s="299"/>
      <c r="H429" s="299"/>
      <c r="I429" s="299"/>
      <c r="J429" s="299"/>
      <c r="K429" s="299"/>
      <c r="L429" s="299"/>
      <c r="M429" s="215"/>
      <c r="N429" s="215"/>
      <c r="O429" s="215"/>
      <c r="P429" s="215"/>
      <c r="Q429" s="215"/>
      <c r="R429" s="215"/>
      <c r="S429" s="215"/>
    </row>
    <row r="430" spans="1:19" s="281" customFormat="1" x14ac:dyDescent="0.3">
      <c r="A430" s="363"/>
      <c r="B430" s="919"/>
      <c r="C430" s="215"/>
      <c r="D430" s="215"/>
      <c r="E430" s="215"/>
      <c r="F430" s="215"/>
      <c r="G430" s="299"/>
      <c r="H430" s="299"/>
      <c r="I430" s="299"/>
      <c r="J430" s="299"/>
      <c r="K430" s="299"/>
      <c r="L430" s="299"/>
      <c r="M430" s="215"/>
      <c r="N430" s="215"/>
      <c r="O430" s="215"/>
      <c r="P430" s="215"/>
      <c r="Q430" s="215"/>
      <c r="R430" s="215"/>
      <c r="S430" s="215"/>
    </row>
    <row r="431" spans="1:19" s="281" customFormat="1" x14ac:dyDescent="0.3">
      <c r="A431" s="363"/>
      <c r="B431" s="919"/>
      <c r="C431" s="215"/>
      <c r="D431" s="215"/>
      <c r="E431" s="215"/>
      <c r="F431" s="215"/>
      <c r="G431" s="299"/>
      <c r="H431" s="299"/>
      <c r="I431" s="299"/>
      <c r="J431" s="299"/>
      <c r="K431" s="299"/>
      <c r="L431" s="299"/>
      <c r="M431" s="215"/>
      <c r="N431" s="215"/>
      <c r="O431" s="215"/>
      <c r="P431" s="215"/>
      <c r="Q431" s="215"/>
      <c r="R431" s="215"/>
      <c r="S431" s="215"/>
    </row>
    <row r="432" spans="1:19" s="281" customFormat="1" x14ac:dyDescent="0.3">
      <c r="A432" s="363"/>
      <c r="B432" s="919"/>
      <c r="C432" s="215"/>
      <c r="D432" s="215"/>
      <c r="E432" s="215"/>
      <c r="F432" s="215"/>
      <c r="G432" s="299"/>
      <c r="H432" s="299"/>
      <c r="I432" s="299"/>
      <c r="J432" s="299"/>
      <c r="K432" s="299"/>
      <c r="L432" s="299"/>
      <c r="M432" s="215"/>
      <c r="N432" s="215"/>
      <c r="O432" s="215"/>
      <c r="P432" s="215"/>
      <c r="Q432" s="215"/>
      <c r="R432" s="215"/>
      <c r="S432" s="215"/>
    </row>
    <row r="433" spans="1:19" s="281" customFormat="1" x14ac:dyDescent="0.3">
      <c r="A433" s="363"/>
      <c r="B433" s="919"/>
      <c r="C433" s="215"/>
      <c r="D433" s="215"/>
      <c r="E433" s="215"/>
      <c r="F433" s="215"/>
      <c r="G433" s="299"/>
      <c r="H433" s="299"/>
      <c r="I433" s="299"/>
      <c r="J433" s="299"/>
      <c r="K433" s="299"/>
      <c r="L433" s="299"/>
      <c r="M433" s="215"/>
      <c r="N433" s="215"/>
      <c r="O433" s="215"/>
      <c r="P433" s="215"/>
      <c r="Q433" s="215"/>
      <c r="R433" s="215"/>
      <c r="S433" s="215"/>
    </row>
    <row r="434" spans="1:19" s="281" customFormat="1" x14ac:dyDescent="0.3">
      <c r="A434" s="363"/>
      <c r="B434" s="919"/>
      <c r="C434" s="215"/>
      <c r="D434" s="215"/>
      <c r="E434" s="215"/>
      <c r="F434" s="215"/>
      <c r="G434" s="299"/>
      <c r="H434" s="299"/>
      <c r="I434" s="299"/>
      <c r="J434" s="299"/>
      <c r="K434" s="299"/>
      <c r="L434" s="299"/>
      <c r="M434" s="215"/>
      <c r="N434" s="215"/>
      <c r="O434" s="215"/>
      <c r="P434" s="215"/>
      <c r="Q434" s="215"/>
      <c r="R434" s="215"/>
      <c r="S434" s="215"/>
    </row>
    <row r="435" spans="1:19" s="281" customFormat="1" x14ac:dyDescent="0.3">
      <c r="A435" s="363"/>
      <c r="B435" s="919"/>
      <c r="C435" s="215"/>
      <c r="D435" s="215"/>
      <c r="E435" s="215"/>
      <c r="F435" s="215"/>
      <c r="G435" s="299"/>
      <c r="H435" s="299"/>
      <c r="I435" s="299"/>
      <c r="J435" s="299"/>
      <c r="K435" s="299"/>
      <c r="L435" s="299"/>
      <c r="M435" s="215"/>
      <c r="N435" s="215"/>
      <c r="O435" s="215"/>
      <c r="P435" s="215"/>
      <c r="Q435" s="215"/>
      <c r="R435" s="215"/>
      <c r="S435" s="215"/>
    </row>
    <row r="436" spans="1:19" s="281" customFormat="1" x14ac:dyDescent="0.3">
      <c r="A436" s="363"/>
      <c r="B436" s="919"/>
      <c r="C436" s="215"/>
      <c r="D436" s="215"/>
      <c r="E436" s="215"/>
      <c r="F436" s="215"/>
      <c r="G436" s="299"/>
      <c r="H436" s="299"/>
      <c r="I436" s="299"/>
      <c r="J436" s="299"/>
      <c r="K436" s="299"/>
      <c r="L436" s="299"/>
      <c r="M436" s="215"/>
      <c r="N436" s="215"/>
      <c r="O436" s="215"/>
      <c r="P436" s="215"/>
      <c r="Q436" s="215"/>
      <c r="R436" s="215"/>
      <c r="S436" s="215"/>
    </row>
    <row r="437" spans="1:19" s="281" customFormat="1" x14ac:dyDescent="0.3">
      <c r="A437" s="363"/>
      <c r="B437" s="919"/>
      <c r="C437" s="215"/>
      <c r="D437" s="215"/>
      <c r="E437" s="215"/>
      <c r="F437" s="215"/>
      <c r="G437" s="299"/>
      <c r="H437" s="299"/>
      <c r="I437" s="299"/>
      <c r="J437" s="299"/>
      <c r="K437" s="299"/>
      <c r="L437" s="299"/>
      <c r="M437" s="215"/>
      <c r="N437" s="215"/>
      <c r="O437" s="215"/>
      <c r="P437" s="215"/>
      <c r="Q437" s="215"/>
      <c r="R437" s="215"/>
      <c r="S437" s="215"/>
    </row>
    <row r="438" spans="1:19" s="281" customFormat="1" x14ac:dyDescent="0.3">
      <c r="A438" s="363"/>
      <c r="B438" s="919"/>
      <c r="C438" s="215"/>
      <c r="D438" s="215"/>
      <c r="E438" s="215"/>
      <c r="F438" s="215"/>
      <c r="G438" s="299"/>
      <c r="H438" s="299"/>
      <c r="I438" s="299"/>
      <c r="J438" s="299"/>
      <c r="K438" s="299"/>
      <c r="L438" s="299"/>
      <c r="M438" s="215"/>
      <c r="N438" s="215"/>
      <c r="O438" s="215"/>
      <c r="P438" s="215"/>
      <c r="Q438" s="215"/>
      <c r="R438" s="215"/>
      <c r="S438" s="215"/>
    </row>
    <row r="439" spans="1:19" s="281" customFormat="1" x14ac:dyDescent="0.3">
      <c r="A439" s="363"/>
      <c r="B439" s="919"/>
      <c r="C439" s="215"/>
      <c r="D439" s="215"/>
      <c r="E439" s="215"/>
      <c r="F439" s="215"/>
      <c r="G439" s="299"/>
      <c r="H439" s="299"/>
      <c r="I439" s="299"/>
      <c r="J439" s="299"/>
      <c r="K439" s="299"/>
      <c r="L439" s="299"/>
      <c r="M439" s="215"/>
      <c r="N439" s="215"/>
      <c r="O439" s="215"/>
      <c r="P439" s="215"/>
      <c r="Q439" s="215"/>
      <c r="R439" s="215"/>
      <c r="S439" s="215"/>
    </row>
  </sheetData>
  <sheetProtection algorithmName="SHA-512" hashValue="9xzlqo74GbL8TEbHsaTJALFikzrbDfVFLdDoaRyElSmE43D/2Fa3kd72wFQzKg0MQx8qOeckzNKOw+Btez/Qpg==" saltValue="oMa4ipsY7lr53mkLlv7pTw==" spinCount="100000" sheet="1" objects="1" scenarios="1"/>
  <mergeCells count="391">
    <mergeCell ref="F36:G36"/>
    <mergeCell ref="F37:G37"/>
    <mergeCell ref="F38:G38"/>
    <mergeCell ref="A18:A19"/>
    <mergeCell ref="A4:A5"/>
    <mergeCell ref="A6:A7"/>
    <mergeCell ref="A9:A10"/>
    <mergeCell ref="A11:A12"/>
    <mergeCell ref="E19:G19"/>
    <mergeCell ref="E21:K21"/>
    <mergeCell ref="F24:G24"/>
    <mergeCell ref="E16:G16"/>
    <mergeCell ref="E17:G17"/>
    <mergeCell ref="E13:F13"/>
    <mergeCell ref="E10:P11"/>
    <mergeCell ref="G5:H6"/>
    <mergeCell ref="E22:K22"/>
    <mergeCell ref="C1:R1"/>
    <mergeCell ref="E3:F3"/>
    <mergeCell ref="E5:F6"/>
    <mergeCell ref="F27:G27"/>
    <mergeCell ref="F26:G26"/>
    <mergeCell ref="F28:G28"/>
    <mergeCell ref="G3:J3"/>
    <mergeCell ref="F25:G25"/>
    <mergeCell ref="E126:G126"/>
    <mergeCell ref="L126:N126"/>
    <mergeCell ref="K111:K113"/>
    <mergeCell ref="L111:L113"/>
    <mergeCell ref="K95:K96"/>
    <mergeCell ref="L95:L96"/>
    <mergeCell ref="E84:E86"/>
    <mergeCell ref="E42:L42"/>
    <mergeCell ref="E43:L43"/>
    <mergeCell ref="E40:G40"/>
    <mergeCell ref="F29:G29"/>
    <mergeCell ref="F30:G30"/>
    <mergeCell ref="F31:G31"/>
    <mergeCell ref="F32:G32"/>
    <mergeCell ref="F33:G33"/>
    <mergeCell ref="F35:G35"/>
    <mergeCell ref="E117:J117"/>
    <mergeCell ref="L117:P117"/>
    <mergeCell ref="E119:E125"/>
    <mergeCell ref="F119:G119"/>
    <mergeCell ref="L119:L125"/>
    <mergeCell ref="M119:N119"/>
    <mergeCell ref="F121:G121"/>
    <mergeCell ref="F122:G122"/>
    <mergeCell ref="F120:G120"/>
    <mergeCell ref="M120:N120"/>
    <mergeCell ref="F123:G123"/>
    <mergeCell ref="F124:G124"/>
    <mergeCell ref="F125:G125"/>
    <mergeCell ref="M121:N121"/>
    <mergeCell ref="M122:N122"/>
    <mergeCell ref="M123:N123"/>
    <mergeCell ref="M124:N124"/>
    <mergeCell ref="M125:N125"/>
    <mergeCell ref="F177:G177"/>
    <mergeCell ref="M177:N177"/>
    <mergeCell ref="F174:G174"/>
    <mergeCell ref="M174:N174"/>
    <mergeCell ref="F176:G176"/>
    <mergeCell ref="M176:N176"/>
    <mergeCell ref="E153:J153"/>
    <mergeCell ref="L153:P153"/>
    <mergeCell ref="E162:G162"/>
    <mergeCell ref="L162:N162"/>
    <mergeCell ref="E155:E161"/>
    <mergeCell ref="F157:G157"/>
    <mergeCell ref="M157:N157"/>
    <mergeCell ref="F158:G158"/>
    <mergeCell ref="M158:N158"/>
    <mergeCell ref="F155:G155"/>
    <mergeCell ref="M155:N155"/>
    <mergeCell ref="F156:G156"/>
    <mergeCell ref="M156:N156"/>
    <mergeCell ref="L155:L161"/>
    <mergeCell ref="F159:G159"/>
    <mergeCell ref="M159:N159"/>
    <mergeCell ref="F160:G160"/>
    <mergeCell ref="M160:N160"/>
    <mergeCell ref="E218:E220"/>
    <mergeCell ref="F218:G218"/>
    <mergeCell ref="L218:L220"/>
    <mergeCell ref="M218:N218"/>
    <mergeCell ref="E189:J189"/>
    <mergeCell ref="L189:P189"/>
    <mergeCell ref="E191:E197"/>
    <mergeCell ref="F191:G191"/>
    <mergeCell ref="F192:G192"/>
    <mergeCell ref="M192:N192"/>
    <mergeCell ref="F194:G194"/>
    <mergeCell ref="M194:N194"/>
    <mergeCell ref="L191:L197"/>
    <mergeCell ref="M191:N191"/>
    <mergeCell ref="F193:G193"/>
    <mergeCell ref="M193:N193"/>
    <mergeCell ref="E207:J207"/>
    <mergeCell ref="L207:P207"/>
    <mergeCell ref="E209:E215"/>
    <mergeCell ref="F209:G209"/>
    <mergeCell ref="F210:G210"/>
    <mergeCell ref="M210:N210"/>
    <mergeCell ref="F212:G212"/>
    <mergeCell ref="M212:N212"/>
    <mergeCell ref="L209:L215"/>
    <mergeCell ref="M209:N209"/>
    <mergeCell ref="F211:G211"/>
    <mergeCell ref="M211:N211"/>
    <mergeCell ref="F213:G213"/>
    <mergeCell ref="M213:N213"/>
    <mergeCell ref="F214:G214"/>
    <mergeCell ref="M214:N214"/>
    <mergeCell ref="F215:G215"/>
    <mergeCell ref="M215:N215"/>
    <mergeCell ref="F161:G161"/>
    <mergeCell ref="M161:N161"/>
    <mergeCell ref="E297:J297"/>
    <mergeCell ref="L297:P297"/>
    <mergeCell ref="E279:J279"/>
    <mergeCell ref="L279:P279"/>
    <mergeCell ref="E281:E287"/>
    <mergeCell ref="F281:G281"/>
    <mergeCell ref="F282:G282"/>
    <mergeCell ref="M282:N282"/>
    <mergeCell ref="F284:G284"/>
    <mergeCell ref="M284:N284"/>
    <mergeCell ref="L281:L287"/>
    <mergeCell ref="M281:N281"/>
    <mergeCell ref="F283:G283"/>
    <mergeCell ref="M283:N283"/>
    <mergeCell ref="E261:J261"/>
    <mergeCell ref="L261:P261"/>
    <mergeCell ref="E185:G185"/>
    <mergeCell ref="L185:N185"/>
    <mergeCell ref="F187:G187"/>
    <mergeCell ref="M187:N187"/>
    <mergeCell ref="E221:G221"/>
    <mergeCell ref="L221:N221"/>
    <mergeCell ref="E203:G203"/>
    <mergeCell ref="L203:N203"/>
    <mergeCell ref="F205:G205"/>
    <mergeCell ref="M205:N205"/>
    <mergeCell ref="E216:G216"/>
    <mergeCell ref="L216:N216"/>
    <mergeCell ref="E135:J135"/>
    <mergeCell ref="L135:P135"/>
    <mergeCell ref="F143:G143"/>
    <mergeCell ref="M143:N143"/>
    <mergeCell ref="E144:G144"/>
    <mergeCell ref="L144:N144"/>
    <mergeCell ref="E137:E143"/>
    <mergeCell ref="F137:G137"/>
    <mergeCell ref="L137:L143"/>
    <mergeCell ref="M137:N137"/>
    <mergeCell ref="F138:G138"/>
    <mergeCell ref="M138:N138"/>
    <mergeCell ref="F139:G139"/>
    <mergeCell ref="M139:N139"/>
    <mergeCell ref="F140:G140"/>
    <mergeCell ref="M140:N140"/>
    <mergeCell ref="F141:G141"/>
    <mergeCell ref="M141:N141"/>
    <mergeCell ref="E198:G198"/>
    <mergeCell ref="L198:N198"/>
    <mergeCell ref="F195:G195"/>
    <mergeCell ref="M195:N195"/>
    <mergeCell ref="F196:G196"/>
    <mergeCell ref="M196:N196"/>
    <mergeCell ref="F197:G197"/>
    <mergeCell ref="M197:N197"/>
    <mergeCell ref="E200:E202"/>
    <mergeCell ref="F200:G200"/>
    <mergeCell ref="L200:L202"/>
    <mergeCell ref="M200:N200"/>
    <mergeCell ref="F201:G201"/>
    <mergeCell ref="M201:N201"/>
    <mergeCell ref="F202:G202"/>
    <mergeCell ref="M202:N202"/>
    <mergeCell ref="F219:G219"/>
    <mergeCell ref="M219:N219"/>
    <mergeCell ref="F220:G220"/>
    <mergeCell ref="M220:N220"/>
    <mergeCell ref="F231:G231"/>
    <mergeCell ref="M231:N231"/>
    <mergeCell ref="F223:G223"/>
    <mergeCell ref="M223:N223"/>
    <mergeCell ref="E225:J225"/>
    <mergeCell ref="L225:P225"/>
    <mergeCell ref="E227:E233"/>
    <mergeCell ref="F227:G227"/>
    <mergeCell ref="F228:G228"/>
    <mergeCell ref="M228:N228"/>
    <mergeCell ref="F230:G230"/>
    <mergeCell ref="M230:N230"/>
    <mergeCell ref="L227:L233"/>
    <mergeCell ref="M227:N227"/>
    <mergeCell ref="F229:G229"/>
    <mergeCell ref="M229:N229"/>
    <mergeCell ref="F232:G232"/>
    <mergeCell ref="M232:N232"/>
    <mergeCell ref="F233:G233"/>
    <mergeCell ref="M233:N233"/>
    <mergeCell ref="F241:G241"/>
    <mergeCell ref="M241:N241"/>
    <mergeCell ref="E243:J243"/>
    <mergeCell ref="L243:P243"/>
    <mergeCell ref="E234:G234"/>
    <mergeCell ref="L234:N234"/>
    <mergeCell ref="F250:G250"/>
    <mergeCell ref="M250:N250"/>
    <mergeCell ref="E236:E238"/>
    <mergeCell ref="F236:G236"/>
    <mergeCell ref="L236:L238"/>
    <mergeCell ref="M236:N236"/>
    <mergeCell ref="F237:G237"/>
    <mergeCell ref="M237:N237"/>
    <mergeCell ref="F238:G238"/>
    <mergeCell ref="M238:N238"/>
    <mergeCell ref="E239:G239"/>
    <mergeCell ref="L239:N239"/>
    <mergeCell ref="F251:G251"/>
    <mergeCell ref="M251:N251"/>
    <mergeCell ref="E245:E251"/>
    <mergeCell ref="F245:G245"/>
    <mergeCell ref="L245:L251"/>
    <mergeCell ref="M245:N245"/>
    <mergeCell ref="F246:G246"/>
    <mergeCell ref="M246:N246"/>
    <mergeCell ref="F247:G247"/>
    <mergeCell ref="M247:N247"/>
    <mergeCell ref="F248:G248"/>
    <mergeCell ref="M248:N248"/>
    <mergeCell ref="F249:G249"/>
    <mergeCell ref="M249:N249"/>
    <mergeCell ref="F313:G313"/>
    <mergeCell ref="M313:N313"/>
    <mergeCell ref="E288:G288"/>
    <mergeCell ref="L288:N288"/>
    <mergeCell ref="F285:G285"/>
    <mergeCell ref="M285:N285"/>
    <mergeCell ref="F286:G286"/>
    <mergeCell ref="M286:N286"/>
    <mergeCell ref="F287:G287"/>
    <mergeCell ref="M287:N287"/>
    <mergeCell ref="E293:G293"/>
    <mergeCell ref="L293:N293"/>
    <mergeCell ref="F295:G295"/>
    <mergeCell ref="M295:N295"/>
    <mergeCell ref="E299:E305"/>
    <mergeCell ref="F299:G299"/>
    <mergeCell ref="F300:G300"/>
    <mergeCell ref="M300:N300"/>
    <mergeCell ref="F302:G302"/>
    <mergeCell ref="M302:N302"/>
    <mergeCell ref="L299:L305"/>
    <mergeCell ref="M299:N299"/>
    <mergeCell ref="F301:G301"/>
    <mergeCell ref="M301:N301"/>
    <mergeCell ref="E308:E310"/>
    <mergeCell ref="F308:G308"/>
    <mergeCell ref="L308:L310"/>
    <mergeCell ref="M308:N308"/>
    <mergeCell ref="F309:G309"/>
    <mergeCell ref="M309:N309"/>
    <mergeCell ref="F310:G310"/>
    <mergeCell ref="M310:N310"/>
    <mergeCell ref="E311:G311"/>
    <mergeCell ref="L311:N311"/>
    <mergeCell ref="E149:G149"/>
    <mergeCell ref="L149:N149"/>
    <mergeCell ref="F151:G151"/>
    <mergeCell ref="M151:N151"/>
    <mergeCell ref="E306:G306"/>
    <mergeCell ref="L306:N306"/>
    <mergeCell ref="F303:G303"/>
    <mergeCell ref="M303:N303"/>
    <mergeCell ref="F304:G304"/>
    <mergeCell ref="M304:N304"/>
    <mergeCell ref="F305:G305"/>
    <mergeCell ref="M305:N305"/>
    <mergeCell ref="E270:G270"/>
    <mergeCell ref="L270:N270"/>
    <mergeCell ref="E252:G252"/>
    <mergeCell ref="L252:N252"/>
    <mergeCell ref="F269:G269"/>
    <mergeCell ref="M269:N269"/>
    <mergeCell ref="E263:E269"/>
    <mergeCell ref="L263:L269"/>
    <mergeCell ref="F267:G267"/>
    <mergeCell ref="M267:N267"/>
    <mergeCell ref="F264:G264"/>
    <mergeCell ref="M264:N264"/>
    <mergeCell ref="F130:G130"/>
    <mergeCell ref="E128:E130"/>
    <mergeCell ref="L128:L130"/>
    <mergeCell ref="M129:N129"/>
    <mergeCell ref="M130:N130"/>
    <mergeCell ref="L131:N131"/>
    <mergeCell ref="E146:E148"/>
    <mergeCell ref="F146:G146"/>
    <mergeCell ref="L146:L148"/>
    <mergeCell ref="M146:N146"/>
    <mergeCell ref="F147:G147"/>
    <mergeCell ref="M147:N147"/>
    <mergeCell ref="F148:G148"/>
    <mergeCell ref="M148:N148"/>
    <mergeCell ref="F142:G142"/>
    <mergeCell ref="M142:N142"/>
    <mergeCell ref="F128:G128"/>
    <mergeCell ref="M128:N128"/>
    <mergeCell ref="F133:G133"/>
    <mergeCell ref="M133:N133"/>
    <mergeCell ref="E131:G131"/>
    <mergeCell ref="F129:G129"/>
    <mergeCell ref="E164:E166"/>
    <mergeCell ref="F164:G164"/>
    <mergeCell ref="L164:L166"/>
    <mergeCell ref="M164:N164"/>
    <mergeCell ref="F165:G165"/>
    <mergeCell ref="M165:N165"/>
    <mergeCell ref="F166:G166"/>
    <mergeCell ref="M166:N166"/>
    <mergeCell ref="E167:G167"/>
    <mergeCell ref="L167:N167"/>
    <mergeCell ref="F169:G169"/>
    <mergeCell ref="M169:N169"/>
    <mergeCell ref="E182:E184"/>
    <mergeCell ref="F182:G182"/>
    <mergeCell ref="L182:L184"/>
    <mergeCell ref="M182:N182"/>
    <mergeCell ref="F183:G183"/>
    <mergeCell ref="M183:N183"/>
    <mergeCell ref="F184:G184"/>
    <mergeCell ref="M184:N184"/>
    <mergeCell ref="F178:G178"/>
    <mergeCell ref="M178:N178"/>
    <mergeCell ref="F179:G179"/>
    <mergeCell ref="M179:N179"/>
    <mergeCell ref="E180:G180"/>
    <mergeCell ref="L180:N180"/>
    <mergeCell ref="E173:E179"/>
    <mergeCell ref="F173:G173"/>
    <mergeCell ref="L173:L179"/>
    <mergeCell ref="M173:N173"/>
    <mergeCell ref="F175:G175"/>
    <mergeCell ref="M175:N175"/>
    <mergeCell ref="E171:J171"/>
    <mergeCell ref="L171:P171"/>
    <mergeCell ref="E254:E256"/>
    <mergeCell ref="F254:G254"/>
    <mergeCell ref="L254:L256"/>
    <mergeCell ref="M254:N254"/>
    <mergeCell ref="F255:G255"/>
    <mergeCell ref="M255:N255"/>
    <mergeCell ref="F256:G256"/>
    <mergeCell ref="M256:N256"/>
    <mergeCell ref="E257:G257"/>
    <mergeCell ref="L257:N257"/>
    <mergeCell ref="F277:G277"/>
    <mergeCell ref="M277:N277"/>
    <mergeCell ref="E290:E292"/>
    <mergeCell ref="F290:G290"/>
    <mergeCell ref="L290:L292"/>
    <mergeCell ref="M290:N290"/>
    <mergeCell ref="F291:G291"/>
    <mergeCell ref="M291:N291"/>
    <mergeCell ref="F292:G292"/>
    <mergeCell ref="M292:N292"/>
    <mergeCell ref="F259:G259"/>
    <mergeCell ref="M259:N259"/>
    <mergeCell ref="E272:E274"/>
    <mergeCell ref="F272:G272"/>
    <mergeCell ref="L272:L274"/>
    <mergeCell ref="M272:N272"/>
    <mergeCell ref="F273:G273"/>
    <mergeCell ref="M273:N273"/>
    <mergeCell ref="E275:G275"/>
    <mergeCell ref="L275:N275"/>
    <mergeCell ref="F274:G274"/>
    <mergeCell ref="M274:N274"/>
    <mergeCell ref="F265:G265"/>
    <mergeCell ref="M265:N265"/>
    <mergeCell ref="F266:G266"/>
    <mergeCell ref="M266:N266"/>
    <mergeCell ref="F268:G268"/>
    <mergeCell ref="M268:N268"/>
    <mergeCell ref="F263:G263"/>
    <mergeCell ref="M263:N263"/>
  </mergeCells>
  <conditionalFormatting sqref="E117:J117">
    <cfRule type="expression" dxfId="1185" priority="2144" stopIfTrue="1">
      <formula>E117&lt;&gt;""</formula>
    </cfRule>
  </conditionalFormatting>
  <conditionalFormatting sqref="H133">
    <cfRule type="expression" dxfId="1184" priority="2142" stopIfTrue="1">
      <formula>$E117&lt;&gt;""</formula>
    </cfRule>
  </conditionalFormatting>
  <conditionalFormatting sqref="I133">
    <cfRule type="expression" dxfId="1183" priority="2141" stopIfTrue="1">
      <formula>$E117&lt;&gt;""</formula>
    </cfRule>
  </conditionalFormatting>
  <conditionalFormatting sqref="F123:F125 F120">
    <cfRule type="expression" dxfId="1182" priority="2140" stopIfTrue="1">
      <formula>$E118&lt;&gt;""</formula>
    </cfRule>
  </conditionalFormatting>
  <conditionalFormatting sqref="E133">
    <cfRule type="expression" dxfId="1181" priority="2137" stopIfTrue="1">
      <formula>$E117&lt;&gt;""</formula>
    </cfRule>
  </conditionalFormatting>
  <conditionalFormatting sqref="F133:G133">
    <cfRule type="expression" dxfId="1180" priority="2136" stopIfTrue="1">
      <formula>$E117&lt;&gt;""</formula>
    </cfRule>
  </conditionalFormatting>
  <conditionalFormatting sqref="E128">
    <cfRule type="expression" dxfId="1179" priority="2134" stopIfTrue="1">
      <formula>$E117&lt;&gt;""</formula>
    </cfRule>
  </conditionalFormatting>
  <conditionalFormatting sqref="L117 Q117">
    <cfRule type="expression" dxfId="1178" priority="2133" stopIfTrue="1">
      <formula>L117&lt;&gt;""</formula>
    </cfRule>
  </conditionalFormatting>
  <conditionalFormatting sqref="Q153">
    <cfRule type="expression" dxfId="1177" priority="2132" stopIfTrue="1">
      <formula>Q153&lt;&gt;""</formula>
    </cfRule>
  </conditionalFormatting>
  <conditionalFormatting sqref="Q171">
    <cfRule type="expression" dxfId="1176" priority="2131" stopIfTrue="1">
      <formula>Q171&lt;&gt;""</formula>
    </cfRule>
  </conditionalFormatting>
  <conditionalFormatting sqref="Q189">
    <cfRule type="expression" dxfId="1175" priority="2130" stopIfTrue="1">
      <formula>Q189&lt;&gt;""</formula>
    </cfRule>
  </conditionalFormatting>
  <conditionalFormatting sqref="Q207">
    <cfRule type="expression" dxfId="1174" priority="2129" stopIfTrue="1">
      <formula>Q207&lt;&gt;""</formula>
    </cfRule>
  </conditionalFormatting>
  <conditionalFormatting sqref="Q243">
    <cfRule type="expression" dxfId="1173" priority="2128" stopIfTrue="1">
      <formula>Q243&lt;&gt;""</formula>
    </cfRule>
  </conditionalFormatting>
  <conditionalFormatting sqref="H119">
    <cfRule type="expression" dxfId="1172" priority="2127" stopIfTrue="1">
      <formula>$E117&lt;&gt;""</formula>
    </cfRule>
  </conditionalFormatting>
  <conditionalFormatting sqref="I119">
    <cfRule type="expression" dxfId="1171" priority="2126" stopIfTrue="1">
      <formula>$E117&lt;&gt;""</formula>
    </cfRule>
  </conditionalFormatting>
  <conditionalFormatting sqref="Q135">
    <cfRule type="expression" dxfId="1170" priority="2125" stopIfTrue="1">
      <formula>Q135&lt;&gt;""</formula>
    </cfRule>
  </conditionalFormatting>
  <conditionalFormatting sqref="Q225">
    <cfRule type="expression" dxfId="1169" priority="2124" stopIfTrue="1">
      <formula>Q225&lt;&gt;""</formula>
    </cfRule>
  </conditionalFormatting>
  <conditionalFormatting sqref="Q261">
    <cfRule type="expression" dxfId="1168" priority="2122" stopIfTrue="1">
      <formula>Q261&lt;&gt;""</formula>
    </cfRule>
  </conditionalFormatting>
  <conditionalFormatting sqref="Q279">
    <cfRule type="expression" dxfId="1167" priority="2121" stopIfTrue="1">
      <formula>Q279&lt;&gt;""</formula>
    </cfRule>
  </conditionalFormatting>
  <conditionalFormatting sqref="Q297">
    <cfRule type="expression" dxfId="1166" priority="2120" stopIfTrue="1">
      <formula>Q297&lt;&gt;""</formula>
    </cfRule>
  </conditionalFormatting>
  <conditionalFormatting sqref="H128">
    <cfRule type="expression" dxfId="1165" priority="2096" stopIfTrue="1">
      <formula>$E117&lt;&gt;""</formula>
    </cfRule>
  </conditionalFormatting>
  <conditionalFormatting sqref="I128">
    <cfRule type="expression" dxfId="1164" priority="2095" stopIfTrue="1">
      <formula>$E117&lt;&gt;""</formula>
    </cfRule>
  </conditionalFormatting>
  <conditionalFormatting sqref="F121:F122">
    <cfRule type="expression" dxfId="1163" priority="2070" stopIfTrue="1">
      <formula>$E117&lt;&gt;""</formula>
    </cfRule>
  </conditionalFormatting>
  <conditionalFormatting sqref="F120">
    <cfRule type="expression" dxfId="1162" priority="1674" stopIfTrue="1">
      <formula>$E117&lt;&gt;""</formula>
    </cfRule>
  </conditionalFormatting>
  <conditionalFormatting sqref="F121:G121">
    <cfRule type="expression" dxfId="1161" priority="1673" stopIfTrue="1">
      <formula>$E117&lt;&gt;""</formula>
    </cfRule>
  </conditionalFormatting>
  <conditionalFormatting sqref="F122:G122">
    <cfRule type="expression" dxfId="1160" priority="1672" stopIfTrue="1">
      <formula>$E117&lt;&gt;""</formula>
    </cfRule>
  </conditionalFormatting>
  <conditionalFormatting sqref="F123:G123">
    <cfRule type="expression" dxfId="1159" priority="1671" stopIfTrue="1">
      <formula>$E117&lt;&gt;""</formula>
    </cfRule>
  </conditionalFormatting>
  <conditionalFormatting sqref="F124:G124">
    <cfRule type="expression" dxfId="1158" priority="1670" stopIfTrue="1">
      <formula>$E117&lt;&gt;""</formula>
    </cfRule>
  </conditionalFormatting>
  <conditionalFormatting sqref="F125:G125">
    <cfRule type="expression" dxfId="1157" priority="1669" stopIfTrue="1">
      <formula>$E117&lt;&gt;""</formula>
    </cfRule>
  </conditionalFormatting>
  <conditionalFormatting sqref="E126">
    <cfRule type="expression" dxfId="1156" priority="1667" stopIfTrue="1">
      <formula>$E117&lt;&gt;""</formula>
    </cfRule>
  </conditionalFormatting>
  <conditionalFormatting sqref="H121">
    <cfRule type="expression" dxfId="1155" priority="1666" stopIfTrue="1">
      <formula>$E117&lt;&gt;""</formula>
    </cfRule>
  </conditionalFormatting>
  <conditionalFormatting sqref="I121">
    <cfRule type="expression" dxfId="1154" priority="1665" stopIfTrue="1">
      <formula>$E117&lt;&gt;""</formula>
    </cfRule>
  </conditionalFormatting>
  <conditionalFormatting sqref="H122">
    <cfRule type="expression" dxfId="1153" priority="1664" stopIfTrue="1">
      <formula>$E117&lt;&gt;""</formula>
    </cfRule>
  </conditionalFormatting>
  <conditionalFormatting sqref="I122">
    <cfRule type="expression" dxfId="1152" priority="1663" stopIfTrue="1">
      <formula>$E117&lt;&gt;""</formula>
    </cfRule>
  </conditionalFormatting>
  <conditionalFormatting sqref="H123">
    <cfRule type="expression" dxfId="1151" priority="1662" stopIfTrue="1">
      <formula>$E117&lt;&gt;""</formula>
    </cfRule>
  </conditionalFormatting>
  <conditionalFormatting sqref="I123">
    <cfRule type="expression" dxfId="1150" priority="1661" stopIfTrue="1">
      <formula>$E117&lt;&gt;""</formula>
    </cfRule>
  </conditionalFormatting>
  <conditionalFormatting sqref="H124">
    <cfRule type="expression" dxfId="1149" priority="1660" stopIfTrue="1">
      <formula>$E117&lt;&gt;""</formula>
    </cfRule>
  </conditionalFormatting>
  <conditionalFormatting sqref="I124">
    <cfRule type="expression" dxfId="1148" priority="1659" stopIfTrue="1">
      <formula>$E117&lt;&gt;""</formula>
    </cfRule>
  </conditionalFormatting>
  <conditionalFormatting sqref="H125">
    <cfRule type="expression" dxfId="1147" priority="1658" stopIfTrue="1">
      <formula>$E117&lt;&gt;""</formula>
    </cfRule>
  </conditionalFormatting>
  <conditionalFormatting sqref="I125">
    <cfRule type="expression" dxfId="1146" priority="1657" stopIfTrue="1">
      <formula>$E117&lt;&gt;""</formula>
    </cfRule>
  </conditionalFormatting>
  <conditionalFormatting sqref="H126">
    <cfRule type="expression" dxfId="1145" priority="1654" stopIfTrue="1">
      <formula>$E117&lt;&gt;""</formula>
    </cfRule>
  </conditionalFormatting>
  <conditionalFormatting sqref="I126">
    <cfRule type="expression" dxfId="1144" priority="1653" stopIfTrue="1">
      <formula>$E117&lt;&gt;""</formula>
    </cfRule>
  </conditionalFormatting>
  <conditionalFormatting sqref="F119">
    <cfRule type="expression" dxfId="1143" priority="1540" stopIfTrue="1">
      <formula>$E117&lt;&gt;""</formula>
    </cfRule>
  </conditionalFormatting>
  <conditionalFormatting sqref="F119:G119">
    <cfRule type="expression" dxfId="1142" priority="1539" stopIfTrue="1">
      <formula>$E117&lt;&gt;""</formula>
    </cfRule>
  </conditionalFormatting>
  <conditionalFormatting sqref="H120">
    <cfRule type="expression" dxfId="1141" priority="1538" stopIfTrue="1">
      <formula>$E117&lt;&gt;""</formula>
    </cfRule>
  </conditionalFormatting>
  <conditionalFormatting sqref="I120">
    <cfRule type="expression" dxfId="1140" priority="1537" stopIfTrue="1">
      <formula>$E117&lt;&gt;""</formula>
    </cfRule>
  </conditionalFormatting>
  <conditionalFormatting sqref="M139:N139 M141:N143">
    <cfRule type="expression" dxfId="1139" priority="1463" stopIfTrue="1">
      <formula>$L136&lt;&gt;""</formula>
    </cfRule>
  </conditionalFormatting>
  <conditionalFormatting sqref="F141:F143 F138">
    <cfRule type="expression" dxfId="1138" priority="1530" stopIfTrue="1">
      <formula>$E136&lt;&gt;""</formula>
    </cfRule>
  </conditionalFormatting>
  <conditionalFormatting sqref="H137">
    <cfRule type="expression" dxfId="1137" priority="1525" stopIfTrue="1">
      <formula>$E135&lt;&gt;""</formula>
    </cfRule>
  </conditionalFormatting>
  <conditionalFormatting sqref="I137">
    <cfRule type="expression" dxfId="1136" priority="1524" stopIfTrue="1">
      <formula>$E135&lt;&gt;""</formula>
    </cfRule>
  </conditionalFormatting>
  <conditionalFormatting sqref="F139">
    <cfRule type="expression" dxfId="1135" priority="1520" stopIfTrue="1">
      <formula>$E136&lt;&gt;""</formula>
    </cfRule>
  </conditionalFormatting>
  <conditionalFormatting sqref="M141:M143">
    <cfRule type="expression" dxfId="1134" priority="1519" stopIfTrue="1">
      <formula>$L139&lt;&gt;""</formula>
    </cfRule>
  </conditionalFormatting>
  <conditionalFormatting sqref="F138">
    <cfRule type="expression" dxfId="1133" priority="1517" stopIfTrue="1">
      <formula>$E135&lt;&gt;""</formula>
    </cfRule>
  </conditionalFormatting>
  <conditionalFormatting sqref="F139:G139">
    <cfRule type="expression" dxfId="1132" priority="1516" stopIfTrue="1">
      <formula>$E135&lt;&gt;""</formula>
    </cfRule>
  </conditionalFormatting>
  <conditionalFormatting sqref="F141:G141">
    <cfRule type="expression" dxfId="1131" priority="1514" stopIfTrue="1">
      <formula>$E135&lt;&gt;""</formula>
    </cfRule>
  </conditionalFormatting>
  <conditionalFormatting sqref="F142:G142">
    <cfRule type="expression" dxfId="1130" priority="1513" stopIfTrue="1">
      <formula>$E135&lt;&gt;""</formula>
    </cfRule>
  </conditionalFormatting>
  <conditionalFormatting sqref="F143:G143">
    <cfRule type="expression" dxfId="1129" priority="1512" stopIfTrue="1">
      <formula>$E135&lt;&gt;""</formula>
    </cfRule>
  </conditionalFormatting>
  <conditionalFormatting sqref="E144">
    <cfRule type="expression" dxfId="1128" priority="1511" stopIfTrue="1">
      <formula>$E135&lt;&gt;""</formula>
    </cfRule>
  </conditionalFormatting>
  <conditionalFormatting sqref="H139">
    <cfRule type="expression" dxfId="1127" priority="1510" stopIfTrue="1">
      <formula>$E135&lt;&gt;""</formula>
    </cfRule>
  </conditionalFormatting>
  <conditionalFormatting sqref="I139">
    <cfRule type="expression" dxfId="1126" priority="1509" stopIfTrue="1">
      <formula>$E135&lt;&gt;""</formula>
    </cfRule>
  </conditionalFormatting>
  <conditionalFormatting sqref="H140">
    <cfRule type="expression" dxfId="1125" priority="1508" stopIfTrue="1">
      <formula>$E135&lt;&gt;""</formula>
    </cfRule>
  </conditionalFormatting>
  <conditionalFormatting sqref="I140">
    <cfRule type="expression" dxfId="1124" priority="1507" stopIfTrue="1">
      <formula>$E135&lt;&gt;""</formula>
    </cfRule>
  </conditionalFormatting>
  <conditionalFormatting sqref="H141">
    <cfRule type="expression" dxfId="1123" priority="1506" stopIfTrue="1">
      <formula>$E135&lt;&gt;""</formula>
    </cfRule>
  </conditionalFormatting>
  <conditionalFormatting sqref="I141">
    <cfRule type="expression" dxfId="1122" priority="1505" stopIfTrue="1">
      <formula>$E135&lt;&gt;""</formula>
    </cfRule>
  </conditionalFormatting>
  <conditionalFormatting sqref="H142">
    <cfRule type="expression" dxfId="1121" priority="1504" stopIfTrue="1">
      <formula>$E135&lt;&gt;""</formula>
    </cfRule>
  </conditionalFormatting>
  <conditionalFormatting sqref="I142">
    <cfRule type="expression" dxfId="1120" priority="1503" stopIfTrue="1">
      <formula>$E135&lt;&gt;""</formula>
    </cfRule>
  </conditionalFormatting>
  <conditionalFormatting sqref="H143">
    <cfRule type="expression" dxfId="1119" priority="1502" stopIfTrue="1">
      <formula>$E135&lt;&gt;""</formula>
    </cfRule>
  </conditionalFormatting>
  <conditionalFormatting sqref="I143">
    <cfRule type="expression" dxfId="1118" priority="1501" stopIfTrue="1">
      <formula>$E135&lt;&gt;""</formula>
    </cfRule>
  </conditionalFormatting>
  <conditionalFormatting sqref="H144">
    <cfRule type="expression" dxfId="1117" priority="1500" stopIfTrue="1">
      <formula>$E135&lt;&gt;""</formula>
    </cfRule>
  </conditionalFormatting>
  <conditionalFormatting sqref="I144">
    <cfRule type="expression" dxfId="1116" priority="1499" stopIfTrue="1">
      <formula>$E135&lt;&gt;""</formula>
    </cfRule>
  </conditionalFormatting>
  <conditionalFormatting sqref="O137">
    <cfRule type="expression" dxfId="1115" priority="1491" stopIfTrue="1">
      <formula>$L135&lt;&gt;""</formula>
    </cfRule>
  </conditionalFormatting>
  <conditionalFormatting sqref="P137">
    <cfRule type="expression" dxfId="1114" priority="1490" stopIfTrue="1">
      <formula>$L135&lt;&gt;""</formula>
    </cfRule>
  </conditionalFormatting>
  <conditionalFormatting sqref="M141:N141">
    <cfRule type="expression" dxfId="1113" priority="1485" stopIfTrue="1">
      <formula>$L135&lt;&gt;""</formula>
    </cfRule>
  </conditionalFormatting>
  <conditionalFormatting sqref="M142:N142">
    <cfRule type="expression" dxfId="1112" priority="1484" stopIfTrue="1">
      <formula>$L135&lt;&gt;""</formula>
    </cfRule>
  </conditionalFormatting>
  <conditionalFormatting sqref="M143:N143">
    <cfRule type="expression" dxfId="1111" priority="1483" stopIfTrue="1">
      <formula>$L135&lt;&gt;""</formula>
    </cfRule>
  </conditionalFormatting>
  <conditionalFormatting sqref="L144">
    <cfRule type="expression" dxfId="1110" priority="1482" stopIfTrue="1">
      <formula>$L135&lt;&gt;""</formula>
    </cfRule>
  </conditionalFormatting>
  <conditionalFormatting sqref="O139">
    <cfRule type="expression" dxfId="1109" priority="1481" stopIfTrue="1">
      <formula>$L135&lt;&gt;""</formula>
    </cfRule>
  </conditionalFormatting>
  <conditionalFormatting sqref="P139">
    <cfRule type="expression" dxfId="1108" priority="1480" stopIfTrue="1">
      <formula>$L135&lt;&gt;""</formula>
    </cfRule>
  </conditionalFormatting>
  <conditionalFormatting sqref="O140">
    <cfRule type="expression" dxfId="1107" priority="1479" stopIfTrue="1">
      <formula>$L135&lt;&gt;""</formula>
    </cfRule>
  </conditionalFormatting>
  <conditionalFormatting sqref="P140">
    <cfRule type="expression" dxfId="1106" priority="1478" stopIfTrue="1">
      <formula>$L135&lt;&gt;""</formula>
    </cfRule>
  </conditionalFormatting>
  <conditionalFormatting sqref="O141">
    <cfRule type="expression" dxfId="1105" priority="1477" stopIfTrue="1">
      <formula>$L135&lt;&gt;""</formula>
    </cfRule>
  </conditionalFormatting>
  <conditionalFormatting sqref="P141">
    <cfRule type="expression" dxfId="1104" priority="1476" stopIfTrue="1">
      <formula>$L135&lt;&gt;""</formula>
    </cfRule>
  </conditionalFormatting>
  <conditionalFormatting sqref="O142">
    <cfRule type="expression" dxfId="1103" priority="1475" stopIfTrue="1">
      <formula>$L135&lt;&gt;""</formula>
    </cfRule>
  </conditionalFormatting>
  <conditionalFormatting sqref="P142">
    <cfRule type="expression" dxfId="1102" priority="1474" stopIfTrue="1">
      <formula>$L135&lt;&gt;""</formula>
    </cfRule>
  </conditionalFormatting>
  <conditionalFormatting sqref="O143">
    <cfRule type="expression" dxfId="1101" priority="1473" stopIfTrue="1">
      <formula>$L135&lt;&gt;""</formula>
    </cfRule>
  </conditionalFormatting>
  <conditionalFormatting sqref="P143">
    <cfRule type="expression" dxfId="1100" priority="1472" stopIfTrue="1">
      <formula>$L135&lt;&gt;""</formula>
    </cfRule>
  </conditionalFormatting>
  <conditionalFormatting sqref="O144">
    <cfRule type="expression" dxfId="1099" priority="1471" stopIfTrue="1">
      <formula>$L135&lt;&gt;""</formula>
    </cfRule>
  </conditionalFormatting>
  <conditionalFormatting sqref="P144">
    <cfRule type="expression" dxfId="1098" priority="1470" stopIfTrue="1">
      <formula>$L135&lt;&gt;""</formula>
    </cfRule>
  </conditionalFormatting>
  <conditionalFormatting sqref="M139">
    <cfRule type="expression" dxfId="1097" priority="1469" stopIfTrue="1">
      <formula>$L135&lt;&gt;""</formula>
    </cfRule>
  </conditionalFormatting>
  <conditionalFormatting sqref="M139:N139">
    <cfRule type="expression" dxfId="1096" priority="1468" stopIfTrue="1">
      <formula>$L135&lt;&gt;""</formula>
    </cfRule>
  </conditionalFormatting>
  <conditionalFormatting sqref="F137">
    <cfRule type="expression" dxfId="1095" priority="1467" stopIfTrue="1">
      <formula>$E135&lt;&gt;""</formula>
    </cfRule>
  </conditionalFormatting>
  <conditionalFormatting sqref="F137:G137">
    <cfRule type="expression" dxfId="1094" priority="1466" stopIfTrue="1">
      <formula>$E135&lt;&gt;""</formula>
    </cfRule>
  </conditionalFormatting>
  <conditionalFormatting sqref="H138">
    <cfRule type="expression" dxfId="1093" priority="1465" stopIfTrue="1">
      <formula>$E135&lt;&gt;""</formula>
    </cfRule>
  </conditionalFormatting>
  <conditionalFormatting sqref="I138">
    <cfRule type="expression" dxfId="1092" priority="1464" stopIfTrue="1">
      <formula>$E135&lt;&gt;""</formula>
    </cfRule>
  </conditionalFormatting>
  <conditionalFormatting sqref="O138">
    <cfRule type="expression" dxfId="1091" priority="1461" stopIfTrue="1">
      <formula>$L135&lt;&gt;""</formula>
    </cfRule>
  </conditionalFormatting>
  <conditionalFormatting sqref="P138">
    <cfRule type="expression" dxfId="1090" priority="1460" stopIfTrue="1">
      <formula>$L135&lt;&gt;""</formula>
    </cfRule>
  </conditionalFormatting>
  <conditionalFormatting sqref="F159:F161 F156">
    <cfRule type="expression" dxfId="1089" priority="1457" stopIfTrue="1">
      <formula>$E154&lt;&gt;""</formula>
    </cfRule>
  </conditionalFormatting>
  <conditionalFormatting sqref="H155">
    <cfRule type="expression" dxfId="1088" priority="1452" stopIfTrue="1">
      <formula>$E153&lt;&gt;""</formula>
    </cfRule>
  </conditionalFormatting>
  <conditionalFormatting sqref="I155">
    <cfRule type="expression" dxfId="1087" priority="1451" stopIfTrue="1">
      <formula>$E153&lt;&gt;""</formula>
    </cfRule>
  </conditionalFormatting>
  <conditionalFormatting sqref="F157">
    <cfRule type="expression" dxfId="1086" priority="1447" stopIfTrue="1">
      <formula>$E154&lt;&gt;""</formula>
    </cfRule>
  </conditionalFormatting>
  <conditionalFormatting sqref="M159:M161">
    <cfRule type="expression" dxfId="1085" priority="1446" stopIfTrue="1">
      <formula>$L157&lt;&gt;""</formula>
    </cfRule>
  </conditionalFormatting>
  <conditionalFormatting sqref="F156">
    <cfRule type="expression" dxfId="1084" priority="1444" stopIfTrue="1">
      <formula>$E153&lt;&gt;""</formula>
    </cfRule>
  </conditionalFormatting>
  <conditionalFormatting sqref="F157:G157">
    <cfRule type="expression" dxfId="1083" priority="1443" stopIfTrue="1">
      <formula>$E153&lt;&gt;""</formula>
    </cfRule>
  </conditionalFormatting>
  <conditionalFormatting sqref="F159:G159">
    <cfRule type="expression" dxfId="1082" priority="1441" stopIfTrue="1">
      <formula>$E153&lt;&gt;""</formula>
    </cfRule>
  </conditionalFormatting>
  <conditionalFormatting sqref="F160:G160">
    <cfRule type="expression" dxfId="1081" priority="1440" stopIfTrue="1">
      <formula>$E153&lt;&gt;""</formula>
    </cfRule>
  </conditionalFormatting>
  <conditionalFormatting sqref="F161:G161">
    <cfRule type="expression" dxfId="1080" priority="1439" stopIfTrue="1">
      <formula>$E153&lt;&gt;""</formula>
    </cfRule>
  </conditionalFormatting>
  <conditionalFormatting sqref="E162">
    <cfRule type="expression" dxfId="1079" priority="1438" stopIfTrue="1">
      <formula>$E153&lt;&gt;""</formula>
    </cfRule>
  </conditionalFormatting>
  <conditionalFormatting sqref="H157">
    <cfRule type="expression" dxfId="1078" priority="1437" stopIfTrue="1">
      <formula>$E153&lt;&gt;""</formula>
    </cfRule>
  </conditionalFormatting>
  <conditionalFormatting sqref="I157">
    <cfRule type="expression" dxfId="1077" priority="1436" stopIfTrue="1">
      <formula>$E153&lt;&gt;""</formula>
    </cfRule>
  </conditionalFormatting>
  <conditionalFormatting sqref="H158">
    <cfRule type="expression" dxfId="1076" priority="1435" stopIfTrue="1">
      <formula>$E153&lt;&gt;""</formula>
    </cfRule>
  </conditionalFormatting>
  <conditionalFormatting sqref="I158">
    <cfRule type="expression" dxfId="1075" priority="1434" stopIfTrue="1">
      <formula>$E153&lt;&gt;""</formula>
    </cfRule>
  </conditionalFormatting>
  <conditionalFormatting sqref="H159">
    <cfRule type="expression" dxfId="1074" priority="1433" stopIfTrue="1">
      <formula>$E153&lt;&gt;""</formula>
    </cfRule>
  </conditionalFormatting>
  <conditionalFormatting sqref="I159">
    <cfRule type="expression" dxfId="1073" priority="1432" stopIfTrue="1">
      <formula>$E153&lt;&gt;""</formula>
    </cfRule>
  </conditionalFormatting>
  <conditionalFormatting sqref="H160">
    <cfRule type="expression" dxfId="1072" priority="1431" stopIfTrue="1">
      <formula>$E153&lt;&gt;""</formula>
    </cfRule>
  </conditionalFormatting>
  <conditionalFormatting sqref="I160">
    <cfRule type="expression" dxfId="1071" priority="1430" stopIfTrue="1">
      <formula>$E153&lt;&gt;""</formula>
    </cfRule>
  </conditionalFormatting>
  <conditionalFormatting sqref="H161">
    <cfRule type="expression" dxfId="1070" priority="1429" stopIfTrue="1">
      <formula>$E153&lt;&gt;""</formula>
    </cfRule>
  </conditionalFormatting>
  <conditionalFormatting sqref="I161">
    <cfRule type="expression" dxfId="1069" priority="1428" stopIfTrue="1">
      <formula>$E153&lt;&gt;""</formula>
    </cfRule>
  </conditionalFormatting>
  <conditionalFormatting sqref="H162">
    <cfRule type="expression" dxfId="1068" priority="1427" stopIfTrue="1">
      <formula>$E153&lt;&gt;""</formula>
    </cfRule>
  </conditionalFormatting>
  <conditionalFormatting sqref="I162">
    <cfRule type="expression" dxfId="1067" priority="1426" stopIfTrue="1">
      <formula>$E153&lt;&gt;""</formula>
    </cfRule>
  </conditionalFormatting>
  <conditionalFormatting sqref="O155">
    <cfRule type="expression" dxfId="1066" priority="1418" stopIfTrue="1">
      <formula>$L153&lt;&gt;""</formula>
    </cfRule>
  </conditionalFormatting>
  <conditionalFormatting sqref="P155">
    <cfRule type="expression" dxfId="1065" priority="1417" stopIfTrue="1">
      <formula>$L153&lt;&gt;""</formula>
    </cfRule>
  </conditionalFormatting>
  <conditionalFormatting sqref="M159:N159">
    <cfRule type="expression" dxfId="1064" priority="1412" stopIfTrue="1">
      <formula>$L153&lt;&gt;""</formula>
    </cfRule>
  </conditionalFormatting>
  <conditionalFormatting sqref="M160:N160">
    <cfRule type="expression" dxfId="1063" priority="1411" stopIfTrue="1">
      <formula>$L153&lt;&gt;""</formula>
    </cfRule>
  </conditionalFormatting>
  <conditionalFormatting sqref="M161:N161">
    <cfRule type="expression" dxfId="1062" priority="1410" stopIfTrue="1">
      <formula>$L153&lt;&gt;""</formula>
    </cfRule>
  </conditionalFormatting>
  <conditionalFormatting sqref="L162">
    <cfRule type="expression" dxfId="1061" priority="1409" stopIfTrue="1">
      <formula>$L153&lt;&gt;""</formula>
    </cfRule>
  </conditionalFormatting>
  <conditionalFormatting sqref="O157">
    <cfRule type="expression" dxfId="1060" priority="1408" stopIfTrue="1">
      <formula>$L153&lt;&gt;""</formula>
    </cfRule>
  </conditionalFormatting>
  <conditionalFormatting sqref="P157">
    <cfRule type="expression" dxfId="1059" priority="1407" stopIfTrue="1">
      <formula>$L153&lt;&gt;""</formula>
    </cfRule>
  </conditionalFormatting>
  <conditionalFormatting sqref="O158">
    <cfRule type="expression" dxfId="1058" priority="1406" stopIfTrue="1">
      <formula>$L153&lt;&gt;""</formula>
    </cfRule>
  </conditionalFormatting>
  <conditionalFormatting sqref="P158">
    <cfRule type="expression" dxfId="1057" priority="1405" stopIfTrue="1">
      <formula>$L153&lt;&gt;""</formula>
    </cfRule>
  </conditionalFormatting>
  <conditionalFormatting sqref="O159">
    <cfRule type="expression" dxfId="1056" priority="1404" stopIfTrue="1">
      <formula>$L153&lt;&gt;""</formula>
    </cfRule>
  </conditionalFormatting>
  <conditionalFormatting sqref="P159">
    <cfRule type="expression" dxfId="1055" priority="1403" stopIfTrue="1">
      <formula>$L153&lt;&gt;""</formula>
    </cfRule>
  </conditionalFormatting>
  <conditionalFormatting sqref="O160">
    <cfRule type="expression" dxfId="1054" priority="1402" stopIfTrue="1">
      <formula>$L153&lt;&gt;""</formula>
    </cfRule>
  </conditionalFormatting>
  <conditionalFormatting sqref="P160">
    <cfRule type="expression" dxfId="1053" priority="1401" stopIfTrue="1">
      <formula>$L153&lt;&gt;""</formula>
    </cfRule>
  </conditionalFormatting>
  <conditionalFormatting sqref="O161">
    <cfRule type="expression" dxfId="1052" priority="1400" stopIfTrue="1">
      <formula>$L153&lt;&gt;""</formula>
    </cfRule>
  </conditionalFormatting>
  <conditionalFormatting sqref="P161">
    <cfRule type="expression" dxfId="1051" priority="1399" stopIfTrue="1">
      <formula>$L153&lt;&gt;""</formula>
    </cfRule>
  </conditionalFormatting>
  <conditionalFormatting sqref="O162">
    <cfRule type="expression" dxfId="1050" priority="1398" stopIfTrue="1">
      <formula>$L153&lt;&gt;""</formula>
    </cfRule>
  </conditionalFormatting>
  <conditionalFormatting sqref="P162">
    <cfRule type="expression" dxfId="1049" priority="1397" stopIfTrue="1">
      <formula>$L153&lt;&gt;""</formula>
    </cfRule>
  </conditionalFormatting>
  <conditionalFormatting sqref="M157">
    <cfRule type="expression" dxfId="1048" priority="1396" stopIfTrue="1">
      <formula>$L153&lt;&gt;""</formula>
    </cfRule>
  </conditionalFormatting>
  <conditionalFormatting sqref="M157:N157">
    <cfRule type="expression" dxfId="1047" priority="1395" stopIfTrue="1">
      <formula>$L153&lt;&gt;""</formula>
    </cfRule>
  </conditionalFormatting>
  <conditionalFormatting sqref="F155">
    <cfRule type="expression" dxfId="1046" priority="1394" stopIfTrue="1">
      <formula>$E153&lt;&gt;""</formula>
    </cfRule>
  </conditionalFormatting>
  <conditionalFormatting sqref="F155:G155">
    <cfRule type="expression" dxfId="1045" priority="1393" stopIfTrue="1">
      <formula>$E153&lt;&gt;""</formula>
    </cfRule>
  </conditionalFormatting>
  <conditionalFormatting sqref="H156">
    <cfRule type="expression" dxfId="1044" priority="1392" stopIfTrue="1">
      <formula>$E153&lt;&gt;""</formula>
    </cfRule>
  </conditionalFormatting>
  <conditionalFormatting sqref="I156">
    <cfRule type="expression" dxfId="1043" priority="1391" stopIfTrue="1">
      <formula>$E153&lt;&gt;""</formula>
    </cfRule>
  </conditionalFormatting>
  <conditionalFormatting sqref="M157:N157 M159:N161">
    <cfRule type="expression" dxfId="1042" priority="1390" stopIfTrue="1">
      <formula>$L154&lt;&gt;""</formula>
    </cfRule>
  </conditionalFormatting>
  <conditionalFormatting sqref="O156">
    <cfRule type="expression" dxfId="1041" priority="1388" stopIfTrue="1">
      <formula>$L153&lt;&gt;""</formula>
    </cfRule>
  </conditionalFormatting>
  <conditionalFormatting sqref="P156">
    <cfRule type="expression" dxfId="1040" priority="1387" stopIfTrue="1">
      <formula>$L153&lt;&gt;""</formula>
    </cfRule>
  </conditionalFormatting>
  <conditionalFormatting sqref="P174">
    <cfRule type="expression" dxfId="1039" priority="1314" stopIfTrue="1">
      <formula>$L171&lt;&gt;""</formula>
    </cfRule>
  </conditionalFormatting>
  <conditionalFormatting sqref="F177:F179 F174">
    <cfRule type="expression" dxfId="1038" priority="1384" stopIfTrue="1">
      <formula>$E172&lt;&gt;""</formula>
    </cfRule>
  </conditionalFormatting>
  <conditionalFormatting sqref="H173">
    <cfRule type="expression" dxfId="1037" priority="1379" stopIfTrue="1">
      <formula>$E171&lt;&gt;""</formula>
    </cfRule>
  </conditionalFormatting>
  <conditionalFormatting sqref="I173">
    <cfRule type="expression" dxfId="1036" priority="1378" stopIfTrue="1">
      <formula>$E171&lt;&gt;""</formula>
    </cfRule>
  </conditionalFormatting>
  <conditionalFormatting sqref="F175">
    <cfRule type="expression" dxfId="1035" priority="1374" stopIfTrue="1">
      <formula>$E172&lt;&gt;""</formula>
    </cfRule>
  </conditionalFormatting>
  <conditionalFormatting sqref="M177:M179">
    <cfRule type="expression" dxfId="1034" priority="1373" stopIfTrue="1">
      <formula>$L175&lt;&gt;""</formula>
    </cfRule>
  </conditionalFormatting>
  <conditionalFormatting sqref="F174">
    <cfRule type="expression" dxfId="1033" priority="1371" stopIfTrue="1">
      <formula>$E171&lt;&gt;""</formula>
    </cfRule>
  </conditionalFormatting>
  <conditionalFormatting sqref="F175:G175">
    <cfRule type="expression" dxfId="1032" priority="1370" stopIfTrue="1">
      <formula>$E171&lt;&gt;""</formula>
    </cfRule>
  </conditionalFormatting>
  <conditionalFormatting sqref="F177:G177">
    <cfRule type="expression" dxfId="1031" priority="1368" stopIfTrue="1">
      <formula>$E171&lt;&gt;""</formula>
    </cfRule>
  </conditionalFormatting>
  <conditionalFormatting sqref="F178:G178">
    <cfRule type="expression" dxfId="1030" priority="1367" stopIfTrue="1">
      <formula>$E171&lt;&gt;""</formula>
    </cfRule>
  </conditionalFormatting>
  <conditionalFormatting sqref="F179:G179">
    <cfRule type="expression" dxfId="1029" priority="1366" stopIfTrue="1">
      <formula>$E171&lt;&gt;""</formula>
    </cfRule>
  </conditionalFormatting>
  <conditionalFormatting sqref="E180">
    <cfRule type="expression" dxfId="1028" priority="1365" stopIfTrue="1">
      <formula>$E171&lt;&gt;""</formula>
    </cfRule>
  </conditionalFormatting>
  <conditionalFormatting sqref="H175">
    <cfRule type="expression" dxfId="1027" priority="1364" stopIfTrue="1">
      <formula>$E171&lt;&gt;""</formula>
    </cfRule>
  </conditionalFormatting>
  <conditionalFormatting sqref="I175">
    <cfRule type="expression" dxfId="1026" priority="1363" stopIfTrue="1">
      <formula>$E171&lt;&gt;""</formula>
    </cfRule>
  </conditionalFormatting>
  <conditionalFormatting sqref="H176">
    <cfRule type="expression" dxfId="1025" priority="1362" stopIfTrue="1">
      <formula>$E171&lt;&gt;""</formula>
    </cfRule>
  </conditionalFormatting>
  <conditionalFormatting sqref="I176">
    <cfRule type="expression" dxfId="1024" priority="1361" stopIfTrue="1">
      <formula>$E171&lt;&gt;""</formula>
    </cfRule>
  </conditionalFormatting>
  <conditionalFormatting sqref="H177">
    <cfRule type="expression" dxfId="1023" priority="1360" stopIfTrue="1">
      <formula>$E171&lt;&gt;""</formula>
    </cfRule>
  </conditionalFormatting>
  <conditionalFormatting sqref="I177">
    <cfRule type="expression" dxfId="1022" priority="1359" stopIfTrue="1">
      <formula>$E171&lt;&gt;""</formula>
    </cfRule>
  </conditionalFormatting>
  <conditionalFormatting sqref="H178">
    <cfRule type="expression" dxfId="1021" priority="1358" stopIfTrue="1">
      <formula>$E171&lt;&gt;""</formula>
    </cfRule>
  </conditionalFormatting>
  <conditionalFormatting sqref="I178">
    <cfRule type="expression" dxfId="1020" priority="1357" stopIfTrue="1">
      <formula>$E171&lt;&gt;""</formula>
    </cfRule>
  </conditionalFormatting>
  <conditionalFormatting sqref="H179">
    <cfRule type="expression" dxfId="1019" priority="1356" stopIfTrue="1">
      <formula>$E171&lt;&gt;""</formula>
    </cfRule>
  </conditionalFormatting>
  <conditionalFormatting sqref="I179">
    <cfRule type="expression" dxfId="1018" priority="1355" stopIfTrue="1">
      <formula>$E171&lt;&gt;""</formula>
    </cfRule>
  </conditionalFormatting>
  <conditionalFormatting sqref="H180">
    <cfRule type="expression" dxfId="1017" priority="1354" stopIfTrue="1">
      <formula>$E171&lt;&gt;""</formula>
    </cfRule>
  </conditionalFormatting>
  <conditionalFormatting sqref="I180">
    <cfRule type="expression" dxfId="1016" priority="1353" stopIfTrue="1">
      <formula>$E171&lt;&gt;""</formula>
    </cfRule>
  </conditionalFormatting>
  <conditionalFormatting sqref="O173">
    <cfRule type="expression" dxfId="1015" priority="1345" stopIfTrue="1">
      <formula>$L171&lt;&gt;""</formula>
    </cfRule>
  </conditionalFormatting>
  <conditionalFormatting sqref="P173">
    <cfRule type="expression" dxfId="1014" priority="1344" stopIfTrue="1">
      <formula>$L171&lt;&gt;""</formula>
    </cfRule>
  </conditionalFormatting>
  <conditionalFormatting sqref="M177:N177">
    <cfRule type="expression" dxfId="1013" priority="1339" stopIfTrue="1">
      <formula>$L171&lt;&gt;""</formula>
    </cfRule>
  </conditionalFormatting>
  <conditionalFormatting sqref="M178:N178">
    <cfRule type="expression" dxfId="1012" priority="1338" stopIfTrue="1">
      <formula>$L171&lt;&gt;""</formula>
    </cfRule>
  </conditionalFormatting>
  <conditionalFormatting sqref="M179:N179">
    <cfRule type="expression" dxfId="1011" priority="1337" stopIfTrue="1">
      <formula>$L171&lt;&gt;""</formula>
    </cfRule>
  </conditionalFormatting>
  <conditionalFormatting sqref="L180">
    <cfRule type="expression" dxfId="1010" priority="1336" stopIfTrue="1">
      <formula>$L171&lt;&gt;""</formula>
    </cfRule>
  </conditionalFormatting>
  <conditionalFormatting sqref="O175">
    <cfRule type="expression" dxfId="1009" priority="1335" stopIfTrue="1">
      <formula>$L171&lt;&gt;""</formula>
    </cfRule>
  </conditionalFormatting>
  <conditionalFormatting sqref="P175">
    <cfRule type="expression" dxfId="1008" priority="1334" stopIfTrue="1">
      <formula>$L171&lt;&gt;""</formula>
    </cfRule>
  </conditionalFormatting>
  <conditionalFormatting sqref="O176">
    <cfRule type="expression" dxfId="1007" priority="1333" stopIfTrue="1">
      <formula>$L171&lt;&gt;""</formula>
    </cfRule>
  </conditionalFormatting>
  <conditionalFormatting sqref="P176">
    <cfRule type="expression" dxfId="1006" priority="1332" stopIfTrue="1">
      <formula>$L171&lt;&gt;""</formula>
    </cfRule>
  </conditionalFormatting>
  <conditionalFormatting sqref="O177">
    <cfRule type="expression" dxfId="1005" priority="1331" stopIfTrue="1">
      <formula>$L171&lt;&gt;""</formula>
    </cfRule>
  </conditionalFormatting>
  <conditionalFormatting sqref="P177">
    <cfRule type="expression" dxfId="1004" priority="1330" stopIfTrue="1">
      <formula>$L171&lt;&gt;""</formula>
    </cfRule>
  </conditionalFormatting>
  <conditionalFormatting sqref="O178">
    <cfRule type="expression" dxfId="1003" priority="1329" stopIfTrue="1">
      <formula>$L171&lt;&gt;""</formula>
    </cfRule>
  </conditionalFormatting>
  <conditionalFormatting sqref="P178">
    <cfRule type="expression" dxfId="1002" priority="1328" stopIfTrue="1">
      <formula>$L171&lt;&gt;""</formula>
    </cfRule>
  </conditionalFormatting>
  <conditionalFormatting sqref="O179">
    <cfRule type="expression" dxfId="1001" priority="1327" stopIfTrue="1">
      <formula>$L171&lt;&gt;""</formula>
    </cfRule>
  </conditionalFormatting>
  <conditionalFormatting sqref="P179">
    <cfRule type="expression" dxfId="1000" priority="1326" stopIfTrue="1">
      <formula>$L171&lt;&gt;""</formula>
    </cfRule>
  </conditionalFormatting>
  <conditionalFormatting sqref="O180">
    <cfRule type="expression" dxfId="999" priority="1325" stopIfTrue="1">
      <formula>$L171&lt;&gt;""</formula>
    </cfRule>
  </conditionalFormatting>
  <conditionalFormatting sqref="P180">
    <cfRule type="expression" dxfId="998" priority="1324" stopIfTrue="1">
      <formula>$L171&lt;&gt;""</formula>
    </cfRule>
  </conditionalFormatting>
  <conditionalFormatting sqref="M175">
    <cfRule type="expression" dxfId="997" priority="1323" stopIfTrue="1">
      <formula>$L171&lt;&gt;""</formula>
    </cfRule>
  </conditionalFormatting>
  <conditionalFormatting sqref="M175:N175">
    <cfRule type="expression" dxfId="996" priority="1322" stopIfTrue="1">
      <formula>$L171&lt;&gt;""</formula>
    </cfRule>
  </conditionalFormatting>
  <conditionalFormatting sqref="F173">
    <cfRule type="expression" dxfId="995" priority="1321" stopIfTrue="1">
      <formula>$E171&lt;&gt;""</formula>
    </cfRule>
  </conditionalFormatting>
  <conditionalFormatting sqref="F173:G173">
    <cfRule type="expression" dxfId="994" priority="1320" stopIfTrue="1">
      <formula>$E171&lt;&gt;""</formula>
    </cfRule>
  </conditionalFormatting>
  <conditionalFormatting sqref="H174">
    <cfRule type="expression" dxfId="993" priority="1319" stopIfTrue="1">
      <formula>$E171&lt;&gt;""</formula>
    </cfRule>
  </conditionalFormatting>
  <conditionalFormatting sqref="I174">
    <cfRule type="expression" dxfId="992" priority="1318" stopIfTrue="1">
      <formula>$E171&lt;&gt;""</formula>
    </cfRule>
  </conditionalFormatting>
  <conditionalFormatting sqref="M175:N175 M177:N179">
    <cfRule type="expression" dxfId="991" priority="1317" stopIfTrue="1">
      <formula>$L172&lt;&gt;""</formula>
    </cfRule>
  </conditionalFormatting>
  <conditionalFormatting sqref="O174">
    <cfRule type="expression" dxfId="990" priority="1315" stopIfTrue="1">
      <formula>$L171&lt;&gt;""</formula>
    </cfRule>
  </conditionalFormatting>
  <conditionalFormatting sqref="P192">
    <cfRule type="expression" dxfId="989" priority="1241" stopIfTrue="1">
      <formula>$L189&lt;&gt;""</formula>
    </cfRule>
  </conditionalFormatting>
  <conditionalFormatting sqref="P210">
    <cfRule type="expression" dxfId="988" priority="1168" stopIfTrue="1">
      <formula>$L207&lt;&gt;""</formula>
    </cfRule>
  </conditionalFormatting>
  <conditionalFormatting sqref="F195:F197 F192">
    <cfRule type="expression" dxfId="987" priority="1311" stopIfTrue="1">
      <formula>$E190&lt;&gt;""</formula>
    </cfRule>
  </conditionalFormatting>
  <conditionalFormatting sqref="H191">
    <cfRule type="expression" dxfId="986" priority="1306" stopIfTrue="1">
      <formula>$E189&lt;&gt;""</formula>
    </cfRule>
  </conditionalFormatting>
  <conditionalFormatting sqref="I191">
    <cfRule type="expression" dxfId="985" priority="1305" stopIfTrue="1">
      <formula>$E189&lt;&gt;""</formula>
    </cfRule>
  </conditionalFormatting>
  <conditionalFormatting sqref="F193">
    <cfRule type="expression" dxfId="984" priority="1301" stopIfTrue="1">
      <formula>$E190&lt;&gt;""</formula>
    </cfRule>
  </conditionalFormatting>
  <conditionalFormatting sqref="M195:M197">
    <cfRule type="expression" dxfId="983" priority="1300" stopIfTrue="1">
      <formula>$L193&lt;&gt;""</formula>
    </cfRule>
  </conditionalFormatting>
  <conditionalFormatting sqref="F192">
    <cfRule type="expression" dxfId="982" priority="1298" stopIfTrue="1">
      <formula>$E189&lt;&gt;""</formula>
    </cfRule>
  </conditionalFormatting>
  <conditionalFormatting sqref="F193:G193">
    <cfRule type="expression" dxfId="981" priority="1297" stopIfTrue="1">
      <formula>$E189&lt;&gt;""</formula>
    </cfRule>
  </conditionalFormatting>
  <conditionalFormatting sqref="F195:G195">
    <cfRule type="expression" dxfId="980" priority="1295" stopIfTrue="1">
      <formula>$E189&lt;&gt;""</formula>
    </cfRule>
  </conditionalFormatting>
  <conditionalFormatting sqref="F196:G196">
    <cfRule type="expression" dxfId="979" priority="1294" stopIfTrue="1">
      <formula>$E189&lt;&gt;""</formula>
    </cfRule>
  </conditionalFormatting>
  <conditionalFormatting sqref="F197:G197">
    <cfRule type="expression" dxfId="978" priority="1293" stopIfTrue="1">
      <formula>$E189&lt;&gt;""</formula>
    </cfRule>
  </conditionalFormatting>
  <conditionalFormatting sqref="E198">
    <cfRule type="expression" dxfId="977" priority="1292" stopIfTrue="1">
      <formula>$E189&lt;&gt;""</formula>
    </cfRule>
  </conditionalFormatting>
  <conditionalFormatting sqref="H193">
    <cfRule type="expression" dxfId="976" priority="1291" stopIfTrue="1">
      <formula>$E189&lt;&gt;""</formula>
    </cfRule>
  </conditionalFormatting>
  <conditionalFormatting sqref="I193">
    <cfRule type="expression" dxfId="975" priority="1290" stopIfTrue="1">
      <formula>$E189&lt;&gt;""</formula>
    </cfRule>
  </conditionalFormatting>
  <conditionalFormatting sqref="H194">
    <cfRule type="expression" dxfId="974" priority="1289" stopIfTrue="1">
      <formula>$E189&lt;&gt;""</formula>
    </cfRule>
  </conditionalFormatting>
  <conditionalFormatting sqref="I194">
    <cfRule type="expression" dxfId="973" priority="1288" stopIfTrue="1">
      <formula>$E189&lt;&gt;""</formula>
    </cfRule>
  </conditionalFormatting>
  <conditionalFormatting sqref="H195">
    <cfRule type="expression" dxfId="972" priority="1287" stopIfTrue="1">
      <formula>$E189&lt;&gt;""</formula>
    </cfRule>
  </conditionalFormatting>
  <conditionalFormatting sqref="I195">
    <cfRule type="expression" dxfId="971" priority="1286" stopIfTrue="1">
      <formula>$E189&lt;&gt;""</formula>
    </cfRule>
  </conditionalFormatting>
  <conditionalFormatting sqref="H196">
    <cfRule type="expression" dxfId="970" priority="1285" stopIfTrue="1">
      <formula>$E189&lt;&gt;""</formula>
    </cfRule>
  </conditionalFormatting>
  <conditionalFormatting sqref="I196">
    <cfRule type="expression" dxfId="969" priority="1284" stopIfTrue="1">
      <formula>$E189&lt;&gt;""</formula>
    </cfRule>
  </conditionalFormatting>
  <conditionalFormatting sqref="H197">
    <cfRule type="expression" dxfId="968" priority="1283" stopIfTrue="1">
      <formula>$E189&lt;&gt;""</formula>
    </cfRule>
  </conditionalFormatting>
  <conditionalFormatting sqref="I197">
    <cfRule type="expression" dxfId="967" priority="1282" stopIfTrue="1">
      <formula>$E189&lt;&gt;""</formula>
    </cfRule>
  </conditionalFormatting>
  <conditionalFormatting sqref="H198">
    <cfRule type="expression" dxfId="966" priority="1281" stopIfTrue="1">
      <formula>$E189&lt;&gt;""</formula>
    </cfRule>
  </conditionalFormatting>
  <conditionalFormatting sqref="I198">
    <cfRule type="expression" dxfId="965" priority="1280" stopIfTrue="1">
      <formula>$E189&lt;&gt;""</formula>
    </cfRule>
  </conditionalFormatting>
  <conditionalFormatting sqref="O191">
    <cfRule type="expression" dxfId="964" priority="1272" stopIfTrue="1">
      <formula>$L189&lt;&gt;""</formula>
    </cfRule>
  </conditionalFormatting>
  <conditionalFormatting sqref="P191">
    <cfRule type="expression" dxfId="963" priority="1271" stopIfTrue="1">
      <formula>$L189&lt;&gt;""</formula>
    </cfRule>
  </conditionalFormatting>
  <conditionalFormatting sqref="M195:N195">
    <cfRule type="expression" dxfId="962" priority="1266" stopIfTrue="1">
      <formula>$L189&lt;&gt;""</formula>
    </cfRule>
  </conditionalFormatting>
  <conditionalFormatting sqref="M196:N196">
    <cfRule type="expression" dxfId="961" priority="1265" stopIfTrue="1">
      <formula>$L189&lt;&gt;""</formula>
    </cfRule>
  </conditionalFormatting>
  <conditionalFormatting sqref="M197:N197">
    <cfRule type="expression" dxfId="960" priority="1264" stopIfTrue="1">
      <formula>$L189&lt;&gt;""</formula>
    </cfRule>
  </conditionalFormatting>
  <conditionalFormatting sqref="L198">
    <cfRule type="expression" dxfId="959" priority="1263" stopIfTrue="1">
      <formula>$L189&lt;&gt;""</formula>
    </cfRule>
  </conditionalFormatting>
  <conditionalFormatting sqref="O193">
    <cfRule type="expression" dxfId="958" priority="1262" stopIfTrue="1">
      <formula>$L189&lt;&gt;""</formula>
    </cfRule>
  </conditionalFormatting>
  <conditionalFormatting sqref="P193">
    <cfRule type="expression" dxfId="957" priority="1261" stopIfTrue="1">
      <formula>$L189&lt;&gt;""</formula>
    </cfRule>
  </conditionalFormatting>
  <conditionalFormatting sqref="O194">
    <cfRule type="expression" dxfId="956" priority="1260" stopIfTrue="1">
      <formula>$L189&lt;&gt;""</formula>
    </cfRule>
  </conditionalFormatting>
  <conditionalFormatting sqref="P194">
    <cfRule type="expression" dxfId="955" priority="1259" stopIfTrue="1">
      <formula>$L189&lt;&gt;""</formula>
    </cfRule>
  </conditionalFormatting>
  <conditionalFormatting sqref="O195">
    <cfRule type="expression" dxfId="954" priority="1258" stopIfTrue="1">
      <formula>$L189&lt;&gt;""</formula>
    </cfRule>
  </conditionalFormatting>
  <conditionalFormatting sqref="P195">
    <cfRule type="expression" dxfId="953" priority="1257" stopIfTrue="1">
      <formula>$L189&lt;&gt;""</formula>
    </cfRule>
  </conditionalFormatting>
  <conditionalFormatting sqref="O196">
    <cfRule type="expression" dxfId="952" priority="1256" stopIfTrue="1">
      <formula>$L189&lt;&gt;""</formula>
    </cfRule>
  </conditionalFormatting>
  <conditionalFormatting sqref="P196">
    <cfRule type="expression" dxfId="951" priority="1255" stopIfTrue="1">
      <formula>$L189&lt;&gt;""</formula>
    </cfRule>
  </conditionalFormatting>
  <conditionalFormatting sqref="O197">
    <cfRule type="expression" dxfId="950" priority="1254" stopIfTrue="1">
      <formula>$L189&lt;&gt;""</formula>
    </cfRule>
  </conditionalFormatting>
  <conditionalFormatting sqref="P197">
    <cfRule type="expression" dxfId="949" priority="1253" stopIfTrue="1">
      <formula>$L189&lt;&gt;""</formula>
    </cfRule>
  </conditionalFormatting>
  <conditionalFormatting sqref="O198">
    <cfRule type="expression" dxfId="948" priority="1252" stopIfTrue="1">
      <formula>$L189&lt;&gt;""</formula>
    </cfRule>
  </conditionalFormatting>
  <conditionalFormatting sqref="P198">
    <cfRule type="expression" dxfId="947" priority="1251" stopIfTrue="1">
      <formula>$L189&lt;&gt;""</formula>
    </cfRule>
  </conditionalFormatting>
  <conditionalFormatting sqref="M193">
    <cfRule type="expression" dxfId="946" priority="1250" stopIfTrue="1">
      <formula>$L189&lt;&gt;""</formula>
    </cfRule>
  </conditionalFormatting>
  <conditionalFormatting sqref="M193:N193">
    <cfRule type="expression" dxfId="945" priority="1249" stopIfTrue="1">
      <formula>$L189&lt;&gt;""</formula>
    </cfRule>
  </conditionalFormatting>
  <conditionalFormatting sqref="F191">
    <cfRule type="expression" dxfId="944" priority="1248" stopIfTrue="1">
      <formula>$E189&lt;&gt;""</formula>
    </cfRule>
  </conditionalFormatting>
  <conditionalFormatting sqref="F191:G191">
    <cfRule type="expression" dxfId="943" priority="1247" stopIfTrue="1">
      <formula>$E189&lt;&gt;""</formula>
    </cfRule>
  </conditionalFormatting>
  <conditionalFormatting sqref="H192">
    <cfRule type="expression" dxfId="942" priority="1246" stopIfTrue="1">
      <formula>$E189&lt;&gt;""</formula>
    </cfRule>
  </conditionalFormatting>
  <conditionalFormatting sqref="I192">
    <cfRule type="expression" dxfId="941" priority="1245" stopIfTrue="1">
      <formula>$E189&lt;&gt;""</formula>
    </cfRule>
  </conditionalFormatting>
  <conditionalFormatting sqref="M193:N193 M195:N197">
    <cfRule type="expression" dxfId="940" priority="1244" stopIfTrue="1">
      <formula>$L190&lt;&gt;""</formula>
    </cfRule>
  </conditionalFormatting>
  <conditionalFormatting sqref="O192">
    <cfRule type="expression" dxfId="939" priority="1242" stopIfTrue="1">
      <formula>$L189&lt;&gt;""</formula>
    </cfRule>
  </conditionalFormatting>
  <conditionalFormatting sqref="P228">
    <cfRule type="expression" dxfId="938" priority="1095" stopIfTrue="1">
      <formula>$L225&lt;&gt;""</formula>
    </cfRule>
  </conditionalFormatting>
  <conditionalFormatting sqref="F213:F215 F210">
    <cfRule type="expression" dxfId="937" priority="1238" stopIfTrue="1">
      <formula>$E208&lt;&gt;""</formula>
    </cfRule>
  </conditionalFormatting>
  <conditionalFormatting sqref="H209">
    <cfRule type="expression" dxfId="936" priority="1233" stopIfTrue="1">
      <formula>$E207&lt;&gt;""</formula>
    </cfRule>
  </conditionalFormatting>
  <conditionalFormatting sqref="I209">
    <cfRule type="expression" dxfId="935" priority="1232" stopIfTrue="1">
      <formula>$E207&lt;&gt;""</formula>
    </cfRule>
  </conditionalFormatting>
  <conditionalFormatting sqref="F211">
    <cfRule type="expression" dxfId="934" priority="1228" stopIfTrue="1">
      <formula>$E208&lt;&gt;""</formula>
    </cfRule>
  </conditionalFormatting>
  <conditionalFormatting sqref="M213:M215">
    <cfRule type="expression" dxfId="933" priority="1227" stopIfTrue="1">
      <formula>$L211&lt;&gt;""</formula>
    </cfRule>
  </conditionalFormatting>
  <conditionalFormatting sqref="F210">
    <cfRule type="expression" dxfId="932" priority="1225" stopIfTrue="1">
      <formula>$E207&lt;&gt;""</formula>
    </cfRule>
  </conditionalFormatting>
  <conditionalFormatting sqref="F211:G211">
    <cfRule type="expression" dxfId="931" priority="1224" stopIfTrue="1">
      <formula>$E207&lt;&gt;""</formula>
    </cfRule>
  </conditionalFormatting>
  <conditionalFormatting sqref="F213:G213">
    <cfRule type="expression" dxfId="930" priority="1222" stopIfTrue="1">
      <formula>$E207&lt;&gt;""</formula>
    </cfRule>
  </conditionalFormatting>
  <conditionalFormatting sqref="F214:G214">
    <cfRule type="expression" dxfId="929" priority="1221" stopIfTrue="1">
      <formula>$E207&lt;&gt;""</formula>
    </cfRule>
  </conditionalFormatting>
  <conditionalFormatting sqref="F215:G215">
    <cfRule type="expression" dxfId="928" priority="1220" stopIfTrue="1">
      <formula>$E207&lt;&gt;""</formula>
    </cfRule>
  </conditionalFormatting>
  <conditionalFormatting sqref="E216">
    <cfRule type="expression" dxfId="927" priority="1219" stopIfTrue="1">
      <formula>$E207&lt;&gt;""</formula>
    </cfRule>
  </conditionalFormatting>
  <conditionalFormatting sqref="H211">
    <cfRule type="expression" dxfId="926" priority="1218" stopIfTrue="1">
      <formula>$E207&lt;&gt;""</formula>
    </cfRule>
  </conditionalFormatting>
  <conditionalFormatting sqref="I211">
    <cfRule type="expression" dxfId="925" priority="1217" stopIfTrue="1">
      <formula>$E207&lt;&gt;""</formula>
    </cfRule>
  </conditionalFormatting>
  <conditionalFormatting sqref="H212">
    <cfRule type="expression" dxfId="924" priority="1216" stopIfTrue="1">
      <formula>$E207&lt;&gt;""</formula>
    </cfRule>
  </conditionalFormatting>
  <conditionalFormatting sqref="I212">
    <cfRule type="expression" dxfId="923" priority="1215" stopIfTrue="1">
      <formula>$E207&lt;&gt;""</formula>
    </cfRule>
  </conditionalFormatting>
  <conditionalFormatting sqref="H213">
    <cfRule type="expression" dxfId="922" priority="1214" stopIfTrue="1">
      <formula>$E207&lt;&gt;""</formula>
    </cfRule>
  </conditionalFormatting>
  <conditionalFormatting sqref="I213">
    <cfRule type="expression" dxfId="921" priority="1213" stopIfTrue="1">
      <formula>$E207&lt;&gt;""</formula>
    </cfRule>
  </conditionalFormatting>
  <conditionalFormatting sqref="H214">
    <cfRule type="expression" dxfId="920" priority="1212" stopIfTrue="1">
      <formula>$E207&lt;&gt;""</formula>
    </cfRule>
  </conditionalFormatting>
  <conditionalFormatting sqref="I214">
    <cfRule type="expression" dxfId="919" priority="1211" stopIfTrue="1">
      <formula>$E207&lt;&gt;""</formula>
    </cfRule>
  </conditionalFormatting>
  <conditionalFormatting sqref="H215">
    <cfRule type="expression" dxfId="918" priority="1210" stopIfTrue="1">
      <formula>$E207&lt;&gt;""</formula>
    </cfRule>
  </conditionalFormatting>
  <conditionalFormatting sqref="I215">
    <cfRule type="expression" dxfId="917" priority="1209" stopIfTrue="1">
      <formula>$E207&lt;&gt;""</formula>
    </cfRule>
  </conditionalFormatting>
  <conditionalFormatting sqref="H216">
    <cfRule type="expression" dxfId="916" priority="1208" stopIfTrue="1">
      <formula>$E207&lt;&gt;""</formula>
    </cfRule>
  </conditionalFormatting>
  <conditionalFormatting sqref="I216">
    <cfRule type="expression" dxfId="915" priority="1207" stopIfTrue="1">
      <formula>$E207&lt;&gt;""</formula>
    </cfRule>
  </conditionalFormatting>
  <conditionalFormatting sqref="O209">
    <cfRule type="expression" dxfId="914" priority="1199" stopIfTrue="1">
      <formula>$L207&lt;&gt;""</formula>
    </cfRule>
  </conditionalFormatting>
  <conditionalFormatting sqref="P209">
    <cfRule type="expression" dxfId="913" priority="1198" stopIfTrue="1">
      <formula>$L207&lt;&gt;""</formula>
    </cfRule>
  </conditionalFormatting>
  <conditionalFormatting sqref="M213:N213">
    <cfRule type="expression" dxfId="912" priority="1193" stopIfTrue="1">
      <formula>$L207&lt;&gt;""</formula>
    </cfRule>
  </conditionalFormatting>
  <conditionalFormatting sqref="M214:N214">
    <cfRule type="expression" dxfId="911" priority="1192" stopIfTrue="1">
      <formula>$L207&lt;&gt;""</formula>
    </cfRule>
  </conditionalFormatting>
  <conditionalFormatting sqref="M215:N215">
    <cfRule type="expression" dxfId="910" priority="1191" stopIfTrue="1">
      <formula>$L207&lt;&gt;""</formula>
    </cfRule>
  </conditionalFormatting>
  <conditionalFormatting sqref="L216">
    <cfRule type="expression" dxfId="909" priority="1190" stopIfTrue="1">
      <formula>$L207&lt;&gt;""</formula>
    </cfRule>
  </conditionalFormatting>
  <conditionalFormatting sqref="O211">
    <cfRule type="expression" dxfId="908" priority="1189" stopIfTrue="1">
      <formula>$L207&lt;&gt;""</formula>
    </cfRule>
  </conditionalFormatting>
  <conditionalFormatting sqref="P211">
    <cfRule type="expression" dxfId="907" priority="1188" stopIfTrue="1">
      <formula>$L207&lt;&gt;""</formula>
    </cfRule>
  </conditionalFormatting>
  <conditionalFormatting sqref="O212">
    <cfRule type="expression" dxfId="906" priority="1187" stopIfTrue="1">
      <formula>$L207&lt;&gt;""</formula>
    </cfRule>
  </conditionalFormatting>
  <conditionalFormatting sqref="P212">
    <cfRule type="expression" dxfId="905" priority="1186" stopIfTrue="1">
      <formula>$L207&lt;&gt;""</formula>
    </cfRule>
  </conditionalFormatting>
  <conditionalFormatting sqref="O213">
    <cfRule type="expression" dxfId="904" priority="1185" stopIfTrue="1">
      <formula>$L207&lt;&gt;""</formula>
    </cfRule>
  </conditionalFormatting>
  <conditionalFormatting sqref="P213">
    <cfRule type="expression" dxfId="903" priority="1184" stopIfTrue="1">
      <formula>$L207&lt;&gt;""</formula>
    </cfRule>
  </conditionalFormatting>
  <conditionalFormatting sqref="O214">
    <cfRule type="expression" dxfId="902" priority="1183" stopIfTrue="1">
      <formula>$L207&lt;&gt;""</formula>
    </cfRule>
  </conditionalFormatting>
  <conditionalFormatting sqref="P214">
    <cfRule type="expression" dxfId="901" priority="1182" stopIfTrue="1">
      <formula>$L207&lt;&gt;""</formula>
    </cfRule>
  </conditionalFormatting>
  <conditionalFormatting sqref="O215">
    <cfRule type="expression" dxfId="900" priority="1181" stopIfTrue="1">
      <formula>$L207&lt;&gt;""</formula>
    </cfRule>
  </conditionalFormatting>
  <conditionalFormatting sqref="P215">
    <cfRule type="expression" dxfId="899" priority="1180" stopIfTrue="1">
      <formula>$L207&lt;&gt;""</formula>
    </cfRule>
  </conditionalFormatting>
  <conditionalFormatting sqref="O216">
    <cfRule type="expression" dxfId="898" priority="1179" stopIfTrue="1">
      <formula>$L207&lt;&gt;""</formula>
    </cfRule>
  </conditionalFormatting>
  <conditionalFormatting sqref="P216">
    <cfRule type="expression" dxfId="897" priority="1178" stopIfTrue="1">
      <formula>$L207&lt;&gt;""</formula>
    </cfRule>
  </conditionalFormatting>
  <conditionalFormatting sqref="M211">
    <cfRule type="expression" dxfId="896" priority="1177" stopIfTrue="1">
      <formula>$L207&lt;&gt;""</formula>
    </cfRule>
  </conditionalFormatting>
  <conditionalFormatting sqref="M211:N211">
    <cfRule type="expression" dxfId="895" priority="1176" stopIfTrue="1">
      <formula>$L207&lt;&gt;""</formula>
    </cfRule>
  </conditionalFormatting>
  <conditionalFormatting sqref="F209">
    <cfRule type="expression" dxfId="894" priority="1175" stopIfTrue="1">
      <formula>$E207&lt;&gt;""</formula>
    </cfRule>
  </conditionalFormatting>
  <conditionalFormatting sqref="F209:G209">
    <cfRule type="expression" dxfId="893" priority="1174" stopIfTrue="1">
      <formula>$E207&lt;&gt;""</formula>
    </cfRule>
  </conditionalFormatting>
  <conditionalFormatting sqref="H210">
    <cfRule type="expression" dxfId="892" priority="1173" stopIfTrue="1">
      <formula>$E207&lt;&gt;""</formula>
    </cfRule>
  </conditionalFormatting>
  <conditionalFormatting sqref="I210">
    <cfRule type="expression" dxfId="891" priority="1172" stopIfTrue="1">
      <formula>$E207&lt;&gt;""</formula>
    </cfRule>
  </conditionalFormatting>
  <conditionalFormatting sqref="M211:N211 M213:N215">
    <cfRule type="expression" dxfId="890" priority="1171" stopIfTrue="1">
      <formula>$L208&lt;&gt;""</formula>
    </cfRule>
  </conditionalFormatting>
  <conditionalFormatting sqref="O210">
    <cfRule type="expression" dxfId="889" priority="1169" stopIfTrue="1">
      <formula>$L207&lt;&gt;""</formula>
    </cfRule>
  </conditionalFormatting>
  <conditionalFormatting sqref="F231:F233 F228">
    <cfRule type="expression" dxfId="888" priority="1165" stopIfTrue="1">
      <formula>$E226&lt;&gt;""</formula>
    </cfRule>
  </conditionalFormatting>
  <conditionalFormatting sqref="H227">
    <cfRule type="expression" dxfId="887" priority="1160" stopIfTrue="1">
      <formula>$E225&lt;&gt;""</formula>
    </cfRule>
  </conditionalFormatting>
  <conditionalFormatting sqref="I227">
    <cfRule type="expression" dxfId="886" priority="1159" stopIfTrue="1">
      <formula>$E225&lt;&gt;""</formula>
    </cfRule>
  </conditionalFormatting>
  <conditionalFormatting sqref="F229">
    <cfRule type="expression" dxfId="885" priority="1155" stopIfTrue="1">
      <formula>$E226&lt;&gt;""</formula>
    </cfRule>
  </conditionalFormatting>
  <conditionalFormatting sqref="M231:M233">
    <cfRule type="expression" dxfId="884" priority="1154" stopIfTrue="1">
      <formula>$L229&lt;&gt;""</formula>
    </cfRule>
  </conditionalFormatting>
  <conditionalFormatting sqref="F228">
    <cfRule type="expression" dxfId="883" priority="1152" stopIfTrue="1">
      <formula>$E225&lt;&gt;""</formula>
    </cfRule>
  </conditionalFormatting>
  <conditionalFormatting sqref="F229:G229">
    <cfRule type="expression" dxfId="882" priority="1151" stopIfTrue="1">
      <formula>$E225&lt;&gt;""</formula>
    </cfRule>
  </conditionalFormatting>
  <conditionalFormatting sqref="F231:G231">
    <cfRule type="expression" dxfId="881" priority="1149" stopIfTrue="1">
      <formula>$E225&lt;&gt;""</formula>
    </cfRule>
  </conditionalFormatting>
  <conditionalFormatting sqref="F232:G232">
    <cfRule type="expression" dxfId="880" priority="1148" stopIfTrue="1">
      <formula>$E225&lt;&gt;""</formula>
    </cfRule>
  </conditionalFormatting>
  <conditionalFormatting sqref="F233:G233">
    <cfRule type="expression" dxfId="879" priority="1147" stopIfTrue="1">
      <formula>$E225&lt;&gt;""</formula>
    </cfRule>
  </conditionalFormatting>
  <conditionalFormatting sqref="E234">
    <cfRule type="expression" dxfId="878" priority="1146" stopIfTrue="1">
      <formula>$E225&lt;&gt;""</formula>
    </cfRule>
  </conditionalFormatting>
  <conditionalFormatting sqref="H229">
    <cfRule type="expression" dxfId="877" priority="1145" stopIfTrue="1">
      <formula>$E225&lt;&gt;""</formula>
    </cfRule>
  </conditionalFormatting>
  <conditionalFormatting sqref="I229">
    <cfRule type="expression" dxfId="876" priority="1144" stopIfTrue="1">
      <formula>$E225&lt;&gt;""</formula>
    </cfRule>
  </conditionalFormatting>
  <conditionalFormatting sqref="H230">
    <cfRule type="expression" dxfId="875" priority="1143" stopIfTrue="1">
      <formula>$E225&lt;&gt;""</formula>
    </cfRule>
  </conditionalFormatting>
  <conditionalFormatting sqref="I230">
    <cfRule type="expression" dxfId="874" priority="1142" stopIfTrue="1">
      <formula>$E225&lt;&gt;""</formula>
    </cfRule>
  </conditionalFormatting>
  <conditionalFormatting sqref="H231">
    <cfRule type="expression" dxfId="873" priority="1141" stopIfTrue="1">
      <formula>$E225&lt;&gt;""</formula>
    </cfRule>
  </conditionalFormatting>
  <conditionalFormatting sqref="I231">
    <cfRule type="expression" dxfId="872" priority="1140" stopIfTrue="1">
      <formula>$E225&lt;&gt;""</formula>
    </cfRule>
  </conditionalFormatting>
  <conditionalFormatting sqref="H232">
    <cfRule type="expression" dxfId="871" priority="1139" stopIfTrue="1">
      <formula>$E225&lt;&gt;""</formula>
    </cfRule>
  </conditionalFormatting>
  <conditionalFormatting sqref="I232">
    <cfRule type="expression" dxfId="870" priority="1138" stopIfTrue="1">
      <formula>$E225&lt;&gt;""</formula>
    </cfRule>
  </conditionalFormatting>
  <conditionalFormatting sqref="H233">
    <cfRule type="expression" dxfId="869" priority="1137" stopIfTrue="1">
      <formula>$E225&lt;&gt;""</formula>
    </cfRule>
  </conditionalFormatting>
  <conditionalFormatting sqref="I233">
    <cfRule type="expression" dxfId="868" priority="1136" stopIfTrue="1">
      <formula>$E225&lt;&gt;""</formula>
    </cfRule>
  </conditionalFormatting>
  <conditionalFormatting sqref="H234">
    <cfRule type="expression" dxfId="867" priority="1135" stopIfTrue="1">
      <formula>$E225&lt;&gt;""</formula>
    </cfRule>
  </conditionalFormatting>
  <conditionalFormatting sqref="I234">
    <cfRule type="expression" dxfId="866" priority="1134" stopIfTrue="1">
      <formula>$E225&lt;&gt;""</formula>
    </cfRule>
  </conditionalFormatting>
  <conditionalFormatting sqref="O227">
    <cfRule type="expression" dxfId="865" priority="1126" stopIfTrue="1">
      <formula>$L225&lt;&gt;""</formula>
    </cfRule>
  </conditionalFormatting>
  <conditionalFormatting sqref="P227">
    <cfRule type="expression" dxfId="864" priority="1125" stopIfTrue="1">
      <formula>$L225&lt;&gt;""</formula>
    </cfRule>
  </conditionalFormatting>
  <conditionalFormatting sqref="M231:N231">
    <cfRule type="expression" dxfId="863" priority="1120" stopIfTrue="1">
      <formula>$L225&lt;&gt;""</formula>
    </cfRule>
  </conditionalFormatting>
  <conditionalFormatting sqref="M232:N232">
    <cfRule type="expression" dxfId="862" priority="1119" stopIfTrue="1">
      <formula>$L225&lt;&gt;""</formula>
    </cfRule>
  </conditionalFormatting>
  <conditionalFormatting sqref="M233:N233">
    <cfRule type="expression" dxfId="861" priority="1118" stopIfTrue="1">
      <formula>$L225&lt;&gt;""</formula>
    </cfRule>
  </conditionalFormatting>
  <conditionalFormatting sqref="L234">
    <cfRule type="expression" dxfId="860" priority="1117" stopIfTrue="1">
      <formula>$L225&lt;&gt;""</formula>
    </cfRule>
  </conditionalFormatting>
  <conditionalFormatting sqref="O229">
    <cfRule type="expression" dxfId="859" priority="1116" stopIfTrue="1">
      <formula>$L225&lt;&gt;""</formula>
    </cfRule>
  </conditionalFormatting>
  <conditionalFormatting sqref="P229">
    <cfRule type="expression" dxfId="858" priority="1115" stopIfTrue="1">
      <formula>$L225&lt;&gt;""</formula>
    </cfRule>
  </conditionalFormatting>
  <conditionalFormatting sqref="O230">
    <cfRule type="expression" dxfId="857" priority="1114" stopIfTrue="1">
      <formula>$L225&lt;&gt;""</formula>
    </cfRule>
  </conditionalFormatting>
  <conditionalFormatting sqref="P230">
    <cfRule type="expression" dxfId="856" priority="1113" stopIfTrue="1">
      <formula>$L225&lt;&gt;""</formula>
    </cfRule>
  </conditionalFormatting>
  <conditionalFormatting sqref="O231">
    <cfRule type="expression" dxfId="855" priority="1112" stopIfTrue="1">
      <formula>$L225&lt;&gt;""</formula>
    </cfRule>
  </conditionalFormatting>
  <conditionalFormatting sqref="P231">
    <cfRule type="expression" dxfId="854" priority="1111" stopIfTrue="1">
      <formula>$L225&lt;&gt;""</formula>
    </cfRule>
  </conditionalFormatting>
  <conditionalFormatting sqref="O232">
    <cfRule type="expression" dxfId="853" priority="1110" stopIfTrue="1">
      <formula>$L225&lt;&gt;""</formula>
    </cfRule>
  </conditionalFormatting>
  <conditionalFormatting sqref="P232">
    <cfRule type="expression" dxfId="852" priority="1109" stopIfTrue="1">
      <formula>$L225&lt;&gt;""</formula>
    </cfRule>
  </conditionalFormatting>
  <conditionalFormatting sqref="O233">
    <cfRule type="expression" dxfId="851" priority="1108" stopIfTrue="1">
      <formula>$L225&lt;&gt;""</formula>
    </cfRule>
  </conditionalFormatting>
  <conditionalFormatting sqref="P233">
    <cfRule type="expression" dxfId="850" priority="1107" stopIfTrue="1">
      <formula>$L225&lt;&gt;""</formula>
    </cfRule>
  </conditionalFormatting>
  <conditionalFormatting sqref="O234">
    <cfRule type="expression" dxfId="849" priority="1106" stopIfTrue="1">
      <formula>$L225&lt;&gt;""</formula>
    </cfRule>
  </conditionalFormatting>
  <conditionalFormatting sqref="P234">
    <cfRule type="expression" dxfId="848" priority="1105" stopIfTrue="1">
      <formula>$L225&lt;&gt;""</formula>
    </cfRule>
  </conditionalFormatting>
  <conditionalFormatting sqref="M229">
    <cfRule type="expression" dxfId="847" priority="1104" stopIfTrue="1">
      <formula>$L225&lt;&gt;""</formula>
    </cfRule>
  </conditionalFormatting>
  <conditionalFormatting sqref="M229:N229">
    <cfRule type="expression" dxfId="846" priority="1103" stopIfTrue="1">
      <formula>$L225&lt;&gt;""</formula>
    </cfRule>
  </conditionalFormatting>
  <conditionalFormatting sqref="F227">
    <cfRule type="expression" dxfId="845" priority="1102" stopIfTrue="1">
      <formula>$E225&lt;&gt;""</formula>
    </cfRule>
  </conditionalFormatting>
  <conditionalFormatting sqref="F227:G227">
    <cfRule type="expression" dxfId="844" priority="1101" stopIfTrue="1">
      <formula>$E225&lt;&gt;""</formula>
    </cfRule>
  </conditionalFormatting>
  <conditionalFormatting sqref="H228">
    <cfRule type="expression" dxfId="843" priority="1100" stopIfTrue="1">
      <formula>$E225&lt;&gt;""</formula>
    </cfRule>
  </conditionalFormatting>
  <conditionalFormatting sqref="I228">
    <cfRule type="expression" dxfId="842" priority="1099" stopIfTrue="1">
      <formula>$E225&lt;&gt;""</formula>
    </cfRule>
  </conditionalFormatting>
  <conditionalFormatting sqref="M229:N229 M231:N233">
    <cfRule type="expression" dxfId="841" priority="1098" stopIfTrue="1">
      <formula>$L226&lt;&gt;""</formula>
    </cfRule>
  </conditionalFormatting>
  <conditionalFormatting sqref="O228">
    <cfRule type="expression" dxfId="840" priority="1096" stopIfTrue="1">
      <formula>$L225&lt;&gt;""</formula>
    </cfRule>
  </conditionalFormatting>
  <conditionalFormatting sqref="L209:L215">
    <cfRule type="expression" dxfId="839" priority="1000" stopIfTrue="1">
      <formula>$L207&lt;&gt;""</formula>
    </cfRule>
  </conditionalFormatting>
  <conditionalFormatting sqref="F140">
    <cfRule type="expression" dxfId="838" priority="1021" stopIfTrue="1">
      <formula>$E136&lt;&gt;""</formula>
    </cfRule>
  </conditionalFormatting>
  <conditionalFormatting sqref="F140:G140">
    <cfRule type="expression" dxfId="837" priority="1020" stopIfTrue="1">
      <formula>$E135&lt;&gt;""</formula>
    </cfRule>
  </conditionalFormatting>
  <conditionalFormatting sqref="F158">
    <cfRule type="expression" dxfId="836" priority="1019" stopIfTrue="1">
      <formula>$E154&lt;&gt;""</formula>
    </cfRule>
  </conditionalFormatting>
  <conditionalFormatting sqref="F158:G158">
    <cfRule type="expression" dxfId="835" priority="1018" stopIfTrue="1">
      <formula>$E153&lt;&gt;""</formula>
    </cfRule>
  </conditionalFormatting>
  <conditionalFormatting sqref="F176">
    <cfRule type="expression" dxfId="834" priority="1017" stopIfTrue="1">
      <formula>$E172&lt;&gt;""</formula>
    </cfRule>
  </conditionalFormatting>
  <conditionalFormatting sqref="F176:G176">
    <cfRule type="expression" dxfId="833" priority="1016" stopIfTrue="1">
      <formula>$E171&lt;&gt;""</formula>
    </cfRule>
  </conditionalFormatting>
  <conditionalFormatting sqref="F194">
    <cfRule type="expression" dxfId="832" priority="1015" stopIfTrue="1">
      <formula>$E190&lt;&gt;""</formula>
    </cfRule>
  </conditionalFormatting>
  <conditionalFormatting sqref="F194:G194">
    <cfRule type="expression" dxfId="831" priority="1014" stopIfTrue="1">
      <formula>$E189&lt;&gt;""</formula>
    </cfRule>
  </conditionalFormatting>
  <conditionalFormatting sqref="F212">
    <cfRule type="expression" dxfId="830" priority="1013" stopIfTrue="1">
      <formula>$E208&lt;&gt;""</formula>
    </cfRule>
  </conditionalFormatting>
  <conditionalFormatting sqref="F212:G212">
    <cfRule type="expression" dxfId="829" priority="1012" stopIfTrue="1">
      <formula>$E207&lt;&gt;""</formula>
    </cfRule>
  </conditionalFormatting>
  <conditionalFormatting sqref="F230">
    <cfRule type="expression" dxfId="828" priority="1011" stopIfTrue="1">
      <formula>$E226&lt;&gt;""</formula>
    </cfRule>
  </conditionalFormatting>
  <conditionalFormatting sqref="F230:G230">
    <cfRule type="expression" dxfId="827" priority="1010" stopIfTrue="1">
      <formula>$E225&lt;&gt;""</formula>
    </cfRule>
  </conditionalFormatting>
  <conditionalFormatting sqref="L231:L233">
    <cfRule type="expression" dxfId="826" priority="1007" stopIfTrue="1">
      <formula>$L225&lt;&gt;""</formula>
    </cfRule>
  </conditionalFormatting>
  <conditionalFormatting sqref="L229:L230">
    <cfRule type="expression" dxfId="825" priority="1006" stopIfTrue="1">
      <formula>$L225&lt;&gt;""</formula>
    </cfRule>
  </conditionalFormatting>
  <conditionalFormatting sqref="L227:L228">
    <cfRule type="expression" dxfId="824" priority="1005" stopIfTrue="1">
      <formula>$L225&lt;&gt;""</formula>
    </cfRule>
  </conditionalFormatting>
  <conditionalFormatting sqref="L227:L233">
    <cfRule type="expression" dxfId="823" priority="1004" stopIfTrue="1">
      <formula>$L225&lt;&gt;""</formula>
    </cfRule>
  </conditionalFormatting>
  <conditionalFormatting sqref="L213:L215">
    <cfRule type="expression" dxfId="822" priority="1003" stopIfTrue="1">
      <formula>$L207&lt;&gt;""</formula>
    </cfRule>
  </conditionalFormatting>
  <conditionalFormatting sqref="L211:L212">
    <cfRule type="expression" dxfId="821" priority="1002" stopIfTrue="1">
      <formula>$L207&lt;&gt;""</formula>
    </cfRule>
  </conditionalFormatting>
  <conditionalFormatting sqref="L209:L210">
    <cfRule type="expression" dxfId="820" priority="1001" stopIfTrue="1">
      <formula>$L207&lt;&gt;""</formula>
    </cfRule>
  </conditionalFormatting>
  <conditionalFormatting sqref="L195:L197">
    <cfRule type="expression" dxfId="819" priority="999" stopIfTrue="1">
      <formula>$L189&lt;&gt;""</formula>
    </cfRule>
  </conditionalFormatting>
  <conditionalFormatting sqref="L193:L194">
    <cfRule type="expression" dxfId="818" priority="998" stopIfTrue="1">
      <formula>$L189&lt;&gt;""</formula>
    </cfRule>
  </conditionalFormatting>
  <conditionalFormatting sqref="L191:L192">
    <cfRule type="expression" dxfId="817" priority="997" stopIfTrue="1">
      <formula>$L189&lt;&gt;""</formula>
    </cfRule>
  </conditionalFormatting>
  <conditionalFormatting sqref="L191:L197">
    <cfRule type="expression" dxfId="816" priority="996" stopIfTrue="1">
      <formula>$L189&lt;&gt;""</formula>
    </cfRule>
  </conditionalFormatting>
  <conditionalFormatting sqref="L177:L179">
    <cfRule type="expression" dxfId="815" priority="995" stopIfTrue="1">
      <formula>$L171&lt;&gt;""</formula>
    </cfRule>
  </conditionalFormatting>
  <conditionalFormatting sqref="L175:L176">
    <cfRule type="expression" dxfId="814" priority="994" stopIfTrue="1">
      <formula>$L171&lt;&gt;""</formula>
    </cfRule>
  </conditionalFormatting>
  <conditionalFormatting sqref="L173:L174">
    <cfRule type="expression" dxfId="813" priority="993" stopIfTrue="1">
      <formula>$L171&lt;&gt;""</formula>
    </cfRule>
  </conditionalFormatting>
  <conditionalFormatting sqref="L173:L179">
    <cfRule type="expression" dxfId="812" priority="992" stopIfTrue="1">
      <formula>$L171&lt;&gt;""</formula>
    </cfRule>
  </conditionalFormatting>
  <conditionalFormatting sqref="L159:L161">
    <cfRule type="expression" dxfId="811" priority="991" stopIfTrue="1">
      <formula>$L153&lt;&gt;""</formula>
    </cfRule>
  </conditionalFormatting>
  <conditionalFormatting sqref="L157:L158">
    <cfRule type="expression" dxfId="810" priority="990" stopIfTrue="1">
      <formula>$L153&lt;&gt;""</formula>
    </cfRule>
  </conditionalFormatting>
  <conditionalFormatting sqref="L155:L156">
    <cfRule type="expression" dxfId="809" priority="989" stopIfTrue="1">
      <formula>$L153&lt;&gt;""</formula>
    </cfRule>
  </conditionalFormatting>
  <conditionalFormatting sqref="L155:L161">
    <cfRule type="expression" dxfId="808" priority="988" stopIfTrue="1">
      <formula>$L153&lt;&gt;""</formula>
    </cfRule>
  </conditionalFormatting>
  <conditionalFormatting sqref="L141:L143">
    <cfRule type="expression" dxfId="807" priority="987" stopIfTrue="1">
      <formula>$L135&lt;&gt;""</formula>
    </cfRule>
  </conditionalFormatting>
  <conditionalFormatting sqref="L139:L140">
    <cfRule type="expression" dxfId="806" priority="986" stopIfTrue="1">
      <formula>$L135&lt;&gt;""</formula>
    </cfRule>
  </conditionalFormatting>
  <conditionalFormatting sqref="L137:L138">
    <cfRule type="expression" dxfId="805" priority="985" stopIfTrue="1">
      <formula>$L135&lt;&gt;""</formula>
    </cfRule>
  </conditionalFormatting>
  <conditionalFormatting sqref="L137:L143">
    <cfRule type="expression" dxfId="804" priority="984" stopIfTrue="1">
      <formula>$L135&lt;&gt;""</formula>
    </cfRule>
  </conditionalFormatting>
  <conditionalFormatting sqref="M137">
    <cfRule type="expression" dxfId="803" priority="979" stopIfTrue="1">
      <formula>$L135&lt;&gt;""</formula>
    </cfRule>
  </conditionalFormatting>
  <conditionalFormatting sqref="M137:N137">
    <cfRule type="expression" dxfId="802" priority="978" stopIfTrue="1">
      <formula>$L135&lt;&gt;""</formula>
    </cfRule>
  </conditionalFormatting>
  <conditionalFormatting sqref="M137:N137">
    <cfRule type="expression" dxfId="801" priority="977" stopIfTrue="1">
      <formula>$L135&lt;&gt;""</formula>
    </cfRule>
  </conditionalFormatting>
  <conditionalFormatting sqref="M155">
    <cfRule type="expression" dxfId="800" priority="976" stopIfTrue="1">
      <formula>$L153&lt;&gt;""</formula>
    </cfRule>
  </conditionalFormatting>
  <conditionalFormatting sqref="M155:N155">
    <cfRule type="expression" dxfId="799" priority="975" stopIfTrue="1">
      <formula>$L153&lt;&gt;""</formula>
    </cfRule>
  </conditionalFormatting>
  <conditionalFormatting sqref="M155:N155">
    <cfRule type="expression" dxfId="798" priority="974" stopIfTrue="1">
      <formula>$L153&lt;&gt;""</formula>
    </cfRule>
  </conditionalFormatting>
  <conditionalFormatting sqref="M173">
    <cfRule type="expression" dxfId="797" priority="973" stopIfTrue="1">
      <formula>$L171&lt;&gt;""</formula>
    </cfRule>
  </conditionalFormatting>
  <conditionalFormatting sqref="M173:N173">
    <cfRule type="expression" dxfId="796" priority="972" stopIfTrue="1">
      <formula>$L171&lt;&gt;""</formula>
    </cfRule>
  </conditionalFormatting>
  <conditionalFormatting sqref="M173:N173">
    <cfRule type="expression" dxfId="795" priority="971" stopIfTrue="1">
      <formula>$L171&lt;&gt;""</formula>
    </cfRule>
  </conditionalFormatting>
  <conditionalFormatting sqref="M191">
    <cfRule type="expression" dxfId="794" priority="970" stopIfTrue="1">
      <formula>$L189&lt;&gt;""</formula>
    </cfRule>
  </conditionalFormatting>
  <conditionalFormatting sqref="M191:N191">
    <cfRule type="expression" dxfId="793" priority="969" stopIfTrue="1">
      <formula>$L189&lt;&gt;""</formula>
    </cfRule>
  </conditionalFormatting>
  <conditionalFormatting sqref="M191:N191">
    <cfRule type="expression" dxfId="792" priority="968" stopIfTrue="1">
      <formula>$L189&lt;&gt;""</formula>
    </cfRule>
  </conditionalFormatting>
  <conditionalFormatting sqref="M209">
    <cfRule type="expression" dxfId="791" priority="967" stopIfTrue="1">
      <formula>$L207&lt;&gt;""</formula>
    </cfRule>
  </conditionalFormatting>
  <conditionalFormatting sqref="M209:N209">
    <cfRule type="expression" dxfId="790" priority="966" stopIfTrue="1">
      <formula>$L207&lt;&gt;""</formula>
    </cfRule>
  </conditionalFormatting>
  <conditionalFormatting sqref="M209:N209">
    <cfRule type="expression" dxfId="789" priority="965" stopIfTrue="1">
      <formula>$L207&lt;&gt;""</formula>
    </cfRule>
  </conditionalFormatting>
  <conditionalFormatting sqref="M227">
    <cfRule type="expression" dxfId="788" priority="964" stopIfTrue="1">
      <formula>$L225&lt;&gt;""</formula>
    </cfRule>
  </conditionalFormatting>
  <conditionalFormatting sqref="M227:N227">
    <cfRule type="expression" dxfId="787" priority="963" stopIfTrue="1">
      <formula>$L225&lt;&gt;""</formula>
    </cfRule>
  </conditionalFormatting>
  <conditionalFormatting sqref="M227:N227">
    <cfRule type="expression" dxfId="786" priority="962" stopIfTrue="1">
      <formula>$L225&lt;&gt;""</formula>
    </cfRule>
  </conditionalFormatting>
  <conditionalFormatting sqref="M138:N138">
    <cfRule type="expression" dxfId="785" priority="961" stopIfTrue="1">
      <formula>$L136&lt;&gt;""</formula>
    </cfRule>
  </conditionalFormatting>
  <conditionalFormatting sqref="M138">
    <cfRule type="expression" dxfId="784" priority="960" stopIfTrue="1">
      <formula>$L135&lt;&gt;""</formula>
    </cfRule>
  </conditionalFormatting>
  <conditionalFormatting sqref="M156:N156">
    <cfRule type="expression" dxfId="783" priority="959" stopIfTrue="1">
      <formula>$L154&lt;&gt;""</formula>
    </cfRule>
  </conditionalFormatting>
  <conditionalFormatting sqref="M156">
    <cfRule type="expression" dxfId="782" priority="958" stopIfTrue="1">
      <formula>$L153&lt;&gt;""</formula>
    </cfRule>
  </conditionalFormatting>
  <conditionalFormatting sqref="M174:N174">
    <cfRule type="expression" dxfId="781" priority="957" stopIfTrue="1">
      <formula>$L172&lt;&gt;""</formula>
    </cfRule>
  </conditionalFormatting>
  <conditionalFormatting sqref="M174">
    <cfRule type="expression" dxfId="780" priority="956" stopIfTrue="1">
      <formula>$L171&lt;&gt;""</formula>
    </cfRule>
  </conditionalFormatting>
  <conditionalFormatting sqref="M192:N192">
    <cfRule type="expression" dxfId="779" priority="955" stopIfTrue="1">
      <formula>$L190&lt;&gt;""</formula>
    </cfRule>
  </conditionalFormatting>
  <conditionalFormatting sqref="M192">
    <cfRule type="expression" dxfId="778" priority="954" stopIfTrue="1">
      <formula>$L189&lt;&gt;""</formula>
    </cfRule>
  </conditionalFormatting>
  <conditionalFormatting sqref="M210:N210">
    <cfRule type="expression" dxfId="777" priority="953" stopIfTrue="1">
      <formula>$L208&lt;&gt;""</formula>
    </cfRule>
  </conditionalFormatting>
  <conditionalFormatting sqref="M210">
    <cfRule type="expression" dxfId="776" priority="952" stopIfTrue="1">
      <formula>$L207&lt;&gt;""</formula>
    </cfRule>
  </conditionalFormatting>
  <conditionalFormatting sqref="M228:N228">
    <cfRule type="expression" dxfId="775" priority="951" stopIfTrue="1">
      <formula>$L226&lt;&gt;""</formula>
    </cfRule>
  </conditionalFormatting>
  <conditionalFormatting sqref="M228">
    <cfRule type="expression" dxfId="774" priority="950" stopIfTrue="1">
      <formula>$L225&lt;&gt;""</formula>
    </cfRule>
  </conditionalFormatting>
  <conditionalFormatting sqref="M140">
    <cfRule type="expression" dxfId="773" priority="949" stopIfTrue="1">
      <formula>$L135&lt;&gt;""</formula>
    </cfRule>
  </conditionalFormatting>
  <conditionalFormatting sqref="M140:N140">
    <cfRule type="expression" dxfId="772" priority="948" stopIfTrue="1">
      <formula>$L135&lt;&gt;""</formula>
    </cfRule>
  </conditionalFormatting>
  <conditionalFormatting sqref="M140:N140">
    <cfRule type="expression" dxfId="771" priority="947" stopIfTrue="1">
      <formula>$L138&lt;&gt;""</formula>
    </cfRule>
  </conditionalFormatting>
  <conditionalFormatting sqref="M158">
    <cfRule type="expression" dxfId="770" priority="946" stopIfTrue="1">
      <formula>$L153&lt;&gt;""</formula>
    </cfRule>
  </conditionalFormatting>
  <conditionalFormatting sqref="M158:N158">
    <cfRule type="expression" dxfId="769" priority="945" stopIfTrue="1">
      <formula>$L153&lt;&gt;""</formula>
    </cfRule>
  </conditionalFormatting>
  <conditionalFormatting sqref="M158:N158">
    <cfRule type="expression" dxfId="768" priority="944" stopIfTrue="1">
      <formula>$L156&lt;&gt;""</formula>
    </cfRule>
  </conditionalFormatting>
  <conditionalFormatting sqref="M176">
    <cfRule type="expression" dxfId="767" priority="943" stopIfTrue="1">
      <formula>$L171&lt;&gt;""</formula>
    </cfRule>
  </conditionalFormatting>
  <conditionalFormatting sqref="M176:N176">
    <cfRule type="expression" dxfId="766" priority="942" stopIfTrue="1">
      <formula>$L171&lt;&gt;""</formula>
    </cfRule>
  </conditionalFormatting>
  <conditionalFormatting sqref="M176:N176">
    <cfRule type="expression" dxfId="765" priority="941" stopIfTrue="1">
      <formula>$L174&lt;&gt;""</formula>
    </cfRule>
  </conditionalFormatting>
  <conditionalFormatting sqref="M194">
    <cfRule type="expression" dxfId="764" priority="940" stopIfTrue="1">
      <formula>$L189&lt;&gt;""</formula>
    </cfRule>
  </conditionalFormatting>
  <conditionalFormatting sqref="M194:N194">
    <cfRule type="expression" dxfId="763" priority="939" stopIfTrue="1">
      <formula>$L189&lt;&gt;""</formula>
    </cfRule>
  </conditionalFormatting>
  <conditionalFormatting sqref="M194:N194">
    <cfRule type="expression" dxfId="762" priority="938" stopIfTrue="1">
      <formula>$L192&lt;&gt;""</formula>
    </cfRule>
  </conditionalFormatting>
  <conditionalFormatting sqref="M212">
    <cfRule type="expression" dxfId="761" priority="937" stopIfTrue="1">
      <formula>$L207&lt;&gt;""</formula>
    </cfRule>
  </conditionalFormatting>
  <conditionalFormatting sqref="M212:N212">
    <cfRule type="expression" dxfId="760" priority="936" stopIfTrue="1">
      <formula>$L207&lt;&gt;""</formula>
    </cfRule>
  </conditionalFormatting>
  <conditionalFormatting sqref="M212:N212">
    <cfRule type="expression" dxfId="759" priority="935" stopIfTrue="1">
      <formula>$L210&lt;&gt;""</formula>
    </cfRule>
  </conditionalFormatting>
  <conditionalFormatting sqref="M230">
    <cfRule type="expression" dxfId="758" priority="934" stopIfTrue="1">
      <formula>$L225&lt;&gt;""</formula>
    </cfRule>
  </conditionalFormatting>
  <conditionalFormatting sqref="M230:N230">
    <cfRule type="expression" dxfId="757" priority="933" stopIfTrue="1">
      <formula>$L225&lt;&gt;""</formula>
    </cfRule>
  </conditionalFormatting>
  <conditionalFormatting sqref="M230:N230">
    <cfRule type="expression" dxfId="756" priority="932" stopIfTrue="1">
      <formula>$L228&lt;&gt;""</formula>
    </cfRule>
  </conditionalFormatting>
  <conditionalFormatting sqref="P246">
    <cfRule type="expression" dxfId="755" priority="855" stopIfTrue="1">
      <formula>$L243&lt;&gt;""</formula>
    </cfRule>
  </conditionalFormatting>
  <conditionalFormatting sqref="F249:F251 F246">
    <cfRule type="expression" dxfId="754" priority="917" stopIfTrue="1">
      <formula>$E244&lt;&gt;""</formula>
    </cfRule>
  </conditionalFormatting>
  <conditionalFormatting sqref="H245">
    <cfRule type="expression" dxfId="753" priority="912" stopIfTrue="1">
      <formula>$E243&lt;&gt;""</formula>
    </cfRule>
  </conditionalFormatting>
  <conditionalFormatting sqref="I245">
    <cfRule type="expression" dxfId="752" priority="911" stopIfTrue="1">
      <formula>$E243&lt;&gt;""</formula>
    </cfRule>
  </conditionalFormatting>
  <conditionalFormatting sqref="F247">
    <cfRule type="expression" dxfId="751" priority="907" stopIfTrue="1">
      <formula>$E244&lt;&gt;""</formula>
    </cfRule>
  </conditionalFormatting>
  <conditionalFormatting sqref="M249:M251">
    <cfRule type="expression" dxfId="750" priority="906" stopIfTrue="1">
      <formula>$L247&lt;&gt;""</formula>
    </cfRule>
  </conditionalFormatting>
  <conditionalFormatting sqref="F246">
    <cfRule type="expression" dxfId="749" priority="905" stopIfTrue="1">
      <formula>$E243&lt;&gt;""</formula>
    </cfRule>
  </conditionalFormatting>
  <conditionalFormatting sqref="F247:G247">
    <cfRule type="expression" dxfId="748" priority="904" stopIfTrue="1">
      <formula>$E243&lt;&gt;""</formula>
    </cfRule>
  </conditionalFormatting>
  <conditionalFormatting sqref="F249:G249">
    <cfRule type="expression" dxfId="747" priority="903" stopIfTrue="1">
      <formula>$E243&lt;&gt;""</formula>
    </cfRule>
  </conditionalFormatting>
  <conditionalFormatting sqref="F250:G250">
    <cfRule type="expression" dxfId="746" priority="902" stopIfTrue="1">
      <formula>$E243&lt;&gt;""</formula>
    </cfRule>
  </conditionalFormatting>
  <conditionalFormatting sqref="F251:G251">
    <cfRule type="expression" dxfId="745" priority="901" stopIfTrue="1">
      <formula>$E243&lt;&gt;""</formula>
    </cfRule>
  </conditionalFormatting>
  <conditionalFormatting sqref="E252">
    <cfRule type="expression" dxfId="744" priority="900" stopIfTrue="1">
      <formula>$E243&lt;&gt;""</formula>
    </cfRule>
  </conditionalFormatting>
  <conditionalFormatting sqref="H247">
    <cfRule type="expression" dxfId="743" priority="899" stopIfTrue="1">
      <formula>$E243&lt;&gt;""</formula>
    </cfRule>
  </conditionalFormatting>
  <conditionalFormatting sqref="I247">
    <cfRule type="expression" dxfId="742" priority="898" stopIfTrue="1">
      <formula>$E243&lt;&gt;""</formula>
    </cfRule>
  </conditionalFormatting>
  <conditionalFormatting sqref="H248">
    <cfRule type="expression" dxfId="741" priority="897" stopIfTrue="1">
      <formula>$E243&lt;&gt;""</formula>
    </cfRule>
  </conditionalFormatting>
  <conditionalFormatting sqref="I248">
    <cfRule type="expression" dxfId="740" priority="896" stopIfTrue="1">
      <formula>$E243&lt;&gt;""</formula>
    </cfRule>
  </conditionalFormatting>
  <conditionalFormatting sqref="H249">
    <cfRule type="expression" dxfId="739" priority="895" stopIfTrue="1">
      <formula>$E243&lt;&gt;""</formula>
    </cfRule>
  </conditionalFormatting>
  <conditionalFormatting sqref="I249">
    <cfRule type="expression" dxfId="738" priority="894" stopIfTrue="1">
      <formula>$E243&lt;&gt;""</formula>
    </cfRule>
  </conditionalFormatting>
  <conditionalFormatting sqref="H250">
    <cfRule type="expression" dxfId="737" priority="893" stopIfTrue="1">
      <formula>$E243&lt;&gt;""</formula>
    </cfRule>
  </conditionalFormatting>
  <conditionalFormatting sqref="I250">
    <cfRule type="expression" dxfId="736" priority="892" stopIfTrue="1">
      <formula>$E243&lt;&gt;""</formula>
    </cfRule>
  </conditionalFormatting>
  <conditionalFormatting sqref="H251">
    <cfRule type="expression" dxfId="735" priority="891" stopIfTrue="1">
      <formula>$E243&lt;&gt;""</formula>
    </cfRule>
  </conditionalFormatting>
  <conditionalFormatting sqref="I251">
    <cfRule type="expression" dxfId="734" priority="890" stopIfTrue="1">
      <formula>$E243&lt;&gt;""</formula>
    </cfRule>
  </conditionalFormatting>
  <conditionalFormatting sqref="H252">
    <cfRule type="expression" dxfId="733" priority="889" stopIfTrue="1">
      <formula>$E243&lt;&gt;""</formula>
    </cfRule>
  </conditionalFormatting>
  <conditionalFormatting sqref="I252">
    <cfRule type="expression" dxfId="732" priority="888" stopIfTrue="1">
      <formula>$E243&lt;&gt;""</formula>
    </cfRule>
  </conditionalFormatting>
  <conditionalFormatting sqref="O245">
    <cfRule type="expression" dxfId="731" priority="881" stopIfTrue="1">
      <formula>$L243&lt;&gt;""</formula>
    </cfRule>
  </conditionalFormatting>
  <conditionalFormatting sqref="P245">
    <cfRule type="expression" dxfId="730" priority="880" stopIfTrue="1">
      <formula>$L243&lt;&gt;""</formula>
    </cfRule>
  </conditionalFormatting>
  <conditionalFormatting sqref="M249:N249">
    <cfRule type="expression" dxfId="729" priority="879" stopIfTrue="1">
      <formula>$L243&lt;&gt;""</formula>
    </cfRule>
  </conditionalFormatting>
  <conditionalFormatting sqref="M250:N250">
    <cfRule type="expression" dxfId="728" priority="878" stopIfTrue="1">
      <formula>$L243&lt;&gt;""</formula>
    </cfRule>
  </conditionalFormatting>
  <conditionalFormatting sqref="M251:N251">
    <cfRule type="expression" dxfId="727" priority="877" stopIfTrue="1">
      <formula>$L243&lt;&gt;""</formula>
    </cfRule>
  </conditionalFormatting>
  <conditionalFormatting sqref="L252">
    <cfRule type="expression" dxfId="726" priority="876" stopIfTrue="1">
      <formula>$L243&lt;&gt;""</formula>
    </cfRule>
  </conditionalFormatting>
  <conditionalFormatting sqref="O247">
    <cfRule type="expression" dxfId="725" priority="875" stopIfTrue="1">
      <formula>$L243&lt;&gt;""</formula>
    </cfRule>
  </conditionalFormatting>
  <conditionalFormatting sqref="P247">
    <cfRule type="expression" dxfId="724" priority="874" stopIfTrue="1">
      <formula>$L243&lt;&gt;""</formula>
    </cfRule>
  </conditionalFormatting>
  <conditionalFormatting sqref="O248">
    <cfRule type="expression" dxfId="723" priority="873" stopIfTrue="1">
      <formula>$L243&lt;&gt;""</formula>
    </cfRule>
  </conditionalFormatting>
  <conditionalFormatting sqref="P248">
    <cfRule type="expression" dxfId="722" priority="872" stopIfTrue="1">
      <formula>$L243&lt;&gt;""</formula>
    </cfRule>
  </conditionalFormatting>
  <conditionalFormatting sqref="O249">
    <cfRule type="expression" dxfId="721" priority="871" stopIfTrue="1">
      <formula>$L243&lt;&gt;""</formula>
    </cfRule>
  </conditionalFormatting>
  <conditionalFormatting sqref="P249">
    <cfRule type="expression" dxfId="720" priority="870" stopIfTrue="1">
      <formula>$L243&lt;&gt;""</formula>
    </cfRule>
  </conditionalFormatting>
  <conditionalFormatting sqref="O250">
    <cfRule type="expression" dxfId="719" priority="869" stopIfTrue="1">
      <formula>$L243&lt;&gt;""</formula>
    </cfRule>
  </conditionalFormatting>
  <conditionalFormatting sqref="P250">
    <cfRule type="expression" dxfId="718" priority="868" stopIfTrue="1">
      <formula>$L243&lt;&gt;""</formula>
    </cfRule>
  </conditionalFormatting>
  <conditionalFormatting sqref="O251">
    <cfRule type="expression" dxfId="717" priority="867" stopIfTrue="1">
      <formula>$L243&lt;&gt;""</formula>
    </cfRule>
  </conditionalFormatting>
  <conditionalFormatting sqref="P251">
    <cfRule type="expression" dxfId="716" priority="866" stopIfTrue="1">
      <formula>$L243&lt;&gt;""</formula>
    </cfRule>
  </conditionalFormatting>
  <conditionalFormatting sqref="O252">
    <cfRule type="expression" dxfId="715" priority="865" stopIfTrue="1">
      <formula>$L243&lt;&gt;""</formula>
    </cfRule>
  </conditionalFormatting>
  <conditionalFormatting sqref="P252">
    <cfRule type="expression" dxfId="714" priority="864" stopIfTrue="1">
      <formula>$L243&lt;&gt;""</formula>
    </cfRule>
  </conditionalFormatting>
  <conditionalFormatting sqref="M247">
    <cfRule type="expression" dxfId="713" priority="863" stopIfTrue="1">
      <formula>$L243&lt;&gt;""</formula>
    </cfRule>
  </conditionalFormatting>
  <conditionalFormatting sqref="M247:N247">
    <cfRule type="expression" dxfId="712" priority="862" stopIfTrue="1">
      <formula>$L243&lt;&gt;""</formula>
    </cfRule>
  </conditionalFormatting>
  <conditionalFormatting sqref="F245">
    <cfRule type="expression" dxfId="711" priority="861" stopIfTrue="1">
      <formula>$E243&lt;&gt;""</formula>
    </cfRule>
  </conditionalFormatting>
  <conditionalFormatting sqref="F245:G245">
    <cfRule type="expression" dxfId="710" priority="860" stopIfTrue="1">
      <formula>$E243&lt;&gt;""</formula>
    </cfRule>
  </conditionalFormatting>
  <conditionalFormatting sqref="H246">
    <cfRule type="expression" dxfId="709" priority="859" stopIfTrue="1">
      <formula>$E243&lt;&gt;""</formula>
    </cfRule>
  </conditionalFormatting>
  <conditionalFormatting sqref="I246">
    <cfRule type="expression" dxfId="708" priority="858" stopIfTrue="1">
      <formula>$E243&lt;&gt;""</formula>
    </cfRule>
  </conditionalFormatting>
  <conditionalFormatting sqref="M247:N247 M249:N251">
    <cfRule type="expression" dxfId="707" priority="857" stopIfTrue="1">
      <formula>$L244&lt;&gt;""</formula>
    </cfRule>
  </conditionalFormatting>
  <conditionalFormatting sqref="O246">
    <cfRule type="expression" dxfId="706" priority="856" stopIfTrue="1">
      <formula>$L243&lt;&gt;""</formula>
    </cfRule>
  </conditionalFormatting>
  <conditionalFormatting sqref="F248">
    <cfRule type="expression" dxfId="705" priority="854" stopIfTrue="1">
      <formula>$E244&lt;&gt;""</formula>
    </cfRule>
  </conditionalFormatting>
  <conditionalFormatting sqref="F248:G248">
    <cfRule type="expression" dxfId="704" priority="853" stopIfTrue="1">
      <formula>$E243&lt;&gt;""</formula>
    </cfRule>
  </conditionalFormatting>
  <conditionalFormatting sqref="L249:L251">
    <cfRule type="expression" dxfId="703" priority="852" stopIfTrue="1">
      <formula>$L243&lt;&gt;""</formula>
    </cfRule>
  </conditionalFormatting>
  <conditionalFormatting sqref="L247:L248">
    <cfRule type="expression" dxfId="702" priority="851" stopIfTrue="1">
      <formula>$L243&lt;&gt;""</formula>
    </cfRule>
  </conditionalFormatting>
  <conditionalFormatting sqref="L245:L246">
    <cfRule type="expression" dxfId="701" priority="850" stopIfTrue="1">
      <formula>$L243&lt;&gt;""</formula>
    </cfRule>
  </conditionalFormatting>
  <conditionalFormatting sqref="L245:L251">
    <cfRule type="expression" dxfId="700" priority="849" stopIfTrue="1">
      <formula>$L243&lt;&gt;""</formula>
    </cfRule>
  </conditionalFormatting>
  <conditionalFormatting sqref="M245">
    <cfRule type="expression" dxfId="699" priority="848" stopIfTrue="1">
      <formula>$L243&lt;&gt;""</formula>
    </cfRule>
  </conditionalFormatting>
  <conditionalFormatting sqref="M245:N245">
    <cfRule type="expression" dxfId="698" priority="847" stopIfTrue="1">
      <formula>$L243&lt;&gt;""</formula>
    </cfRule>
  </conditionalFormatting>
  <conditionalFormatting sqref="M245:N245">
    <cfRule type="expression" dxfId="697" priority="846" stopIfTrue="1">
      <formula>$L243&lt;&gt;""</formula>
    </cfRule>
  </conditionalFormatting>
  <conditionalFormatting sqref="M246:N246">
    <cfRule type="expression" dxfId="696" priority="845" stopIfTrue="1">
      <formula>$L244&lt;&gt;""</formula>
    </cfRule>
  </conditionalFormatting>
  <conditionalFormatting sqref="M246">
    <cfRule type="expression" dxfId="695" priority="844" stopIfTrue="1">
      <formula>$L243&lt;&gt;""</formula>
    </cfRule>
  </conditionalFormatting>
  <conditionalFormatting sqref="M248">
    <cfRule type="expression" dxfId="694" priority="843" stopIfTrue="1">
      <formula>$L243&lt;&gt;""</formula>
    </cfRule>
  </conditionalFormatting>
  <conditionalFormatting sqref="M248:N248">
    <cfRule type="expression" dxfId="693" priority="842" stopIfTrue="1">
      <formula>$L243&lt;&gt;""</formula>
    </cfRule>
  </conditionalFormatting>
  <conditionalFormatting sqref="M248:N248">
    <cfRule type="expression" dxfId="692" priority="841" stopIfTrue="1">
      <formula>$L246&lt;&gt;""</formula>
    </cfRule>
  </conditionalFormatting>
  <conditionalFormatting sqref="P264">
    <cfRule type="expression" dxfId="691" priority="774" stopIfTrue="1">
      <formula>$L261&lt;&gt;""</formula>
    </cfRule>
  </conditionalFormatting>
  <conditionalFormatting sqref="F267:F269 F264">
    <cfRule type="expression" dxfId="690" priority="836" stopIfTrue="1">
      <formula>$E262&lt;&gt;""</formula>
    </cfRule>
  </conditionalFormatting>
  <conditionalFormatting sqref="H263">
    <cfRule type="expression" dxfId="689" priority="831" stopIfTrue="1">
      <formula>$E261&lt;&gt;""</formula>
    </cfRule>
  </conditionalFormatting>
  <conditionalFormatting sqref="I263">
    <cfRule type="expression" dxfId="688" priority="830" stopIfTrue="1">
      <formula>$E261&lt;&gt;""</formula>
    </cfRule>
  </conditionalFormatting>
  <conditionalFormatting sqref="F265">
    <cfRule type="expression" dxfId="687" priority="826" stopIfTrue="1">
      <formula>$E262&lt;&gt;""</formula>
    </cfRule>
  </conditionalFormatting>
  <conditionalFormatting sqref="M267:M269">
    <cfRule type="expression" dxfId="686" priority="825" stopIfTrue="1">
      <formula>$L265&lt;&gt;""</formula>
    </cfRule>
  </conditionalFormatting>
  <conditionalFormatting sqref="F264">
    <cfRule type="expression" dxfId="685" priority="824" stopIfTrue="1">
      <formula>$E261&lt;&gt;""</formula>
    </cfRule>
  </conditionalFormatting>
  <conditionalFormatting sqref="F265:G265">
    <cfRule type="expression" dxfId="684" priority="823" stopIfTrue="1">
      <formula>$E261&lt;&gt;""</formula>
    </cfRule>
  </conditionalFormatting>
  <conditionalFormatting sqref="F267:G267">
    <cfRule type="expression" dxfId="683" priority="822" stopIfTrue="1">
      <formula>$E261&lt;&gt;""</formula>
    </cfRule>
  </conditionalFormatting>
  <conditionalFormatting sqref="F268:G268">
    <cfRule type="expression" dxfId="682" priority="821" stopIfTrue="1">
      <formula>$E261&lt;&gt;""</formula>
    </cfRule>
  </conditionalFormatting>
  <conditionalFormatting sqref="F269:G269">
    <cfRule type="expression" dxfId="681" priority="820" stopIfTrue="1">
      <formula>$E261&lt;&gt;""</formula>
    </cfRule>
  </conditionalFormatting>
  <conditionalFormatting sqref="E270">
    <cfRule type="expression" dxfId="680" priority="819" stopIfTrue="1">
      <formula>$E261&lt;&gt;""</formula>
    </cfRule>
  </conditionalFormatting>
  <conditionalFormatting sqref="H265">
    <cfRule type="expression" dxfId="679" priority="818" stopIfTrue="1">
      <formula>$E261&lt;&gt;""</formula>
    </cfRule>
  </conditionalFormatting>
  <conditionalFormatting sqref="I265">
    <cfRule type="expression" dxfId="678" priority="817" stopIfTrue="1">
      <formula>$E261&lt;&gt;""</formula>
    </cfRule>
  </conditionalFormatting>
  <conditionalFormatting sqref="H266">
    <cfRule type="expression" dxfId="677" priority="816" stopIfTrue="1">
      <formula>$E261&lt;&gt;""</formula>
    </cfRule>
  </conditionalFormatting>
  <conditionalFormatting sqref="I266">
    <cfRule type="expression" dxfId="676" priority="815" stopIfTrue="1">
      <formula>$E261&lt;&gt;""</formula>
    </cfRule>
  </conditionalFormatting>
  <conditionalFormatting sqref="H267">
    <cfRule type="expression" dxfId="675" priority="814" stopIfTrue="1">
      <formula>$E261&lt;&gt;""</formula>
    </cfRule>
  </conditionalFormatting>
  <conditionalFormatting sqref="I267">
    <cfRule type="expression" dxfId="674" priority="813" stopIfTrue="1">
      <formula>$E261&lt;&gt;""</formula>
    </cfRule>
  </conditionalFormatting>
  <conditionalFormatting sqref="H268">
    <cfRule type="expression" dxfId="673" priority="812" stopIfTrue="1">
      <formula>$E261&lt;&gt;""</formula>
    </cfRule>
  </conditionalFormatting>
  <conditionalFormatting sqref="I268">
    <cfRule type="expression" dxfId="672" priority="811" stopIfTrue="1">
      <formula>$E261&lt;&gt;""</formula>
    </cfRule>
  </conditionalFormatting>
  <conditionalFormatting sqref="H269">
    <cfRule type="expression" dxfId="671" priority="810" stopIfTrue="1">
      <formula>$E261&lt;&gt;""</formula>
    </cfRule>
  </conditionalFormatting>
  <conditionalFormatting sqref="I269">
    <cfRule type="expression" dxfId="670" priority="809" stopIfTrue="1">
      <formula>$E261&lt;&gt;""</formula>
    </cfRule>
  </conditionalFormatting>
  <conditionalFormatting sqref="H270">
    <cfRule type="expression" dxfId="669" priority="808" stopIfTrue="1">
      <formula>$E261&lt;&gt;""</formula>
    </cfRule>
  </conditionalFormatting>
  <conditionalFormatting sqref="I270">
    <cfRule type="expression" dxfId="668" priority="807" stopIfTrue="1">
      <formula>$E261&lt;&gt;""</formula>
    </cfRule>
  </conditionalFormatting>
  <conditionalFormatting sqref="O263">
    <cfRule type="expression" dxfId="667" priority="800" stopIfTrue="1">
      <formula>$L261&lt;&gt;""</formula>
    </cfRule>
  </conditionalFormatting>
  <conditionalFormatting sqref="P263">
    <cfRule type="expression" dxfId="666" priority="799" stopIfTrue="1">
      <formula>$L261&lt;&gt;""</formula>
    </cfRule>
  </conditionalFormatting>
  <conditionalFormatting sqref="M267:N267">
    <cfRule type="expression" dxfId="665" priority="798" stopIfTrue="1">
      <formula>$L261&lt;&gt;""</formula>
    </cfRule>
  </conditionalFormatting>
  <conditionalFormatting sqref="M268:N268">
    <cfRule type="expression" dxfId="664" priority="797" stopIfTrue="1">
      <formula>$L261&lt;&gt;""</formula>
    </cfRule>
  </conditionalFormatting>
  <conditionalFormatting sqref="M269:N269">
    <cfRule type="expression" dxfId="663" priority="796" stopIfTrue="1">
      <formula>$L261&lt;&gt;""</formula>
    </cfRule>
  </conditionalFormatting>
  <conditionalFormatting sqref="L270">
    <cfRule type="expression" dxfId="662" priority="795" stopIfTrue="1">
      <formula>$L261&lt;&gt;""</formula>
    </cfRule>
  </conditionalFormatting>
  <conditionalFormatting sqref="O265">
    <cfRule type="expression" dxfId="661" priority="794" stopIfTrue="1">
      <formula>$L261&lt;&gt;""</formula>
    </cfRule>
  </conditionalFormatting>
  <conditionalFormatting sqref="P265">
    <cfRule type="expression" dxfId="660" priority="793" stopIfTrue="1">
      <formula>$L261&lt;&gt;""</formula>
    </cfRule>
  </conditionalFormatting>
  <conditionalFormatting sqref="O266">
    <cfRule type="expression" dxfId="659" priority="792" stopIfTrue="1">
      <formula>$L261&lt;&gt;""</formula>
    </cfRule>
  </conditionalFormatting>
  <conditionalFormatting sqref="P266">
    <cfRule type="expression" dxfId="658" priority="791" stopIfTrue="1">
      <formula>$L261&lt;&gt;""</formula>
    </cfRule>
  </conditionalFormatting>
  <conditionalFormatting sqref="O267">
    <cfRule type="expression" dxfId="657" priority="790" stopIfTrue="1">
      <formula>$L261&lt;&gt;""</formula>
    </cfRule>
  </conditionalFormatting>
  <conditionalFormatting sqref="P267">
    <cfRule type="expression" dxfId="656" priority="789" stopIfTrue="1">
      <formula>$L261&lt;&gt;""</formula>
    </cfRule>
  </conditionalFormatting>
  <conditionalFormatting sqref="O268">
    <cfRule type="expression" dxfId="655" priority="788" stopIfTrue="1">
      <formula>$L261&lt;&gt;""</formula>
    </cfRule>
  </conditionalFormatting>
  <conditionalFormatting sqref="P268">
    <cfRule type="expression" dxfId="654" priority="787" stopIfTrue="1">
      <formula>$L261&lt;&gt;""</formula>
    </cfRule>
  </conditionalFormatting>
  <conditionalFormatting sqref="O269">
    <cfRule type="expression" dxfId="653" priority="786" stopIfTrue="1">
      <formula>$L261&lt;&gt;""</formula>
    </cfRule>
  </conditionalFormatting>
  <conditionalFormatting sqref="P269">
    <cfRule type="expression" dxfId="652" priority="785" stopIfTrue="1">
      <formula>$L261&lt;&gt;""</formula>
    </cfRule>
  </conditionalFormatting>
  <conditionalFormatting sqref="O270">
    <cfRule type="expression" dxfId="651" priority="784" stopIfTrue="1">
      <formula>$L261&lt;&gt;""</formula>
    </cfRule>
  </conditionalFormatting>
  <conditionalFormatting sqref="P270">
    <cfRule type="expression" dxfId="650" priority="783" stopIfTrue="1">
      <formula>$L261&lt;&gt;""</formula>
    </cfRule>
  </conditionalFormatting>
  <conditionalFormatting sqref="M265">
    <cfRule type="expression" dxfId="649" priority="782" stopIfTrue="1">
      <formula>$L261&lt;&gt;""</formula>
    </cfRule>
  </conditionalFormatting>
  <conditionalFormatting sqref="M265:N265">
    <cfRule type="expression" dxfId="648" priority="781" stopIfTrue="1">
      <formula>$L261&lt;&gt;""</formula>
    </cfRule>
  </conditionalFormatting>
  <conditionalFormatting sqref="F263">
    <cfRule type="expression" dxfId="647" priority="780" stopIfTrue="1">
      <formula>$E261&lt;&gt;""</formula>
    </cfRule>
  </conditionalFormatting>
  <conditionalFormatting sqref="F263:G263">
    <cfRule type="expression" dxfId="646" priority="779" stopIfTrue="1">
      <formula>$E261&lt;&gt;""</formula>
    </cfRule>
  </conditionalFormatting>
  <conditionalFormatting sqref="H264">
    <cfRule type="expression" dxfId="645" priority="778" stopIfTrue="1">
      <formula>$E261&lt;&gt;""</formula>
    </cfRule>
  </conditionalFormatting>
  <conditionalFormatting sqref="I264">
    <cfRule type="expression" dxfId="644" priority="777" stopIfTrue="1">
      <formula>$E261&lt;&gt;""</formula>
    </cfRule>
  </conditionalFormatting>
  <conditionalFormatting sqref="M265:N265 M267:N269">
    <cfRule type="expression" dxfId="643" priority="776" stopIfTrue="1">
      <formula>$L262&lt;&gt;""</formula>
    </cfRule>
  </conditionalFormatting>
  <conditionalFormatting sqref="O264">
    <cfRule type="expression" dxfId="642" priority="775" stopIfTrue="1">
      <formula>$L261&lt;&gt;""</formula>
    </cfRule>
  </conditionalFormatting>
  <conditionalFormatting sqref="F266">
    <cfRule type="expression" dxfId="641" priority="773" stopIfTrue="1">
      <formula>$E262&lt;&gt;""</formula>
    </cfRule>
  </conditionalFormatting>
  <conditionalFormatting sqref="F266:G266">
    <cfRule type="expression" dxfId="640" priority="772" stopIfTrue="1">
      <formula>$E261&lt;&gt;""</formula>
    </cfRule>
  </conditionalFormatting>
  <conditionalFormatting sqref="L267:L269">
    <cfRule type="expression" dxfId="639" priority="771" stopIfTrue="1">
      <formula>$L261&lt;&gt;""</formula>
    </cfRule>
  </conditionalFormatting>
  <conditionalFormatting sqref="L265:L266">
    <cfRule type="expression" dxfId="638" priority="770" stopIfTrue="1">
      <formula>$L261&lt;&gt;""</formula>
    </cfRule>
  </conditionalFormatting>
  <conditionalFormatting sqref="L263:L264">
    <cfRule type="expression" dxfId="637" priority="769" stopIfTrue="1">
      <formula>$L261&lt;&gt;""</formula>
    </cfRule>
  </conditionalFormatting>
  <conditionalFormatting sqref="L263:L269">
    <cfRule type="expression" dxfId="636" priority="768" stopIfTrue="1">
      <formula>$L261&lt;&gt;""</formula>
    </cfRule>
  </conditionalFormatting>
  <conditionalFormatting sqref="M263">
    <cfRule type="expression" dxfId="635" priority="767" stopIfTrue="1">
      <formula>$L261&lt;&gt;""</formula>
    </cfRule>
  </conditionalFormatting>
  <conditionalFormatting sqref="M263:N263">
    <cfRule type="expression" dxfId="634" priority="766" stopIfTrue="1">
      <formula>$L261&lt;&gt;""</formula>
    </cfRule>
  </conditionalFormatting>
  <conditionalFormatting sqref="M263:N263">
    <cfRule type="expression" dxfId="633" priority="765" stopIfTrue="1">
      <formula>$L261&lt;&gt;""</formula>
    </cfRule>
  </conditionalFormatting>
  <conditionalFormatting sqref="M264:N264">
    <cfRule type="expression" dxfId="632" priority="764" stopIfTrue="1">
      <formula>$L262&lt;&gt;""</formula>
    </cfRule>
  </conditionalFormatting>
  <conditionalFormatting sqref="M264">
    <cfRule type="expression" dxfId="631" priority="763" stopIfTrue="1">
      <formula>$L261&lt;&gt;""</formula>
    </cfRule>
  </conditionalFormatting>
  <conditionalFormatting sqref="M266">
    <cfRule type="expression" dxfId="630" priority="762" stopIfTrue="1">
      <formula>$L261&lt;&gt;""</formula>
    </cfRule>
  </conditionalFormatting>
  <conditionalFormatting sqref="M266:N266">
    <cfRule type="expression" dxfId="629" priority="761" stopIfTrue="1">
      <formula>$L261&lt;&gt;""</formula>
    </cfRule>
  </conditionalFormatting>
  <conditionalFormatting sqref="M266:N266">
    <cfRule type="expression" dxfId="628" priority="760" stopIfTrue="1">
      <formula>$L264&lt;&gt;""</formula>
    </cfRule>
  </conditionalFormatting>
  <conditionalFormatting sqref="P282">
    <cfRule type="expression" dxfId="627" priority="693" stopIfTrue="1">
      <formula>$L279&lt;&gt;""</formula>
    </cfRule>
  </conditionalFormatting>
  <conditionalFormatting sqref="F285:F287 F282">
    <cfRule type="expression" dxfId="626" priority="755" stopIfTrue="1">
      <formula>$E280&lt;&gt;""</formula>
    </cfRule>
  </conditionalFormatting>
  <conditionalFormatting sqref="H281">
    <cfRule type="expression" dxfId="625" priority="750" stopIfTrue="1">
      <formula>$E279&lt;&gt;""</formula>
    </cfRule>
  </conditionalFormatting>
  <conditionalFormatting sqref="I281">
    <cfRule type="expression" dxfId="624" priority="749" stopIfTrue="1">
      <formula>$E279&lt;&gt;""</formula>
    </cfRule>
  </conditionalFormatting>
  <conditionalFormatting sqref="F283">
    <cfRule type="expression" dxfId="623" priority="745" stopIfTrue="1">
      <formula>$E280&lt;&gt;""</formula>
    </cfRule>
  </conditionalFormatting>
  <conditionalFormatting sqref="M285:M287">
    <cfRule type="expression" dxfId="622" priority="744" stopIfTrue="1">
      <formula>$L283&lt;&gt;""</formula>
    </cfRule>
  </conditionalFormatting>
  <conditionalFormatting sqref="F282">
    <cfRule type="expression" dxfId="621" priority="743" stopIfTrue="1">
      <formula>$E279&lt;&gt;""</formula>
    </cfRule>
  </conditionalFormatting>
  <conditionalFormatting sqref="F283:G283">
    <cfRule type="expression" dxfId="620" priority="742" stopIfTrue="1">
      <formula>$E279&lt;&gt;""</formula>
    </cfRule>
  </conditionalFormatting>
  <conditionalFormatting sqref="F285:G285">
    <cfRule type="expression" dxfId="619" priority="741" stopIfTrue="1">
      <formula>$E279&lt;&gt;""</formula>
    </cfRule>
  </conditionalFormatting>
  <conditionalFormatting sqref="F286:G286">
    <cfRule type="expression" dxfId="618" priority="740" stopIfTrue="1">
      <formula>$E279&lt;&gt;""</formula>
    </cfRule>
  </conditionalFormatting>
  <conditionalFormatting sqref="F287:G287">
    <cfRule type="expression" dxfId="617" priority="739" stopIfTrue="1">
      <formula>$E279&lt;&gt;""</formula>
    </cfRule>
  </conditionalFormatting>
  <conditionalFormatting sqref="E288">
    <cfRule type="expression" dxfId="616" priority="738" stopIfTrue="1">
      <formula>$E279&lt;&gt;""</formula>
    </cfRule>
  </conditionalFormatting>
  <conditionalFormatting sqref="H283">
    <cfRule type="expression" dxfId="615" priority="737" stopIfTrue="1">
      <formula>$E279&lt;&gt;""</formula>
    </cfRule>
  </conditionalFormatting>
  <conditionalFormatting sqref="I283">
    <cfRule type="expression" dxfId="614" priority="736" stopIfTrue="1">
      <formula>$E279&lt;&gt;""</formula>
    </cfRule>
  </conditionalFormatting>
  <conditionalFormatting sqref="H284">
    <cfRule type="expression" dxfId="613" priority="735" stopIfTrue="1">
      <formula>$E279&lt;&gt;""</formula>
    </cfRule>
  </conditionalFormatting>
  <conditionalFormatting sqref="I284">
    <cfRule type="expression" dxfId="612" priority="734" stopIfTrue="1">
      <formula>$E279&lt;&gt;""</formula>
    </cfRule>
  </conditionalFormatting>
  <conditionalFormatting sqref="H285">
    <cfRule type="expression" dxfId="611" priority="733" stopIfTrue="1">
      <formula>$E279&lt;&gt;""</formula>
    </cfRule>
  </conditionalFormatting>
  <conditionalFormatting sqref="I285">
    <cfRule type="expression" dxfId="610" priority="732" stopIfTrue="1">
      <formula>$E279&lt;&gt;""</formula>
    </cfRule>
  </conditionalFormatting>
  <conditionalFormatting sqref="H286">
    <cfRule type="expression" dxfId="609" priority="731" stopIfTrue="1">
      <formula>$E279&lt;&gt;""</formula>
    </cfRule>
  </conditionalFormatting>
  <conditionalFormatting sqref="I286">
    <cfRule type="expression" dxfId="608" priority="730" stopIfTrue="1">
      <formula>$E279&lt;&gt;""</formula>
    </cfRule>
  </conditionalFormatting>
  <conditionalFormatting sqref="H287">
    <cfRule type="expression" dxfId="607" priority="729" stopIfTrue="1">
      <formula>$E279&lt;&gt;""</formula>
    </cfRule>
  </conditionalFormatting>
  <conditionalFormatting sqref="I287">
    <cfRule type="expression" dxfId="606" priority="728" stopIfTrue="1">
      <formula>$E279&lt;&gt;""</formula>
    </cfRule>
  </conditionalFormatting>
  <conditionalFormatting sqref="H288">
    <cfRule type="expression" dxfId="605" priority="727" stopIfTrue="1">
      <formula>$E279&lt;&gt;""</formula>
    </cfRule>
  </conditionalFormatting>
  <conditionalFormatting sqref="I288">
    <cfRule type="expression" dxfId="604" priority="726" stopIfTrue="1">
      <formula>$E279&lt;&gt;""</formula>
    </cfRule>
  </conditionalFormatting>
  <conditionalFormatting sqref="O281">
    <cfRule type="expression" dxfId="603" priority="719" stopIfTrue="1">
      <formula>$L279&lt;&gt;""</formula>
    </cfRule>
  </conditionalFormatting>
  <conditionalFormatting sqref="P281">
    <cfRule type="expression" dxfId="602" priority="718" stopIfTrue="1">
      <formula>$L279&lt;&gt;""</formula>
    </cfRule>
  </conditionalFormatting>
  <conditionalFormatting sqref="M285:N285">
    <cfRule type="expression" dxfId="601" priority="717" stopIfTrue="1">
      <formula>$L279&lt;&gt;""</formula>
    </cfRule>
  </conditionalFormatting>
  <conditionalFormatting sqref="M286:N286">
    <cfRule type="expression" dxfId="600" priority="716" stopIfTrue="1">
      <formula>$L279&lt;&gt;""</formula>
    </cfRule>
  </conditionalFormatting>
  <conditionalFormatting sqref="M287:N287">
    <cfRule type="expression" dxfId="599" priority="715" stopIfTrue="1">
      <formula>$L279&lt;&gt;""</formula>
    </cfRule>
  </conditionalFormatting>
  <conditionalFormatting sqref="L288">
    <cfRule type="expression" dxfId="598" priority="714" stopIfTrue="1">
      <formula>$L279&lt;&gt;""</formula>
    </cfRule>
  </conditionalFormatting>
  <conditionalFormatting sqref="O283">
    <cfRule type="expression" dxfId="597" priority="713" stopIfTrue="1">
      <formula>$L279&lt;&gt;""</formula>
    </cfRule>
  </conditionalFormatting>
  <conditionalFormatting sqref="P283">
    <cfRule type="expression" dxfId="596" priority="712" stopIfTrue="1">
      <formula>$L279&lt;&gt;""</formula>
    </cfRule>
  </conditionalFormatting>
  <conditionalFormatting sqref="O284">
    <cfRule type="expression" dxfId="595" priority="711" stopIfTrue="1">
      <formula>$L279&lt;&gt;""</formula>
    </cfRule>
  </conditionalFormatting>
  <conditionalFormatting sqref="P284">
    <cfRule type="expression" dxfId="594" priority="710" stopIfTrue="1">
      <formula>$L279&lt;&gt;""</formula>
    </cfRule>
  </conditionalFormatting>
  <conditionalFormatting sqref="O285">
    <cfRule type="expression" dxfId="593" priority="709" stopIfTrue="1">
      <formula>$L279&lt;&gt;""</formula>
    </cfRule>
  </conditionalFormatting>
  <conditionalFormatting sqref="P285">
    <cfRule type="expression" dxfId="592" priority="708" stopIfTrue="1">
      <formula>$L279&lt;&gt;""</formula>
    </cfRule>
  </conditionalFormatting>
  <conditionalFormatting sqref="O286">
    <cfRule type="expression" dxfId="591" priority="707" stopIfTrue="1">
      <formula>$L279&lt;&gt;""</formula>
    </cfRule>
  </conditionalFormatting>
  <conditionalFormatting sqref="P286">
    <cfRule type="expression" dxfId="590" priority="706" stopIfTrue="1">
      <formula>$L279&lt;&gt;""</formula>
    </cfRule>
  </conditionalFormatting>
  <conditionalFormatting sqref="O287">
    <cfRule type="expression" dxfId="589" priority="705" stopIfTrue="1">
      <formula>$L279&lt;&gt;""</formula>
    </cfRule>
  </conditionalFormatting>
  <conditionalFormatting sqref="P287">
    <cfRule type="expression" dxfId="588" priority="704" stopIfTrue="1">
      <formula>$L279&lt;&gt;""</formula>
    </cfRule>
  </conditionalFormatting>
  <conditionalFormatting sqref="O288">
    <cfRule type="expression" dxfId="587" priority="703" stopIfTrue="1">
      <formula>$L279&lt;&gt;""</formula>
    </cfRule>
  </conditionalFormatting>
  <conditionalFormatting sqref="P288">
    <cfRule type="expression" dxfId="586" priority="702" stopIfTrue="1">
      <formula>$L279&lt;&gt;""</formula>
    </cfRule>
  </conditionalFormatting>
  <conditionalFormatting sqref="M283">
    <cfRule type="expression" dxfId="585" priority="701" stopIfTrue="1">
      <formula>$L279&lt;&gt;""</formula>
    </cfRule>
  </conditionalFormatting>
  <conditionalFormatting sqref="M283:N283">
    <cfRule type="expression" dxfId="584" priority="700" stopIfTrue="1">
      <formula>$L279&lt;&gt;""</formula>
    </cfRule>
  </conditionalFormatting>
  <conditionalFormatting sqref="F281">
    <cfRule type="expression" dxfId="583" priority="699" stopIfTrue="1">
      <formula>$E279&lt;&gt;""</formula>
    </cfRule>
  </conditionalFormatting>
  <conditionalFormatting sqref="F281:G281">
    <cfRule type="expression" dxfId="582" priority="698" stopIfTrue="1">
      <formula>$E279&lt;&gt;""</formula>
    </cfRule>
  </conditionalFormatting>
  <conditionalFormatting sqref="H282">
    <cfRule type="expression" dxfId="581" priority="697" stopIfTrue="1">
      <formula>$E279&lt;&gt;""</formula>
    </cfRule>
  </conditionalFormatting>
  <conditionalFormatting sqref="I282">
    <cfRule type="expression" dxfId="580" priority="696" stopIfTrue="1">
      <formula>$E279&lt;&gt;""</formula>
    </cfRule>
  </conditionalFormatting>
  <conditionalFormatting sqref="M283:N283 M285:N287">
    <cfRule type="expression" dxfId="579" priority="695" stopIfTrue="1">
      <formula>$L280&lt;&gt;""</formula>
    </cfRule>
  </conditionalFormatting>
  <conditionalFormatting sqref="O282">
    <cfRule type="expression" dxfId="578" priority="694" stopIfTrue="1">
      <formula>$L279&lt;&gt;""</formula>
    </cfRule>
  </conditionalFormatting>
  <conditionalFormatting sqref="F284">
    <cfRule type="expression" dxfId="577" priority="692" stopIfTrue="1">
      <formula>$E280&lt;&gt;""</formula>
    </cfRule>
  </conditionalFormatting>
  <conditionalFormatting sqref="F284:G284">
    <cfRule type="expression" dxfId="576" priority="691" stopIfTrue="1">
      <formula>$E279&lt;&gt;""</formula>
    </cfRule>
  </conditionalFormatting>
  <conditionalFormatting sqref="L285:L287">
    <cfRule type="expression" dxfId="575" priority="690" stopIfTrue="1">
      <formula>$L279&lt;&gt;""</formula>
    </cfRule>
  </conditionalFormatting>
  <conditionalFormatting sqref="L283:L284">
    <cfRule type="expression" dxfId="574" priority="689" stopIfTrue="1">
      <formula>$L279&lt;&gt;""</formula>
    </cfRule>
  </conditionalFormatting>
  <conditionalFormatting sqref="L281:L282">
    <cfRule type="expression" dxfId="573" priority="688" stopIfTrue="1">
      <formula>$L279&lt;&gt;""</formula>
    </cfRule>
  </conditionalFormatting>
  <conditionalFormatting sqref="L281:L287">
    <cfRule type="expression" dxfId="572" priority="687" stopIfTrue="1">
      <formula>$L279&lt;&gt;""</formula>
    </cfRule>
  </conditionalFormatting>
  <conditionalFormatting sqref="M281">
    <cfRule type="expression" dxfId="571" priority="686" stopIfTrue="1">
      <formula>$L279&lt;&gt;""</formula>
    </cfRule>
  </conditionalFormatting>
  <conditionalFormatting sqref="M281:N281">
    <cfRule type="expression" dxfId="570" priority="685" stopIfTrue="1">
      <formula>$L279&lt;&gt;""</formula>
    </cfRule>
  </conditionalFormatting>
  <conditionalFormatting sqref="M281:N281">
    <cfRule type="expression" dxfId="569" priority="684" stopIfTrue="1">
      <formula>$L279&lt;&gt;""</formula>
    </cfRule>
  </conditionalFormatting>
  <conditionalFormatting sqref="M282:N282">
    <cfRule type="expression" dxfId="568" priority="683" stopIfTrue="1">
      <formula>$L280&lt;&gt;""</formula>
    </cfRule>
  </conditionalFormatting>
  <conditionalFormatting sqref="M282">
    <cfRule type="expression" dxfId="567" priority="682" stopIfTrue="1">
      <formula>$L279&lt;&gt;""</formula>
    </cfRule>
  </conditionalFormatting>
  <conditionalFormatting sqref="M284">
    <cfRule type="expression" dxfId="566" priority="681" stopIfTrue="1">
      <formula>$L279&lt;&gt;""</formula>
    </cfRule>
  </conditionalFormatting>
  <conditionalFormatting sqref="M284:N284">
    <cfRule type="expression" dxfId="565" priority="680" stopIfTrue="1">
      <formula>$L279&lt;&gt;""</formula>
    </cfRule>
  </conditionalFormatting>
  <conditionalFormatting sqref="M284:N284">
    <cfRule type="expression" dxfId="564" priority="679" stopIfTrue="1">
      <formula>$L282&lt;&gt;""</formula>
    </cfRule>
  </conditionalFormatting>
  <conditionalFormatting sqref="P300">
    <cfRule type="expression" dxfId="563" priority="612" stopIfTrue="1">
      <formula>$L297&lt;&gt;""</formula>
    </cfRule>
  </conditionalFormatting>
  <conditionalFormatting sqref="F303:F305 F300">
    <cfRule type="expression" dxfId="562" priority="674" stopIfTrue="1">
      <formula>$E298&lt;&gt;""</formula>
    </cfRule>
  </conditionalFormatting>
  <conditionalFormatting sqref="H299">
    <cfRule type="expression" dxfId="561" priority="669" stopIfTrue="1">
      <formula>$E297&lt;&gt;""</formula>
    </cfRule>
  </conditionalFormatting>
  <conditionalFormatting sqref="I299">
    <cfRule type="expression" dxfId="560" priority="668" stopIfTrue="1">
      <formula>$E297&lt;&gt;""</formula>
    </cfRule>
  </conditionalFormatting>
  <conditionalFormatting sqref="F301">
    <cfRule type="expression" dxfId="559" priority="664" stopIfTrue="1">
      <formula>$E298&lt;&gt;""</formula>
    </cfRule>
  </conditionalFormatting>
  <conditionalFormatting sqref="M303:M305">
    <cfRule type="expression" dxfId="558" priority="663" stopIfTrue="1">
      <formula>$L301&lt;&gt;""</formula>
    </cfRule>
  </conditionalFormatting>
  <conditionalFormatting sqref="F300">
    <cfRule type="expression" dxfId="557" priority="662" stopIfTrue="1">
      <formula>$E297&lt;&gt;""</formula>
    </cfRule>
  </conditionalFormatting>
  <conditionalFormatting sqref="F301:G301">
    <cfRule type="expression" dxfId="556" priority="661" stopIfTrue="1">
      <formula>$E297&lt;&gt;""</formula>
    </cfRule>
  </conditionalFormatting>
  <conditionalFormatting sqref="F303:G303">
    <cfRule type="expression" dxfId="555" priority="660" stopIfTrue="1">
      <formula>$E297&lt;&gt;""</formula>
    </cfRule>
  </conditionalFormatting>
  <conditionalFormatting sqref="F304:G304">
    <cfRule type="expression" dxfId="554" priority="659" stopIfTrue="1">
      <formula>$E297&lt;&gt;""</formula>
    </cfRule>
  </conditionalFormatting>
  <conditionalFormatting sqref="F305:G305">
    <cfRule type="expression" dxfId="553" priority="658" stopIfTrue="1">
      <formula>$E297&lt;&gt;""</formula>
    </cfRule>
  </conditionalFormatting>
  <conditionalFormatting sqref="E306">
    <cfRule type="expression" dxfId="552" priority="657" stopIfTrue="1">
      <formula>$E297&lt;&gt;""</formula>
    </cfRule>
  </conditionalFormatting>
  <conditionalFormatting sqref="H301">
    <cfRule type="expression" dxfId="551" priority="656" stopIfTrue="1">
      <formula>$E297&lt;&gt;""</formula>
    </cfRule>
  </conditionalFormatting>
  <conditionalFormatting sqref="I301">
    <cfRule type="expression" dxfId="550" priority="655" stopIfTrue="1">
      <formula>$E297&lt;&gt;""</formula>
    </cfRule>
  </conditionalFormatting>
  <conditionalFormatting sqref="H302">
    <cfRule type="expression" dxfId="549" priority="654" stopIfTrue="1">
      <formula>$E297&lt;&gt;""</formula>
    </cfRule>
  </conditionalFormatting>
  <conditionalFormatting sqref="I302">
    <cfRule type="expression" dxfId="548" priority="653" stopIfTrue="1">
      <formula>$E297&lt;&gt;""</formula>
    </cfRule>
  </conditionalFormatting>
  <conditionalFormatting sqref="H303">
    <cfRule type="expression" dxfId="547" priority="652" stopIfTrue="1">
      <formula>$E297&lt;&gt;""</formula>
    </cfRule>
  </conditionalFormatting>
  <conditionalFormatting sqref="I303">
    <cfRule type="expression" dxfId="546" priority="651" stopIfTrue="1">
      <formula>$E297&lt;&gt;""</formula>
    </cfRule>
  </conditionalFormatting>
  <conditionalFormatting sqref="H304">
    <cfRule type="expression" dxfId="545" priority="650" stopIfTrue="1">
      <formula>$E297&lt;&gt;""</formula>
    </cfRule>
  </conditionalFormatting>
  <conditionalFormatting sqref="I304">
    <cfRule type="expression" dxfId="544" priority="649" stopIfTrue="1">
      <formula>$E297&lt;&gt;""</formula>
    </cfRule>
  </conditionalFormatting>
  <conditionalFormatting sqref="H305">
    <cfRule type="expression" dxfId="543" priority="648" stopIfTrue="1">
      <formula>$E297&lt;&gt;""</formula>
    </cfRule>
  </conditionalFormatting>
  <conditionalFormatting sqref="I305">
    <cfRule type="expression" dxfId="542" priority="647" stopIfTrue="1">
      <formula>$E297&lt;&gt;""</formula>
    </cfRule>
  </conditionalFormatting>
  <conditionalFormatting sqref="H306">
    <cfRule type="expression" dxfId="541" priority="646" stopIfTrue="1">
      <formula>$E297&lt;&gt;""</formula>
    </cfRule>
  </conditionalFormatting>
  <conditionalFormatting sqref="I306">
    <cfRule type="expression" dxfId="540" priority="645" stopIfTrue="1">
      <formula>$E297&lt;&gt;""</formula>
    </cfRule>
  </conditionalFormatting>
  <conditionalFormatting sqref="O299">
    <cfRule type="expression" dxfId="539" priority="638" stopIfTrue="1">
      <formula>$L297&lt;&gt;""</formula>
    </cfRule>
  </conditionalFormatting>
  <conditionalFormatting sqref="P299">
    <cfRule type="expression" dxfId="538" priority="637" stopIfTrue="1">
      <formula>$L297&lt;&gt;""</formula>
    </cfRule>
  </conditionalFormatting>
  <conditionalFormatting sqref="M303:N303">
    <cfRule type="expression" dxfId="537" priority="636" stopIfTrue="1">
      <formula>$L297&lt;&gt;""</formula>
    </cfRule>
  </conditionalFormatting>
  <conditionalFormatting sqref="M304:N304">
    <cfRule type="expression" dxfId="536" priority="635" stopIfTrue="1">
      <formula>$L297&lt;&gt;""</formula>
    </cfRule>
  </conditionalFormatting>
  <conditionalFormatting sqref="M305:N305">
    <cfRule type="expression" dxfId="535" priority="634" stopIfTrue="1">
      <formula>$L297&lt;&gt;""</formula>
    </cfRule>
  </conditionalFormatting>
  <conditionalFormatting sqref="L306">
    <cfRule type="expression" dxfId="534" priority="633" stopIfTrue="1">
      <formula>$L297&lt;&gt;""</formula>
    </cfRule>
  </conditionalFormatting>
  <conditionalFormatting sqref="O301">
    <cfRule type="expression" dxfId="533" priority="632" stopIfTrue="1">
      <formula>$L297&lt;&gt;""</formula>
    </cfRule>
  </conditionalFormatting>
  <conditionalFormatting sqref="P301">
    <cfRule type="expression" dxfId="532" priority="631" stopIfTrue="1">
      <formula>$L297&lt;&gt;""</formula>
    </cfRule>
  </conditionalFormatting>
  <conditionalFormatting sqref="O302">
    <cfRule type="expression" dxfId="531" priority="630" stopIfTrue="1">
      <formula>$L297&lt;&gt;""</formula>
    </cfRule>
  </conditionalFormatting>
  <conditionalFormatting sqref="P302">
    <cfRule type="expression" dxfId="530" priority="629" stopIfTrue="1">
      <formula>$L297&lt;&gt;""</formula>
    </cfRule>
  </conditionalFormatting>
  <conditionalFormatting sqref="O303">
    <cfRule type="expression" dxfId="529" priority="628" stopIfTrue="1">
      <formula>$L297&lt;&gt;""</formula>
    </cfRule>
  </conditionalFormatting>
  <conditionalFormatting sqref="P303">
    <cfRule type="expression" dxfId="528" priority="627" stopIfTrue="1">
      <formula>$L297&lt;&gt;""</formula>
    </cfRule>
  </conditionalFormatting>
  <conditionalFormatting sqref="O304">
    <cfRule type="expression" dxfId="527" priority="626" stopIfTrue="1">
      <formula>$L297&lt;&gt;""</formula>
    </cfRule>
  </conditionalFormatting>
  <conditionalFormatting sqref="P304">
    <cfRule type="expression" dxfId="526" priority="625" stopIfTrue="1">
      <formula>$L297&lt;&gt;""</formula>
    </cfRule>
  </conditionalFormatting>
  <conditionalFormatting sqref="O305">
    <cfRule type="expression" dxfId="525" priority="624" stopIfTrue="1">
      <formula>$L297&lt;&gt;""</formula>
    </cfRule>
  </conditionalFormatting>
  <conditionalFormatting sqref="P305">
    <cfRule type="expression" dxfId="524" priority="623" stopIfTrue="1">
      <formula>$L297&lt;&gt;""</formula>
    </cfRule>
  </conditionalFormatting>
  <conditionalFormatting sqref="O306">
    <cfRule type="expression" dxfId="523" priority="622" stopIfTrue="1">
      <formula>$L297&lt;&gt;""</formula>
    </cfRule>
  </conditionalFormatting>
  <conditionalFormatting sqref="P306">
    <cfRule type="expression" dxfId="522" priority="621" stopIfTrue="1">
      <formula>$L297&lt;&gt;""</formula>
    </cfRule>
  </conditionalFormatting>
  <conditionalFormatting sqref="M301">
    <cfRule type="expression" dxfId="521" priority="620" stopIfTrue="1">
      <formula>$L297&lt;&gt;""</formula>
    </cfRule>
  </conditionalFormatting>
  <conditionalFormatting sqref="M301:N301">
    <cfRule type="expression" dxfId="520" priority="619" stopIfTrue="1">
      <formula>$L297&lt;&gt;""</formula>
    </cfRule>
  </conditionalFormatting>
  <conditionalFormatting sqref="F299">
    <cfRule type="expression" dxfId="519" priority="618" stopIfTrue="1">
      <formula>$E297&lt;&gt;""</formula>
    </cfRule>
  </conditionalFormatting>
  <conditionalFormatting sqref="F299:G299">
    <cfRule type="expression" dxfId="518" priority="617" stopIfTrue="1">
      <formula>$E297&lt;&gt;""</formula>
    </cfRule>
  </conditionalFormatting>
  <conditionalFormatting sqref="H300">
    <cfRule type="expression" dxfId="517" priority="616" stopIfTrue="1">
      <formula>$E297&lt;&gt;""</formula>
    </cfRule>
  </conditionalFormatting>
  <conditionalFormatting sqref="I300">
    <cfRule type="expression" dxfId="516" priority="615" stopIfTrue="1">
      <formula>$E297&lt;&gt;""</formula>
    </cfRule>
  </conditionalFormatting>
  <conditionalFormatting sqref="M301:N301 M303:N305">
    <cfRule type="expression" dxfId="515" priority="614" stopIfTrue="1">
      <formula>$L298&lt;&gt;""</formula>
    </cfRule>
  </conditionalFormatting>
  <conditionalFormatting sqref="O300">
    <cfRule type="expression" dxfId="514" priority="613" stopIfTrue="1">
      <formula>$L297&lt;&gt;""</formula>
    </cfRule>
  </conditionalFormatting>
  <conditionalFormatting sqref="F302">
    <cfRule type="expression" dxfId="513" priority="611" stopIfTrue="1">
      <formula>$E298&lt;&gt;""</formula>
    </cfRule>
  </conditionalFormatting>
  <conditionalFormatting sqref="F302:G302">
    <cfRule type="expression" dxfId="512" priority="610" stopIfTrue="1">
      <formula>$E297&lt;&gt;""</formula>
    </cfRule>
  </conditionalFormatting>
  <conditionalFormatting sqref="L303:L305">
    <cfRule type="expression" dxfId="511" priority="609" stopIfTrue="1">
      <formula>$L297&lt;&gt;""</formula>
    </cfRule>
  </conditionalFormatting>
  <conditionalFormatting sqref="L301:L302">
    <cfRule type="expression" dxfId="510" priority="608" stopIfTrue="1">
      <formula>$L297&lt;&gt;""</formula>
    </cfRule>
  </conditionalFormatting>
  <conditionalFormatting sqref="L299:L300">
    <cfRule type="expression" dxfId="509" priority="607" stopIfTrue="1">
      <formula>$L297&lt;&gt;""</formula>
    </cfRule>
  </conditionalFormatting>
  <conditionalFormatting sqref="L299:L305">
    <cfRule type="expression" dxfId="508" priority="606" stopIfTrue="1">
      <formula>$L297&lt;&gt;""</formula>
    </cfRule>
  </conditionalFormatting>
  <conditionalFormatting sqref="M299">
    <cfRule type="expression" dxfId="507" priority="605" stopIfTrue="1">
      <formula>$L297&lt;&gt;""</formula>
    </cfRule>
  </conditionalFormatting>
  <conditionalFormatting sqref="M299:N299">
    <cfRule type="expression" dxfId="506" priority="604" stopIfTrue="1">
      <formula>$L297&lt;&gt;""</formula>
    </cfRule>
  </conditionalFormatting>
  <conditionalFormatting sqref="M299:N299">
    <cfRule type="expression" dxfId="505" priority="603" stopIfTrue="1">
      <formula>$L297&lt;&gt;""</formula>
    </cfRule>
  </conditionalFormatting>
  <conditionalFormatting sqref="M300:N300">
    <cfRule type="expression" dxfId="504" priority="602" stopIfTrue="1">
      <formula>$L298&lt;&gt;""</formula>
    </cfRule>
  </conditionalFormatting>
  <conditionalFormatting sqref="M300">
    <cfRule type="expression" dxfId="503" priority="601" stopIfTrue="1">
      <formula>$L297&lt;&gt;""</formula>
    </cfRule>
  </conditionalFormatting>
  <conditionalFormatting sqref="M302">
    <cfRule type="expression" dxfId="502" priority="600" stopIfTrue="1">
      <formula>$L297&lt;&gt;""</formula>
    </cfRule>
  </conditionalFormatting>
  <conditionalFormatting sqref="M302:N302">
    <cfRule type="expression" dxfId="501" priority="599" stopIfTrue="1">
      <formula>$L297&lt;&gt;""</formula>
    </cfRule>
  </conditionalFormatting>
  <conditionalFormatting sqref="M302:N302">
    <cfRule type="expression" dxfId="500" priority="598" stopIfTrue="1">
      <formula>$L300&lt;&gt;""</formula>
    </cfRule>
  </conditionalFormatting>
  <conditionalFormatting sqref="E123:E125">
    <cfRule type="expression" dxfId="499" priority="588" stopIfTrue="1">
      <formula>$E117&lt;&gt;""</formula>
    </cfRule>
  </conditionalFormatting>
  <conditionalFormatting sqref="E121:E122">
    <cfRule type="expression" dxfId="498" priority="587" stopIfTrue="1">
      <formula>$E117&lt;&gt;""</formula>
    </cfRule>
  </conditionalFormatting>
  <conditionalFormatting sqref="E119:E120">
    <cfRule type="expression" dxfId="497" priority="586" stopIfTrue="1">
      <formula>$E117&lt;&gt;""</formula>
    </cfRule>
  </conditionalFormatting>
  <conditionalFormatting sqref="E119:E125">
    <cfRule type="expression" dxfId="496" priority="585" stopIfTrue="1">
      <formula>$E117&lt;&gt;""</formula>
    </cfRule>
  </conditionalFormatting>
  <conditionalFormatting sqref="E141:E143">
    <cfRule type="expression" dxfId="495" priority="584" stopIfTrue="1">
      <formula>$E135&lt;&gt;""</formula>
    </cfRule>
  </conditionalFormatting>
  <conditionalFormatting sqref="E139:E140">
    <cfRule type="expression" dxfId="494" priority="583" stopIfTrue="1">
      <formula>$E135&lt;&gt;""</formula>
    </cfRule>
  </conditionalFormatting>
  <conditionalFormatting sqref="E137:E138">
    <cfRule type="expression" dxfId="493" priority="582" stopIfTrue="1">
      <formula>$E135&lt;&gt;""</formula>
    </cfRule>
  </conditionalFormatting>
  <conditionalFormatting sqref="E137:E143">
    <cfRule type="expression" dxfId="492" priority="581" stopIfTrue="1">
      <formula>$E135&lt;&gt;""</formula>
    </cfRule>
  </conditionalFormatting>
  <conditionalFormatting sqref="E159:E161">
    <cfRule type="expression" dxfId="491" priority="580" stopIfTrue="1">
      <formula>$E153&lt;&gt;""</formula>
    </cfRule>
  </conditionalFormatting>
  <conditionalFormatting sqref="E157:E158">
    <cfRule type="expression" dxfId="490" priority="579" stopIfTrue="1">
      <formula>$E153&lt;&gt;""</formula>
    </cfRule>
  </conditionalFormatting>
  <conditionalFormatting sqref="E155:E156">
    <cfRule type="expression" dxfId="489" priority="578" stopIfTrue="1">
      <formula>$E153&lt;&gt;""</formula>
    </cfRule>
  </conditionalFormatting>
  <conditionalFormatting sqref="E155:E161">
    <cfRule type="expression" dxfId="488" priority="577" stopIfTrue="1">
      <formula>$E153&lt;&gt;""</formula>
    </cfRule>
  </conditionalFormatting>
  <conditionalFormatting sqref="E177:E179">
    <cfRule type="expression" dxfId="487" priority="576" stopIfTrue="1">
      <formula>$E171&lt;&gt;""</formula>
    </cfRule>
  </conditionalFormatting>
  <conditionalFormatting sqref="E175:E176">
    <cfRule type="expression" dxfId="486" priority="575" stopIfTrue="1">
      <formula>$E171&lt;&gt;""</formula>
    </cfRule>
  </conditionalFormatting>
  <conditionalFormatting sqref="E173:E174">
    <cfRule type="expression" dxfId="485" priority="574" stopIfTrue="1">
      <formula>$E171&lt;&gt;""</formula>
    </cfRule>
  </conditionalFormatting>
  <conditionalFormatting sqref="E173:E179">
    <cfRule type="expression" dxfId="484" priority="573" stopIfTrue="1">
      <formula>$E171&lt;&gt;""</formula>
    </cfRule>
  </conditionalFormatting>
  <conditionalFormatting sqref="E195:E197">
    <cfRule type="expression" dxfId="483" priority="572" stopIfTrue="1">
      <formula>$E189&lt;&gt;""</formula>
    </cfRule>
  </conditionalFormatting>
  <conditionalFormatting sqref="E193:E194">
    <cfRule type="expression" dxfId="482" priority="571" stopIfTrue="1">
      <formula>$E189&lt;&gt;""</formula>
    </cfRule>
  </conditionalFormatting>
  <conditionalFormatting sqref="E191:E192">
    <cfRule type="expression" dxfId="481" priority="570" stopIfTrue="1">
      <formula>$E189&lt;&gt;""</formula>
    </cfRule>
  </conditionalFormatting>
  <conditionalFormatting sqref="E191:E197">
    <cfRule type="expression" dxfId="480" priority="569" stopIfTrue="1">
      <formula>$E189&lt;&gt;""</formula>
    </cfRule>
  </conditionalFormatting>
  <conditionalFormatting sqref="E213:E215">
    <cfRule type="expression" dxfId="479" priority="568" stopIfTrue="1">
      <formula>$E207&lt;&gt;""</formula>
    </cfRule>
  </conditionalFormatting>
  <conditionalFormatting sqref="E211:E212">
    <cfRule type="expression" dxfId="478" priority="567" stopIfTrue="1">
      <formula>$E207&lt;&gt;""</formula>
    </cfRule>
  </conditionalFormatting>
  <conditionalFormatting sqref="E209:E210">
    <cfRule type="expression" dxfId="477" priority="566" stopIfTrue="1">
      <formula>$E207&lt;&gt;""</formula>
    </cfRule>
  </conditionalFormatting>
  <conditionalFormatting sqref="E209:E215">
    <cfRule type="expression" dxfId="476" priority="565" stopIfTrue="1">
      <formula>$E207&lt;&gt;""</formula>
    </cfRule>
  </conditionalFormatting>
  <conditionalFormatting sqref="E231:E233">
    <cfRule type="expression" dxfId="475" priority="564" stopIfTrue="1">
      <formula>$E225&lt;&gt;""</formula>
    </cfRule>
  </conditionalFormatting>
  <conditionalFormatting sqref="E229:E230">
    <cfRule type="expression" dxfId="474" priority="563" stopIfTrue="1">
      <formula>$E225&lt;&gt;""</formula>
    </cfRule>
  </conditionalFormatting>
  <conditionalFormatting sqref="E227:E228">
    <cfRule type="expression" dxfId="473" priority="562" stopIfTrue="1">
      <formula>$E225&lt;&gt;""</formula>
    </cfRule>
  </conditionalFormatting>
  <conditionalFormatting sqref="E227:E233">
    <cfRule type="expression" dxfId="472" priority="561" stopIfTrue="1">
      <formula>$E225&lt;&gt;""</formula>
    </cfRule>
  </conditionalFormatting>
  <conditionalFormatting sqref="E249:E251">
    <cfRule type="expression" dxfId="471" priority="560" stopIfTrue="1">
      <formula>$E243&lt;&gt;""</formula>
    </cfRule>
  </conditionalFormatting>
  <conditionalFormatting sqref="E247:E248">
    <cfRule type="expression" dxfId="470" priority="559" stopIfTrue="1">
      <formula>$E243&lt;&gt;""</formula>
    </cfRule>
  </conditionalFormatting>
  <conditionalFormatting sqref="E245:E246">
    <cfRule type="expression" dxfId="469" priority="558" stopIfTrue="1">
      <formula>$E243&lt;&gt;""</formula>
    </cfRule>
  </conditionalFormatting>
  <conditionalFormatting sqref="E245:E251">
    <cfRule type="expression" dxfId="468" priority="557" stopIfTrue="1">
      <formula>$E243&lt;&gt;""</formula>
    </cfRule>
  </conditionalFormatting>
  <conditionalFormatting sqref="E267:E269">
    <cfRule type="expression" dxfId="467" priority="556" stopIfTrue="1">
      <formula>$E261&lt;&gt;""</formula>
    </cfRule>
  </conditionalFormatting>
  <conditionalFormatting sqref="E265:E266">
    <cfRule type="expression" dxfId="466" priority="555" stopIfTrue="1">
      <formula>$E261&lt;&gt;""</formula>
    </cfRule>
  </conditionalFormatting>
  <conditionalFormatting sqref="E263:E264">
    <cfRule type="expression" dxfId="465" priority="554" stopIfTrue="1">
      <formula>$E261&lt;&gt;""</formula>
    </cfRule>
  </conditionalFormatting>
  <conditionalFormatting sqref="E263:E269">
    <cfRule type="expression" dxfId="464" priority="553" stopIfTrue="1">
      <formula>$E261&lt;&gt;""</formula>
    </cfRule>
  </conditionalFormatting>
  <conditionalFormatting sqref="E285:E287">
    <cfRule type="expression" dxfId="463" priority="552" stopIfTrue="1">
      <formula>$E279&lt;&gt;""</formula>
    </cfRule>
  </conditionalFormatting>
  <conditionalFormatting sqref="E283:E284">
    <cfRule type="expression" dxfId="462" priority="551" stopIfTrue="1">
      <formula>$E279&lt;&gt;""</formula>
    </cfRule>
  </conditionalFormatting>
  <conditionalFormatting sqref="E281:E282">
    <cfRule type="expression" dxfId="461" priority="550" stopIfTrue="1">
      <formula>$E279&lt;&gt;""</formula>
    </cfRule>
  </conditionalFormatting>
  <conditionalFormatting sqref="E281:E287">
    <cfRule type="expression" dxfId="460" priority="549" stopIfTrue="1">
      <formula>$E279&lt;&gt;""</formula>
    </cfRule>
  </conditionalFormatting>
  <conditionalFormatting sqref="E303:E305">
    <cfRule type="expression" dxfId="459" priority="548" stopIfTrue="1">
      <formula>$E297&lt;&gt;""</formula>
    </cfRule>
  </conditionalFormatting>
  <conditionalFormatting sqref="E301:E302">
    <cfRule type="expression" dxfId="458" priority="547" stopIfTrue="1">
      <formula>$E297&lt;&gt;""</formula>
    </cfRule>
  </conditionalFormatting>
  <conditionalFormatting sqref="E299:E300">
    <cfRule type="expression" dxfId="457" priority="546" stopIfTrue="1">
      <formula>$E297&lt;&gt;""</formula>
    </cfRule>
  </conditionalFormatting>
  <conditionalFormatting sqref="E299:E305">
    <cfRule type="expression" dxfId="456" priority="545" stopIfTrue="1">
      <formula>$E297&lt;&gt;""</formula>
    </cfRule>
  </conditionalFormatting>
  <conditionalFormatting sqref="H131">
    <cfRule type="expression" dxfId="455" priority="538" stopIfTrue="1">
      <formula>$E117&lt;&gt;""</formula>
    </cfRule>
  </conditionalFormatting>
  <conditionalFormatting sqref="E131">
    <cfRule type="expression" dxfId="454" priority="526" stopIfTrue="1">
      <formula>$E117&lt;&gt;""</formula>
    </cfRule>
  </conditionalFormatting>
  <conditionalFormatting sqref="F128:G128">
    <cfRule type="expression" dxfId="453" priority="525" stopIfTrue="1">
      <formula>$E117&lt;&gt;""</formula>
    </cfRule>
  </conditionalFormatting>
  <conditionalFormatting sqref="F129:G129">
    <cfRule type="expression" dxfId="452" priority="524" stopIfTrue="1">
      <formula>$E117&lt;&gt;""</formula>
    </cfRule>
  </conditionalFormatting>
  <conditionalFormatting sqref="F130:G130">
    <cfRule type="expression" dxfId="451" priority="523" stopIfTrue="1">
      <formula>$E117&lt;&gt;""</formula>
    </cfRule>
  </conditionalFormatting>
  <conditionalFormatting sqref="H130">
    <cfRule type="expression" dxfId="450" priority="522" stopIfTrue="1">
      <formula>$E117&lt;&gt;""</formula>
    </cfRule>
  </conditionalFormatting>
  <conditionalFormatting sqref="H129">
    <cfRule type="expression" dxfId="449" priority="521" stopIfTrue="1">
      <formula>$E117&lt;&gt;""</formula>
    </cfRule>
  </conditionalFormatting>
  <conditionalFormatting sqref="I129">
    <cfRule type="expression" dxfId="448" priority="520" stopIfTrue="1">
      <formula>$E117&lt;&gt;""</formula>
    </cfRule>
  </conditionalFormatting>
  <conditionalFormatting sqref="I130">
    <cfRule type="expression" dxfId="447" priority="519" stopIfTrue="1">
      <formula>$E117&lt;&gt;""</formula>
    </cfRule>
  </conditionalFormatting>
  <conditionalFormatting sqref="I131">
    <cfRule type="expression" dxfId="446" priority="518" stopIfTrue="1">
      <formula>$E117&lt;&gt;""</formula>
    </cfRule>
  </conditionalFormatting>
  <conditionalFormatting sqref="E128:E130">
    <cfRule type="expression" dxfId="445" priority="517">
      <formula>$E117&lt;&gt;""</formula>
    </cfRule>
  </conditionalFormatting>
  <conditionalFormatting sqref="H151">
    <cfRule type="expression" dxfId="444" priority="495" stopIfTrue="1">
      <formula>$E135&lt;&gt;""</formula>
    </cfRule>
  </conditionalFormatting>
  <conditionalFormatting sqref="I151">
    <cfRule type="expression" dxfId="443" priority="494" stopIfTrue="1">
      <formula>$E135&lt;&gt;""</formula>
    </cfRule>
  </conditionalFormatting>
  <conditionalFormatting sqref="E151">
    <cfRule type="expression" dxfId="442" priority="493" stopIfTrue="1">
      <formula>$E135&lt;&gt;""</formula>
    </cfRule>
  </conditionalFormatting>
  <conditionalFormatting sqref="F151:G151">
    <cfRule type="expression" dxfId="441" priority="492" stopIfTrue="1">
      <formula>$E135&lt;&gt;""</formula>
    </cfRule>
  </conditionalFormatting>
  <conditionalFormatting sqref="E146">
    <cfRule type="expression" dxfId="440" priority="491" stopIfTrue="1">
      <formula>$E135&lt;&gt;""</formula>
    </cfRule>
  </conditionalFormatting>
  <conditionalFormatting sqref="H146">
    <cfRule type="expression" dxfId="439" priority="489" stopIfTrue="1">
      <formula>$E135&lt;&gt;""</formula>
    </cfRule>
  </conditionalFormatting>
  <conditionalFormatting sqref="I146">
    <cfRule type="expression" dxfId="438" priority="488" stopIfTrue="1">
      <formula>$E135&lt;&gt;""</formula>
    </cfRule>
  </conditionalFormatting>
  <conditionalFormatting sqref="H149">
    <cfRule type="expression" dxfId="437" priority="487" stopIfTrue="1">
      <formula>$E135&lt;&gt;""</formula>
    </cfRule>
  </conditionalFormatting>
  <conditionalFormatting sqref="E149">
    <cfRule type="expression" dxfId="436" priority="486" stopIfTrue="1">
      <formula>$E135&lt;&gt;""</formula>
    </cfRule>
  </conditionalFormatting>
  <conditionalFormatting sqref="F146:G146">
    <cfRule type="expression" dxfId="435" priority="485" stopIfTrue="1">
      <formula>$E135&lt;&gt;""</formula>
    </cfRule>
  </conditionalFormatting>
  <conditionalFormatting sqref="F147:G147">
    <cfRule type="expression" dxfId="434" priority="484" stopIfTrue="1">
      <formula>$E135&lt;&gt;""</formula>
    </cfRule>
  </conditionalFormatting>
  <conditionalFormatting sqref="F148:G148">
    <cfRule type="expression" dxfId="433" priority="483" stopIfTrue="1">
      <formula>$E135&lt;&gt;""</formula>
    </cfRule>
  </conditionalFormatting>
  <conditionalFormatting sqref="H148">
    <cfRule type="expression" dxfId="432" priority="482" stopIfTrue="1">
      <formula>$E135&lt;&gt;""</formula>
    </cfRule>
  </conditionalFormatting>
  <conditionalFormatting sqref="H147">
    <cfRule type="expression" dxfId="431" priority="481" stopIfTrue="1">
      <formula>$E135&lt;&gt;""</formula>
    </cfRule>
  </conditionalFormatting>
  <conditionalFormatting sqref="I147">
    <cfRule type="expression" dxfId="430" priority="480" stopIfTrue="1">
      <formula>$E135&lt;&gt;""</formula>
    </cfRule>
  </conditionalFormatting>
  <conditionalFormatting sqref="I148">
    <cfRule type="expression" dxfId="429" priority="479" stopIfTrue="1">
      <formula>$E135&lt;&gt;""</formula>
    </cfRule>
  </conditionalFormatting>
  <conditionalFormatting sqref="I149">
    <cfRule type="expression" dxfId="428" priority="478" stopIfTrue="1">
      <formula>$E135&lt;&gt;""</formula>
    </cfRule>
  </conditionalFormatting>
  <conditionalFormatting sqref="E146:E148">
    <cfRule type="expression" dxfId="427" priority="477">
      <formula>$E135&lt;&gt;""</formula>
    </cfRule>
  </conditionalFormatting>
  <conditionalFormatting sqref="O151">
    <cfRule type="expression" dxfId="426" priority="476" stopIfTrue="1">
      <formula>$L135&lt;&gt;""</formula>
    </cfRule>
  </conditionalFormatting>
  <conditionalFormatting sqref="P151">
    <cfRule type="expression" dxfId="425" priority="475" stopIfTrue="1">
      <formula>$L135&lt;&gt;""</formula>
    </cfRule>
  </conditionalFormatting>
  <conditionalFormatting sqref="L151">
    <cfRule type="expression" dxfId="424" priority="474" stopIfTrue="1">
      <formula>$L135&lt;&gt;""</formula>
    </cfRule>
  </conditionalFormatting>
  <conditionalFormatting sqref="M151:N151">
    <cfRule type="expression" dxfId="423" priority="473" stopIfTrue="1">
      <formula>$L135&lt;&gt;""</formula>
    </cfRule>
  </conditionalFormatting>
  <conditionalFormatting sqref="L146">
    <cfRule type="expression" dxfId="422" priority="472" stopIfTrue="1">
      <formula>$L135&lt;&gt;""</formula>
    </cfRule>
  </conditionalFormatting>
  <conditionalFormatting sqref="O146">
    <cfRule type="expression" dxfId="421" priority="471" stopIfTrue="1">
      <formula>$L135&lt;&gt;""</formula>
    </cfRule>
  </conditionalFormatting>
  <conditionalFormatting sqref="O149">
    <cfRule type="expression" dxfId="420" priority="469" stopIfTrue="1">
      <formula>$L135&lt;&gt;""</formula>
    </cfRule>
  </conditionalFormatting>
  <conditionalFormatting sqref="L149">
    <cfRule type="expression" dxfId="419" priority="468" stopIfTrue="1">
      <formula>$L135&lt;&gt;""</formula>
    </cfRule>
  </conditionalFormatting>
  <conditionalFormatting sqref="M146:N146">
    <cfRule type="expression" dxfId="418" priority="467" stopIfTrue="1">
      <formula>$L135&lt;&gt;""</formula>
    </cfRule>
  </conditionalFormatting>
  <conditionalFormatting sqref="M147:N147">
    <cfRule type="expression" dxfId="417" priority="466" stopIfTrue="1">
      <formula>$L135&lt;&gt;""</formula>
    </cfRule>
  </conditionalFormatting>
  <conditionalFormatting sqref="M148:N148">
    <cfRule type="expression" dxfId="416" priority="465" stopIfTrue="1">
      <formula>$L135&lt;&gt;""</formula>
    </cfRule>
  </conditionalFormatting>
  <conditionalFormatting sqref="O148">
    <cfRule type="expression" dxfId="415" priority="464" stopIfTrue="1">
      <formula>$L135&lt;&gt;""</formula>
    </cfRule>
  </conditionalFormatting>
  <conditionalFormatting sqref="O147">
    <cfRule type="expression" dxfId="414" priority="463" stopIfTrue="1">
      <formula>$L135&lt;&gt;""</formula>
    </cfRule>
  </conditionalFormatting>
  <conditionalFormatting sqref="L146:L148">
    <cfRule type="expression" dxfId="413" priority="459">
      <formula>$L135&lt;&gt;""</formula>
    </cfRule>
  </conditionalFormatting>
  <conditionalFormatting sqref="H169">
    <cfRule type="expression" dxfId="412" priority="458" stopIfTrue="1">
      <formula>$E153&lt;&gt;""</formula>
    </cfRule>
  </conditionalFormatting>
  <conditionalFormatting sqref="I169">
    <cfRule type="expression" dxfId="411" priority="457" stopIfTrue="1">
      <formula>$E153&lt;&gt;""</formula>
    </cfRule>
  </conditionalFormatting>
  <conditionalFormatting sqref="E169">
    <cfRule type="expression" dxfId="410" priority="456" stopIfTrue="1">
      <formula>$E153&lt;&gt;""</formula>
    </cfRule>
  </conditionalFormatting>
  <conditionalFormatting sqref="F169:G169">
    <cfRule type="expression" dxfId="409" priority="455" stopIfTrue="1">
      <formula>$E153&lt;&gt;""</formula>
    </cfRule>
  </conditionalFormatting>
  <conditionalFormatting sqref="E164">
    <cfRule type="expression" dxfId="408" priority="454" stopIfTrue="1">
      <formula>$E153&lt;&gt;""</formula>
    </cfRule>
  </conditionalFormatting>
  <conditionalFormatting sqref="H164">
    <cfRule type="expression" dxfId="407" priority="452" stopIfTrue="1">
      <formula>$E153&lt;&gt;""</formula>
    </cfRule>
  </conditionalFormatting>
  <conditionalFormatting sqref="I164">
    <cfRule type="expression" dxfId="406" priority="451" stopIfTrue="1">
      <formula>$E153&lt;&gt;""</formula>
    </cfRule>
  </conditionalFormatting>
  <conditionalFormatting sqref="H167">
    <cfRule type="expression" dxfId="405" priority="450" stopIfTrue="1">
      <formula>$E153&lt;&gt;""</formula>
    </cfRule>
  </conditionalFormatting>
  <conditionalFormatting sqref="E167">
    <cfRule type="expression" dxfId="404" priority="449" stopIfTrue="1">
      <formula>$E153&lt;&gt;""</formula>
    </cfRule>
  </conditionalFormatting>
  <conditionalFormatting sqref="F164:G164">
    <cfRule type="expression" dxfId="403" priority="448" stopIfTrue="1">
      <formula>$E153&lt;&gt;""</formula>
    </cfRule>
  </conditionalFormatting>
  <conditionalFormatting sqref="F165:G165">
    <cfRule type="expression" dxfId="402" priority="447" stopIfTrue="1">
      <formula>$E153&lt;&gt;""</formula>
    </cfRule>
  </conditionalFormatting>
  <conditionalFormatting sqref="F166:G166">
    <cfRule type="expression" dxfId="401" priority="446" stopIfTrue="1">
      <formula>$E153&lt;&gt;""</formula>
    </cfRule>
  </conditionalFormatting>
  <conditionalFormatting sqref="H166">
    <cfRule type="expression" dxfId="400" priority="445" stopIfTrue="1">
      <formula>$E153&lt;&gt;""</formula>
    </cfRule>
  </conditionalFormatting>
  <conditionalFormatting sqref="H165">
    <cfRule type="expression" dxfId="399" priority="444" stopIfTrue="1">
      <formula>$E153&lt;&gt;""</formula>
    </cfRule>
  </conditionalFormatting>
  <conditionalFormatting sqref="I165">
    <cfRule type="expression" dxfId="398" priority="443" stopIfTrue="1">
      <formula>$E153&lt;&gt;""</formula>
    </cfRule>
  </conditionalFormatting>
  <conditionalFormatting sqref="I166">
    <cfRule type="expression" dxfId="397" priority="442" stopIfTrue="1">
      <formula>$E153&lt;&gt;""</formula>
    </cfRule>
  </conditionalFormatting>
  <conditionalFormatting sqref="I167">
    <cfRule type="expression" dxfId="396" priority="441" stopIfTrue="1">
      <formula>$E153&lt;&gt;""</formula>
    </cfRule>
  </conditionalFormatting>
  <conditionalFormatting sqref="E164:E166">
    <cfRule type="expression" dxfId="395" priority="440">
      <formula>$E153&lt;&gt;""</formula>
    </cfRule>
  </conditionalFormatting>
  <conditionalFormatting sqref="O169">
    <cfRule type="expression" dxfId="394" priority="439" stopIfTrue="1">
      <formula>$L153&lt;&gt;""</formula>
    </cfRule>
  </conditionalFormatting>
  <conditionalFormatting sqref="P169">
    <cfRule type="expression" dxfId="393" priority="438" stopIfTrue="1">
      <formula>$L153&lt;&gt;""</formula>
    </cfRule>
  </conditionalFormatting>
  <conditionalFormatting sqref="L169">
    <cfRule type="expression" dxfId="392" priority="437" stopIfTrue="1">
      <formula>$L153&lt;&gt;""</formula>
    </cfRule>
  </conditionalFormatting>
  <conditionalFormatting sqref="M169:N169">
    <cfRule type="expression" dxfId="391" priority="436" stopIfTrue="1">
      <formula>$L153&lt;&gt;""</formula>
    </cfRule>
  </conditionalFormatting>
  <conditionalFormatting sqref="L164">
    <cfRule type="expression" dxfId="390" priority="435" stopIfTrue="1">
      <formula>$L153&lt;&gt;""</formula>
    </cfRule>
  </conditionalFormatting>
  <conditionalFormatting sqref="O164">
    <cfRule type="expression" dxfId="389" priority="434" stopIfTrue="1">
      <formula>$L153&lt;&gt;""</formula>
    </cfRule>
  </conditionalFormatting>
  <conditionalFormatting sqref="O167">
    <cfRule type="expression" dxfId="388" priority="432" stopIfTrue="1">
      <formula>$L153&lt;&gt;""</formula>
    </cfRule>
  </conditionalFormatting>
  <conditionalFormatting sqref="L167">
    <cfRule type="expression" dxfId="387" priority="431" stopIfTrue="1">
      <formula>$L153&lt;&gt;""</formula>
    </cfRule>
  </conditionalFormatting>
  <conditionalFormatting sqref="M164:N164">
    <cfRule type="expression" dxfId="386" priority="430" stopIfTrue="1">
      <formula>$L153&lt;&gt;""</formula>
    </cfRule>
  </conditionalFormatting>
  <conditionalFormatting sqref="M165:N165">
    <cfRule type="expression" dxfId="385" priority="429" stopIfTrue="1">
      <formula>$L153&lt;&gt;""</formula>
    </cfRule>
  </conditionalFormatting>
  <conditionalFormatting sqref="M166:N166">
    <cfRule type="expression" dxfId="384" priority="428" stopIfTrue="1">
      <formula>$L153&lt;&gt;""</formula>
    </cfRule>
  </conditionalFormatting>
  <conditionalFormatting sqref="O166">
    <cfRule type="expression" dxfId="383" priority="427" stopIfTrue="1">
      <formula>$L153&lt;&gt;""</formula>
    </cfRule>
  </conditionalFormatting>
  <conditionalFormatting sqref="O165">
    <cfRule type="expression" dxfId="382" priority="426" stopIfTrue="1">
      <formula>$L153&lt;&gt;""</formula>
    </cfRule>
  </conditionalFormatting>
  <conditionalFormatting sqref="L164:L166">
    <cfRule type="expression" dxfId="381" priority="422">
      <formula>$L153&lt;&gt;""</formula>
    </cfRule>
  </conditionalFormatting>
  <conditionalFormatting sqref="H187">
    <cfRule type="expression" dxfId="380" priority="421" stopIfTrue="1">
      <formula>$E171&lt;&gt;""</formula>
    </cfRule>
  </conditionalFormatting>
  <conditionalFormatting sqref="I187">
    <cfRule type="expression" dxfId="379" priority="420" stopIfTrue="1">
      <formula>$E171&lt;&gt;""</formula>
    </cfRule>
  </conditionalFormatting>
  <conditionalFormatting sqref="E187">
    <cfRule type="expression" dxfId="378" priority="419" stopIfTrue="1">
      <formula>$E171&lt;&gt;""</formula>
    </cfRule>
  </conditionalFormatting>
  <conditionalFormatting sqref="F187:G187">
    <cfRule type="expression" dxfId="377" priority="418" stopIfTrue="1">
      <formula>$E171&lt;&gt;""</formula>
    </cfRule>
  </conditionalFormatting>
  <conditionalFormatting sqref="E182">
    <cfRule type="expression" dxfId="376" priority="417" stopIfTrue="1">
      <formula>$E171&lt;&gt;""</formula>
    </cfRule>
  </conditionalFormatting>
  <conditionalFormatting sqref="H182">
    <cfRule type="expression" dxfId="375" priority="415" stopIfTrue="1">
      <formula>$E171&lt;&gt;""</formula>
    </cfRule>
  </conditionalFormatting>
  <conditionalFormatting sqref="I182">
    <cfRule type="expression" dxfId="374" priority="414" stopIfTrue="1">
      <formula>$E171&lt;&gt;""</formula>
    </cfRule>
  </conditionalFormatting>
  <conditionalFormatting sqref="H185">
    <cfRule type="expression" dxfId="373" priority="413" stopIfTrue="1">
      <formula>$E171&lt;&gt;""</formula>
    </cfRule>
  </conditionalFormatting>
  <conditionalFormatting sqref="E185">
    <cfRule type="expression" dxfId="372" priority="412" stopIfTrue="1">
      <formula>$E171&lt;&gt;""</formula>
    </cfRule>
  </conditionalFormatting>
  <conditionalFormatting sqref="F182:G182">
    <cfRule type="expression" dxfId="371" priority="411" stopIfTrue="1">
      <formula>$E171&lt;&gt;""</formula>
    </cfRule>
  </conditionalFormatting>
  <conditionalFormatting sqref="F183:G183">
    <cfRule type="expression" dxfId="370" priority="410" stopIfTrue="1">
      <formula>$E171&lt;&gt;""</formula>
    </cfRule>
  </conditionalFormatting>
  <conditionalFormatting sqref="F184:G184">
    <cfRule type="expression" dxfId="369" priority="409" stopIfTrue="1">
      <formula>$E171&lt;&gt;""</formula>
    </cfRule>
  </conditionalFormatting>
  <conditionalFormatting sqref="H184">
    <cfRule type="expression" dxfId="368" priority="408" stopIfTrue="1">
      <formula>$E171&lt;&gt;""</formula>
    </cfRule>
  </conditionalFormatting>
  <conditionalFormatting sqref="H183">
    <cfRule type="expression" dxfId="367" priority="407" stopIfTrue="1">
      <formula>$E171&lt;&gt;""</formula>
    </cfRule>
  </conditionalFormatting>
  <conditionalFormatting sqref="I183">
    <cfRule type="expression" dxfId="366" priority="406" stopIfTrue="1">
      <formula>$E171&lt;&gt;""</formula>
    </cfRule>
  </conditionalFormatting>
  <conditionalFormatting sqref="I184">
    <cfRule type="expression" dxfId="365" priority="405" stopIfTrue="1">
      <formula>$E171&lt;&gt;""</formula>
    </cfRule>
  </conditionalFormatting>
  <conditionalFormatting sqref="I185">
    <cfRule type="expression" dxfId="364" priority="404" stopIfTrue="1">
      <formula>$E171&lt;&gt;""</formula>
    </cfRule>
  </conditionalFormatting>
  <conditionalFormatting sqref="E182:E184">
    <cfRule type="expression" dxfId="363" priority="403">
      <formula>$E171&lt;&gt;""</formula>
    </cfRule>
  </conditionalFormatting>
  <conditionalFormatting sqref="O187">
    <cfRule type="expression" dxfId="362" priority="402" stopIfTrue="1">
      <formula>$L171&lt;&gt;""</formula>
    </cfRule>
  </conditionalFormatting>
  <conditionalFormatting sqref="P187">
    <cfRule type="expression" dxfId="361" priority="401" stopIfTrue="1">
      <formula>$L171&lt;&gt;""</formula>
    </cfRule>
  </conditionalFormatting>
  <conditionalFormatting sqref="L187">
    <cfRule type="expression" dxfId="360" priority="400" stopIfTrue="1">
      <formula>$L171&lt;&gt;""</formula>
    </cfRule>
  </conditionalFormatting>
  <conditionalFormatting sqref="M187:N187">
    <cfRule type="expression" dxfId="359" priority="399" stopIfTrue="1">
      <formula>$L171&lt;&gt;""</formula>
    </cfRule>
  </conditionalFormatting>
  <conditionalFormatting sqref="L182">
    <cfRule type="expression" dxfId="358" priority="398" stopIfTrue="1">
      <formula>$L171&lt;&gt;""</formula>
    </cfRule>
  </conditionalFormatting>
  <conditionalFormatting sqref="O182">
    <cfRule type="expression" dxfId="357" priority="397" stopIfTrue="1">
      <formula>$L171&lt;&gt;""</formula>
    </cfRule>
  </conditionalFormatting>
  <conditionalFormatting sqref="O185">
    <cfRule type="expression" dxfId="356" priority="395" stopIfTrue="1">
      <formula>$L171&lt;&gt;""</formula>
    </cfRule>
  </conditionalFormatting>
  <conditionalFormatting sqref="L185">
    <cfRule type="expression" dxfId="355" priority="394" stopIfTrue="1">
      <formula>$L171&lt;&gt;""</formula>
    </cfRule>
  </conditionalFormatting>
  <conditionalFormatting sqref="M182:N182">
    <cfRule type="expression" dxfId="354" priority="393" stopIfTrue="1">
      <formula>$L171&lt;&gt;""</formula>
    </cfRule>
  </conditionalFormatting>
  <conditionalFormatting sqref="M183:N183">
    <cfRule type="expression" dxfId="353" priority="392" stopIfTrue="1">
      <formula>$L171&lt;&gt;""</formula>
    </cfRule>
  </conditionalFormatting>
  <conditionalFormatting sqref="M184:N184">
    <cfRule type="expression" dxfId="352" priority="391" stopIfTrue="1">
      <formula>$L171&lt;&gt;""</formula>
    </cfRule>
  </conditionalFormatting>
  <conditionalFormatting sqref="O184">
    <cfRule type="expression" dxfId="351" priority="390" stopIfTrue="1">
      <formula>$L171&lt;&gt;""</formula>
    </cfRule>
  </conditionalFormatting>
  <conditionalFormatting sqref="O183">
    <cfRule type="expression" dxfId="350" priority="389" stopIfTrue="1">
      <formula>$L171&lt;&gt;""</formula>
    </cfRule>
  </conditionalFormatting>
  <conditionalFormatting sqref="L182:L184">
    <cfRule type="expression" dxfId="349" priority="385">
      <formula>$L171&lt;&gt;""</formula>
    </cfRule>
  </conditionalFormatting>
  <conditionalFormatting sqref="H205">
    <cfRule type="expression" dxfId="348" priority="384" stopIfTrue="1">
      <formula>$E189&lt;&gt;""</formula>
    </cfRule>
  </conditionalFormatting>
  <conditionalFormatting sqref="I205">
    <cfRule type="expression" dxfId="347" priority="383" stopIfTrue="1">
      <formula>$E189&lt;&gt;""</formula>
    </cfRule>
  </conditionalFormatting>
  <conditionalFormatting sqref="E205">
    <cfRule type="expression" dxfId="346" priority="382" stopIfTrue="1">
      <formula>$E189&lt;&gt;""</formula>
    </cfRule>
  </conditionalFormatting>
  <conditionalFormatting sqref="F205:G205">
    <cfRule type="expression" dxfId="345" priority="381" stopIfTrue="1">
      <formula>$E189&lt;&gt;""</formula>
    </cfRule>
  </conditionalFormatting>
  <conditionalFormatting sqref="E200">
    <cfRule type="expression" dxfId="344" priority="380" stopIfTrue="1">
      <formula>$E189&lt;&gt;""</formula>
    </cfRule>
  </conditionalFormatting>
  <conditionalFormatting sqref="H200">
    <cfRule type="expression" dxfId="343" priority="378" stopIfTrue="1">
      <formula>$E189&lt;&gt;""</formula>
    </cfRule>
  </conditionalFormatting>
  <conditionalFormatting sqref="I200">
    <cfRule type="expression" dxfId="342" priority="377" stopIfTrue="1">
      <formula>$E189&lt;&gt;""</formula>
    </cfRule>
  </conditionalFormatting>
  <conditionalFormatting sqref="H203">
    <cfRule type="expression" dxfId="341" priority="376" stopIfTrue="1">
      <formula>$E189&lt;&gt;""</formula>
    </cfRule>
  </conditionalFormatting>
  <conditionalFormatting sqref="E203">
    <cfRule type="expression" dxfId="340" priority="375" stopIfTrue="1">
      <formula>$E189&lt;&gt;""</formula>
    </cfRule>
  </conditionalFormatting>
  <conditionalFormatting sqref="F200:G200">
    <cfRule type="expression" dxfId="339" priority="374" stopIfTrue="1">
      <formula>$E189&lt;&gt;""</formula>
    </cfRule>
  </conditionalFormatting>
  <conditionalFormatting sqref="F201:G201">
    <cfRule type="expression" dxfId="338" priority="373" stopIfTrue="1">
      <formula>$E189&lt;&gt;""</formula>
    </cfRule>
  </conditionalFormatting>
  <conditionalFormatting sqref="F202:G202">
    <cfRule type="expression" dxfId="337" priority="372" stopIfTrue="1">
      <formula>$E189&lt;&gt;""</formula>
    </cfRule>
  </conditionalFormatting>
  <conditionalFormatting sqref="H202">
    <cfRule type="expression" dxfId="336" priority="371" stopIfTrue="1">
      <formula>$E189&lt;&gt;""</formula>
    </cfRule>
  </conditionalFormatting>
  <conditionalFormatting sqref="H201">
    <cfRule type="expression" dxfId="335" priority="370" stopIfTrue="1">
      <formula>$E189&lt;&gt;""</formula>
    </cfRule>
  </conditionalFormatting>
  <conditionalFormatting sqref="I201">
    <cfRule type="expression" dxfId="334" priority="369" stopIfTrue="1">
      <formula>$E189&lt;&gt;""</formula>
    </cfRule>
  </conditionalFormatting>
  <conditionalFormatting sqref="I202">
    <cfRule type="expression" dxfId="333" priority="368" stopIfTrue="1">
      <formula>$E189&lt;&gt;""</formula>
    </cfRule>
  </conditionalFormatting>
  <conditionalFormatting sqref="I203">
    <cfRule type="expression" dxfId="332" priority="367" stopIfTrue="1">
      <formula>$E189&lt;&gt;""</formula>
    </cfRule>
  </conditionalFormatting>
  <conditionalFormatting sqref="E200:E202">
    <cfRule type="expression" dxfId="331" priority="366">
      <formula>$E189&lt;&gt;""</formula>
    </cfRule>
  </conditionalFormatting>
  <conditionalFormatting sqref="O205">
    <cfRule type="expression" dxfId="330" priority="365" stopIfTrue="1">
      <formula>$L189&lt;&gt;""</formula>
    </cfRule>
  </conditionalFormatting>
  <conditionalFormatting sqref="P205">
    <cfRule type="expression" dxfId="329" priority="364" stopIfTrue="1">
      <formula>$L189&lt;&gt;""</formula>
    </cfRule>
  </conditionalFormatting>
  <conditionalFormatting sqref="L205">
    <cfRule type="expression" dxfId="328" priority="363" stopIfTrue="1">
      <formula>$L189&lt;&gt;""</formula>
    </cfRule>
  </conditionalFormatting>
  <conditionalFormatting sqref="M205:N205">
    <cfRule type="expression" dxfId="327" priority="362" stopIfTrue="1">
      <formula>$L189&lt;&gt;""</formula>
    </cfRule>
  </conditionalFormatting>
  <conditionalFormatting sqref="L200">
    <cfRule type="expression" dxfId="326" priority="361" stopIfTrue="1">
      <formula>$L189&lt;&gt;""</formula>
    </cfRule>
  </conditionalFormatting>
  <conditionalFormatting sqref="O200">
    <cfRule type="expression" dxfId="325" priority="360" stopIfTrue="1">
      <formula>$L189&lt;&gt;""</formula>
    </cfRule>
  </conditionalFormatting>
  <conditionalFormatting sqref="O203">
    <cfRule type="expression" dxfId="324" priority="358" stopIfTrue="1">
      <formula>$L189&lt;&gt;""</formula>
    </cfRule>
  </conditionalFormatting>
  <conditionalFormatting sqref="L203">
    <cfRule type="expression" dxfId="323" priority="357" stopIfTrue="1">
      <formula>$L189&lt;&gt;""</formula>
    </cfRule>
  </conditionalFormatting>
  <conditionalFormatting sqref="M200:N200">
    <cfRule type="expression" dxfId="322" priority="356" stopIfTrue="1">
      <formula>$L189&lt;&gt;""</formula>
    </cfRule>
  </conditionalFormatting>
  <conditionalFormatting sqref="M201:N201">
    <cfRule type="expression" dxfId="321" priority="355" stopIfTrue="1">
      <formula>$L189&lt;&gt;""</formula>
    </cfRule>
  </conditionalFormatting>
  <conditionalFormatting sqref="M202:N202">
    <cfRule type="expression" dxfId="320" priority="354" stopIfTrue="1">
      <formula>$L189&lt;&gt;""</formula>
    </cfRule>
  </conditionalFormatting>
  <conditionalFormatting sqref="O202">
    <cfRule type="expression" dxfId="319" priority="353" stopIfTrue="1">
      <formula>$L189&lt;&gt;""</formula>
    </cfRule>
  </conditionalFormatting>
  <conditionalFormatting sqref="O201">
    <cfRule type="expression" dxfId="318" priority="352" stopIfTrue="1">
      <formula>$L189&lt;&gt;""</formula>
    </cfRule>
  </conditionalFormatting>
  <conditionalFormatting sqref="L200:L202">
    <cfRule type="expression" dxfId="317" priority="348">
      <formula>$L189&lt;&gt;""</formula>
    </cfRule>
  </conditionalFormatting>
  <conditionalFormatting sqref="H223">
    <cfRule type="expression" dxfId="316" priority="347" stopIfTrue="1">
      <formula>$E207&lt;&gt;""</formula>
    </cfRule>
  </conditionalFormatting>
  <conditionalFormatting sqref="I223">
    <cfRule type="expression" dxfId="315" priority="346" stopIfTrue="1">
      <formula>$E207&lt;&gt;""</formula>
    </cfRule>
  </conditionalFormatting>
  <conditionalFormatting sqref="E223">
    <cfRule type="expression" dxfId="314" priority="345" stopIfTrue="1">
      <formula>$E207&lt;&gt;""</formula>
    </cfRule>
  </conditionalFormatting>
  <conditionalFormatting sqref="F223:G223">
    <cfRule type="expression" dxfId="313" priority="344" stopIfTrue="1">
      <formula>$E207&lt;&gt;""</formula>
    </cfRule>
  </conditionalFormatting>
  <conditionalFormatting sqref="E218">
    <cfRule type="expression" dxfId="312" priority="343" stopIfTrue="1">
      <formula>$E207&lt;&gt;""</formula>
    </cfRule>
  </conditionalFormatting>
  <conditionalFormatting sqref="H218">
    <cfRule type="expression" dxfId="311" priority="341" stopIfTrue="1">
      <formula>$E207&lt;&gt;""</formula>
    </cfRule>
  </conditionalFormatting>
  <conditionalFormatting sqref="I218">
    <cfRule type="expression" dxfId="310" priority="340" stopIfTrue="1">
      <formula>$E207&lt;&gt;""</formula>
    </cfRule>
  </conditionalFormatting>
  <conditionalFormatting sqref="H221">
    <cfRule type="expression" dxfId="309" priority="339" stopIfTrue="1">
      <formula>$E207&lt;&gt;""</formula>
    </cfRule>
  </conditionalFormatting>
  <conditionalFormatting sqref="E221">
    <cfRule type="expression" dxfId="308" priority="338" stopIfTrue="1">
      <formula>$E207&lt;&gt;""</formula>
    </cfRule>
  </conditionalFormatting>
  <conditionalFormatting sqref="F218:G218">
    <cfRule type="expression" dxfId="307" priority="337" stopIfTrue="1">
      <formula>$E207&lt;&gt;""</formula>
    </cfRule>
  </conditionalFormatting>
  <conditionalFormatting sqref="F219:G219">
    <cfRule type="expression" dxfId="306" priority="336" stopIfTrue="1">
      <formula>$E207&lt;&gt;""</formula>
    </cfRule>
  </conditionalFormatting>
  <conditionalFormatting sqref="F220:G220">
    <cfRule type="expression" dxfId="305" priority="335" stopIfTrue="1">
      <formula>$E207&lt;&gt;""</formula>
    </cfRule>
  </conditionalFormatting>
  <conditionalFormatting sqref="H220">
    <cfRule type="expression" dxfId="304" priority="334" stopIfTrue="1">
      <formula>$E207&lt;&gt;""</formula>
    </cfRule>
  </conditionalFormatting>
  <conditionalFormatting sqref="H219">
    <cfRule type="expression" dxfId="303" priority="333" stopIfTrue="1">
      <formula>$E207&lt;&gt;""</formula>
    </cfRule>
  </conditionalFormatting>
  <conditionalFormatting sqref="I219">
    <cfRule type="expression" dxfId="302" priority="332" stopIfTrue="1">
      <formula>$E207&lt;&gt;""</formula>
    </cfRule>
  </conditionalFormatting>
  <conditionalFormatting sqref="I220">
    <cfRule type="expression" dxfId="301" priority="331" stopIfTrue="1">
      <formula>$E207&lt;&gt;""</formula>
    </cfRule>
  </conditionalFormatting>
  <conditionalFormatting sqref="I221">
    <cfRule type="expression" dxfId="300" priority="330" stopIfTrue="1">
      <formula>$E207&lt;&gt;""</formula>
    </cfRule>
  </conditionalFormatting>
  <conditionalFormatting sqref="E218:E220">
    <cfRule type="expression" dxfId="299" priority="329">
      <formula>$E207&lt;&gt;""</formula>
    </cfRule>
  </conditionalFormatting>
  <conditionalFormatting sqref="O223">
    <cfRule type="expression" dxfId="298" priority="328" stopIfTrue="1">
      <formula>$L207&lt;&gt;""</formula>
    </cfRule>
  </conditionalFormatting>
  <conditionalFormatting sqref="P223">
    <cfRule type="expression" dxfId="297" priority="327" stopIfTrue="1">
      <formula>$L207&lt;&gt;""</formula>
    </cfRule>
  </conditionalFormatting>
  <conditionalFormatting sqref="L223">
    <cfRule type="expression" dxfId="296" priority="326" stopIfTrue="1">
      <formula>$L207&lt;&gt;""</formula>
    </cfRule>
  </conditionalFormatting>
  <conditionalFormatting sqref="M223:N223">
    <cfRule type="expression" dxfId="295" priority="325" stopIfTrue="1">
      <formula>$L207&lt;&gt;""</formula>
    </cfRule>
  </conditionalFormatting>
  <conditionalFormatting sqref="L218">
    <cfRule type="expression" dxfId="294" priority="324" stopIfTrue="1">
      <formula>$L207&lt;&gt;""</formula>
    </cfRule>
  </conditionalFormatting>
  <conditionalFormatting sqref="O218">
    <cfRule type="expression" dxfId="293" priority="323" stopIfTrue="1">
      <formula>$L207&lt;&gt;""</formula>
    </cfRule>
  </conditionalFormatting>
  <conditionalFormatting sqref="O221">
    <cfRule type="expression" dxfId="292" priority="321" stopIfTrue="1">
      <formula>$L207&lt;&gt;""</formula>
    </cfRule>
  </conditionalFormatting>
  <conditionalFormatting sqref="L221">
    <cfRule type="expression" dxfId="291" priority="320" stopIfTrue="1">
      <formula>$L207&lt;&gt;""</formula>
    </cfRule>
  </conditionalFormatting>
  <conditionalFormatting sqref="M218:N218">
    <cfRule type="expression" dxfId="290" priority="319" stopIfTrue="1">
      <formula>$L207&lt;&gt;""</formula>
    </cfRule>
  </conditionalFormatting>
  <conditionalFormatting sqref="M219:N219">
    <cfRule type="expression" dxfId="289" priority="318" stopIfTrue="1">
      <formula>$L207&lt;&gt;""</formula>
    </cfRule>
  </conditionalFormatting>
  <conditionalFormatting sqref="M220:N220">
    <cfRule type="expression" dxfId="288" priority="317" stopIfTrue="1">
      <formula>$L207&lt;&gt;""</formula>
    </cfRule>
  </conditionalFormatting>
  <conditionalFormatting sqref="O220">
    <cfRule type="expression" dxfId="287" priority="316" stopIfTrue="1">
      <formula>$L207&lt;&gt;""</formula>
    </cfRule>
  </conditionalFormatting>
  <conditionalFormatting sqref="O219">
    <cfRule type="expression" dxfId="286" priority="315" stopIfTrue="1">
      <formula>$L207&lt;&gt;""</formula>
    </cfRule>
  </conditionalFormatting>
  <conditionalFormatting sqref="L218:L220">
    <cfRule type="expression" dxfId="285" priority="311">
      <formula>$L207&lt;&gt;""</formula>
    </cfRule>
  </conditionalFormatting>
  <conditionalFormatting sqref="H241">
    <cfRule type="expression" dxfId="284" priority="310" stopIfTrue="1">
      <formula>$E225&lt;&gt;""</formula>
    </cfRule>
  </conditionalFormatting>
  <conditionalFormatting sqref="I241">
    <cfRule type="expression" dxfId="283" priority="309" stopIfTrue="1">
      <formula>$E225&lt;&gt;""</formula>
    </cfRule>
  </conditionalFormatting>
  <conditionalFormatting sqref="E241">
    <cfRule type="expression" dxfId="282" priority="308" stopIfTrue="1">
      <formula>$E225&lt;&gt;""</formula>
    </cfRule>
  </conditionalFormatting>
  <conditionalFormatting sqref="F241:G241">
    <cfRule type="expression" dxfId="281" priority="307" stopIfTrue="1">
      <formula>$E225&lt;&gt;""</formula>
    </cfRule>
  </conditionalFormatting>
  <conditionalFormatting sqref="E236">
    <cfRule type="expression" dxfId="280" priority="306" stopIfTrue="1">
      <formula>$E225&lt;&gt;""</formula>
    </cfRule>
  </conditionalFormatting>
  <conditionalFormatting sqref="H236">
    <cfRule type="expression" dxfId="279" priority="304" stopIfTrue="1">
      <formula>$E225&lt;&gt;""</formula>
    </cfRule>
  </conditionalFormatting>
  <conditionalFormatting sqref="I236">
    <cfRule type="expression" dxfId="278" priority="303" stopIfTrue="1">
      <formula>$E225&lt;&gt;""</formula>
    </cfRule>
  </conditionalFormatting>
  <conditionalFormatting sqref="H239">
    <cfRule type="expression" dxfId="277" priority="302" stopIfTrue="1">
      <formula>$E225&lt;&gt;""</formula>
    </cfRule>
  </conditionalFormatting>
  <conditionalFormatting sqref="E239">
    <cfRule type="expression" dxfId="276" priority="301" stopIfTrue="1">
      <formula>$E225&lt;&gt;""</formula>
    </cfRule>
  </conditionalFormatting>
  <conditionalFormatting sqref="F236:G236">
    <cfRule type="expression" dxfId="275" priority="300" stopIfTrue="1">
      <formula>$E225&lt;&gt;""</formula>
    </cfRule>
  </conditionalFormatting>
  <conditionalFormatting sqref="F237:G237">
    <cfRule type="expression" dxfId="274" priority="299" stopIfTrue="1">
      <formula>$E225&lt;&gt;""</formula>
    </cfRule>
  </conditionalFormatting>
  <conditionalFormatting sqref="F238:G238">
    <cfRule type="expression" dxfId="273" priority="298" stopIfTrue="1">
      <formula>$E225&lt;&gt;""</formula>
    </cfRule>
  </conditionalFormatting>
  <conditionalFormatting sqref="H238">
    <cfRule type="expression" dxfId="272" priority="297" stopIfTrue="1">
      <formula>$E225&lt;&gt;""</formula>
    </cfRule>
  </conditionalFormatting>
  <conditionalFormatting sqref="H237">
    <cfRule type="expression" dxfId="271" priority="296" stopIfTrue="1">
      <formula>$E225&lt;&gt;""</formula>
    </cfRule>
  </conditionalFormatting>
  <conditionalFormatting sqref="I237">
    <cfRule type="expression" dxfId="270" priority="295" stopIfTrue="1">
      <formula>$E225&lt;&gt;""</formula>
    </cfRule>
  </conditionalFormatting>
  <conditionalFormatting sqref="I238">
    <cfRule type="expression" dxfId="269" priority="294" stopIfTrue="1">
      <formula>$E225&lt;&gt;""</formula>
    </cfRule>
  </conditionalFormatting>
  <conditionalFormatting sqref="I239">
    <cfRule type="expression" dxfId="268" priority="293" stopIfTrue="1">
      <formula>$E225&lt;&gt;""</formula>
    </cfRule>
  </conditionalFormatting>
  <conditionalFormatting sqref="E236:E238">
    <cfRule type="expression" dxfId="267" priority="292">
      <formula>$E225&lt;&gt;""</formula>
    </cfRule>
  </conditionalFormatting>
  <conditionalFormatting sqref="O241">
    <cfRule type="expression" dxfId="266" priority="291" stopIfTrue="1">
      <formula>$L225&lt;&gt;""</formula>
    </cfRule>
  </conditionalFormatting>
  <conditionalFormatting sqref="P241">
    <cfRule type="expression" dxfId="265" priority="290" stopIfTrue="1">
      <formula>$L225&lt;&gt;""</formula>
    </cfRule>
  </conditionalFormatting>
  <conditionalFormatting sqref="L241">
    <cfRule type="expression" dxfId="264" priority="289" stopIfTrue="1">
      <formula>$L225&lt;&gt;""</formula>
    </cfRule>
  </conditionalFormatting>
  <conditionalFormatting sqref="M241:N241">
    <cfRule type="expression" dxfId="263" priority="288" stopIfTrue="1">
      <formula>$L225&lt;&gt;""</formula>
    </cfRule>
  </conditionalFormatting>
  <conditionalFormatting sqref="L236">
    <cfRule type="expression" dxfId="262" priority="287" stopIfTrue="1">
      <formula>$L225&lt;&gt;""</formula>
    </cfRule>
  </conditionalFormatting>
  <conditionalFormatting sqref="O236">
    <cfRule type="expression" dxfId="261" priority="286" stopIfTrue="1">
      <formula>$L225&lt;&gt;""</formula>
    </cfRule>
  </conditionalFormatting>
  <conditionalFormatting sqref="O239">
    <cfRule type="expression" dxfId="260" priority="284" stopIfTrue="1">
      <formula>$L225&lt;&gt;""</formula>
    </cfRule>
  </conditionalFormatting>
  <conditionalFormatting sqref="L239">
    <cfRule type="expression" dxfId="259" priority="283" stopIfTrue="1">
      <formula>$L225&lt;&gt;""</formula>
    </cfRule>
  </conditionalFormatting>
  <conditionalFormatting sqref="M236:N236">
    <cfRule type="expression" dxfId="258" priority="282" stopIfTrue="1">
      <formula>$L225&lt;&gt;""</formula>
    </cfRule>
  </conditionalFormatting>
  <conditionalFormatting sqref="M237:N237">
    <cfRule type="expression" dxfId="257" priority="281" stopIfTrue="1">
      <formula>$L225&lt;&gt;""</formula>
    </cfRule>
  </conditionalFormatting>
  <conditionalFormatting sqref="M238:N238">
    <cfRule type="expression" dxfId="256" priority="280" stopIfTrue="1">
      <formula>$L225&lt;&gt;""</formula>
    </cfRule>
  </conditionalFormatting>
  <conditionalFormatting sqref="O238">
    <cfRule type="expression" dxfId="255" priority="279" stopIfTrue="1">
      <formula>$L225&lt;&gt;""</formula>
    </cfRule>
  </conditionalFormatting>
  <conditionalFormatting sqref="O237">
    <cfRule type="expression" dxfId="254" priority="278" stopIfTrue="1">
      <formula>$L225&lt;&gt;""</formula>
    </cfRule>
  </conditionalFormatting>
  <conditionalFormatting sqref="L236:L238">
    <cfRule type="expression" dxfId="253" priority="274">
      <formula>$L225&lt;&gt;""</formula>
    </cfRule>
  </conditionalFormatting>
  <conditionalFormatting sqref="H259">
    <cfRule type="expression" dxfId="252" priority="273" stopIfTrue="1">
      <formula>$E243&lt;&gt;""</formula>
    </cfRule>
  </conditionalFormatting>
  <conditionalFormatting sqref="I259">
    <cfRule type="expression" dxfId="251" priority="272" stopIfTrue="1">
      <formula>$E243&lt;&gt;""</formula>
    </cfRule>
  </conditionalFormatting>
  <conditionalFormatting sqref="E259">
    <cfRule type="expression" dxfId="250" priority="271" stopIfTrue="1">
      <formula>$E243&lt;&gt;""</formula>
    </cfRule>
  </conditionalFormatting>
  <conditionalFormatting sqref="F259:G259">
    <cfRule type="expression" dxfId="249" priority="270" stopIfTrue="1">
      <formula>$E243&lt;&gt;""</formula>
    </cfRule>
  </conditionalFormatting>
  <conditionalFormatting sqref="E254">
    <cfRule type="expression" dxfId="248" priority="269" stopIfTrue="1">
      <formula>$E243&lt;&gt;""</formula>
    </cfRule>
  </conditionalFormatting>
  <conditionalFormatting sqref="H254">
    <cfRule type="expression" dxfId="247" priority="267" stopIfTrue="1">
      <formula>$E243&lt;&gt;""</formula>
    </cfRule>
  </conditionalFormatting>
  <conditionalFormatting sqref="I254">
    <cfRule type="expression" dxfId="246" priority="266" stopIfTrue="1">
      <formula>$E243&lt;&gt;""</formula>
    </cfRule>
  </conditionalFormatting>
  <conditionalFormatting sqref="H257">
    <cfRule type="expression" dxfId="245" priority="265" stopIfTrue="1">
      <formula>$E243&lt;&gt;""</formula>
    </cfRule>
  </conditionalFormatting>
  <conditionalFormatting sqref="E257">
    <cfRule type="expression" dxfId="244" priority="264" stopIfTrue="1">
      <formula>$E243&lt;&gt;""</formula>
    </cfRule>
  </conditionalFormatting>
  <conditionalFormatting sqref="F254:G254">
    <cfRule type="expression" dxfId="243" priority="263" stopIfTrue="1">
      <formula>$E243&lt;&gt;""</formula>
    </cfRule>
  </conditionalFormatting>
  <conditionalFormatting sqref="F255:G255">
    <cfRule type="expression" dxfId="242" priority="262" stopIfTrue="1">
      <formula>$E243&lt;&gt;""</formula>
    </cfRule>
  </conditionalFormatting>
  <conditionalFormatting sqref="F256:G256">
    <cfRule type="expression" dxfId="241" priority="261" stopIfTrue="1">
      <formula>$E243&lt;&gt;""</formula>
    </cfRule>
  </conditionalFormatting>
  <conditionalFormatting sqref="H256">
    <cfRule type="expression" dxfId="240" priority="260" stopIfTrue="1">
      <formula>$E243&lt;&gt;""</formula>
    </cfRule>
  </conditionalFormatting>
  <conditionalFormatting sqref="H255">
    <cfRule type="expression" dxfId="239" priority="259" stopIfTrue="1">
      <formula>$E243&lt;&gt;""</formula>
    </cfRule>
  </conditionalFormatting>
  <conditionalFormatting sqref="I255">
    <cfRule type="expression" dxfId="238" priority="258" stopIfTrue="1">
      <formula>$E243&lt;&gt;""</formula>
    </cfRule>
  </conditionalFormatting>
  <conditionalFormatting sqref="I256">
    <cfRule type="expression" dxfId="237" priority="257" stopIfTrue="1">
      <formula>$E243&lt;&gt;""</formula>
    </cfRule>
  </conditionalFormatting>
  <conditionalFormatting sqref="I257">
    <cfRule type="expression" dxfId="236" priority="256" stopIfTrue="1">
      <formula>$E243&lt;&gt;""</formula>
    </cfRule>
  </conditionalFormatting>
  <conditionalFormatting sqref="E254:E256">
    <cfRule type="expression" dxfId="235" priority="255">
      <formula>$E243&lt;&gt;""</formula>
    </cfRule>
  </conditionalFormatting>
  <conditionalFormatting sqref="O259">
    <cfRule type="expression" dxfId="234" priority="254" stopIfTrue="1">
      <formula>$L243&lt;&gt;""</formula>
    </cfRule>
  </conditionalFormatting>
  <conditionalFormatting sqref="P259">
    <cfRule type="expression" dxfId="233" priority="253" stopIfTrue="1">
      <formula>$L243&lt;&gt;""</formula>
    </cfRule>
  </conditionalFormatting>
  <conditionalFormatting sqref="L259">
    <cfRule type="expression" dxfId="232" priority="252" stopIfTrue="1">
      <formula>$L243&lt;&gt;""</formula>
    </cfRule>
  </conditionalFormatting>
  <conditionalFormatting sqref="M259:N259">
    <cfRule type="expression" dxfId="231" priority="251" stopIfTrue="1">
      <formula>$L243&lt;&gt;""</formula>
    </cfRule>
  </conditionalFormatting>
  <conditionalFormatting sqref="L254">
    <cfRule type="expression" dxfId="230" priority="250" stopIfTrue="1">
      <formula>$L243&lt;&gt;""</formula>
    </cfRule>
  </conditionalFormatting>
  <conditionalFormatting sqref="O254">
    <cfRule type="expression" dxfId="229" priority="249" stopIfTrue="1">
      <formula>$L243&lt;&gt;""</formula>
    </cfRule>
  </conditionalFormatting>
  <conditionalFormatting sqref="O257">
    <cfRule type="expression" dxfId="228" priority="247" stopIfTrue="1">
      <formula>$L243&lt;&gt;""</formula>
    </cfRule>
  </conditionalFormatting>
  <conditionalFormatting sqref="L257">
    <cfRule type="expression" dxfId="227" priority="246" stopIfTrue="1">
      <formula>$L243&lt;&gt;""</formula>
    </cfRule>
  </conditionalFormatting>
  <conditionalFormatting sqref="M254:N254">
    <cfRule type="expression" dxfId="226" priority="245" stopIfTrue="1">
      <formula>$L243&lt;&gt;""</formula>
    </cfRule>
  </conditionalFormatting>
  <conditionalFormatting sqref="M255:N255">
    <cfRule type="expression" dxfId="225" priority="244" stopIfTrue="1">
      <formula>$L243&lt;&gt;""</formula>
    </cfRule>
  </conditionalFormatting>
  <conditionalFormatting sqref="M256:N256">
    <cfRule type="expression" dxfId="224" priority="243" stopIfTrue="1">
      <formula>$L243&lt;&gt;""</formula>
    </cfRule>
  </conditionalFormatting>
  <conditionalFormatting sqref="O256">
    <cfRule type="expression" dxfId="223" priority="242" stopIfTrue="1">
      <formula>$L243&lt;&gt;""</formula>
    </cfRule>
  </conditionalFormatting>
  <conditionalFormatting sqref="O255">
    <cfRule type="expression" dxfId="222" priority="241" stopIfTrue="1">
      <formula>$L243&lt;&gt;""</formula>
    </cfRule>
  </conditionalFormatting>
  <conditionalFormatting sqref="L254:L256">
    <cfRule type="expression" dxfId="221" priority="237">
      <formula>$L243&lt;&gt;""</formula>
    </cfRule>
  </conditionalFormatting>
  <conditionalFormatting sqref="P146">
    <cfRule type="expression" dxfId="220" priority="235" stopIfTrue="1">
      <formula>$L135&lt;&gt;""</formula>
    </cfRule>
  </conditionalFormatting>
  <conditionalFormatting sqref="P147">
    <cfRule type="expression" dxfId="219" priority="234" stopIfTrue="1">
      <formula>$L135&lt;&gt;""</formula>
    </cfRule>
  </conditionalFormatting>
  <conditionalFormatting sqref="P149">
    <cfRule type="expression" dxfId="218" priority="233" stopIfTrue="1">
      <formula>$L135&lt;&gt;""</formula>
    </cfRule>
  </conditionalFormatting>
  <conditionalFormatting sqref="P148">
    <cfRule type="expression" dxfId="217" priority="232" stopIfTrue="1">
      <formula>$L135&lt;&gt;""</formula>
    </cfRule>
  </conditionalFormatting>
  <conditionalFormatting sqref="P164">
    <cfRule type="expression" dxfId="216" priority="231" stopIfTrue="1">
      <formula>$L153&lt;&gt;""</formula>
    </cfRule>
  </conditionalFormatting>
  <conditionalFormatting sqref="P165">
    <cfRule type="expression" dxfId="215" priority="230" stopIfTrue="1">
      <formula>$L153&lt;&gt;""</formula>
    </cfRule>
  </conditionalFormatting>
  <conditionalFormatting sqref="P167">
    <cfRule type="expression" dxfId="214" priority="229" stopIfTrue="1">
      <formula>$L153&lt;&gt;""</formula>
    </cfRule>
  </conditionalFormatting>
  <conditionalFormatting sqref="P166">
    <cfRule type="expression" dxfId="213" priority="228" stopIfTrue="1">
      <formula>$L153&lt;&gt;""</formula>
    </cfRule>
  </conditionalFormatting>
  <conditionalFormatting sqref="P182">
    <cfRule type="expression" dxfId="212" priority="227" stopIfTrue="1">
      <formula>$L171&lt;&gt;""</formula>
    </cfRule>
  </conditionalFormatting>
  <conditionalFormatting sqref="P183">
    <cfRule type="expression" dxfId="211" priority="226" stopIfTrue="1">
      <formula>$L171&lt;&gt;""</formula>
    </cfRule>
  </conditionalFormatting>
  <conditionalFormatting sqref="P185">
    <cfRule type="expression" dxfId="210" priority="225" stopIfTrue="1">
      <formula>$L171&lt;&gt;""</formula>
    </cfRule>
  </conditionalFormatting>
  <conditionalFormatting sqref="P184">
    <cfRule type="expression" dxfId="209" priority="224" stopIfTrue="1">
      <formula>$L171&lt;&gt;""</formula>
    </cfRule>
  </conditionalFormatting>
  <conditionalFormatting sqref="P256">
    <cfRule type="expression" dxfId="208" priority="208" stopIfTrue="1">
      <formula>$L243&lt;&gt;""</formula>
    </cfRule>
  </conditionalFormatting>
  <conditionalFormatting sqref="P200">
    <cfRule type="expression" dxfId="207" priority="223" stopIfTrue="1">
      <formula>$L189&lt;&gt;""</formula>
    </cfRule>
  </conditionalFormatting>
  <conditionalFormatting sqref="P201">
    <cfRule type="expression" dxfId="206" priority="222" stopIfTrue="1">
      <formula>$L189&lt;&gt;""</formula>
    </cfRule>
  </conditionalFormatting>
  <conditionalFormatting sqref="P203">
    <cfRule type="expression" dxfId="205" priority="221" stopIfTrue="1">
      <formula>$L189&lt;&gt;""</formula>
    </cfRule>
  </conditionalFormatting>
  <conditionalFormatting sqref="P202">
    <cfRule type="expression" dxfId="204" priority="220" stopIfTrue="1">
      <formula>$L189&lt;&gt;""</formula>
    </cfRule>
  </conditionalFormatting>
  <conditionalFormatting sqref="P218">
    <cfRule type="expression" dxfId="203" priority="219" stopIfTrue="1">
      <formula>$L207&lt;&gt;""</formula>
    </cfRule>
  </conditionalFormatting>
  <conditionalFormatting sqref="P219">
    <cfRule type="expression" dxfId="202" priority="218" stopIfTrue="1">
      <formula>$L207&lt;&gt;""</formula>
    </cfRule>
  </conditionalFormatting>
  <conditionalFormatting sqref="P221">
    <cfRule type="expression" dxfId="201" priority="217" stopIfTrue="1">
      <formula>$L207&lt;&gt;""</formula>
    </cfRule>
  </conditionalFormatting>
  <conditionalFormatting sqref="P220">
    <cfRule type="expression" dxfId="200" priority="216" stopIfTrue="1">
      <formula>$L207&lt;&gt;""</formula>
    </cfRule>
  </conditionalFormatting>
  <conditionalFormatting sqref="P236">
    <cfRule type="expression" dxfId="199" priority="215" stopIfTrue="1">
      <formula>$L225&lt;&gt;""</formula>
    </cfRule>
  </conditionalFormatting>
  <conditionalFormatting sqref="P237">
    <cfRule type="expression" dxfId="198" priority="214" stopIfTrue="1">
      <formula>$L225&lt;&gt;""</formula>
    </cfRule>
  </conditionalFormatting>
  <conditionalFormatting sqref="P239">
    <cfRule type="expression" dxfId="197" priority="213" stopIfTrue="1">
      <formula>$L225&lt;&gt;""</formula>
    </cfRule>
  </conditionalFormatting>
  <conditionalFormatting sqref="P238">
    <cfRule type="expression" dxfId="196" priority="212" stopIfTrue="1">
      <formula>$L225&lt;&gt;""</formula>
    </cfRule>
  </conditionalFormatting>
  <conditionalFormatting sqref="P274">
    <cfRule type="expression" dxfId="195" priority="171" stopIfTrue="1">
      <formula>$L261&lt;&gt;""</formula>
    </cfRule>
  </conditionalFormatting>
  <conditionalFormatting sqref="P254">
    <cfRule type="expression" dxfId="194" priority="211" stopIfTrue="1">
      <formula>$L243&lt;&gt;""</formula>
    </cfRule>
  </conditionalFormatting>
  <conditionalFormatting sqref="P255">
    <cfRule type="expression" dxfId="193" priority="210" stopIfTrue="1">
      <formula>$L243&lt;&gt;""</formula>
    </cfRule>
  </conditionalFormatting>
  <conditionalFormatting sqref="P257">
    <cfRule type="expression" dxfId="192" priority="209" stopIfTrue="1">
      <formula>$L243&lt;&gt;""</formula>
    </cfRule>
  </conditionalFormatting>
  <conditionalFormatting sqref="P292">
    <cfRule type="expression" dxfId="191" priority="134" stopIfTrue="1">
      <formula>$L279&lt;&gt;""</formula>
    </cfRule>
  </conditionalFormatting>
  <conditionalFormatting sqref="H277">
    <cfRule type="expression" dxfId="190" priority="207" stopIfTrue="1">
      <formula>$E261&lt;&gt;""</formula>
    </cfRule>
  </conditionalFormatting>
  <conditionalFormatting sqref="I277">
    <cfRule type="expression" dxfId="189" priority="206" stopIfTrue="1">
      <formula>$E261&lt;&gt;""</formula>
    </cfRule>
  </conditionalFormatting>
  <conditionalFormatting sqref="E277">
    <cfRule type="expression" dxfId="188" priority="205" stopIfTrue="1">
      <formula>$E261&lt;&gt;""</formula>
    </cfRule>
  </conditionalFormatting>
  <conditionalFormatting sqref="F277:G277">
    <cfRule type="expression" dxfId="187" priority="204" stopIfTrue="1">
      <formula>$E261&lt;&gt;""</formula>
    </cfRule>
  </conditionalFormatting>
  <conditionalFormatting sqref="E272">
    <cfRule type="expression" dxfId="186" priority="203" stopIfTrue="1">
      <formula>$E261&lt;&gt;""</formula>
    </cfRule>
  </conditionalFormatting>
  <conditionalFormatting sqref="H272">
    <cfRule type="expression" dxfId="185" priority="201" stopIfTrue="1">
      <formula>$E261&lt;&gt;""</formula>
    </cfRule>
  </conditionalFormatting>
  <conditionalFormatting sqref="I272">
    <cfRule type="expression" dxfId="184" priority="200" stopIfTrue="1">
      <formula>$E261&lt;&gt;""</formula>
    </cfRule>
  </conditionalFormatting>
  <conditionalFormatting sqref="H275">
    <cfRule type="expression" dxfId="183" priority="199" stopIfTrue="1">
      <formula>$E261&lt;&gt;""</formula>
    </cfRule>
  </conditionalFormatting>
  <conditionalFormatting sqref="E275">
    <cfRule type="expression" dxfId="182" priority="198" stopIfTrue="1">
      <formula>$E261&lt;&gt;""</formula>
    </cfRule>
  </conditionalFormatting>
  <conditionalFormatting sqref="F272:G272">
    <cfRule type="expression" dxfId="181" priority="197" stopIfTrue="1">
      <formula>$E261&lt;&gt;""</formula>
    </cfRule>
  </conditionalFormatting>
  <conditionalFormatting sqref="F273:G273">
    <cfRule type="expression" dxfId="180" priority="196" stopIfTrue="1">
      <formula>$E261&lt;&gt;""</formula>
    </cfRule>
  </conditionalFormatting>
  <conditionalFormatting sqref="F274:G274">
    <cfRule type="expression" dxfId="179" priority="195" stopIfTrue="1">
      <formula>$E261&lt;&gt;""</formula>
    </cfRule>
  </conditionalFormatting>
  <conditionalFormatting sqref="H274">
    <cfRule type="expression" dxfId="178" priority="194" stopIfTrue="1">
      <formula>$E261&lt;&gt;""</formula>
    </cfRule>
  </conditionalFormatting>
  <conditionalFormatting sqref="H273">
    <cfRule type="expression" dxfId="177" priority="193" stopIfTrue="1">
      <formula>$E261&lt;&gt;""</formula>
    </cfRule>
  </conditionalFormatting>
  <conditionalFormatting sqref="I273">
    <cfRule type="expression" dxfId="176" priority="192" stopIfTrue="1">
      <formula>$E261&lt;&gt;""</formula>
    </cfRule>
  </conditionalFormatting>
  <conditionalFormatting sqref="I274">
    <cfRule type="expression" dxfId="175" priority="191" stopIfTrue="1">
      <formula>$E261&lt;&gt;""</formula>
    </cfRule>
  </conditionalFormatting>
  <conditionalFormatting sqref="I275">
    <cfRule type="expression" dxfId="174" priority="190" stopIfTrue="1">
      <formula>$E261&lt;&gt;""</formula>
    </cfRule>
  </conditionalFormatting>
  <conditionalFormatting sqref="E272:E274">
    <cfRule type="expression" dxfId="173" priority="189">
      <formula>$E261&lt;&gt;""</formula>
    </cfRule>
  </conditionalFormatting>
  <conditionalFormatting sqref="O277">
    <cfRule type="expression" dxfId="172" priority="188" stopIfTrue="1">
      <formula>$L261&lt;&gt;""</formula>
    </cfRule>
  </conditionalFormatting>
  <conditionalFormatting sqref="P277">
    <cfRule type="expression" dxfId="171" priority="187" stopIfTrue="1">
      <formula>$L261&lt;&gt;""</formula>
    </cfRule>
  </conditionalFormatting>
  <conditionalFormatting sqref="L277">
    <cfRule type="expression" dxfId="170" priority="186" stopIfTrue="1">
      <formula>$L261&lt;&gt;""</formula>
    </cfRule>
  </conditionalFormatting>
  <conditionalFormatting sqref="M277:N277">
    <cfRule type="expression" dxfId="169" priority="185" stopIfTrue="1">
      <formula>$L261&lt;&gt;""</formula>
    </cfRule>
  </conditionalFormatting>
  <conditionalFormatting sqref="L272">
    <cfRule type="expression" dxfId="168" priority="184" stopIfTrue="1">
      <formula>$L261&lt;&gt;""</formula>
    </cfRule>
  </conditionalFormatting>
  <conditionalFormatting sqref="O272">
    <cfRule type="expression" dxfId="167" priority="183" stopIfTrue="1">
      <formula>$L261&lt;&gt;""</formula>
    </cfRule>
  </conditionalFormatting>
  <conditionalFormatting sqref="O275">
    <cfRule type="expression" dxfId="166" priority="182" stopIfTrue="1">
      <formula>$L261&lt;&gt;""</formula>
    </cfRule>
  </conditionalFormatting>
  <conditionalFormatting sqref="L275">
    <cfRule type="expression" dxfId="165" priority="181" stopIfTrue="1">
      <formula>$L261&lt;&gt;""</formula>
    </cfRule>
  </conditionalFormatting>
  <conditionalFormatting sqref="M272:N272">
    <cfRule type="expression" dxfId="164" priority="180" stopIfTrue="1">
      <formula>$L261&lt;&gt;""</formula>
    </cfRule>
  </conditionalFormatting>
  <conditionalFormatting sqref="M273:N273">
    <cfRule type="expression" dxfId="163" priority="179" stopIfTrue="1">
      <formula>$L261&lt;&gt;""</formula>
    </cfRule>
  </conditionalFormatting>
  <conditionalFormatting sqref="M274:N274">
    <cfRule type="expression" dxfId="162" priority="178" stopIfTrue="1">
      <formula>$L261&lt;&gt;""</formula>
    </cfRule>
  </conditionalFormatting>
  <conditionalFormatting sqref="O274">
    <cfRule type="expression" dxfId="161" priority="177" stopIfTrue="1">
      <formula>$L261&lt;&gt;""</formula>
    </cfRule>
  </conditionalFormatting>
  <conditionalFormatting sqref="O273">
    <cfRule type="expression" dxfId="160" priority="176" stopIfTrue="1">
      <formula>$L261&lt;&gt;""</formula>
    </cfRule>
  </conditionalFormatting>
  <conditionalFormatting sqref="L272:L274">
    <cfRule type="expression" dxfId="159" priority="175">
      <formula>$L261&lt;&gt;""</formula>
    </cfRule>
  </conditionalFormatting>
  <conditionalFormatting sqref="P310">
    <cfRule type="expression" dxfId="158" priority="97" stopIfTrue="1">
      <formula>$L297&lt;&gt;""</formula>
    </cfRule>
  </conditionalFormatting>
  <conditionalFormatting sqref="P272">
    <cfRule type="expression" dxfId="157" priority="174" stopIfTrue="1">
      <formula>$L261&lt;&gt;""</formula>
    </cfRule>
  </conditionalFormatting>
  <conditionalFormatting sqref="P273">
    <cfRule type="expression" dxfId="156" priority="173" stopIfTrue="1">
      <formula>$L261&lt;&gt;""</formula>
    </cfRule>
  </conditionalFormatting>
  <conditionalFormatting sqref="P275">
    <cfRule type="expression" dxfId="155" priority="172" stopIfTrue="1">
      <formula>$L261&lt;&gt;""</formula>
    </cfRule>
  </conditionalFormatting>
  <conditionalFormatting sqref="H295">
    <cfRule type="expression" dxfId="154" priority="170" stopIfTrue="1">
      <formula>$E279&lt;&gt;""</formula>
    </cfRule>
  </conditionalFormatting>
  <conditionalFormatting sqref="I295">
    <cfRule type="expression" dxfId="153" priority="169" stopIfTrue="1">
      <formula>$E279&lt;&gt;""</formula>
    </cfRule>
  </conditionalFormatting>
  <conditionalFormatting sqref="E295">
    <cfRule type="expression" dxfId="152" priority="168" stopIfTrue="1">
      <formula>$E279&lt;&gt;""</formula>
    </cfRule>
  </conditionalFormatting>
  <conditionalFormatting sqref="F295:G295">
    <cfRule type="expression" dxfId="151" priority="167" stopIfTrue="1">
      <formula>$E279&lt;&gt;""</formula>
    </cfRule>
  </conditionalFormatting>
  <conditionalFormatting sqref="E290">
    <cfRule type="expression" dxfId="150" priority="166" stopIfTrue="1">
      <formula>$E279&lt;&gt;""</formula>
    </cfRule>
  </conditionalFormatting>
  <conditionalFormatting sqref="H290">
    <cfRule type="expression" dxfId="149" priority="164" stopIfTrue="1">
      <formula>$E279&lt;&gt;""</formula>
    </cfRule>
  </conditionalFormatting>
  <conditionalFormatting sqref="I290">
    <cfRule type="expression" dxfId="148" priority="163" stopIfTrue="1">
      <formula>$E279&lt;&gt;""</formula>
    </cfRule>
  </conditionalFormatting>
  <conditionalFormatting sqref="H293">
    <cfRule type="expression" dxfId="147" priority="162" stopIfTrue="1">
      <formula>$E279&lt;&gt;""</formula>
    </cfRule>
  </conditionalFormatting>
  <conditionalFormatting sqref="E293">
    <cfRule type="expression" dxfId="146" priority="161" stopIfTrue="1">
      <formula>$E279&lt;&gt;""</formula>
    </cfRule>
  </conditionalFormatting>
  <conditionalFormatting sqref="F290:G290">
    <cfRule type="expression" dxfId="145" priority="160" stopIfTrue="1">
      <formula>$E279&lt;&gt;""</formula>
    </cfRule>
  </conditionalFormatting>
  <conditionalFormatting sqref="F291:G291">
    <cfRule type="expression" dxfId="144" priority="159" stopIfTrue="1">
      <formula>$E279&lt;&gt;""</formula>
    </cfRule>
  </conditionalFormatting>
  <conditionalFormatting sqref="F292:G292">
    <cfRule type="expression" dxfId="143" priority="158" stopIfTrue="1">
      <formula>$E279&lt;&gt;""</formula>
    </cfRule>
  </conditionalFormatting>
  <conditionalFormatting sqref="H292">
    <cfRule type="expression" dxfId="142" priority="157" stopIfTrue="1">
      <formula>$E279&lt;&gt;""</formula>
    </cfRule>
  </conditionalFormatting>
  <conditionalFormatting sqref="H291">
    <cfRule type="expression" dxfId="141" priority="156" stopIfTrue="1">
      <formula>$E279&lt;&gt;""</formula>
    </cfRule>
  </conditionalFormatting>
  <conditionalFormatting sqref="I291">
    <cfRule type="expression" dxfId="140" priority="155" stopIfTrue="1">
      <formula>$E279&lt;&gt;""</formula>
    </cfRule>
  </conditionalFormatting>
  <conditionalFormatting sqref="I292">
    <cfRule type="expression" dxfId="139" priority="154" stopIfTrue="1">
      <formula>$E279&lt;&gt;""</formula>
    </cfRule>
  </conditionalFormatting>
  <conditionalFormatting sqref="I293">
    <cfRule type="expression" dxfId="138" priority="153" stopIfTrue="1">
      <formula>$E279&lt;&gt;""</formula>
    </cfRule>
  </conditionalFormatting>
  <conditionalFormatting sqref="E290:E292">
    <cfRule type="expression" dxfId="137" priority="152">
      <formula>$E279&lt;&gt;""</formula>
    </cfRule>
  </conditionalFormatting>
  <conditionalFormatting sqref="O295">
    <cfRule type="expression" dxfId="136" priority="151" stopIfTrue="1">
      <formula>$L279&lt;&gt;""</formula>
    </cfRule>
  </conditionalFormatting>
  <conditionalFormatting sqref="P295">
    <cfRule type="expression" dxfId="135" priority="150" stopIfTrue="1">
      <formula>$L279&lt;&gt;""</formula>
    </cfRule>
  </conditionalFormatting>
  <conditionalFormatting sqref="L295">
    <cfRule type="expression" dxfId="134" priority="149" stopIfTrue="1">
      <formula>$L279&lt;&gt;""</formula>
    </cfRule>
  </conditionalFormatting>
  <conditionalFormatting sqref="M295:N295">
    <cfRule type="expression" dxfId="133" priority="148" stopIfTrue="1">
      <formula>$L279&lt;&gt;""</formula>
    </cfRule>
  </conditionalFormatting>
  <conditionalFormatting sqref="L290">
    <cfRule type="expression" dxfId="132" priority="147" stopIfTrue="1">
      <formula>$L279&lt;&gt;""</formula>
    </cfRule>
  </conditionalFormatting>
  <conditionalFormatting sqref="O290">
    <cfRule type="expression" dxfId="131" priority="146" stopIfTrue="1">
      <formula>$L279&lt;&gt;""</formula>
    </cfRule>
  </conditionalFormatting>
  <conditionalFormatting sqref="O293">
    <cfRule type="expression" dxfId="130" priority="145" stopIfTrue="1">
      <formula>$L279&lt;&gt;""</formula>
    </cfRule>
  </conditionalFormatting>
  <conditionalFormatting sqref="L293">
    <cfRule type="expression" dxfId="129" priority="144" stopIfTrue="1">
      <formula>$L279&lt;&gt;""</formula>
    </cfRule>
  </conditionalFormatting>
  <conditionalFormatting sqref="M290:N290">
    <cfRule type="expression" dxfId="128" priority="143" stopIfTrue="1">
      <formula>$L279&lt;&gt;""</formula>
    </cfRule>
  </conditionalFormatting>
  <conditionalFormatting sqref="M291:N291">
    <cfRule type="expression" dxfId="127" priority="142" stopIfTrue="1">
      <formula>$L279&lt;&gt;""</formula>
    </cfRule>
  </conditionalFormatting>
  <conditionalFormatting sqref="M292:N292">
    <cfRule type="expression" dxfId="126" priority="141" stopIfTrue="1">
      <formula>$L279&lt;&gt;""</formula>
    </cfRule>
  </conditionalFormatting>
  <conditionalFormatting sqref="O292">
    <cfRule type="expression" dxfId="125" priority="140" stopIfTrue="1">
      <formula>$L279&lt;&gt;""</formula>
    </cfRule>
  </conditionalFormatting>
  <conditionalFormatting sqref="O291">
    <cfRule type="expression" dxfId="124" priority="139" stopIfTrue="1">
      <formula>$L279&lt;&gt;""</formula>
    </cfRule>
  </conditionalFormatting>
  <conditionalFormatting sqref="L290:L292">
    <cfRule type="expression" dxfId="123" priority="138">
      <formula>$L279&lt;&gt;""</formula>
    </cfRule>
  </conditionalFormatting>
  <conditionalFormatting sqref="P290">
    <cfRule type="expression" dxfId="122" priority="137" stopIfTrue="1">
      <formula>$L279&lt;&gt;""</formula>
    </cfRule>
  </conditionalFormatting>
  <conditionalFormatting sqref="P291">
    <cfRule type="expression" dxfId="121" priority="136" stopIfTrue="1">
      <formula>$L279&lt;&gt;""</formula>
    </cfRule>
  </conditionalFormatting>
  <conditionalFormatting sqref="P293">
    <cfRule type="expression" dxfId="120" priority="135" stopIfTrue="1">
      <formula>$L279&lt;&gt;""</formula>
    </cfRule>
  </conditionalFormatting>
  <conditionalFormatting sqref="H313">
    <cfRule type="expression" dxfId="119" priority="133" stopIfTrue="1">
      <formula>$E297&lt;&gt;""</formula>
    </cfRule>
  </conditionalFormatting>
  <conditionalFormatting sqref="I313">
    <cfRule type="expression" dxfId="118" priority="132" stopIfTrue="1">
      <formula>$E297&lt;&gt;""</formula>
    </cfRule>
  </conditionalFormatting>
  <conditionalFormatting sqref="E313">
    <cfRule type="expression" dxfId="117" priority="131" stopIfTrue="1">
      <formula>$E297&lt;&gt;""</formula>
    </cfRule>
  </conditionalFormatting>
  <conditionalFormatting sqref="F313:G313">
    <cfRule type="expression" dxfId="116" priority="130" stopIfTrue="1">
      <formula>$E297&lt;&gt;""</formula>
    </cfRule>
  </conditionalFormatting>
  <conditionalFormatting sqref="E308">
    <cfRule type="expression" dxfId="115" priority="129" stopIfTrue="1">
      <formula>$E297&lt;&gt;""</formula>
    </cfRule>
  </conditionalFormatting>
  <conditionalFormatting sqref="H308">
    <cfRule type="expression" dxfId="114" priority="127" stopIfTrue="1">
      <formula>$E297&lt;&gt;""</formula>
    </cfRule>
  </conditionalFormatting>
  <conditionalFormatting sqref="I308">
    <cfRule type="expression" dxfId="113" priority="126" stopIfTrue="1">
      <formula>$E297&lt;&gt;""</formula>
    </cfRule>
  </conditionalFormatting>
  <conditionalFormatting sqref="H311">
    <cfRule type="expression" dxfId="112" priority="125" stopIfTrue="1">
      <formula>$E297&lt;&gt;""</formula>
    </cfRule>
  </conditionalFormatting>
  <conditionalFormatting sqref="E311">
    <cfRule type="expression" dxfId="111" priority="124" stopIfTrue="1">
      <formula>$E297&lt;&gt;""</formula>
    </cfRule>
  </conditionalFormatting>
  <conditionalFormatting sqref="F308:G308">
    <cfRule type="expression" dxfId="110" priority="123" stopIfTrue="1">
      <formula>$E297&lt;&gt;""</formula>
    </cfRule>
  </conditionalFormatting>
  <conditionalFormatting sqref="F309:G309">
    <cfRule type="expression" dxfId="109" priority="122" stopIfTrue="1">
      <formula>$E297&lt;&gt;""</formula>
    </cfRule>
  </conditionalFormatting>
  <conditionalFormatting sqref="F310:G310">
    <cfRule type="expression" dxfId="108" priority="121" stopIfTrue="1">
      <formula>$E297&lt;&gt;""</formula>
    </cfRule>
  </conditionalFormatting>
  <conditionalFormatting sqref="H310">
    <cfRule type="expression" dxfId="107" priority="120" stopIfTrue="1">
      <formula>$E297&lt;&gt;""</formula>
    </cfRule>
  </conditionalFormatting>
  <conditionalFormatting sqref="H309">
    <cfRule type="expression" dxfId="106" priority="119" stopIfTrue="1">
      <formula>$E297&lt;&gt;""</formula>
    </cfRule>
  </conditionalFormatting>
  <conditionalFormatting sqref="I309">
    <cfRule type="expression" dxfId="105" priority="118" stopIfTrue="1">
      <formula>$E297&lt;&gt;""</formula>
    </cfRule>
  </conditionalFormatting>
  <conditionalFormatting sqref="I310">
    <cfRule type="expression" dxfId="104" priority="117" stopIfTrue="1">
      <formula>$E297&lt;&gt;""</formula>
    </cfRule>
  </conditionalFormatting>
  <conditionalFormatting sqref="I311">
    <cfRule type="expression" dxfId="103" priority="116" stopIfTrue="1">
      <formula>$E297&lt;&gt;""</formula>
    </cfRule>
  </conditionalFormatting>
  <conditionalFormatting sqref="E308:E310">
    <cfRule type="expression" dxfId="102" priority="115">
      <formula>$E297&lt;&gt;""</formula>
    </cfRule>
  </conditionalFormatting>
  <conditionalFormatting sqref="O313">
    <cfRule type="expression" dxfId="101" priority="114" stopIfTrue="1">
      <formula>$L297&lt;&gt;""</formula>
    </cfRule>
  </conditionalFormatting>
  <conditionalFormatting sqref="P313">
    <cfRule type="expression" dxfId="100" priority="113" stopIfTrue="1">
      <formula>$L297&lt;&gt;""</formula>
    </cfRule>
  </conditionalFormatting>
  <conditionalFormatting sqref="L313">
    <cfRule type="expression" dxfId="99" priority="112" stopIfTrue="1">
      <formula>$L297&lt;&gt;""</formula>
    </cfRule>
  </conditionalFormatting>
  <conditionalFormatting sqref="M313:N313">
    <cfRule type="expression" dxfId="98" priority="111" stopIfTrue="1">
      <formula>$L297&lt;&gt;""</formula>
    </cfRule>
  </conditionalFormatting>
  <conditionalFormatting sqref="L308">
    <cfRule type="expression" dxfId="97" priority="110" stopIfTrue="1">
      <formula>$L297&lt;&gt;""</formula>
    </cfRule>
  </conditionalFormatting>
  <conditionalFormatting sqref="O308">
    <cfRule type="expression" dxfId="96" priority="109" stopIfTrue="1">
      <formula>$L297&lt;&gt;""</formula>
    </cfRule>
  </conditionalFormatting>
  <conditionalFormatting sqref="O311">
    <cfRule type="expression" dxfId="95" priority="108" stopIfTrue="1">
      <formula>$L297&lt;&gt;""</formula>
    </cfRule>
  </conditionalFormatting>
  <conditionalFormatting sqref="L311">
    <cfRule type="expression" dxfId="94" priority="107" stopIfTrue="1">
      <formula>$L297&lt;&gt;""</formula>
    </cfRule>
  </conditionalFormatting>
  <conditionalFormatting sqref="M308:N308">
    <cfRule type="expression" dxfId="93" priority="106" stopIfTrue="1">
      <formula>$L297&lt;&gt;""</formula>
    </cfRule>
  </conditionalFormatting>
  <conditionalFormatting sqref="M309:N309">
    <cfRule type="expression" dxfId="92" priority="105" stopIfTrue="1">
      <formula>$L297&lt;&gt;""</formula>
    </cfRule>
  </conditionalFormatting>
  <conditionalFormatting sqref="M310:N310">
    <cfRule type="expression" dxfId="91" priority="104" stopIfTrue="1">
      <formula>$L297&lt;&gt;""</formula>
    </cfRule>
  </conditionalFormatting>
  <conditionalFormatting sqref="O310">
    <cfRule type="expression" dxfId="90" priority="103" stopIfTrue="1">
      <formula>$L297&lt;&gt;""</formula>
    </cfRule>
  </conditionalFormatting>
  <conditionalFormatting sqref="O309">
    <cfRule type="expression" dxfId="89" priority="102" stopIfTrue="1">
      <formula>$L297&lt;&gt;""</formula>
    </cfRule>
  </conditionalFormatting>
  <conditionalFormatting sqref="L308:L310">
    <cfRule type="expression" dxfId="88" priority="101">
      <formula>$L297&lt;&gt;""</formula>
    </cfRule>
  </conditionalFormatting>
  <conditionalFormatting sqref="P308">
    <cfRule type="expression" dxfId="87" priority="100" stopIfTrue="1">
      <formula>$L297&lt;&gt;""</formula>
    </cfRule>
  </conditionalFormatting>
  <conditionalFormatting sqref="P309">
    <cfRule type="expression" dxfId="86" priority="99" stopIfTrue="1">
      <formula>$L297&lt;&gt;""</formula>
    </cfRule>
  </conditionalFormatting>
  <conditionalFormatting sqref="P311">
    <cfRule type="expression" dxfId="85" priority="98" stopIfTrue="1">
      <formula>$L297&lt;&gt;""</formula>
    </cfRule>
  </conditionalFormatting>
  <conditionalFormatting sqref="M123:M125">
    <cfRule type="expression" dxfId="84" priority="77" stopIfTrue="1">
      <formula>$L121&lt;&gt;""</formula>
    </cfRule>
  </conditionalFormatting>
  <conditionalFormatting sqref="O119">
    <cfRule type="expression" dxfId="83" priority="76" stopIfTrue="1">
      <formula>$L117&lt;&gt;""</formula>
    </cfRule>
  </conditionalFormatting>
  <conditionalFormatting sqref="P119">
    <cfRule type="expression" dxfId="82" priority="75" stopIfTrue="1">
      <formula>$L117&lt;&gt;""</formula>
    </cfRule>
  </conditionalFormatting>
  <conditionalFormatting sqref="M123:N123">
    <cfRule type="expression" dxfId="81" priority="74" stopIfTrue="1">
      <formula>$L117&lt;&gt;""</formula>
    </cfRule>
  </conditionalFormatting>
  <conditionalFormatting sqref="M124:N124">
    <cfRule type="expression" dxfId="80" priority="73" stopIfTrue="1">
      <formula>$L117&lt;&gt;""</formula>
    </cfRule>
  </conditionalFormatting>
  <conditionalFormatting sqref="M125:N125">
    <cfRule type="expression" dxfId="79" priority="72" stopIfTrue="1">
      <formula>$L117&lt;&gt;""</formula>
    </cfRule>
  </conditionalFormatting>
  <conditionalFormatting sqref="L126">
    <cfRule type="expression" dxfId="78" priority="71" stopIfTrue="1">
      <formula>$L117&lt;&gt;""</formula>
    </cfRule>
  </conditionalFormatting>
  <conditionalFormatting sqref="O121">
    <cfRule type="expression" dxfId="77" priority="70" stopIfTrue="1">
      <formula>$L117&lt;&gt;""</formula>
    </cfRule>
  </conditionalFormatting>
  <conditionalFormatting sqref="P121">
    <cfRule type="expression" dxfId="76" priority="69" stopIfTrue="1">
      <formula>$L117&lt;&gt;""</formula>
    </cfRule>
  </conditionalFormatting>
  <conditionalFormatting sqref="O122">
    <cfRule type="expression" dxfId="75" priority="68" stopIfTrue="1">
      <formula>$L117&lt;&gt;""</formula>
    </cfRule>
  </conditionalFormatting>
  <conditionalFormatting sqref="P122">
    <cfRule type="expression" dxfId="74" priority="67" stopIfTrue="1">
      <formula>$L117&lt;&gt;""</formula>
    </cfRule>
  </conditionalFormatting>
  <conditionalFormatting sqref="O123">
    <cfRule type="expression" dxfId="73" priority="66" stopIfTrue="1">
      <formula>$L117&lt;&gt;""</formula>
    </cfRule>
  </conditionalFormatting>
  <conditionalFormatting sqref="P123">
    <cfRule type="expression" dxfId="72" priority="65" stopIfTrue="1">
      <formula>$L117&lt;&gt;""</formula>
    </cfRule>
  </conditionalFormatting>
  <conditionalFormatting sqref="O124">
    <cfRule type="expression" dxfId="71" priority="64" stopIfTrue="1">
      <formula>$L117&lt;&gt;""</formula>
    </cfRule>
  </conditionalFormatting>
  <conditionalFormatting sqref="P124">
    <cfRule type="expression" dxfId="70" priority="63" stopIfTrue="1">
      <formula>$L117&lt;&gt;""</formula>
    </cfRule>
  </conditionalFormatting>
  <conditionalFormatting sqref="O125">
    <cfRule type="expression" dxfId="69" priority="62" stopIfTrue="1">
      <formula>$L117&lt;&gt;""</formula>
    </cfRule>
  </conditionalFormatting>
  <conditionalFormatting sqref="P125">
    <cfRule type="expression" dxfId="68" priority="61" stopIfTrue="1">
      <formula>$L117&lt;&gt;""</formula>
    </cfRule>
  </conditionalFormatting>
  <conditionalFormatting sqref="O126">
    <cfRule type="expression" dxfId="67" priority="60" stopIfTrue="1">
      <formula>$L117&lt;&gt;""</formula>
    </cfRule>
  </conditionalFormatting>
  <conditionalFormatting sqref="P126">
    <cfRule type="expression" dxfId="66" priority="59" stopIfTrue="1">
      <formula>$L117&lt;&gt;""</formula>
    </cfRule>
  </conditionalFormatting>
  <conditionalFormatting sqref="M121">
    <cfRule type="expression" dxfId="65" priority="58" stopIfTrue="1">
      <formula>$L117&lt;&gt;""</formula>
    </cfRule>
  </conditionalFormatting>
  <conditionalFormatting sqref="M121:N121">
    <cfRule type="expression" dxfId="64" priority="57" stopIfTrue="1">
      <formula>$L117&lt;&gt;""</formula>
    </cfRule>
  </conditionalFormatting>
  <conditionalFormatting sqref="M121:N121 M123:N125">
    <cfRule type="expression" dxfId="63" priority="56" stopIfTrue="1">
      <formula>$L118&lt;&gt;""</formula>
    </cfRule>
  </conditionalFormatting>
  <conditionalFormatting sqref="O120">
    <cfRule type="expression" dxfId="62" priority="55" stopIfTrue="1">
      <formula>$L117&lt;&gt;""</formula>
    </cfRule>
  </conditionalFormatting>
  <conditionalFormatting sqref="P120">
    <cfRule type="expression" dxfId="61" priority="54" stopIfTrue="1">
      <formula>$L117&lt;&gt;""</formula>
    </cfRule>
  </conditionalFormatting>
  <conditionalFormatting sqref="L123:L125">
    <cfRule type="expression" dxfId="60" priority="53" stopIfTrue="1">
      <formula>$L117&lt;&gt;""</formula>
    </cfRule>
  </conditionalFormatting>
  <conditionalFormatting sqref="L121:L122">
    <cfRule type="expression" dxfId="59" priority="52" stopIfTrue="1">
      <formula>$L117&lt;&gt;""</formula>
    </cfRule>
  </conditionalFormatting>
  <conditionalFormatting sqref="L119:L120">
    <cfRule type="expression" dxfId="58" priority="51" stopIfTrue="1">
      <formula>$L117&lt;&gt;""</formula>
    </cfRule>
  </conditionalFormatting>
  <conditionalFormatting sqref="L119:L125">
    <cfRule type="expression" dxfId="57" priority="50" stopIfTrue="1">
      <formula>$L117&lt;&gt;""</formula>
    </cfRule>
  </conditionalFormatting>
  <conditionalFormatting sqref="M119">
    <cfRule type="expression" dxfId="56" priority="49" stopIfTrue="1">
      <formula>$L117&lt;&gt;""</formula>
    </cfRule>
  </conditionalFormatting>
  <conditionalFormatting sqref="M119:N119">
    <cfRule type="expression" dxfId="55" priority="48" stopIfTrue="1">
      <formula>$L117&lt;&gt;""</formula>
    </cfRule>
  </conditionalFormatting>
  <conditionalFormatting sqref="M119:N119">
    <cfRule type="expression" dxfId="54" priority="47" stopIfTrue="1">
      <formula>$L117&lt;&gt;""</formula>
    </cfRule>
  </conditionalFormatting>
  <conditionalFormatting sqref="M120:N120">
    <cfRule type="expression" dxfId="53" priority="46" stopIfTrue="1">
      <formula>$L118&lt;&gt;""</formula>
    </cfRule>
  </conditionalFormatting>
  <conditionalFormatting sqref="M120">
    <cfRule type="expression" dxfId="52" priority="45" stopIfTrue="1">
      <formula>$L117&lt;&gt;""</formula>
    </cfRule>
  </conditionalFormatting>
  <conditionalFormatting sqref="M122">
    <cfRule type="expression" dxfId="51" priority="44" stopIfTrue="1">
      <formula>$L117&lt;&gt;""</formula>
    </cfRule>
  </conditionalFormatting>
  <conditionalFormatting sqref="M122:N122">
    <cfRule type="expression" dxfId="50" priority="43" stopIfTrue="1">
      <formula>$L117&lt;&gt;""</formula>
    </cfRule>
  </conditionalFormatting>
  <conditionalFormatting sqref="M122:N122">
    <cfRule type="expression" dxfId="49" priority="42" stopIfTrue="1">
      <formula>$L120&lt;&gt;""</formula>
    </cfRule>
  </conditionalFormatting>
  <conditionalFormatting sqref="O133">
    <cfRule type="expression" dxfId="48" priority="41" stopIfTrue="1">
      <formula>$L117&lt;&gt;""</formula>
    </cfRule>
  </conditionalFormatting>
  <conditionalFormatting sqref="P133">
    <cfRule type="expression" dxfId="47" priority="40" stopIfTrue="1">
      <formula>$L117&lt;&gt;""</formula>
    </cfRule>
  </conditionalFormatting>
  <conditionalFormatting sqref="L133">
    <cfRule type="expression" dxfId="46" priority="39" stopIfTrue="1">
      <formula>$L117&lt;&gt;""</formula>
    </cfRule>
  </conditionalFormatting>
  <conditionalFormatting sqref="M133:N133">
    <cfRule type="expression" dxfId="45" priority="38" stopIfTrue="1">
      <formula>$L117&lt;&gt;""</formula>
    </cfRule>
  </conditionalFormatting>
  <conditionalFormatting sqref="L128">
    <cfRule type="expression" dxfId="44" priority="37" stopIfTrue="1">
      <formula>$L117&lt;&gt;""</formula>
    </cfRule>
  </conditionalFormatting>
  <conditionalFormatting sqref="O128">
    <cfRule type="expression" dxfId="43" priority="36" stopIfTrue="1">
      <formula>$L117&lt;&gt;""</formula>
    </cfRule>
  </conditionalFormatting>
  <conditionalFormatting sqref="O131">
    <cfRule type="expression" dxfId="42" priority="35" stopIfTrue="1">
      <formula>$L117&lt;&gt;""</formula>
    </cfRule>
  </conditionalFormatting>
  <conditionalFormatting sqref="L131">
    <cfRule type="expression" dxfId="41" priority="34" stopIfTrue="1">
      <formula>$L117&lt;&gt;""</formula>
    </cfRule>
  </conditionalFormatting>
  <conditionalFormatting sqref="M128:N128">
    <cfRule type="expression" dxfId="40" priority="33" stopIfTrue="1">
      <formula>$L117&lt;&gt;""</formula>
    </cfRule>
  </conditionalFormatting>
  <conditionalFormatting sqref="M129:N129">
    <cfRule type="expression" dxfId="39" priority="32" stopIfTrue="1">
      <formula>$L117&lt;&gt;""</formula>
    </cfRule>
  </conditionalFormatting>
  <conditionalFormatting sqref="M130:N130">
    <cfRule type="expression" dxfId="38" priority="31" stopIfTrue="1">
      <formula>$L117&lt;&gt;""</formula>
    </cfRule>
  </conditionalFormatting>
  <conditionalFormatting sqref="O130">
    <cfRule type="expression" dxfId="37" priority="30" stopIfTrue="1">
      <formula>$L117&lt;&gt;""</formula>
    </cfRule>
  </conditionalFormatting>
  <conditionalFormatting sqref="O129">
    <cfRule type="expression" dxfId="36" priority="29" stopIfTrue="1">
      <formula>$L117&lt;&gt;""</formula>
    </cfRule>
  </conditionalFormatting>
  <conditionalFormatting sqref="L128:L130">
    <cfRule type="expression" dxfId="35" priority="28">
      <formula>$L117&lt;&gt;""</formula>
    </cfRule>
  </conditionalFormatting>
  <conditionalFormatting sqref="P128">
    <cfRule type="expression" dxfId="34" priority="27" stopIfTrue="1">
      <formula>$L117&lt;&gt;""</formula>
    </cfRule>
  </conditionalFormatting>
  <conditionalFormatting sqref="P129">
    <cfRule type="expression" dxfId="33" priority="26" stopIfTrue="1">
      <formula>$L117&lt;&gt;""</formula>
    </cfRule>
  </conditionalFormatting>
  <conditionalFormatting sqref="P131">
    <cfRule type="expression" dxfId="32" priority="25" stopIfTrue="1">
      <formula>$L117&lt;&gt;""</formula>
    </cfRule>
  </conditionalFormatting>
  <conditionalFormatting sqref="P130">
    <cfRule type="expression" dxfId="31" priority="24" stopIfTrue="1">
      <formula>$L117&lt;&gt;""</formula>
    </cfRule>
  </conditionalFormatting>
  <conditionalFormatting sqref="K111:L111 K95:L95">
    <cfRule type="expression" dxfId="30" priority="23" stopIfTrue="1">
      <formula>ISNUMBER($L$95)</formula>
    </cfRule>
  </conditionalFormatting>
  <conditionalFormatting sqref="E135:J135">
    <cfRule type="expression" dxfId="29" priority="22" stopIfTrue="1">
      <formula>E135&lt;&gt;""</formula>
    </cfRule>
  </conditionalFormatting>
  <conditionalFormatting sqref="E153:J153">
    <cfRule type="expression" dxfId="28" priority="21" stopIfTrue="1">
      <formula>E153&lt;&gt;""</formula>
    </cfRule>
  </conditionalFormatting>
  <conditionalFormatting sqref="E171:J171">
    <cfRule type="expression" dxfId="27" priority="20" stopIfTrue="1">
      <formula>E171&lt;&gt;""</formula>
    </cfRule>
  </conditionalFormatting>
  <conditionalFormatting sqref="E189:J189">
    <cfRule type="expression" dxfId="26" priority="19" stopIfTrue="1">
      <formula>E189&lt;&gt;""</formula>
    </cfRule>
  </conditionalFormatting>
  <conditionalFormatting sqref="E207:J207">
    <cfRule type="expression" dxfId="25" priority="18" stopIfTrue="1">
      <formula>E207&lt;&gt;""</formula>
    </cfRule>
  </conditionalFormatting>
  <conditionalFormatting sqref="E225:J225">
    <cfRule type="expression" dxfId="24" priority="17" stopIfTrue="1">
      <formula>E225&lt;&gt;""</formula>
    </cfRule>
  </conditionalFormatting>
  <conditionalFormatting sqref="E243:J243">
    <cfRule type="expression" dxfId="23" priority="16" stopIfTrue="1">
      <formula>E243&lt;&gt;""</formula>
    </cfRule>
  </conditionalFormatting>
  <conditionalFormatting sqref="L135">
    <cfRule type="expression" dxfId="22" priority="15" stopIfTrue="1">
      <formula>L135&lt;&gt;""</formula>
    </cfRule>
  </conditionalFormatting>
  <conditionalFormatting sqref="L153">
    <cfRule type="expression" dxfId="21" priority="14" stopIfTrue="1">
      <formula>L153&lt;&gt;""</formula>
    </cfRule>
  </conditionalFormatting>
  <conditionalFormatting sqref="L171">
    <cfRule type="expression" dxfId="20" priority="13" stopIfTrue="1">
      <formula>L171&lt;&gt;""</formula>
    </cfRule>
  </conditionalFormatting>
  <conditionalFormatting sqref="L189">
    <cfRule type="expression" dxfId="19" priority="12" stopIfTrue="1">
      <formula>L189&lt;&gt;""</formula>
    </cfRule>
  </conditionalFormatting>
  <conditionalFormatting sqref="L207">
    <cfRule type="expression" dxfId="18" priority="11" stopIfTrue="1">
      <formula>L207&lt;&gt;""</formula>
    </cfRule>
  </conditionalFormatting>
  <conditionalFormatting sqref="L225">
    <cfRule type="expression" dxfId="17" priority="10" stopIfTrue="1">
      <formula>L225&lt;&gt;""</formula>
    </cfRule>
  </conditionalFormatting>
  <conditionalFormatting sqref="L243">
    <cfRule type="expression" dxfId="16" priority="9" stopIfTrue="1">
      <formula>L243&lt;&gt;""</formula>
    </cfRule>
  </conditionalFormatting>
  <conditionalFormatting sqref="L261">
    <cfRule type="expression" dxfId="15" priority="8" stopIfTrue="1">
      <formula>L261&lt;&gt;""</formula>
    </cfRule>
  </conditionalFormatting>
  <conditionalFormatting sqref="L279">
    <cfRule type="expression" dxfId="14" priority="7" stopIfTrue="1">
      <formula>L279&lt;&gt;""</formula>
    </cfRule>
  </conditionalFormatting>
  <conditionalFormatting sqref="L297">
    <cfRule type="expression" dxfId="13" priority="6" stopIfTrue="1">
      <formula>L297&lt;&gt;""</formula>
    </cfRule>
  </conditionalFormatting>
  <conditionalFormatting sqref="E261:J261">
    <cfRule type="expression" dxfId="12" priority="5" stopIfTrue="1">
      <formula>E261&lt;&gt;""</formula>
    </cfRule>
  </conditionalFormatting>
  <conditionalFormatting sqref="E279:J279">
    <cfRule type="expression" dxfId="11" priority="4" stopIfTrue="1">
      <formula>E279&lt;&gt;""</formula>
    </cfRule>
  </conditionalFormatting>
  <conditionalFormatting sqref="E297:J297">
    <cfRule type="expression" dxfId="10" priority="3" stopIfTrue="1">
      <formula>E297&lt;&gt;""</formula>
    </cfRule>
  </conditionalFormatting>
  <dataValidations disablePrompts="1" count="1">
    <dataValidation type="list" allowBlank="1" showInputMessage="1" showErrorMessage="1" sqref="E81">
      <formula1>$F$24:$F$81</formula1>
    </dataValidation>
  </dataValidations>
  <hyperlinks>
    <hyperlink ref="A6" location="'3. Datos Cultivos'!A1" display="3. Datos cultivos"/>
    <hyperlink ref="A9" location="'5. Instalaciones fijas'!A1" display="5. Instalaciones fijas"/>
    <hyperlink ref="A13" location="'7. Emisiones Fugitivas'!A1" display="7. Emisiones fugitivas"/>
    <hyperlink ref="A14" location="'8. Emisiones de proceso'!A1" display="8. Emisiones de proceso"/>
    <hyperlink ref="A15" location="'9. Información adicional'!A1" display="9. Información adicional"/>
    <hyperlink ref="A16" location="'10. Electricidad y otras energ.'!A1" display="10. Electricidad y otras energías"/>
    <hyperlink ref="A18" location="'12. Factores de emisión'!A1" display="12. Factores de emisión"/>
    <hyperlink ref="A20" location="'13. Revisiones calculadora'!A1" display="13. Revisiones de la calculadora"/>
    <hyperlink ref="A11" location="'6. Vehículos y maquinaria'!A1" display="6. Vehículos y maquinaria"/>
    <hyperlink ref="A4" location="'2. Hoja de trabajo. Consumos'!A1" display="2. Hoja de trabajo. Consumos"/>
    <hyperlink ref="A8" location="'4. Emisiones cultivos'!A1" display="4. Emisiones cultivos"/>
    <hyperlink ref="A3" location="'1.Datos generales organización '!A1" display="1. Datos de la organización"/>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61 L279 E279 E261 L243 E297 L297 L207 L225 E225 E207 E189 L189 L171 E171 E153:E154 L153 L135 E135 L117 E117"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943"/>
  <sheetViews>
    <sheetView showGridLines="0" showRowColHeaders="0" zoomScaleNormal="100" workbookViewId="0">
      <pane xSplit="1" topLeftCell="B1" activePane="topRight" state="frozen"/>
      <selection activeCell="L200" sqref="L200"/>
      <selection pane="topRight"/>
    </sheetView>
  </sheetViews>
  <sheetFormatPr baseColWidth="10" defaultColWidth="11.42578125" defaultRowHeight="16.5" x14ac:dyDescent="0.3"/>
  <cols>
    <col min="1" max="1" width="26.7109375" style="367" customWidth="1"/>
    <col min="2" max="2" width="0.5703125" style="729" customWidth="1"/>
    <col min="3" max="3" width="1.85546875" style="255" customWidth="1"/>
    <col min="4" max="4" width="1.7109375" style="255" customWidth="1"/>
    <col min="5" max="5" width="18.5703125" style="251" customWidth="1"/>
    <col min="6" max="6" width="25.140625" style="251" customWidth="1"/>
    <col min="7" max="7" width="18.42578125" style="251" customWidth="1"/>
    <col min="8" max="8" width="16.85546875" style="251" customWidth="1"/>
    <col min="9" max="9" width="11.42578125" style="251" customWidth="1"/>
    <col min="10" max="10" width="10.42578125" style="251" customWidth="1"/>
    <col min="11" max="11" width="10.7109375" style="251" customWidth="1"/>
    <col min="12" max="14" width="8.7109375" style="251" customWidth="1"/>
    <col min="15" max="15" width="9.28515625" style="251" customWidth="1"/>
    <col min="16" max="16" width="11.42578125" style="251" customWidth="1"/>
    <col min="17" max="20" width="8.7109375" style="251" customWidth="1"/>
    <col min="21" max="21" width="9.42578125" style="251" customWidth="1"/>
    <col min="22" max="22" width="9.85546875" style="251" customWidth="1"/>
    <col min="23" max="26" width="8.7109375" style="251" customWidth="1"/>
    <col min="27" max="27" width="9.42578125" style="251" customWidth="1"/>
    <col min="28" max="32" width="8.7109375" style="251" customWidth="1"/>
    <col min="33" max="33" width="9.85546875" style="251" customWidth="1"/>
    <col min="34" max="38" width="8.7109375" style="251" customWidth="1"/>
    <col min="39" max="39" width="9.28515625" style="251" customWidth="1"/>
    <col min="40" max="44" width="8.7109375" style="251" customWidth="1"/>
    <col min="45" max="45" width="9.7109375" style="251" customWidth="1"/>
    <col min="46" max="50" width="8.7109375" style="251" customWidth="1"/>
    <col min="51" max="51" width="9.5703125" style="251" customWidth="1"/>
    <col min="52" max="52" width="8.7109375" style="251" customWidth="1"/>
    <col min="53" max="53" width="9.7109375" style="251" customWidth="1"/>
    <col min="54" max="54" width="10.140625" style="251" customWidth="1"/>
    <col min="55" max="55" width="9.5703125" style="251" customWidth="1"/>
    <col min="56" max="70" width="9.7109375" style="251" customWidth="1"/>
    <col min="71" max="16384" width="11.42578125" style="251"/>
  </cols>
  <sheetData>
    <row r="1" spans="1:27" ht="36" customHeight="1" x14ac:dyDescent="0.3">
      <c r="A1" s="362"/>
      <c r="C1" s="1945" t="s">
        <v>1872</v>
      </c>
      <c r="D1" s="1945"/>
      <c r="E1" s="1945"/>
      <c r="F1" s="1945"/>
      <c r="G1" s="1945"/>
      <c r="H1" s="1945"/>
      <c r="I1" s="1945"/>
      <c r="J1" s="1945"/>
      <c r="K1" s="1945"/>
      <c r="L1" s="1945"/>
      <c r="M1" s="1945"/>
      <c r="N1" s="1945"/>
      <c r="O1" s="1945"/>
      <c r="P1" s="1946"/>
      <c r="Q1" s="1946"/>
      <c r="R1" s="1946"/>
      <c r="S1" s="1946"/>
    </row>
    <row r="2" spans="1:27" ht="36" customHeight="1" x14ac:dyDescent="0.3">
      <c r="B2" s="920"/>
    </row>
    <row r="3" spans="1:27" s="928" customFormat="1" ht="15.75" customHeight="1" x14ac:dyDescent="0.3">
      <c r="A3" s="364" t="s">
        <v>49</v>
      </c>
      <c r="B3" s="927"/>
      <c r="C3" s="375"/>
      <c r="V3" s="372"/>
      <c r="W3" s="372"/>
      <c r="X3" s="372"/>
      <c r="Y3" s="372"/>
      <c r="Z3" s="372"/>
      <c r="AA3" s="372"/>
    </row>
    <row r="4" spans="1:27" s="928" customFormat="1" ht="16.5" customHeight="1" x14ac:dyDescent="0.3">
      <c r="A4" s="364" t="s">
        <v>1054</v>
      </c>
      <c r="B4" s="927"/>
      <c r="C4" s="375"/>
      <c r="D4" s="1629" t="s">
        <v>1871</v>
      </c>
      <c r="E4" s="1629"/>
      <c r="F4" s="1629"/>
      <c r="G4" s="1629"/>
      <c r="H4" s="1629"/>
      <c r="I4" s="1629"/>
      <c r="J4" s="1629"/>
      <c r="K4" s="1629"/>
      <c r="L4" s="1629"/>
      <c r="M4" s="1629"/>
      <c r="N4" s="1629"/>
      <c r="O4" s="1629"/>
      <c r="P4" s="1629"/>
      <c r="Q4" s="1629"/>
      <c r="R4" s="1629"/>
      <c r="S4" s="1629"/>
      <c r="V4" s="372"/>
      <c r="W4" s="372"/>
      <c r="X4" s="372"/>
      <c r="Y4" s="372"/>
      <c r="Z4" s="372"/>
      <c r="AA4" s="372"/>
    </row>
    <row r="5" spans="1:27" s="928" customFormat="1" ht="16.5" customHeight="1" x14ac:dyDescent="0.3">
      <c r="A5" s="364" t="s">
        <v>1636</v>
      </c>
      <c r="B5" s="927"/>
      <c r="C5" s="375"/>
      <c r="D5" s="375"/>
      <c r="E5" s="1985"/>
      <c r="F5" s="1618"/>
      <c r="G5" s="1618"/>
      <c r="H5" s="1618"/>
      <c r="I5" s="1618"/>
      <c r="J5" s="1618"/>
      <c r="K5" s="1618"/>
      <c r="L5" s="1618"/>
      <c r="M5" s="1618"/>
      <c r="N5" s="1618"/>
      <c r="O5" s="1618"/>
      <c r="P5" s="1618"/>
      <c r="Q5" s="1618"/>
      <c r="R5" s="1618"/>
      <c r="S5" s="1618"/>
      <c r="T5" s="1618"/>
      <c r="U5" s="372"/>
      <c r="V5" s="372"/>
      <c r="W5" s="372"/>
      <c r="X5" s="372"/>
      <c r="Y5" s="372"/>
      <c r="Z5" s="372"/>
      <c r="AA5" s="372"/>
    </row>
    <row r="6" spans="1:27" s="928" customFormat="1" ht="15.75" customHeight="1" x14ac:dyDescent="0.3">
      <c r="A6" s="364" t="s">
        <v>1931</v>
      </c>
      <c r="B6" s="927"/>
      <c r="C6" s="375"/>
      <c r="D6" s="375"/>
      <c r="E6" s="980" t="s">
        <v>1935</v>
      </c>
      <c r="F6" s="380"/>
      <c r="G6" s="380"/>
      <c r="H6" s="380"/>
      <c r="I6" s="380"/>
      <c r="J6" s="380"/>
      <c r="K6" s="380"/>
      <c r="L6" s="380"/>
      <c r="M6" s="380"/>
      <c r="N6" s="380"/>
      <c r="O6" s="380"/>
      <c r="P6" s="380"/>
      <c r="Q6" s="380"/>
      <c r="R6" s="380"/>
      <c r="S6" s="380"/>
      <c r="T6" s="380"/>
      <c r="U6" s="380"/>
      <c r="V6" s="372"/>
      <c r="W6" s="372"/>
      <c r="X6" s="372"/>
      <c r="Y6" s="372"/>
      <c r="Z6" s="372"/>
      <c r="AA6" s="372"/>
    </row>
    <row r="7" spans="1:27" s="928" customFormat="1" ht="16.5" customHeight="1" x14ac:dyDescent="0.3">
      <c r="A7" s="364" t="s">
        <v>1840</v>
      </c>
      <c r="B7" s="927"/>
      <c r="C7" s="375"/>
      <c r="D7" s="375"/>
      <c r="E7" s="1947" t="s">
        <v>1279</v>
      </c>
      <c r="F7" s="1947"/>
      <c r="G7" s="1947" t="s">
        <v>1280</v>
      </c>
      <c r="H7" s="1947"/>
      <c r="I7" s="380"/>
      <c r="J7" s="380"/>
      <c r="K7" s="380"/>
      <c r="L7" s="380"/>
      <c r="M7" s="380"/>
      <c r="N7" s="380"/>
      <c r="O7" s="380"/>
      <c r="P7" s="380"/>
      <c r="Q7" s="380"/>
      <c r="R7" s="380"/>
      <c r="S7" s="380"/>
      <c r="T7" s="380"/>
      <c r="U7" s="372"/>
      <c r="V7" s="372"/>
      <c r="W7" s="372"/>
      <c r="X7" s="372"/>
      <c r="Y7" s="372"/>
      <c r="Z7" s="372"/>
      <c r="AA7" s="372"/>
    </row>
    <row r="8" spans="1:27" s="928" customFormat="1" ht="16.5" customHeight="1" x14ac:dyDescent="0.3">
      <c r="A8" s="364" t="s">
        <v>1841</v>
      </c>
      <c r="B8" s="927"/>
      <c r="C8" s="375"/>
      <c r="D8" s="375"/>
      <c r="E8" s="1924" t="s">
        <v>1943</v>
      </c>
      <c r="F8" s="1924"/>
      <c r="G8" s="1938">
        <v>0.34</v>
      </c>
      <c r="H8" s="1938"/>
      <c r="I8" s="380"/>
      <c r="J8" s="380"/>
      <c r="K8" s="380"/>
      <c r="L8" s="380"/>
      <c r="M8" s="380"/>
      <c r="N8" s="380"/>
      <c r="O8" s="380"/>
      <c r="P8" s="380"/>
      <c r="Q8" s="380"/>
      <c r="R8" s="380"/>
      <c r="S8" s="380"/>
      <c r="T8" s="380"/>
      <c r="U8" s="372"/>
      <c r="V8" s="372"/>
      <c r="W8" s="372"/>
      <c r="X8" s="372"/>
      <c r="Y8" s="372"/>
      <c r="Z8" s="372"/>
      <c r="AA8" s="372"/>
    </row>
    <row r="9" spans="1:27" s="928" customFormat="1" ht="16.5" customHeight="1" x14ac:dyDescent="0.3">
      <c r="A9" s="364" t="s">
        <v>1842</v>
      </c>
      <c r="B9" s="927"/>
      <c r="C9" s="375"/>
      <c r="D9" s="375"/>
      <c r="E9" s="1924" t="s">
        <v>1944</v>
      </c>
      <c r="F9" s="1924"/>
      <c r="G9" s="1938">
        <v>0.27</v>
      </c>
      <c r="H9" s="1938"/>
      <c r="I9" s="380"/>
      <c r="J9" s="380"/>
      <c r="K9" s="380"/>
      <c r="L9" s="380"/>
      <c r="M9" s="380"/>
      <c r="N9" s="380"/>
      <c r="O9" s="380"/>
      <c r="P9" s="380"/>
      <c r="Q9" s="380"/>
      <c r="R9" s="380"/>
      <c r="S9" s="380"/>
      <c r="T9" s="380"/>
      <c r="U9" s="372"/>
      <c r="V9" s="372"/>
      <c r="W9" s="372"/>
      <c r="X9" s="372"/>
      <c r="Y9" s="372"/>
      <c r="Z9" s="372"/>
      <c r="AA9" s="372"/>
    </row>
    <row r="10" spans="1:27" s="928" customFormat="1" ht="16.5" customHeight="1" x14ac:dyDescent="0.3">
      <c r="A10" s="364" t="s">
        <v>1843</v>
      </c>
      <c r="B10" s="927"/>
      <c r="C10" s="375"/>
      <c r="D10" s="375"/>
      <c r="E10" s="1924" t="s">
        <v>1945</v>
      </c>
      <c r="F10" s="1924"/>
      <c r="G10" s="1938">
        <v>0.15</v>
      </c>
      <c r="H10" s="1938"/>
      <c r="I10" s="380"/>
      <c r="J10" s="380"/>
      <c r="K10" s="380"/>
      <c r="L10" s="380"/>
      <c r="M10" s="380"/>
      <c r="N10" s="380"/>
      <c r="O10" s="380"/>
      <c r="P10" s="380"/>
      <c r="Q10" s="380"/>
      <c r="R10" s="380"/>
      <c r="S10" s="380"/>
      <c r="T10" s="380"/>
      <c r="U10" s="372"/>
      <c r="V10" s="372"/>
      <c r="W10" s="372"/>
      <c r="X10" s="372"/>
      <c r="Y10" s="372"/>
      <c r="Z10" s="372"/>
      <c r="AA10" s="372"/>
    </row>
    <row r="11" spans="1:27" s="928" customFormat="1" ht="16.5" customHeight="1" x14ac:dyDescent="0.3">
      <c r="A11" s="364" t="s">
        <v>1844</v>
      </c>
      <c r="B11" s="927"/>
      <c r="C11" s="375"/>
      <c r="D11" s="375"/>
      <c r="E11" s="1924" t="s">
        <v>1946</v>
      </c>
      <c r="F11" s="1924"/>
      <c r="G11" s="1938">
        <v>0.11</v>
      </c>
      <c r="H11" s="1938"/>
      <c r="I11" s="380"/>
      <c r="J11" s="380"/>
      <c r="K11" s="380"/>
      <c r="L11" s="380"/>
      <c r="M11" s="380"/>
      <c r="N11" s="380"/>
      <c r="O11" s="380"/>
      <c r="P11" s="380"/>
      <c r="Q11" s="380"/>
      <c r="R11" s="380"/>
      <c r="S11" s="380"/>
      <c r="T11" s="380"/>
      <c r="U11" s="372"/>
      <c r="V11" s="372"/>
      <c r="W11" s="372"/>
      <c r="X11" s="372"/>
      <c r="Y11" s="372"/>
      <c r="Z11" s="372"/>
      <c r="AA11" s="372"/>
    </row>
    <row r="12" spans="1:27" s="928" customFormat="1" ht="16.5" customHeight="1" x14ac:dyDescent="0.3">
      <c r="A12" s="364" t="s">
        <v>1845</v>
      </c>
      <c r="B12" s="927"/>
      <c r="C12" s="375"/>
      <c r="D12" s="375"/>
      <c r="E12" s="1924" t="s">
        <v>1947</v>
      </c>
      <c r="F12" s="1924"/>
      <c r="G12" s="1938">
        <v>0.13</v>
      </c>
      <c r="H12" s="1938"/>
      <c r="I12" s="380"/>
      <c r="J12" s="380"/>
      <c r="K12" s="380"/>
      <c r="L12" s="380"/>
      <c r="M12" s="380"/>
      <c r="N12" s="380"/>
      <c r="O12" s="380"/>
      <c r="P12" s="380"/>
      <c r="Q12" s="380"/>
      <c r="R12" s="380"/>
      <c r="S12" s="380"/>
      <c r="T12" s="380"/>
      <c r="U12" s="372"/>
      <c r="V12" s="372"/>
      <c r="W12" s="372"/>
      <c r="X12" s="372"/>
      <c r="Y12" s="372"/>
      <c r="Z12" s="372"/>
      <c r="AA12" s="372"/>
    </row>
    <row r="13" spans="1:27" s="928" customFormat="1" ht="16.5" customHeight="1" x14ac:dyDescent="0.3">
      <c r="A13" s="364" t="s">
        <v>1846</v>
      </c>
      <c r="B13" s="927"/>
      <c r="C13" s="375"/>
      <c r="D13" s="375"/>
      <c r="E13" s="1924" t="s">
        <v>1948</v>
      </c>
      <c r="F13" s="1924"/>
      <c r="G13" s="1938">
        <v>0.22</v>
      </c>
      <c r="H13" s="1938"/>
      <c r="I13" s="380"/>
      <c r="J13" s="380"/>
      <c r="K13" s="380"/>
      <c r="L13" s="380"/>
      <c r="M13" s="380"/>
      <c r="N13" s="380"/>
      <c r="O13" s="380"/>
      <c r="P13" s="380"/>
      <c r="Q13" s="380"/>
      <c r="R13" s="380"/>
      <c r="S13" s="380"/>
      <c r="T13" s="380"/>
      <c r="U13" s="372"/>
      <c r="V13" s="372"/>
      <c r="W13" s="372"/>
      <c r="X13" s="372"/>
      <c r="Y13" s="372"/>
      <c r="Z13" s="372"/>
      <c r="AA13" s="372"/>
    </row>
    <row r="14" spans="1:27" s="928" customFormat="1" ht="16.5" customHeight="1" x14ac:dyDescent="0.3">
      <c r="A14" s="923" t="s">
        <v>1847</v>
      </c>
      <c r="B14" s="927"/>
      <c r="C14" s="375"/>
      <c r="D14" s="375"/>
      <c r="E14" s="1924" t="s">
        <v>1949</v>
      </c>
      <c r="F14" s="1924"/>
      <c r="G14" s="1938">
        <v>0.26</v>
      </c>
      <c r="H14" s="1938"/>
      <c r="I14" s="380"/>
      <c r="J14" s="380"/>
      <c r="K14" s="380"/>
      <c r="L14" s="380"/>
      <c r="M14" s="380"/>
      <c r="N14" s="380"/>
      <c r="O14" s="380"/>
      <c r="P14" s="380"/>
      <c r="Q14" s="380"/>
      <c r="R14" s="380"/>
      <c r="S14" s="380"/>
      <c r="T14" s="380"/>
      <c r="U14" s="372"/>
      <c r="V14" s="372"/>
      <c r="W14" s="372"/>
      <c r="X14" s="372"/>
      <c r="Y14" s="372"/>
      <c r="Z14" s="372"/>
      <c r="AA14" s="372"/>
    </row>
    <row r="15" spans="1:27" s="928" customFormat="1" ht="16.5" customHeight="1" x14ac:dyDescent="0.3">
      <c r="A15" s="364" t="s">
        <v>1848</v>
      </c>
      <c r="B15" s="927"/>
      <c r="C15" s="375"/>
      <c r="D15" s="375"/>
      <c r="E15" s="1924" t="s">
        <v>2016</v>
      </c>
      <c r="F15" s="1924"/>
      <c r="G15" s="1938">
        <v>0.2</v>
      </c>
      <c r="H15" s="1938"/>
      <c r="I15" s="380"/>
      <c r="J15" s="380"/>
      <c r="K15" s="380"/>
      <c r="L15" s="380"/>
      <c r="M15" s="380"/>
      <c r="N15" s="380"/>
      <c r="O15" s="380"/>
      <c r="P15" s="380"/>
      <c r="Q15" s="380"/>
      <c r="R15" s="380"/>
      <c r="S15" s="380"/>
      <c r="T15" s="380"/>
      <c r="U15" s="372"/>
      <c r="V15" s="372"/>
      <c r="W15" s="372"/>
      <c r="X15" s="372"/>
      <c r="Y15" s="372"/>
      <c r="Z15" s="372"/>
      <c r="AA15" s="372"/>
    </row>
    <row r="16" spans="1:27" s="928" customFormat="1" ht="16.5" customHeight="1" x14ac:dyDescent="0.3">
      <c r="A16" s="929"/>
      <c r="B16" s="927"/>
      <c r="C16" s="375"/>
      <c r="D16" s="375"/>
      <c r="E16" s="1924" t="s">
        <v>1957</v>
      </c>
      <c r="F16" s="1924"/>
      <c r="G16" s="1938">
        <v>0.32</v>
      </c>
      <c r="H16" s="1938"/>
      <c r="I16" s="380"/>
      <c r="J16" s="380"/>
      <c r="K16" s="380"/>
      <c r="L16" s="380"/>
      <c r="M16" s="380"/>
      <c r="N16" s="380"/>
      <c r="O16" s="380"/>
      <c r="P16" s="380"/>
      <c r="Q16" s="380"/>
      <c r="R16" s="380"/>
      <c r="S16" s="380"/>
      <c r="T16" s="380"/>
      <c r="U16" s="372"/>
      <c r="V16" s="372"/>
      <c r="W16" s="372"/>
      <c r="X16" s="372"/>
      <c r="Y16" s="372"/>
      <c r="Z16" s="372"/>
      <c r="AA16" s="372"/>
    </row>
    <row r="17" spans="1:57" s="928" customFormat="1" ht="16.5" customHeight="1" x14ac:dyDescent="0.3">
      <c r="A17" s="929"/>
      <c r="B17" s="927"/>
      <c r="C17" s="375"/>
      <c r="D17" s="375"/>
      <c r="E17" s="1924" t="s">
        <v>1950</v>
      </c>
      <c r="F17" s="1924"/>
      <c r="G17" s="1938">
        <v>0.08</v>
      </c>
      <c r="H17" s="1938"/>
      <c r="I17" s="380"/>
      <c r="J17" s="380"/>
      <c r="K17" s="380"/>
      <c r="L17" s="380"/>
      <c r="M17" s="380"/>
      <c r="N17" s="380"/>
      <c r="O17" s="380"/>
      <c r="P17" s="380"/>
      <c r="Q17" s="380"/>
      <c r="R17" s="380"/>
      <c r="S17" s="380"/>
      <c r="T17" s="380"/>
      <c r="U17" s="372"/>
      <c r="V17" s="372"/>
      <c r="W17" s="372"/>
      <c r="X17" s="372"/>
      <c r="Y17" s="372"/>
      <c r="Z17" s="372"/>
      <c r="AA17" s="372"/>
    </row>
    <row r="18" spans="1:57" s="928" customFormat="1" ht="16.5" customHeight="1" x14ac:dyDescent="0.3">
      <c r="A18" s="929"/>
      <c r="B18" s="927"/>
      <c r="C18" s="375"/>
      <c r="D18" s="375"/>
      <c r="E18" s="1924" t="s">
        <v>1951</v>
      </c>
      <c r="F18" s="1924"/>
      <c r="G18" s="1938">
        <v>7.0000000000000007E-2</v>
      </c>
      <c r="H18" s="1938"/>
      <c r="I18" s="380"/>
      <c r="J18" s="380"/>
      <c r="K18" s="380"/>
      <c r="L18" s="380"/>
      <c r="M18" s="380"/>
      <c r="N18" s="380"/>
      <c r="O18" s="380"/>
      <c r="P18" s="380"/>
      <c r="Q18" s="380"/>
      <c r="R18" s="380"/>
      <c r="S18" s="380"/>
      <c r="T18" s="380"/>
      <c r="U18" s="372"/>
      <c r="V18" s="372"/>
      <c r="W18" s="372"/>
      <c r="X18" s="372"/>
      <c r="Y18" s="372"/>
      <c r="Z18" s="372"/>
      <c r="AA18" s="372"/>
    </row>
    <row r="19" spans="1:57" s="928" customFormat="1" ht="16.5" customHeight="1" x14ac:dyDescent="0.3">
      <c r="A19" s="929"/>
      <c r="B19" s="927"/>
      <c r="C19" s="375"/>
      <c r="D19" s="375"/>
      <c r="E19" s="1924" t="s">
        <v>1952</v>
      </c>
      <c r="F19" s="1924"/>
      <c r="G19" s="1938">
        <v>0.21</v>
      </c>
      <c r="H19" s="1938"/>
      <c r="I19" s="380"/>
      <c r="J19" s="380"/>
      <c r="K19" s="380"/>
      <c r="L19" s="380"/>
      <c r="M19" s="380"/>
      <c r="N19" s="380"/>
      <c r="O19" s="380"/>
      <c r="P19" s="380"/>
      <c r="Q19" s="380"/>
      <c r="R19" s="380"/>
      <c r="S19" s="380"/>
      <c r="T19" s="380"/>
      <c r="U19" s="372"/>
      <c r="V19" s="372"/>
      <c r="W19" s="372"/>
      <c r="X19" s="372"/>
      <c r="Y19" s="372"/>
      <c r="Z19" s="372"/>
      <c r="AA19" s="372"/>
    </row>
    <row r="20" spans="1:57" s="928" customFormat="1" ht="16.5" customHeight="1" x14ac:dyDescent="0.3">
      <c r="A20" s="929"/>
      <c r="B20" s="927"/>
      <c r="C20" s="375"/>
      <c r="D20" s="375"/>
      <c r="E20" s="1924" t="s">
        <v>1953</v>
      </c>
      <c r="F20" s="1924"/>
      <c r="G20" s="1938">
        <v>0.46</v>
      </c>
      <c r="H20" s="1938"/>
      <c r="I20" s="380"/>
      <c r="J20" s="380"/>
      <c r="K20" s="380"/>
      <c r="L20" s="380"/>
      <c r="M20" s="380"/>
      <c r="N20" s="380"/>
      <c r="O20" s="380"/>
      <c r="P20" s="380"/>
      <c r="Q20" s="380"/>
      <c r="R20" s="380"/>
      <c r="S20" s="380"/>
      <c r="T20" s="380"/>
      <c r="U20" s="372"/>
      <c r="V20" s="372"/>
      <c r="W20" s="372"/>
      <c r="X20" s="372"/>
      <c r="Y20" s="372"/>
      <c r="Z20" s="372"/>
      <c r="AA20" s="372"/>
    </row>
    <row r="21" spans="1:57" s="928" customFormat="1" ht="16.5" customHeight="1" x14ac:dyDescent="0.3">
      <c r="A21" s="929"/>
      <c r="B21" s="927"/>
      <c r="C21" s="375"/>
      <c r="D21" s="375"/>
      <c r="E21" s="1924" t="s">
        <v>1954</v>
      </c>
      <c r="F21" s="1924"/>
      <c r="G21" s="1938">
        <v>0.46</v>
      </c>
      <c r="H21" s="1938"/>
      <c r="I21" s="380"/>
      <c r="J21" s="380"/>
      <c r="K21" s="380"/>
      <c r="L21" s="380"/>
      <c r="M21" s="380"/>
      <c r="N21" s="380"/>
      <c r="O21" s="380"/>
      <c r="P21" s="380"/>
      <c r="Q21" s="380"/>
      <c r="R21" s="380"/>
      <c r="S21" s="380"/>
      <c r="T21" s="380"/>
      <c r="U21" s="372"/>
      <c r="V21" s="372"/>
      <c r="W21" s="372"/>
      <c r="X21" s="372"/>
      <c r="Y21" s="372"/>
      <c r="Z21" s="372"/>
      <c r="AA21" s="372"/>
    </row>
    <row r="22" spans="1:57" s="928" customFormat="1" ht="16.5" customHeight="1" x14ac:dyDescent="0.3">
      <c r="A22" s="929"/>
      <c r="B22" s="927"/>
      <c r="C22" s="375"/>
      <c r="D22" s="375"/>
      <c r="E22" s="1924" t="s">
        <v>1281</v>
      </c>
      <c r="F22" s="1924"/>
      <c r="G22" s="1938" t="s">
        <v>1282</v>
      </c>
      <c r="H22" s="1938"/>
      <c r="I22" s="380"/>
      <c r="J22" s="380"/>
      <c r="K22" s="380"/>
      <c r="L22" s="380"/>
      <c r="M22" s="380"/>
      <c r="N22" s="380"/>
      <c r="O22" s="380"/>
      <c r="P22" s="380"/>
      <c r="Q22" s="380"/>
      <c r="R22" s="380"/>
      <c r="S22" s="380"/>
      <c r="T22" s="380"/>
      <c r="U22" s="372"/>
      <c r="V22" s="372"/>
      <c r="W22" s="372"/>
      <c r="X22" s="372"/>
      <c r="Y22" s="372"/>
      <c r="Z22" s="372"/>
      <c r="AA22" s="372"/>
    </row>
    <row r="23" spans="1:57" s="928" customFormat="1" ht="16.5" customHeight="1" x14ac:dyDescent="0.3">
      <c r="A23" s="929"/>
      <c r="B23" s="927"/>
      <c r="C23" s="375"/>
      <c r="D23" s="375"/>
      <c r="E23" s="1924" t="s">
        <v>1283</v>
      </c>
      <c r="F23" s="1924"/>
      <c r="G23" s="1938" t="s">
        <v>1282</v>
      </c>
      <c r="H23" s="1938"/>
      <c r="I23" s="380"/>
      <c r="J23" s="380"/>
      <c r="K23" s="380"/>
      <c r="L23" s="380"/>
      <c r="M23" s="380"/>
      <c r="N23" s="380"/>
      <c r="O23" s="380"/>
      <c r="P23" s="380"/>
      <c r="Q23" s="380"/>
      <c r="R23" s="380"/>
      <c r="S23" s="380"/>
      <c r="T23" s="380"/>
      <c r="U23" s="372"/>
      <c r="V23" s="372"/>
      <c r="W23" s="372"/>
      <c r="X23" s="372"/>
      <c r="Y23" s="372"/>
      <c r="Z23" s="372"/>
      <c r="AA23" s="372"/>
    </row>
    <row r="24" spans="1:57" s="928" customFormat="1" ht="16.5" customHeight="1" x14ac:dyDescent="0.3">
      <c r="A24" s="929"/>
      <c r="B24" s="927"/>
      <c r="C24" s="375"/>
      <c r="D24" s="375"/>
      <c r="E24" s="1981" t="s">
        <v>2176</v>
      </c>
      <c r="F24" s="1981"/>
      <c r="G24" s="1981"/>
      <c r="H24" s="1981"/>
      <c r="I24" s="380"/>
      <c r="J24" s="380"/>
      <c r="K24" s="380"/>
      <c r="L24" s="380"/>
      <c r="M24" s="380"/>
      <c r="N24" s="380"/>
      <c r="O24" s="380"/>
      <c r="P24" s="380"/>
      <c r="Q24" s="380"/>
      <c r="R24" s="380"/>
      <c r="S24" s="380"/>
      <c r="T24" s="380"/>
      <c r="U24" s="380"/>
      <c r="V24" s="372"/>
      <c r="W24" s="372"/>
      <c r="X24" s="372"/>
      <c r="Y24" s="372"/>
      <c r="Z24" s="372"/>
      <c r="AA24" s="372"/>
    </row>
    <row r="25" spans="1:57" s="928" customFormat="1" ht="16.5" customHeight="1" x14ac:dyDescent="0.3">
      <c r="A25" s="929"/>
      <c r="B25" s="927"/>
      <c r="C25" s="375"/>
      <c r="D25" s="375"/>
      <c r="E25" s="380"/>
      <c r="F25" s="380"/>
      <c r="G25" s="380"/>
      <c r="H25" s="380"/>
      <c r="I25" s="380"/>
      <c r="J25" s="380"/>
      <c r="K25" s="380"/>
      <c r="L25" s="380"/>
      <c r="M25" s="380"/>
      <c r="N25" s="380"/>
      <c r="O25" s="380"/>
      <c r="P25" s="380"/>
      <c r="Q25" s="380"/>
      <c r="R25" s="380"/>
      <c r="S25" s="380"/>
      <c r="T25" s="380"/>
      <c r="U25" s="380"/>
      <c r="V25" s="372"/>
      <c r="W25" s="372"/>
      <c r="X25" s="372"/>
      <c r="Y25" s="372"/>
      <c r="Z25" s="372"/>
      <c r="AA25" s="372"/>
    </row>
    <row r="26" spans="1:57" s="928" customFormat="1" ht="23.25" customHeight="1" x14ac:dyDescent="0.3">
      <c r="A26" s="929"/>
      <c r="B26" s="927"/>
      <c r="C26" s="375"/>
      <c r="D26" s="375"/>
      <c r="E26" s="980" t="s">
        <v>1936</v>
      </c>
      <c r="F26" s="380"/>
      <c r="G26" s="380"/>
      <c r="H26" s="380"/>
      <c r="I26" s="380"/>
      <c r="J26" s="380"/>
      <c r="K26" s="380"/>
      <c r="L26" s="380"/>
      <c r="M26" s="380"/>
      <c r="N26" s="380"/>
      <c r="O26" s="380"/>
      <c r="P26" s="380"/>
      <c r="Q26" s="380"/>
      <c r="R26" s="380"/>
      <c r="S26" s="380"/>
      <c r="T26" s="380"/>
      <c r="U26" s="380"/>
      <c r="V26" s="372"/>
      <c r="W26" s="372"/>
      <c r="X26" s="372"/>
      <c r="Y26" s="372"/>
      <c r="Z26" s="372"/>
      <c r="AA26" s="372"/>
    </row>
    <row r="27" spans="1:57" s="932" customFormat="1" ht="16.5" customHeight="1" x14ac:dyDescent="0.3">
      <c r="A27" s="929"/>
      <c r="B27" s="930"/>
      <c r="C27" s="931"/>
      <c r="D27" s="931"/>
      <c r="E27" s="1960" t="s">
        <v>1284</v>
      </c>
      <c r="F27" s="1962"/>
      <c r="G27" s="732">
        <v>2007</v>
      </c>
      <c r="H27" s="732">
        <v>2007</v>
      </c>
      <c r="I27" s="732">
        <v>2007</v>
      </c>
      <c r="J27" s="732">
        <v>2008</v>
      </c>
      <c r="K27" s="732">
        <v>2008</v>
      </c>
      <c r="L27" s="732">
        <v>2008</v>
      </c>
      <c r="M27" s="732">
        <v>2009</v>
      </c>
      <c r="N27" s="732">
        <v>2009</v>
      </c>
      <c r="O27" s="732">
        <v>2009</v>
      </c>
      <c r="P27" s="732">
        <v>2010</v>
      </c>
      <c r="Q27" s="732">
        <v>2010</v>
      </c>
      <c r="R27" s="732">
        <v>2010</v>
      </c>
      <c r="S27" s="732">
        <v>2011</v>
      </c>
      <c r="T27" s="732">
        <v>2011</v>
      </c>
      <c r="U27" s="732">
        <v>2011</v>
      </c>
      <c r="V27" s="732">
        <v>2012</v>
      </c>
      <c r="W27" s="732">
        <v>2012</v>
      </c>
      <c r="X27" s="732">
        <v>2012</v>
      </c>
      <c r="Y27" s="732">
        <v>2013</v>
      </c>
      <c r="Z27" s="732">
        <v>2013</v>
      </c>
      <c r="AA27" s="732">
        <v>2013</v>
      </c>
      <c r="AB27" s="732">
        <v>2014</v>
      </c>
      <c r="AC27" s="732">
        <v>2014</v>
      </c>
      <c r="AD27" s="732">
        <v>2014</v>
      </c>
      <c r="AE27" s="732">
        <v>2015</v>
      </c>
      <c r="AF27" s="732">
        <v>2015</v>
      </c>
      <c r="AG27" s="732">
        <v>2015</v>
      </c>
      <c r="AH27" s="732">
        <v>2016</v>
      </c>
      <c r="AI27" s="732">
        <v>2016</v>
      </c>
      <c r="AJ27" s="732">
        <v>2016</v>
      </c>
      <c r="AK27" s="732">
        <v>2017</v>
      </c>
      <c r="AL27" s="732">
        <v>2017</v>
      </c>
      <c r="AM27" s="732">
        <v>2017</v>
      </c>
      <c r="AN27" s="732">
        <v>2018</v>
      </c>
      <c r="AO27" s="732">
        <v>2018</v>
      </c>
      <c r="AP27" s="732">
        <v>2018</v>
      </c>
      <c r="AQ27" s="732">
        <v>2019</v>
      </c>
      <c r="AR27" s="732">
        <v>2019</v>
      </c>
      <c r="AS27" s="732">
        <v>2019</v>
      </c>
      <c r="AT27" s="732">
        <v>2020</v>
      </c>
      <c r="AU27" s="732">
        <v>2020</v>
      </c>
      <c r="AV27" s="732">
        <v>2020</v>
      </c>
      <c r="AW27" s="732">
        <v>2021</v>
      </c>
      <c r="AX27" s="732">
        <v>2021</v>
      </c>
      <c r="AY27" s="732">
        <v>2021</v>
      </c>
      <c r="AZ27" s="1252">
        <v>2022</v>
      </c>
      <c r="BA27" s="1252">
        <v>2022</v>
      </c>
      <c r="BB27" s="1252">
        <v>2022</v>
      </c>
      <c r="BC27" s="1532">
        <v>2023</v>
      </c>
      <c r="BD27" s="1532">
        <v>2023</v>
      </c>
      <c r="BE27" s="1532">
        <v>2023</v>
      </c>
    </row>
    <row r="28" spans="1:57" s="935" customFormat="1" ht="32.25" customHeight="1" x14ac:dyDescent="0.3">
      <c r="A28" s="929"/>
      <c r="B28" s="933"/>
      <c r="C28" s="934"/>
      <c r="D28" s="934"/>
      <c r="E28" s="926" t="s">
        <v>1285</v>
      </c>
      <c r="F28" s="926" t="s">
        <v>1286</v>
      </c>
      <c r="G28" s="926" t="s">
        <v>1287</v>
      </c>
      <c r="H28" s="926" t="s">
        <v>1288</v>
      </c>
      <c r="I28" s="926" t="s">
        <v>1289</v>
      </c>
      <c r="J28" s="926" t="s">
        <v>1287</v>
      </c>
      <c r="K28" s="926" t="s">
        <v>1288</v>
      </c>
      <c r="L28" s="926" t="s">
        <v>1289</v>
      </c>
      <c r="M28" s="926" t="s">
        <v>1287</v>
      </c>
      <c r="N28" s="926" t="s">
        <v>1288</v>
      </c>
      <c r="O28" s="926" t="s">
        <v>1289</v>
      </c>
      <c r="P28" s="926" t="s">
        <v>1287</v>
      </c>
      <c r="Q28" s="926" t="s">
        <v>1288</v>
      </c>
      <c r="R28" s="926" t="s">
        <v>1289</v>
      </c>
      <c r="S28" s="926" t="s">
        <v>1287</v>
      </c>
      <c r="T28" s="926" t="s">
        <v>1288</v>
      </c>
      <c r="U28" s="926" t="s">
        <v>1289</v>
      </c>
      <c r="V28" s="926" t="s">
        <v>1287</v>
      </c>
      <c r="W28" s="926" t="s">
        <v>1288</v>
      </c>
      <c r="X28" s="926" t="s">
        <v>1289</v>
      </c>
      <c r="Y28" s="926" t="s">
        <v>1287</v>
      </c>
      <c r="Z28" s="926" t="s">
        <v>1288</v>
      </c>
      <c r="AA28" s="926" t="s">
        <v>1289</v>
      </c>
      <c r="AB28" s="926" t="s">
        <v>1287</v>
      </c>
      <c r="AC28" s="926" t="s">
        <v>1288</v>
      </c>
      <c r="AD28" s="926" t="s">
        <v>1289</v>
      </c>
      <c r="AE28" s="926" t="s">
        <v>1287</v>
      </c>
      <c r="AF28" s="926" t="s">
        <v>1288</v>
      </c>
      <c r="AG28" s="926" t="s">
        <v>1289</v>
      </c>
      <c r="AH28" s="926" t="s">
        <v>1287</v>
      </c>
      <c r="AI28" s="926" t="s">
        <v>1288</v>
      </c>
      <c r="AJ28" s="926" t="s">
        <v>1289</v>
      </c>
      <c r="AK28" s="926" t="s">
        <v>1287</v>
      </c>
      <c r="AL28" s="926" t="s">
        <v>1288</v>
      </c>
      <c r="AM28" s="926" t="s">
        <v>1289</v>
      </c>
      <c r="AN28" s="926" t="s">
        <v>1287</v>
      </c>
      <c r="AO28" s="926" t="s">
        <v>1288</v>
      </c>
      <c r="AP28" s="926" t="s">
        <v>1289</v>
      </c>
      <c r="AQ28" s="926" t="s">
        <v>1287</v>
      </c>
      <c r="AR28" s="926" t="s">
        <v>1288</v>
      </c>
      <c r="AS28" s="926" t="s">
        <v>1289</v>
      </c>
      <c r="AT28" s="926" t="s">
        <v>1287</v>
      </c>
      <c r="AU28" s="926" t="s">
        <v>1288</v>
      </c>
      <c r="AV28" s="926" t="s">
        <v>1289</v>
      </c>
      <c r="AW28" s="926" t="s">
        <v>1287</v>
      </c>
      <c r="AX28" s="926" t="s">
        <v>1288</v>
      </c>
      <c r="AY28" s="926" t="s">
        <v>1289</v>
      </c>
      <c r="AZ28" s="1255" t="s">
        <v>1287</v>
      </c>
      <c r="BA28" s="1255" t="s">
        <v>1288</v>
      </c>
      <c r="BB28" s="1255" t="s">
        <v>1289</v>
      </c>
      <c r="BC28" s="1533" t="s">
        <v>1287</v>
      </c>
      <c r="BD28" s="1533" t="s">
        <v>1288</v>
      </c>
      <c r="BE28" s="1533" t="s">
        <v>1289</v>
      </c>
    </row>
    <row r="29" spans="1:57" s="928" customFormat="1" ht="16.5" customHeight="1" x14ac:dyDescent="0.3">
      <c r="A29" s="929"/>
      <c r="B29" s="927"/>
      <c r="C29" s="375"/>
      <c r="D29" s="375"/>
      <c r="E29" s="1274" t="s">
        <v>1290</v>
      </c>
      <c r="F29" s="937" t="s">
        <v>1408</v>
      </c>
      <c r="G29" s="936">
        <v>2.69E-2</v>
      </c>
      <c r="H29" s="936">
        <v>1.3599999999999999E-2</v>
      </c>
      <c r="I29" s="936" t="s">
        <v>158</v>
      </c>
      <c r="J29" s="936">
        <v>2.6800000000000001E-2</v>
      </c>
      <c r="K29" s="936">
        <v>1.3599999999999999E-2</v>
      </c>
      <c r="L29" s="936" t="s">
        <v>158</v>
      </c>
      <c r="M29" s="936">
        <v>2.69E-2</v>
      </c>
      <c r="N29" s="936">
        <v>1.3599999999999999E-2</v>
      </c>
      <c r="O29" s="936" t="s">
        <v>158</v>
      </c>
      <c r="P29" s="936">
        <v>2.69E-2</v>
      </c>
      <c r="Q29" s="936">
        <v>1.3599999999999999E-2</v>
      </c>
      <c r="R29" s="936" t="s">
        <v>158</v>
      </c>
      <c r="S29" s="936">
        <v>2.5399999999999999E-2</v>
      </c>
      <c r="T29" s="936">
        <v>1.29E-2</v>
      </c>
      <c r="U29" s="936" t="s">
        <v>158</v>
      </c>
      <c r="V29" s="990">
        <v>2.5399999999999999E-2</v>
      </c>
      <c r="W29" s="990">
        <v>1.29E-2</v>
      </c>
      <c r="X29" s="990" t="s">
        <v>158</v>
      </c>
      <c r="Y29" s="990">
        <v>2.5499999999999998E-2</v>
      </c>
      <c r="Z29" s="990">
        <v>1.29E-2</v>
      </c>
      <c r="AA29" s="990" t="s">
        <v>158</v>
      </c>
      <c r="AB29" s="991">
        <v>2.5499999999999998E-2</v>
      </c>
      <c r="AC29" s="991">
        <v>1.29E-2</v>
      </c>
      <c r="AD29" s="991" t="s">
        <v>158</v>
      </c>
      <c r="AE29" s="991">
        <v>2.5499999999999998E-2</v>
      </c>
      <c r="AF29" s="991">
        <v>1.29E-2</v>
      </c>
      <c r="AG29" s="991" t="s">
        <v>158</v>
      </c>
      <c r="AH29" s="991">
        <v>2.4400000000000002E-2</v>
      </c>
      <c r="AI29" s="991">
        <v>1.23E-2</v>
      </c>
      <c r="AJ29" s="991" t="s">
        <v>158</v>
      </c>
      <c r="AK29" s="991">
        <v>2.4400000000000002E-2</v>
      </c>
      <c r="AL29" s="991">
        <v>1.23E-2</v>
      </c>
      <c r="AM29" s="991" t="s">
        <v>158</v>
      </c>
      <c r="AN29" s="991">
        <v>2.46E-2</v>
      </c>
      <c r="AO29" s="991">
        <v>1.2500000000000001E-2</v>
      </c>
      <c r="AP29" s="991" t="s">
        <v>158</v>
      </c>
      <c r="AQ29" s="991">
        <v>2.4400000000000002E-2</v>
      </c>
      <c r="AR29" s="991">
        <v>1.24E-2</v>
      </c>
      <c r="AS29" s="991" t="s">
        <v>158</v>
      </c>
      <c r="AT29" s="991">
        <v>2.4400000000000002E-2</v>
      </c>
      <c r="AU29" s="991">
        <v>1.24E-2</v>
      </c>
      <c r="AV29" s="991" t="s">
        <v>158</v>
      </c>
      <c r="AW29" s="991">
        <v>2.4500000000000001E-2</v>
      </c>
      <c r="AX29" s="991">
        <v>1.24E-2</v>
      </c>
      <c r="AY29" s="991" t="s">
        <v>158</v>
      </c>
      <c r="AZ29" s="991">
        <v>2.4500000000000001E-2</v>
      </c>
      <c r="BA29" s="991">
        <v>1.24E-2</v>
      </c>
      <c r="BB29" s="991" t="s">
        <v>158</v>
      </c>
      <c r="BC29" s="991">
        <v>2.4500000000000001E-2</v>
      </c>
      <c r="BD29" s="991">
        <v>1.24E-2</v>
      </c>
      <c r="BE29" s="991" t="s">
        <v>158</v>
      </c>
    </row>
    <row r="30" spans="1:57" s="928" customFormat="1" ht="16.5" customHeight="1" x14ac:dyDescent="0.3">
      <c r="A30" s="929"/>
      <c r="B30" s="927"/>
      <c r="C30" s="375"/>
      <c r="D30" s="375"/>
      <c r="E30" s="1275"/>
      <c r="F30" s="937" t="s">
        <v>1409</v>
      </c>
      <c r="G30" s="936">
        <v>3.5700000000000003E-2</v>
      </c>
      <c r="H30" s="936">
        <v>1.8100000000000002E-2</v>
      </c>
      <c r="I30" s="936" t="s">
        <v>158</v>
      </c>
      <c r="J30" s="936">
        <v>3.5200000000000002E-2</v>
      </c>
      <c r="K30" s="936">
        <v>1.78E-2</v>
      </c>
      <c r="L30" s="936" t="s">
        <v>158</v>
      </c>
      <c r="M30" s="936">
        <v>3.5000000000000003E-2</v>
      </c>
      <c r="N30" s="936">
        <v>1.77E-2</v>
      </c>
      <c r="O30" s="936" t="s">
        <v>158</v>
      </c>
      <c r="P30" s="936">
        <v>3.5400000000000001E-2</v>
      </c>
      <c r="Q30" s="936">
        <v>1.7999999999999999E-2</v>
      </c>
      <c r="R30" s="936" t="s">
        <v>158</v>
      </c>
      <c r="S30" s="936">
        <v>3.4200000000000001E-2</v>
      </c>
      <c r="T30" s="936">
        <v>1.7299999999999999E-2</v>
      </c>
      <c r="U30" s="936" t="s">
        <v>158</v>
      </c>
      <c r="V30" s="990">
        <v>3.3300000000000003E-2</v>
      </c>
      <c r="W30" s="990">
        <v>1.6899999999999998E-2</v>
      </c>
      <c r="X30" s="990" t="s">
        <v>158</v>
      </c>
      <c r="Y30" s="990">
        <v>3.27E-2</v>
      </c>
      <c r="Z30" s="990">
        <v>1.66E-2</v>
      </c>
      <c r="AA30" s="990" t="s">
        <v>158</v>
      </c>
      <c r="AB30" s="991">
        <v>3.32E-2</v>
      </c>
      <c r="AC30" s="991">
        <v>1.6799999999999999E-2</v>
      </c>
      <c r="AD30" s="991" t="s">
        <v>158</v>
      </c>
      <c r="AE30" s="991">
        <v>3.4000000000000002E-2</v>
      </c>
      <c r="AF30" s="991">
        <v>1.72E-2</v>
      </c>
      <c r="AG30" s="991" t="s">
        <v>158</v>
      </c>
      <c r="AH30" s="991">
        <v>3.2800000000000003E-2</v>
      </c>
      <c r="AI30" s="991">
        <v>1.66E-2</v>
      </c>
      <c r="AJ30" s="991" t="s">
        <v>158</v>
      </c>
      <c r="AK30" s="991">
        <v>3.2500000000000001E-2</v>
      </c>
      <c r="AL30" s="991">
        <v>1.6500000000000001E-2</v>
      </c>
      <c r="AM30" s="991" t="s">
        <v>158</v>
      </c>
      <c r="AN30" s="991">
        <v>3.2800000000000003E-2</v>
      </c>
      <c r="AO30" s="991">
        <v>1.66E-2</v>
      </c>
      <c r="AP30" s="991" t="s">
        <v>158</v>
      </c>
      <c r="AQ30" s="991">
        <v>3.2599999999999997E-2</v>
      </c>
      <c r="AR30" s="991">
        <v>1.6500000000000001E-2</v>
      </c>
      <c r="AS30" s="991" t="s">
        <v>158</v>
      </c>
      <c r="AT30" s="991">
        <v>3.2099999999999997E-2</v>
      </c>
      <c r="AU30" s="991">
        <v>1.6299999999999999E-2</v>
      </c>
      <c r="AV30" s="991" t="s">
        <v>158</v>
      </c>
      <c r="AW30" s="991">
        <v>3.44E-2</v>
      </c>
      <c r="AX30" s="991">
        <v>1.7500000000000002E-2</v>
      </c>
      <c r="AY30" s="991" t="s">
        <v>158</v>
      </c>
      <c r="AZ30" s="991">
        <v>3.4200000000000001E-2</v>
      </c>
      <c r="BA30" s="991">
        <v>1.7299999999999999E-2</v>
      </c>
      <c r="BB30" s="991" t="s">
        <v>158</v>
      </c>
      <c r="BC30" s="991">
        <v>3.3500000000000002E-2</v>
      </c>
      <c r="BD30" s="991">
        <v>1.7000000000000001E-2</v>
      </c>
      <c r="BE30" s="991" t="s">
        <v>158</v>
      </c>
    </row>
    <row r="31" spans="1:57" s="928" customFormat="1" ht="16.5" customHeight="1" x14ac:dyDescent="0.3">
      <c r="A31" s="929"/>
      <c r="B31" s="927"/>
      <c r="C31" s="375"/>
      <c r="D31" s="375"/>
      <c r="E31" s="1275"/>
      <c r="F31" s="937" t="s">
        <v>1410</v>
      </c>
      <c r="G31" s="936">
        <v>2.9600000000000001E-2</v>
      </c>
      <c r="H31" s="936">
        <v>1.4999999999999999E-2</v>
      </c>
      <c r="I31" s="936" t="s">
        <v>158</v>
      </c>
      <c r="J31" s="936">
        <v>2.9700000000000001E-2</v>
      </c>
      <c r="K31" s="936">
        <v>1.5100000000000001E-2</v>
      </c>
      <c r="L31" s="936" t="s">
        <v>158</v>
      </c>
      <c r="M31" s="936">
        <v>2.9499999999999998E-2</v>
      </c>
      <c r="N31" s="936">
        <v>1.4999999999999999E-2</v>
      </c>
      <c r="O31" s="936" t="s">
        <v>158</v>
      </c>
      <c r="P31" s="936">
        <v>2.8799999999999999E-2</v>
      </c>
      <c r="Q31" s="936">
        <v>1.46E-2</v>
      </c>
      <c r="R31" s="936" t="s">
        <v>158</v>
      </c>
      <c r="S31" s="936">
        <v>2.7300000000000001E-2</v>
      </c>
      <c r="T31" s="936">
        <v>1.38E-2</v>
      </c>
      <c r="U31" s="936" t="s">
        <v>158</v>
      </c>
      <c r="V31" s="990">
        <v>2.7099999999999999E-2</v>
      </c>
      <c r="W31" s="990">
        <v>1.37E-2</v>
      </c>
      <c r="X31" s="990" t="s">
        <v>158</v>
      </c>
      <c r="Y31" s="990">
        <v>2.6499999999999999E-2</v>
      </c>
      <c r="Z31" s="990">
        <v>1.34E-2</v>
      </c>
      <c r="AA31" s="990" t="s">
        <v>158</v>
      </c>
      <c r="AB31" s="991">
        <v>2.69E-2</v>
      </c>
      <c r="AC31" s="991">
        <v>1.3599999999999999E-2</v>
      </c>
      <c r="AD31" s="991" t="s">
        <v>158</v>
      </c>
      <c r="AE31" s="991">
        <v>2.6800000000000001E-2</v>
      </c>
      <c r="AF31" s="991">
        <v>1.3599999999999999E-2</v>
      </c>
      <c r="AG31" s="991" t="s">
        <v>158</v>
      </c>
      <c r="AH31" s="991">
        <v>2.6100000000000002E-2</v>
      </c>
      <c r="AI31" s="991">
        <v>1.32E-2</v>
      </c>
      <c r="AJ31" s="991" t="s">
        <v>158</v>
      </c>
      <c r="AK31" s="991">
        <v>2.69E-2</v>
      </c>
      <c r="AL31" s="991">
        <v>1.3599999999999999E-2</v>
      </c>
      <c r="AM31" s="991" t="s">
        <v>158</v>
      </c>
      <c r="AN31" s="991">
        <v>2.7199999999999998E-2</v>
      </c>
      <c r="AO31" s="991">
        <v>1.38E-2</v>
      </c>
      <c r="AP31" s="991" t="s">
        <v>158</v>
      </c>
      <c r="AQ31" s="991">
        <v>2.6700000000000002E-2</v>
      </c>
      <c r="AR31" s="991">
        <v>1.35E-2</v>
      </c>
      <c r="AS31" s="991" t="s">
        <v>158</v>
      </c>
      <c r="AT31" s="991">
        <v>2.6499999999999999E-2</v>
      </c>
      <c r="AU31" s="991">
        <v>1.35E-2</v>
      </c>
      <c r="AV31" s="991" t="s">
        <v>158</v>
      </c>
      <c r="AW31" s="991">
        <v>2.7099999999999999E-2</v>
      </c>
      <c r="AX31" s="991">
        <v>1.37E-2</v>
      </c>
      <c r="AY31" s="991" t="s">
        <v>158</v>
      </c>
      <c r="AZ31" s="991">
        <v>2.69E-2</v>
      </c>
      <c r="BA31" s="991">
        <v>1.3599999999999999E-2</v>
      </c>
      <c r="BB31" s="991" t="s">
        <v>158</v>
      </c>
      <c r="BC31" s="991">
        <v>2.6800000000000001E-2</v>
      </c>
      <c r="BD31" s="991">
        <v>1.3599999999999999E-2</v>
      </c>
      <c r="BE31" s="991" t="s">
        <v>158</v>
      </c>
    </row>
    <row r="32" spans="1:57" s="928" customFormat="1" ht="16.5" customHeight="1" x14ac:dyDescent="0.3">
      <c r="A32" s="929"/>
      <c r="B32" s="927"/>
      <c r="C32" s="375"/>
      <c r="D32" s="375"/>
      <c r="E32" s="1275"/>
      <c r="F32" s="937" t="s">
        <v>1411</v>
      </c>
      <c r="G32" s="936">
        <v>4.0599999999999997E-2</v>
      </c>
      <c r="H32" s="936">
        <v>2.06E-2</v>
      </c>
      <c r="I32" s="936" t="s">
        <v>158</v>
      </c>
      <c r="J32" s="936">
        <v>4.0500000000000001E-2</v>
      </c>
      <c r="K32" s="936">
        <v>2.0500000000000001E-2</v>
      </c>
      <c r="L32" s="936" t="s">
        <v>158</v>
      </c>
      <c r="M32" s="936">
        <v>0.04</v>
      </c>
      <c r="N32" s="936">
        <v>2.0299999999999999E-2</v>
      </c>
      <c r="O32" s="936" t="s">
        <v>158</v>
      </c>
      <c r="P32" s="936">
        <v>4.0099999999999997E-2</v>
      </c>
      <c r="Q32" s="936">
        <v>2.0299999999999999E-2</v>
      </c>
      <c r="R32" s="936" t="s">
        <v>158</v>
      </c>
      <c r="S32" s="936">
        <v>3.8399999999999997E-2</v>
      </c>
      <c r="T32" s="936">
        <v>1.95E-2</v>
      </c>
      <c r="U32" s="936" t="s">
        <v>158</v>
      </c>
      <c r="V32" s="990">
        <v>3.8300000000000001E-2</v>
      </c>
      <c r="W32" s="990">
        <v>1.9400000000000001E-2</v>
      </c>
      <c r="X32" s="990" t="s">
        <v>158</v>
      </c>
      <c r="Y32" s="990">
        <v>3.85E-2</v>
      </c>
      <c r="Z32" s="990">
        <v>1.95E-2</v>
      </c>
      <c r="AA32" s="990" t="s">
        <v>158</v>
      </c>
      <c r="AB32" s="991">
        <v>3.8399999999999997E-2</v>
      </c>
      <c r="AC32" s="991">
        <v>1.95E-2</v>
      </c>
      <c r="AD32" s="991" t="s">
        <v>158</v>
      </c>
      <c r="AE32" s="991">
        <v>3.85E-2</v>
      </c>
      <c r="AF32" s="991">
        <v>1.95E-2</v>
      </c>
      <c r="AG32" s="991" t="s">
        <v>158</v>
      </c>
      <c r="AH32" s="991">
        <v>3.73E-2</v>
      </c>
      <c r="AI32" s="991">
        <v>1.89E-2</v>
      </c>
      <c r="AJ32" s="991" t="s">
        <v>158</v>
      </c>
      <c r="AK32" s="991">
        <v>3.73E-2</v>
      </c>
      <c r="AL32" s="991">
        <v>1.89E-2</v>
      </c>
      <c r="AM32" s="991" t="s">
        <v>158</v>
      </c>
      <c r="AN32" s="991">
        <v>3.7400000000000003E-2</v>
      </c>
      <c r="AO32" s="991">
        <v>1.89E-2</v>
      </c>
      <c r="AP32" s="991" t="s">
        <v>158</v>
      </c>
      <c r="AQ32" s="991">
        <v>3.7400000000000003E-2</v>
      </c>
      <c r="AR32" s="991">
        <v>1.89E-2</v>
      </c>
      <c r="AS32" s="991" t="s">
        <v>158</v>
      </c>
      <c r="AT32" s="991">
        <v>3.7199999999999997E-2</v>
      </c>
      <c r="AU32" s="991">
        <v>1.8800000000000001E-2</v>
      </c>
      <c r="AV32" s="991" t="s">
        <v>158</v>
      </c>
      <c r="AW32" s="991">
        <v>3.8399999999999997E-2</v>
      </c>
      <c r="AX32" s="991">
        <v>1.95E-2</v>
      </c>
      <c r="AY32" s="991" t="s">
        <v>158</v>
      </c>
      <c r="AZ32" s="991">
        <v>3.8600000000000002E-2</v>
      </c>
      <c r="BA32" s="991">
        <v>1.95E-2</v>
      </c>
      <c r="BB32" s="991" t="s">
        <v>158</v>
      </c>
      <c r="BC32" s="991">
        <v>3.8600000000000002E-2</v>
      </c>
      <c r="BD32" s="991">
        <v>1.9599999999999999E-2</v>
      </c>
      <c r="BE32" s="991" t="s">
        <v>158</v>
      </c>
    </row>
    <row r="33" spans="1:57" s="928" customFormat="1" ht="16.5" customHeight="1" x14ac:dyDescent="0.3">
      <c r="A33" s="929"/>
      <c r="B33" s="927"/>
      <c r="C33" s="375"/>
      <c r="D33" s="375"/>
      <c r="E33" s="1275"/>
      <c r="F33" s="937" t="s">
        <v>1412</v>
      </c>
      <c r="G33" s="936">
        <v>4.2299999999999997E-2</v>
      </c>
      <c r="H33" s="936">
        <v>2.1499999999999998E-2</v>
      </c>
      <c r="I33" s="936" t="s">
        <v>158</v>
      </c>
      <c r="J33" s="936">
        <v>4.2299999999999997E-2</v>
      </c>
      <c r="K33" s="936">
        <v>2.1399999999999999E-2</v>
      </c>
      <c r="L33" s="936" t="s">
        <v>158</v>
      </c>
      <c r="M33" s="936">
        <v>4.2200000000000001E-2</v>
      </c>
      <c r="N33" s="936">
        <v>2.1399999999999999E-2</v>
      </c>
      <c r="O33" s="936" t="s">
        <v>158</v>
      </c>
      <c r="P33" s="936">
        <v>4.2099999999999999E-2</v>
      </c>
      <c r="Q33" s="936">
        <v>2.1299999999999999E-2</v>
      </c>
      <c r="R33" s="936" t="s">
        <v>158</v>
      </c>
      <c r="S33" s="936">
        <v>4.0399999999999998E-2</v>
      </c>
      <c r="T33" s="936">
        <v>2.0500000000000001E-2</v>
      </c>
      <c r="U33" s="936" t="s">
        <v>158</v>
      </c>
      <c r="V33" s="990">
        <v>4.0300000000000002E-2</v>
      </c>
      <c r="W33" s="990">
        <v>2.0400000000000001E-2</v>
      </c>
      <c r="X33" s="990" t="s">
        <v>158</v>
      </c>
      <c r="Y33" s="990">
        <v>4.02E-2</v>
      </c>
      <c r="Z33" s="990">
        <v>2.0400000000000001E-2</v>
      </c>
      <c r="AA33" s="990" t="s">
        <v>158</v>
      </c>
      <c r="AB33" s="991">
        <v>3.9899999999999998E-2</v>
      </c>
      <c r="AC33" s="991">
        <v>2.0199999999999999E-2</v>
      </c>
      <c r="AD33" s="991" t="s">
        <v>158</v>
      </c>
      <c r="AE33" s="991">
        <v>3.9800000000000002E-2</v>
      </c>
      <c r="AF33" s="991">
        <v>2.0199999999999999E-2</v>
      </c>
      <c r="AG33" s="991" t="s">
        <v>158</v>
      </c>
      <c r="AH33" s="991">
        <v>3.7999999999999999E-2</v>
      </c>
      <c r="AI33" s="991">
        <v>1.9300000000000001E-2</v>
      </c>
      <c r="AJ33" s="991" t="s">
        <v>158</v>
      </c>
      <c r="AK33" s="991">
        <v>3.78E-2</v>
      </c>
      <c r="AL33" s="991">
        <v>1.9199999999999998E-2</v>
      </c>
      <c r="AM33" s="991" t="s">
        <v>158</v>
      </c>
      <c r="AN33" s="991">
        <v>3.7499999999999999E-2</v>
      </c>
      <c r="AO33" s="991">
        <v>1.9E-2</v>
      </c>
      <c r="AP33" s="991" t="s">
        <v>158</v>
      </c>
      <c r="AQ33" s="991">
        <v>3.7999999999999999E-2</v>
      </c>
      <c r="AR33" s="991">
        <v>1.9199999999999998E-2</v>
      </c>
      <c r="AS33" s="991" t="s">
        <v>158</v>
      </c>
      <c r="AT33" s="991">
        <v>3.8100000000000002E-2</v>
      </c>
      <c r="AU33" s="991">
        <v>1.9300000000000001E-2</v>
      </c>
      <c r="AV33" s="991" t="s">
        <v>158</v>
      </c>
      <c r="AW33" s="991">
        <v>3.9399999999999998E-2</v>
      </c>
      <c r="AX33" s="991">
        <v>0.02</v>
      </c>
      <c r="AY33" s="991" t="s">
        <v>158</v>
      </c>
      <c r="AZ33" s="991">
        <v>3.9399999999999998E-2</v>
      </c>
      <c r="BA33" s="991">
        <v>0.02</v>
      </c>
      <c r="BB33" s="991" t="s">
        <v>158</v>
      </c>
      <c r="BC33" s="991">
        <v>3.9399999999999998E-2</v>
      </c>
      <c r="BD33" s="991">
        <v>0.02</v>
      </c>
      <c r="BE33" s="991" t="s">
        <v>158</v>
      </c>
    </row>
    <row r="34" spans="1:57" s="928" customFormat="1" ht="16.5" customHeight="1" x14ac:dyDescent="0.3">
      <c r="A34" s="929"/>
      <c r="B34" s="927"/>
      <c r="C34" s="375"/>
      <c r="D34" s="375"/>
      <c r="E34" s="1275"/>
      <c r="F34" s="937" t="s">
        <v>1413</v>
      </c>
      <c r="G34" s="936">
        <v>3.1099999999999999E-2</v>
      </c>
      <c r="H34" s="936">
        <v>1.5800000000000002E-2</v>
      </c>
      <c r="I34" s="936" t="s">
        <v>158</v>
      </c>
      <c r="J34" s="936">
        <v>3.09E-2</v>
      </c>
      <c r="K34" s="936">
        <v>1.5699999999999999E-2</v>
      </c>
      <c r="L34" s="936" t="s">
        <v>158</v>
      </c>
      <c r="M34" s="936">
        <v>3.49E-2</v>
      </c>
      <c r="N34" s="936">
        <v>1.77E-2</v>
      </c>
      <c r="O34" s="936" t="s">
        <v>158</v>
      </c>
      <c r="P34" s="936">
        <v>3.2500000000000001E-2</v>
      </c>
      <c r="Q34" s="936">
        <v>1.6500000000000001E-2</v>
      </c>
      <c r="R34" s="936" t="s">
        <v>158</v>
      </c>
      <c r="S34" s="936">
        <v>3.09E-2</v>
      </c>
      <c r="T34" s="936">
        <v>1.5699999999999999E-2</v>
      </c>
      <c r="U34" s="936" t="s">
        <v>158</v>
      </c>
      <c r="V34" s="990">
        <v>2.9499999999999998E-2</v>
      </c>
      <c r="W34" s="990">
        <v>1.49E-2</v>
      </c>
      <c r="X34" s="990" t="s">
        <v>158</v>
      </c>
      <c r="Y34" s="990">
        <v>2.8899999999999999E-2</v>
      </c>
      <c r="Z34" s="990">
        <v>1.47E-2</v>
      </c>
      <c r="AA34" s="990" t="s">
        <v>158</v>
      </c>
      <c r="AB34" s="991">
        <v>2.8899999999999999E-2</v>
      </c>
      <c r="AC34" s="991">
        <v>1.47E-2</v>
      </c>
      <c r="AD34" s="991" t="s">
        <v>158</v>
      </c>
      <c r="AE34" s="991">
        <v>2.9700000000000001E-2</v>
      </c>
      <c r="AF34" s="991">
        <v>1.5100000000000001E-2</v>
      </c>
      <c r="AG34" s="991" t="s">
        <v>158</v>
      </c>
      <c r="AH34" s="991">
        <v>2.6800000000000001E-2</v>
      </c>
      <c r="AI34" s="991">
        <v>1.3599999999999999E-2</v>
      </c>
      <c r="AJ34" s="991" t="s">
        <v>158</v>
      </c>
      <c r="AK34" s="991">
        <v>2.6499999999999999E-2</v>
      </c>
      <c r="AL34" s="991">
        <v>1.34E-2</v>
      </c>
      <c r="AM34" s="991" t="s">
        <v>158</v>
      </c>
      <c r="AN34" s="991">
        <v>2.6700000000000002E-2</v>
      </c>
      <c r="AO34" s="991">
        <v>1.35E-2</v>
      </c>
      <c r="AP34" s="991" t="s">
        <v>158</v>
      </c>
      <c r="AQ34" s="991">
        <v>2.64E-2</v>
      </c>
      <c r="AR34" s="991">
        <v>1.34E-2</v>
      </c>
      <c r="AS34" s="991" t="s">
        <v>158</v>
      </c>
      <c r="AT34" s="991">
        <v>2.6800000000000001E-2</v>
      </c>
      <c r="AU34" s="991">
        <v>1.3599999999999999E-2</v>
      </c>
      <c r="AV34" s="991" t="s">
        <v>158</v>
      </c>
      <c r="AW34" s="991">
        <v>2.6599999999999999E-2</v>
      </c>
      <c r="AX34" s="991">
        <v>1.35E-2</v>
      </c>
      <c r="AY34" s="991" t="s">
        <v>158</v>
      </c>
      <c r="AZ34" s="991">
        <v>2.69E-2</v>
      </c>
      <c r="BA34" s="991">
        <v>1.3599999999999999E-2</v>
      </c>
      <c r="BB34" s="991" t="s">
        <v>158</v>
      </c>
      <c r="BC34" s="991">
        <v>2.7400000000000001E-2</v>
      </c>
      <c r="BD34" s="991">
        <v>1.3899999999999999E-2</v>
      </c>
      <c r="BE34" s="991" t="s">
        <v>158</v>
      </c>
    </row>
    <row r="35" spans="1:57" s="928" customFormat="1" ht="16.5" customHeight="1" x14ac:dyDescent="0.3">
      <c r="A35" s="929"/>
      <c r="B35" s="927"/>
      <c r="C35" s="375"/>
      <c r="D35" s="375"/>
      <c r="E35" s="1275"/>
      <c r="F35" s="937" t="s">
        <v>1414</v>
      </c>
      <c r="G35" s="936">
        <v>3.3300000000000003E-2</v>
      </c>
      <c r="H35" s="936">
        <v>1.6899999999999998E-2</v>
      </c>
      <c r="I35" s="936" t="s">
        <v>158</v>
      </c>
      <c r="J35" s="936">
        <v>3.3099999999999997E-2</v>
      </c>
      <c r="K35" s="936">
        <v>1.6799999999999999E-2</v>
      </c>
      <c r="L35" s="936" t="s">
        <v>158</v>
      </c>
      <c r="M35" s="936">
        <v>3.3099999999999997E-2</v>
      </c>
      <c r="N35" s="936">
        <v>1.6799999999999999E-2</v>
      </c>
      <c r="O35" s="936" t="s">
        <v>158</v>
      </c>
      <c r="P35" s="936">
        <v>3.32E-2</v>
      </c>
      <c r="Q35" s="936">
        <v>1.6799999999999999E-2</v>
      </c>
      <c r="R35" s="936" t="s">
        <v>158</v>
      </c>
      <c r="S35" s="936">
        <v>3.1199999999999999E-2</v>
      </c>
      <c r="T35" s="936">
        <v>1.5800000000000002E-2</v>
      </c>
      <c r="U35" s="936" t="s">
        <v>158</v>
      </c>
      <c r="V35" s="990">
        <v>3.0800000000000001E-2</v>
      </c>
      <c r="W35" s="990">
        <v>1.5599999999999999E-2</v>
      </c>
      <c r="X35" s="990" t="s">
        <v>158</v>
      </c>
      <c r="Y35" s="990">
        <v>3.1099999999999999E-2</v>
      </c>
      <c r="Z35" s="990">
        <v>1.5800000000000002E-2</v>
      </c>
      <c r="AA35" s="990" t="s">
        <v>158</v>
      </c>
      <c r="AB35" s="991">
        <v>3.1199999999999999E-2</v>
      </c>
      <c r="AC35" s="991">
        <v>1.5800000000000002E-2</v>
      </c>
      <c r="AD35" s="991" t="s">
        <v>158</v>
      </c>
      <c r="AE35" s="991">
        <v>3.1E-2</v>
      </c>
      <c r="AF35" s="991">
        <v>1.5699999999999999E-2</v>
      </c>
      <c r="AG35" s="991" t="s">
        <v>158</v>
      </c>
      <c r="AH35" s="991">
        <v>2.7E-2</v>
      </c>
      <c r="AI35" s="991">
        <v>1.37E-2</v>
      </c>
      <c r="AJ35" s="991" t="s">
        <v>158</v>
      </c>
      <c r="AK35" s="991">
        <v>2.7E-2</v>
      </c>
      <c r="AL35" s="991">
        <v>1.37E-2</v>
      </c>
      <c r="AM35" s="991" t="s">
        <v>158</v>
      </c>
      <c r="AN35" s="991">
        <v>2.75E-2</v>
      </c>
      <c r="AO35" s="991">
        <v>1.3899999999999999E-2</v>
      </c>
      <c r="AP35" s="991" t="s">
        <v>158</v>
      </c>
      <c r="AQ35" s="991">
        <v>2.69E-2</v>
      </c>
      <c r="AR35" s="991">
        <v>1.3599999999999999E-2</v>
      </c>
      <c r="AS35" s="991" t="s">
        <v>158</v>
      </c>
      <c r="AT35" s="991">
        <v>2.6800000000000001E-2</v>
      </c>
      <c r="AU35" s="991">
        <v>1.3599999999999999E-2</v>
      </c>
      <c r="AV35" s="991" t="s">
        <v>158</v>
      </c>
      <c r="AW35" s="991">
        <v>2.76E-2</v>
      </c>
      <c r="AX35" s="991">
        <v>1.4E-2</v>
      </c>
      <c r="AY35" s="991" t="s">
        <v>158</v>
      </c>
      <c r="AZ35" s="991">
        <v>2.7400000000000001E-2</v>
      </c>
      <c r="BA35" s="991">
        <v>1.3899999999999999E-2</v>
      </c>
      <c r="BB35" s="991" t="s">
        <v>158</v>
      </c>
      <c r="BC35" s="991">
        <v>2.7199999999999998E-2</v>
      </c>
      <c r="BD35" s="991">
        <v>1.38E-2</v>
      </c>
      <c r="BE35" s="991" t="s">
        <v>158</v>
      </c>
    </row>
    <row r="36" spans="1:57" s="928" customFormat="1" ht="16.5" customHeight="1" x14ac:dyDescent="0.3">
      <c r="A36" s="929"/>
      <c r="B36" s="927"/>
      <c r="C36" s="375"/>
      <c r="D36" s="375"/>
      <c r="E36" s="1275"/>
      <c r="F36" s="937" t="s">
        <v>1415</v>
      </c>
      <c r="G36" s="936">
        <v>3.5799999999999998E-2</v>
      </c>
      <c r="H36" s="936">
        <v>1.8100000000000002E-2</v>
      </c>
      <c r="I36" s="936" t="s">
        <v>158</v>
      </c>
      <c r="J36" s="936">
        <v>3.5499999999999997E-2</v>
      </c>
      <c r="K36" s="936">
        <v>1.7999999999999999E-2</v>
      </c>
      <c r="L36" s="936" t="s">
        <v>158</v>
      </c>
      <c r="M36" s="936">
        <v>3.5700000000000003E-2</v>
      </c>
      <c r="N36" s="936">
        <v>1.8100000000000002E-2</v>
      </c>
      <c r="O36" s="936" t="s">
        <v>158</v>
      </c>
      <c r="P36" s="936">
        <v>3.5700000000000003E-2</v>
      </c>
      <c r="Q36" s="936">
        <v>1.8100000000000002E-2</v>
      </c>
      <c r="R36" s="936" t="s">
        <v>158</v>
      </c>
      <c r="S36" s="936">
        <v>3.3700000000000001E-2</v>
      </c>
      <c r="T36" s="936">
        <v>1.7100000000000001E-2</v>
      </c>
      <c r="U36" s="936" t="s">
        <v>158</v>
      </c>
      <c r="V36" s="990">
        <v>3.3399999999999999E-2</v>
      </c>
      <c r="W36" s="990">
        <v>1.6899999999999998E-2</v>
      </c>
      <c r="X36" s="990" t="s">
        <v>158</v>
      </c>
      <c r="Y36" s="990">
        <v>3.3500000000000002E-2</v>
      </c>
      <c r="Z36" s="990">
        <v>1.7000000000000001E-2</v>
      </c>
      <c r="AA36" s="990" t="s">
        <v>158</v>
      </c>
      <c r="AB36" s="991">
        <v>3.1899999999999998E-2</v>
      </c>
      <c r="AC36" s="991">
        <v>1.6199999999999999E-2</v>
      </c>
      <c r="AD36" s="991" t="s">
        <v>158</v>
      </c>
      <c r="AE36" s="991">
        <v>3.1899999999999998E-2</v>
      </c>
      <c r="AF36" s="991">
        <v>1.6199999999999999E-2</v>
      </c>
      <c r="AG36" s="991" t="s">
        <v>158</v>
      </c>
      <c r="AH36" s="991">
        <v>3.2399999999999998E-2</v>
      </c>
      <c r="AI36" s="991">
        <v>1.6400000000000001E-2</v>
      </c>
      <c r="AJ36" s="991" t="s">
        <v>158</v>
      </c>
      <c r="AK36" s="991">
        <v>3.2300000000000002E-2</v>
      </c>
      <c r="AL36" s="991">
        <v>1.6400000000000001E-2</v>
      </c>
      <c r="AM36" s="991" t="s">
        <v>158</v>
      </c>
      <c r="AN36" s="991">
        <v>3.2099999999999997E-2</v>
      </c>
      <c r="AO36" s="991">
        <v>1.6299999999999999E-2</v>
      </c>
      <c r="AP36" s="991" t="s">
        <v>158</v>
      </c>
      <c r="AQ36" s="991">
        <v>3.3399999999999999E-2</v>
      </c>
      <c r="AR36" s="991">
        <v>1.6899999999999998E-2</v>
      </c>
      <c r="AS36" s="991" t="s">
        <v>158</v>
      </c>
      <c r="AT36" s="991">
        <v>3.32E-2</v>
      </c>
      <c r="AU36" s="991">
        <v>1.6799999999999999E-2</v>
      </c>
      <c r="AV36" s="991" t="s">
        <v>158</v>
      </c>
      <c r="AW36" s="991">
        <v>3.9699999999999999E-2</v>
      </c>
      <c r="AX36" s="991">
        <v>2.01E-2</v>
      </c>
      <c r="AY36" s="991" t="s">
        <v>158</v>
      </c>
      <c r="AZ36" s="991">
        <v>4.0099999999999997E-2</v>
      </c>
      <c r="BA36" s="991">
        <v>2.0299999999999999E-2</v>
      </c>
      <c r="BB36" s="991" t="s">
        <v>158</v>
      </c>
      <c r="BC36" s="991">
        <v>4.0099999999999997E-2</v>
      </c>
      <c r="BD36" s="991">
        <v>2.0299999999999999E-2</v>
      </c>
      <c r="BE36" s="991" t="s">
        <v>158</v>
      </c>
    </row>
    <row r="37" spans="1:57" s="928" customFormat="1" ht="16.5" customHeight="1" x14ac:dyDescent="0.3">
      <c r="A37" s="929"/>
      <c r="B37" s="927"/>
      <c r="C37" s="375"/>
      <c r="D37" s="375"/>
      <c r="E37" s="1275"/>
      <c r="F37" s="937" t="s">
        <v>1416</v>
      </c>
      <c r="G37" s="936">
        <v>3.32E-2</v>
      </c>
      <c r="H37" s="936">
        <v>1.6899999999999998E-2</v>
      </c>
      <c r="I37" s="936" t="s">
        <v>158</v>
      </c>
      <c r="J37" s="936">
        <v>3.2800000000000003E-2</v>
      </c>
      <c r="K37" s="936">
        <v>1.66E-2</v>
      </c>
      <c r="L37" s="936" t="s">
        <v>158</v>
      </c>
      <c r="M37" s="936">
        <v>3.2500000000000001E-2</v>
      </c>
      <c r="N37" s="936">
        <v>1.6500000000000001E-2</v>
      </c>
      <c r="O37" s="936" t="s">
        <v>158</v>
      </c>
      <c r="P37" s="936">
        <v>3.1399999999999997E-2</v>
      </c>
      <c r="Q37" s="936">
        <v>1.5900000000000001E-2</v>
      </c>
      <c r="R37" s="936" t="s">
        <v>158</v>
      </c>
      <c r="S37" s="936">
        <v>3.0099999999999998E-2</v>
      </c>
      <c r="T37" s="936">
        <v>1.5299999999999999E-2</v>
      </c>
      <c r="U37" s="936" t="s">
        <v>158</v>
      </c>
      <c r="V37" s="990">
        <v>2.9000000000000001E-2</v>
      </c>
      <c r="W37" s="990">
        <v>1.47E-2</v>
      </c>
      <c r="X37" s="990" t="s">
        <v>158</v>
      </c>
      <c r="Y37" s="990">
        <v>2.86E-2</v>
      </c>
      <c r="Z37" s="990">
        <v>1.4500000000000001E-2</v>
      </c>
      <c r="AA37" s="990" t="s">
        <v>158</v>
      </c>
      <c r="AB37" s="991">
        <v>2.8299999999999999E-2</v>
      </c>
      <c r="AC37" s="991">
        <v>1.43E-2</v>
      </c>
      <c r="AD37" s="991" t="s">
        <v>158</v>
      </c>
      <c r="AE37" s="991">
        <v>2.86E-2</v>
      </c>
      <c r="AF37" s="991">
        <v>1.4500000000000001E-2</v>
      </c>
      <c r="AG37" s="991" t="s">
        <v>158</v>
      </c>
      <c r="AH37" s="991">
        <v>2.8000000000000001E-2</v>
      </c>
      <c r="AI37" s="991">
        <v>1.4200000000000001E-2</v>
      </c>
      <c r="AJ37" s="991" t="s">
        <v>158</v>
      </c>
      <c r="AK37" s="991">
        <v>2.7900000000000001E-2</v>
      </c>
      <c r="AL37" s="991">
        <v>1.41E-2</v>
      </c>
      <c r="AM37" s="991" t="s">
        <v>158</v>
      </c>
      <c r="AN37" s="991">
        <v>2.81E-2</v>
      </c>
      <c r="AO37" s="991">
        <v>1.4200000000000001E-2</v>
      </c>
      <c r="AP37" s="991" t="s">
        <v>158</v>
      </c>
      <c r="AQ37" s="991">
        <v>2.7900000000000001E-2</v>
      </c>
      <c r="AR37" s="991">
        <v>1.41E-2</v>
      </c>
      <c r="AS37" s="991" t="s">
        <v>158</v>
      </c>
      <c r="AT37" s="991">
        <v>2.7699999999999999E-2</v>
      </c>
      <c r="AU37" s="991">
        <v>1.41E-2</v>
      </c>
      <c r="AV37" s="991" t="s">
        <v>158</v>
      </c>
      <c r="AW37" s="991">
        <v>2.8500000000000001E-2</v>
      </c>
      <c r="AX37" s="991">
        <v>1.4500000000000001E-2</v>
      </c>
      <c r="AY37" s="991" t="s">
        <v>158</v>
      </c>
      <c r="AZ37" s="991">
        <v>2.8899999999999999E-2</v>
      </c>
      <c r="BA37" s="991">
        <v>1.47E-2</v>
      </c>
      <c r="BB37" s="991" t="s">
        <v>158</v>
      </c>
      <c r="BC37" s="991">
        <v>2.9000000000000001E-2</v>
      </c>
      <c r="BD37" s="991">
        <v>1.47E-2</v>
      </c>
      <c r="BE37" s="991" t="s">
        <v>158</v>
      </c>
    </row>
    <row r="38" spans="1:57" s="928" customFormat="1" ht="16.5" customHeight="1" x14ac:dyDescent="0.3">
      <c r="A38" s="929"/>
      <c r="B38" s="927"/>
      <c r="C38" s="375"/>
      <c r="D38" s="375"/>
      <c r="E38" s="1275"/>
      <c r="F38" s="937" t="s">
        <v>1417</v>
      </c>
      <c r="G38" s="936">
        <v>4.2299999999999997E-2</v>
      </c>
      <c r="H38" s="936">
        <v>2.1499999999999998E-2</v>
      </c>
      <c r="I38" s="936" t="s">
        <v>158</v>
      </c>
      <c r="J38" s="936">
        <v>4.2299999999999997E-2</v>
      </c>
      <c r="K38" s="936">
        <v>2.1499999999999998E-2</v>
      </c>
      <c r="L38" s="936" t="s">
        <v>158</v>
      </c>
      <c r="M38" s="936">
        <v>4.2299999999999997E-2</v>
      </c>
      <c r="N38" s="936">
        <v>2.1499999999999998E-2</v>
      </c>
      <c r="O38" s="936" t="s">
        <v>158</v>
      </c>
      <c r="P38" s="936">
        <v>4.2299999999999997E-2</v>
      </c>
      <c r="Q38" s="936">
        <v>2.1499999999999998E-2</v>
      </c>
      <c r="R38" s="936" t="s">
        <v>158</v>
      </c>
      <c r="S38" s="936">
        <v>4.0599999999999997E-2</v>
      </c>
      <c r="T38" s="936">
        <v>2.06E-2</v>
      </c>
      <c r="U38" s="936" t="s">
        <v>158</v>
      </c>
      <c r="V38" s="990">
        <v>4.07E-2</v>
      </c>
      <c r="W38" s="990">
        <v>2.06E-2</v>
      </c>
      <c r="X38" s="990" t="s">
        <v>158</v>
      </c>
      <c r="Y38" s="990">
        <v>4.07E-2</v>
      </c>
      <c r="Z38" s="990">
        <v>2.07E-2</v>
      </c>
      <c r="AA38" s="990" t="s">
        <v>158</v>
      </c>
      <c r="AB38" s="991">
        <v>4.0800000000000003E-2</v>
      </c>
      <c r="AC38" s="991">
        <v>2.07E-2</v>
      </c>
      <c r="AD38" s="991" t="s">
        <v>158</v>
      </c>
      <c r="AE38" s="991">
        <v>4.07E-2</v>
      </c>
      <c r="AF38" s="991">
        <v>2.06E-2</v>
      </c>
      <c r="AG38" s="991" t="s">
        <v>158</v>
      </c>
      <c r="AH38" s="991">
        <v>3.6499999999999998E-2</v>
      </c>
      <c r="AI38" s="991">
        <v>1.8499999999999999E-2</v>
      </c>
      <c r="AJ38" s="991" t="s">
        <v>158</v>
      </c>
      <c r="AK38" s="991">
        <v>3.6499999999999998E-2</v>
      </c>
      <c r="AL38" s="991">
        <v>1.8499999999999999E-2</v>
      </c>
      <c r="AM38" s="991" t="s">
        <v>158</v>
      </c>
      <c r="AN38" s="991">
        <v>3.6299999999999999E-2</v>
      </c>
      <c r="AO38" s="991">
        <v>1.84E-2</v>
      </c>
      <c r="AP38" s="991" t="s">
        <v>158</v>
      </c>
      <c r="AQ38" s="991">
        <v>3.6499999999999998E-2</v>
      </c>
      <c r="AR38" s="991">
        <v>1.8499999999999999E-2</v>
      </c>
      <c r="AS38" s="991" t="s">
        <v>158</v>
      </c>
      <c r="AT38" s="991">
        <v>3.6400000000000002E-2</v>
      </c>
      <c r="AU38" s="991">
        <v>1.8499999999999999E-2</v>
      </c>
      <c r="AV38" s="991" t="s">
        <v>158</v>
      </c>
      <c r="AW38" s="991">
        <v>3.78E-2</v>
      </c>
      <c r="AX38" s="991">
        <v>1.9199999999999998E-2</v>
      </c>
      <c r="AY38" s="991" t="s">
        <v>158</v>
      </c>
      <c r="AZ38" s="991">
        <v>3.7999999999999999E-2</v>
      </c>
      <c r="BA38" s="991">
        <v>1.9300000000000001E-2</v>
      </c>
      <c r="BB38" s="991" t="s">
        <v>158</v>
      </c>
      <c r="BC38" s="991">
        <v>3.7900000000000003E-2</v>
      </c>
      <c r="BD38" s="991">
        <v>1.9199999999999998E-2</v>
      </c>
      <c r="BE38" s="991" t="s">
        <v>158</v>
      </c>
    </row>
    <row r="39" spans="1:57" s="928" customFormat="1" ht="16.5" customHeight="1" x14ac:dyDescent="0.3">
      <c r="A39" s="929"/>
      <c r="B39" s="927"/>
      <c r="C39" s="375"/>
      <c r="D39" s="375"/>
      <c r="E39" s="1275"/>
      <c r="F39" s="937" t="s">
        <v>1418</v>
      </c>
      <c r="G39" s="936">
        <v>3.3500000000000002E-2</v>
      </c>
      <c r="H39" s="936">
        <v>1.7000000000000001E-2</v>
      </c>
      <c r="I39" s="936" t="s">
        <v>158</v>
      </c>
      <c r="J39" s="936">
        <v>3.3300000000000003E-2</v>
      </c>
      <c r="K39" s="936">
        <v>1.6899999999999998E-2</v>
      </c>
      <c r="L39" s="936" t="s">
        <v>158</v>
      </c>
      <c r="M39" s="936">
        <v>3.3700000000000001E-2</v>
      </c>
      <c r="N39" s="936">
        <v>1.7100000000000001E-2</v>
      </c>
      <c r="O39" s="936" t="s">
        <v>158</v>
      </c>
      <c r="P39" s="936">
        <v>3.3799999999999997E-2</v>
      </c>
      <c r="Q39" s="936">
        <v>1.7100000000000001E-2</v>
      </c>
      <c r="R39" s="936" t="s">
        <v>158</v>
      </c>
      <c r="S39" s="936">
        <v>3.2199999999999999E-2</v>
      </c>
      <c r="T39" s="936">
        <v>1.6299999999999999E-2</v>
      </c>
      <c r="U39" s="936" t="s">
        <v>158</v>
      </c>
      <c r="V39" s="990">
        <v>3.1899999999999998E-2</v>
      </c>
      <c r="W39" s="990">
        <v>1.6199999999999999E-2</v>
      </c>
      <c r="X39" s="990" t="s">
        <v>158</v>
      </c>
      <c r="Y39" s="990">
        <v>3.0800000000000001E-2</v>
      </c>
      <c r="Z39" s="990">
        <v>1.5599999999999999E-2</v>
      </c>
      <c r="AA39" s="990" t="s">
        <v>158</v>
      </c>
      <c r="AB39" s="991">
        <v>3.1600000000000003E-2</v>
      </c>
      <c r="AC39" s="991">
        <v>1.6E-2</v>
      </c>
      <c r="AD39" s="991" t="s">
        <v>158</v>
      </c>
      <c r="AE39" s="991">
        <v>3.15E-2</v>
      </c>
      <c r="AF39" s="991">
        <v>1.6E-2</v>
      </c>
      <c r="AG39" s="991" t="s">
        <v>158</v>
      </c>
      <c r="AH39" s="991">
        <v>2.93E-2</v>
      </c>
      <c r="AI39" s="991">
        <v>1.4800000000000001E-2</v>
      </c>
      <c r="AJ39" s="991" t="s">
        <v>158</v>
      </c>
      <c r="AK39" s="991">
        <v>2.8799999999999999E-2</v>
      </c>
      <c r="AL39" s="991">
        <v>1.46E-2</v>
      </c>
      <c r="AM39" s="991" t="s">
        <v>158</v>
      </c>
      <c r="AN39" s="991">
        <v>2.8899999999999999E-2</v>
      </c>
      <c r="AO39" s="991">
        <v>1.46E-2</v>
      </c>
      <c r="AP39" s="991" t="s">
        <v>158</v>
      </c>
      <c r="AQ39" s="991">
        <v>2.87E-2</v>
      </c>
      <c r="AR39" s="991">
        <v>1.46E-2</v>
      </c>
      <c r="AS39" s="991" t="s">
        <v>158</v>
      </c>
      <c r="AT39" s="991">
        <v>2.8500000000000001E-2</v>
      </c>
      <c r="AU39" s="991">
        <v>1.4500000000000001E-2</v>
      </c>
      <c r="AV39" s="991" t="s">
        <v>158</v>
      </c>
      <c r="AW39" s="991">
        <v>2.9600000000000001E-2</v>
      </c>
      <c r="AX39" s="991">
        <v>1.4999999999999999E-2</v>
      </c>
      <c r="AY39" s="991" t="s">
        <v>158</v>
      </c>
      <c r="AZ39" s="991">
        <v>2.9700000000000001E-2</v>
      </c>
      <c r="BA39" s="991">
        <v>1.5100000000000001E-2</v>
      </c>
      <c r="BB39" s="991" t="s">
        <v>158</v>
      </c>
      <c r="BC39" s="991">
        <v>2.9600000000000001E-2</v>
      </c>
      <c r="BD39" s="991">
        <v>1.4999999999999999E-2</v>
      </c>
      <c r="BE39" s="991" t="s">
        <v>158</v>
      </c>
    </row>
    <row r="40" spans="1:57" s="928" customFormat="1" ht="16.5" customHeight="1" x14ac:dyDescent="0.3">
      <c r="A40" s="929"/>
      <c r="B40" s="927"/>
      <c r="C40" s="375"/>
      <c r="D40" s="375"/>
      <c r="E40" s="1275"/>
      <c r="F40" s="937" t="s">
        <v>1419</v>
      </c>
      <c r="G40" s="936">
        <v>2.7699999999999999E-2</v>
      </c>
      <c r="H40" s="936">
        <v>1.41E-2</v>
      </c>
      <c r="I40" s="936" t="s">
        <v>158</v>
      </c>
      <c r="J40" s="936">
        <v>2.76E-2</v>
      </c>
      <c r="K40" s="936">
        <v>1.4E-2</v>
      </c>
      <c r="L40" s="936" t="s">
        <v>158</v>
      </c>
      <c r="M40" s="936">
        <v>2.7199999999999998E-2</v>
      </c>
      <c r="N40" s="936">
        <v>1.38E-2</v>
      </c>
      <c r="O40" s="936" t="s">
        <v>158</v>
      </c>
      <c r="P40" s="936">
        <v>2.7199999999999998E-2</v>
      </c>
      <c r="Q40" s="936">
        <v>1.38E-2</v>
      </c>
      <c r="R40" s="936" t="s">
        <v>158</v>
      </c>
      <c r="S40" s="936">
        <v>2.5700000000000001E-2</v>
      </c>
      <c r="T40" s="936">
        <v>1.2999999999999999E-2</v>
      </c>
      <c r="U40" s="936" t="s">
        <v>158</v>
      </c>
      <c r="V40" s="990">
        <v>2.5600000000000001E-2</v>
      </c>
      <c r="W40" s="990">
        <v>1.2999999999999999E-2</v>
      </c>
      <c r="X40" s="990" t="s">
        <v>158</v>
      </c>
      <c r="Y40" s="990">
        <v>2.5499999999999998E-2</v>
      </c>
      <c r="Z40" s="990">
        <v>1.29E-2</v>
      </c>
      <c r="AA40" s="990" t="s">
        <v>158</v>
      </c>
      <c r="AB40" s="991">
        <v>2.5499999999999998E-2</v>
      </c>
      <c r="AC40" s="991">
        <v>1.29E-2</v>
      </c>
      <c r="AD40" s="991" t="s">
        <v>158</v>
      </c>
      <c r="AE40" s="991">
        <v>2.5499999999999998E-2</v>
      </c>
      <c r="AF40" s="991">
        <v>1.29E-2</v>
      </c>
      <c r="AG40" s="991" t="s">
        <v>158</v>
      </c>
      <c r="AH40" s="991">
        <v>2.4199999999999999E-2</v>
      </c>
      <c r="AI40" s="991">
        <v>1.23E-2</v>
      </c>
      <c r="AJ40" s="991" t="s">
        <v>158</v>
      </c>
      <c r="AK40" s="991">
        <v>2.4199999999999999E-2</v>
      </c>
      <c r="AL40" s="991">
        <v>1.23E-2</v>
      </c>
      <c r="AM40" s="991" t="s">
        <v>158</v>
      </c>
      <c r="AN40" s="991">
        <v>2.4199999999999999E-2</v>
      </c>
      <c r="AO40" s="991">
        <v>1.23E-2</v>
      </c>
      <c r="AP40" s="991" t="s">
        <v>158</v>
      </c>
      <c r="AQ40" s="991">
        <v>2.4199999999999999E-2</v>
      </c>
      <c r="AR40" s="991">
        <v>1.23E-2</v>
      </c>
      <c r="AS40" s="991" t="s">
        <v>158</v>
      </c>
      <c r="AT40" s="991">
        <v>2.4199999999999999E-2</v>
      </c>
      <c r="AU40" s="991">
        <v>1.23E-2</v>
      </c>
      <c r="AV40" s="991" t="s">
        <v>158</v>
      </c>
      <c r="AW40" s="991">
        <v>2.4199999999999999E-2</v>
      </c>
      <c r="AX40" s="991">
        <v>1.23E-2</v>
      </c>
      <c r="AY40" s="991" t="s">
        <v>158</v>
      </c>
      <c r="AZ40" s="991">
        <v>2.4199999999999999E-2</v>
      </c>
      <c r="BA40" s="991">
        <v>1.23E-2</v>
      </c>
      <c r="BB40" s="991" t="s">
        <v>158</v>
      </c>
      <c r="BC40" s="991">
        <v>2.4199999999999999E-2</v>
      </c>
      <c r="BD40" s="991">
        <v>1.23E-2</v>
      </c>
      <c r="BE40" s="991" t="s">
        <v>158</v>
      </c>
    </row>
    <row r="41" spans="1:57" s="928" customFormat="1" ht="16.5" customHeight="1" x14ac:dyDescent="0.3">
      <c r="A41" s="929"/>
      <c r="B41" s="927"/>
      <c r="C41" s="375"/>
      <c r="D41" s="375"/>
      <c r="E41" s="1275"/>
      <c r="F41" s="937" t="s">
        <v>1420</v>
      </c>
      <c r="G41" s="936">
        <v>4.1300000000000003E-2</v>
      </c>
      <c r="H41" s="936">
        <v>2.1000000000000001E-2</v>
      </c>
      <c r="I41" s="936" t="s">
        <v>158</v>
      </c>
      <c r="J41" s="936">
        <v>4.1300000000000003E-2</v>
      </c>
      <c r="K41" s="936">
        <v>2.0899999999999998E-2</v>
      </c>
      <c r="L41" s="936" t="s">
        <v>158</v>
      </c>
      <c r="M41" s="936">
        <v>4.1200000000000001E-2</v>
      </c>
      <c r="N41" s="936">
        <v>2.0899999999999998E-2</v>
      </c>
      <c r="O41" s="936" t="s">
        <v>158</v>
      </c>
      <c r="P41" s="936">
        <v>4.1300000000000003E-2</v>
      </c>
      <c r="Q41" s="936">
        <v>2.0899999999999998E-2</v>
      </c>
      <c r="R41" s="936" t="s">
        <v>158</v>
      </c>
      <c r="S41" s="936">
        <v>3.9600000000000003E-2</v>
      </c>
      <c r="T41" s="936">
        <v>2.01E-2</v>
      </c>
      <c r="U41" s="936" t="s">
        <v>158</v>
      </c>
      <c r="V41" s="990">
        <v>3.9600000000000003E-2</v>
      </c>
      <c r="W41" s="990">
        <v>2.01E-2</v>
      </c>
      <c r="X41" s="990" t="s">
        <v>158</v>
      </c>
      <c r="Y41" s="990">
        <v>3.95E-2</v>
      </c>
      <c r="Z41" s="990">
        <v>0.02</v>
      </c>
      <c r="AA41" s="990" t="s">
        <v>158</v>
      </c>
      <c r="AB41" s="991">
        <v>3.95E-2</v>
      </c>
      <c r="AC41" s="991">
        <v>0.02</v>
      </c>
      <c r="AD41" s="991" t="s">
        <v>158</v>
      </c>
      <c r="AE41" s="991">
        <v>3.95E-2</v>
      </c>
      <c r="AF41" s="991">
        <v>0.02</v>
      </c>
      <c r="AG41" s="991" t="s">
        <v>158</v>
      </c>
      <c r="AH41" s="991">
        <v>3.73E-2</v>
      </c>
      <c r="AI41" s="991">
        <v>1.89E-2</v>
      </c>
      <c r="AJ41" s="991" t="s">
        <v>158</v>
      </c>
      <c r="AK41" s="991">
        <v>3.5299999999999998E-2</v>
      </c>
      <c r="AL41" s="991">
        <v>1.7899999999999999E-2</v>
      </c>
      <c r="AM41" s="991" t="s">
        <v>158</v>
      </c>
      <c r="AN41" s="991">
        <v>3.5200000000000002E-2</v>
      </c>
      <c r="AO41" s="991">
        <v>1.78E-2</v>
      </c>
      <c r="AP41" s="991" t="s">
        <v>158</v>
      </c>
      <c r="AQ41" s="991">
        <v>3.4700000000000002E-2</v>
      </c>
      <c r="AR41" s="991">
        <v>1.7600000000000001E-2</v>
      </c>
      <c r="AS41" s="991" t="s">
        <v>158</v>
      </c>
      <c r="AT41" s="991">
        <v>3.5000000000000003E-2</v>
      </c>
      <c r="AU41" s="991">
        <v>1.77E-2</v>
      </c>
      <c r="AV41" s="991" t="s">
        <v>158</v>
      </c>
      <c r="AW41" s="991">
        <v>3.3000000000000002E-2</v>
      </c>
      <c r="AX41" s="991">
        <v>1.67E-2</v>
      </c>
      <c r="AY41" s="991" t="s">
        <v>158</v>
      </c>
      <c r="AZ41" s="991">
        <v>3.1699999999999999E-2</v>
      </c>
      <c r="BA41" s="991">
        <v>1.61E-2</v>
      </c>
      <c r="BB41" s="991" t="s">
        <v>158</v>
      </c>
      <c r="BC41" s="991">
        <v>3.2099999999999997E-2</v>
      </c>
      <c r="BD41" s="991">
        <v>1.6299999999999999E-2</v>
      </c>
      <c r="BE41" s="991" t="s">
        <v>158</v>
      </c>
    </row>
    <row r="42" spans="1:57" s="928" customFormat="1" ht="16.5" customHeight="1" x14ac:dyDescent="0.3">
      <c r="A42" s="929"/>
      <c r="B42" s="927"/>
      <c r="C42" s="375"/>
      <c r="D42" s="375"/>
      <c r="E42" s="1275"/>
      <c r="F42" s="937" t="s">
        <v>1421</v>
      </c>
      <c r="G42" s="936">
        <v>4.2999999999999997E-2</v>
      </c>
      <c r="H42" s="936">
        <v>2.18E-2</v>
      </c>
      <c r="I42" s="936" t="s">
        <v>158</v>
      </c>
      <c r="J42" s="936">
        <v>4.2999999999999997E-2</v>
      </c>
      <c r="K42" s="936">
        <v>2.18E-2</v>
      </c>
      <c r="L42" s="936" t="s">
        <v>158</v>
      </c>
      <c r="M42" s="936">
        <v>4.2200000000000001E-2</v>
      </c>
      <c r="N42" s="936">
        <v>2.1399999999999999E-2</v>
      </c>
      <c r="O42" s="936" t="s">
        <v>158</v>
      </c>
      <c r="P42" s="936">
        <v>4.2099999999999999E-2</v>
      </c>
      <c r="Q42" s="936">
        <v>2.1299999999999999E-2</v>
      </c>
      <c r="R42" s="936" t="s">
        <v>158</v>
      </c>
      <c r="S42" s="936">
        <v>4.0399999999999998E-2</v>
      </c>
      <c r="T42" s="936">
        <v>2.0500000000000001E-2</v>
      </c>
      <c r="U42" s="936" t="s">
        <v>158</v>
      </c>
      <c r="V42" s="990">
        <v>4.0399999999999998E-2</v>
      </c>
      <c r="W42" s="990">
        <v>2.0500000000000001E-2</v>
      </c>
      <c r="X42" s="990" t="s">
        <v>158</v>
      </c>
      <c r="Y42" s="990">
        <v>4.02E-2</v>
      </c>
      <c r="Z42" s="990">
        <v>2.0400000000000001E-2</v>
      </c>
      <c r="AA42" s="990" t="s">
        <v>158</v>
      </c>
      <c r="AB42" s="991">
        <v>4.02E-2</v>
      </c>
      <c r="AC42" s="991">
        <v>2.0400000000000001E-2</v>
      </c>
      <c r="AD42" s="991" t="s">
        <v>158</v>
      </c>
      <c r="AE42" s="991">
        <v>4.0300000000000002E-2</v>
      </c>
      <c r="AF42" s="991">
        <v>2.0500000000000001E-2</v>
      </c>
      <c r="AG42" s="991" t="s">
        <v>158</v>
      </c>
      <c r="AH42" s="991">
        <v>3.8800000000000001E-2</v>
      </c>
      <c r="AI42" s="991">
        <v>1.9599999999999999E-2</v>
      </c>
      <c r="AJ42" s="991" t="s">
        <v>158</v>
      </c>
      <c r="AK42" s="991">
        <v>3.8899999999999997E-2</v>
      </c>
      <c r="AL42" s="991">
        <v>1.9699999999999999E-2</v>
      </c>
      <c r="AM42" s="991" t="s">
        <v>158</v>
      </c>
      <c r="AN42" s="991">
        <v>3.8899999999999997E-2</v>
      </c>
      <c r="AO42" s="991">
        <v>1.9699999999999999E-2</v>
      </c>
      <c r="AP42" s="991" t="s">
        <v>158</v>
      </c>
      <c r="AQ42" s="991">
        <v>3.8899999999999997E-2</v>
      </c>
      <c r="AR42" s="991">
        <v>1.9699999999999999E-2</v>
      </c>
      <c r="AS42" s="991" t="s">
        <v>158</v>
      </c>
      <c r="AT42" s="991">
        <v>3.8899999999999997E-2</v>
      </c>
      <c r="AU42" s="991">
        <v>1.9699999999999999E-2</v>
      </c>
      <c r="AV42" s="991" t="s">
        <v>158</v>
      </c>
      <c r="AW42" s="991">
        <v>4.02E-2</v>
      </c>
      <c r="AX42" s="991">
        <v>2.0400000000000001E-2</v>
      </c>
      <c r="AY42" s="991" t="s">
        <v>158</v>
      </c>
      <c r="AZ42" s="991">
        <v>4.0099999999999997E-2</v>
      </c>
      <c r="BA42" s="991">
        <v>2.0299999999999999E-2</v>
      </c>
      <c r="BB42" s="991" t="s">
        <v>158</v>
      </c>
      <c r="BC42" s="991">
        <v>4.02E-2</v>
      </c>
      <c r="BD42" s="991">
        <v>2.0400000000000001E-2</v>
      </c>
      <c r="BE42" s="991" t="s">
        <v>158</v>
      </c>
    </row>
    <row r="43" spans="1:57" s="928" customFormat="1" ht="16.5" customHeight="1" x14ac:dyDescent="0.3">
      <c r="A43" s="929"/>
      <c r="B43" s="927"/>
      <c r="C43" s="375"/>
      <c r="D43" s="375"/>
      <c r="E43" s="1275"/>
      <c r="F43" s="937" t="s">
        <v>1422</v>
      </c>
      <c r="G43" s="936">
        <v>2.9399999999999999E-2</v>
      </c>
      <c r="H43" s="936">
        <v>1.49E-2</v>
      </c>
      <c r="I43" s="936" t="s">
        <v>158</v>
      </c>
      <c r="J43" s="936">
        <v>2.9100000000000001E-2</v>
      </c>
      <c r="K43" s="936">
        <v>1.47E-2</v>
      </c>
      <c r="L43" s="936" t="s">
        <v>158</v>
      </c>
      <c r="M43" s="936">
        <v>2.8799999999999999E-2</v>
      </c>
      <c r="N43" s="936">
        <v>1.46E-2</v>
      </c>
      <c r="O43" s="936" t="s">
        <v>158</v>
      </c>
      <c r="P43" s="936">
        <v>2.8899999999999999E-2</v>
      </c>
      <c r="Q43" s="936">
        <v>1.46E-2</v>
      </c>
      <c r="R43" s="936" t="s">
        <v>158</v>
      </c>
      <c r="S43" s="936">
        <v>2.7300000000000001E-2</v>
      </c>
      <c r="T43" s="936">
        <v>1.38E-2</v>
      </c>
      <c r="U43" s="936" t="s">
        <v>158</v>
      </c>
      <c r="V43" s="990">
        <v>2.6700000000000002E-2</v>
      </c>
      <c r="W43" s="990">
        <v>1.3599999999999999E-2</v>
      </c>
      <c r="X43" s="990" t="s">
        <v>158</v>
      </c>
      <c r="Y43" s="990">
        <v>2.64E-2</v>
      </c>
      <c r="Z43" s="990">
        <v>1.34E-2</v>
      </c>
      <c r="AA43" s="990" t="s">
        <v>158</v>
      </c>
      <c r="AB43" s="991">
        <v>2.7099999999999999E-2</v>
      </c>
      <c r="AC43" s="991">
        <v>1.37E-2</v>
      </c>
      <c r="AD43" s="991" t="s">
        <v>158</v>
      </c>
      <c r="AE43" s="991">
        <v>2.7E-2</v>
      </c>
      <c r="AF43" s="991">
        <v>1.37E-2</v>
      </c>
      <c r="AG43" s="991" t="s">
        <v>158</v>
      </c>
      <c r="AH43" s="991">
        <v>2.6200000000000001E-2</v>
      </c>
      <c r="AI43" s="991">
        <v>1.3299999999999999E-2</v>
      </c>
      <c r="AJ43" s="991" t="s">
        <v>158</v>
      </c>
      <c r="AK43" s="991">
        <v>2.6200000000000001E-2</v>
      </c>
      <c r="AL43" s="991">
        <v>1.3299999999999999E-2</v>
      </c>
      <c r="AM43" s="991" t="s">
        <v>158</v>
      </c>
      <c r="AN43" s="991">
        <v>2.6100000000000002E-2</v>
      </c>
      <c r="AO43" s="991">
        <v>1.3299999999999999E-2</v>
      </c>
      <c r="AP43" s="991" t="s">
        <v>158</v>
      </c>
      <c r="AQ43" s="991">
        <v>2.6100000000000002E-2</v>
      </c>
      <c r="AR43" s="991">
        <v>1.32E-2</v>
      </c>
      <c r="AS43" s="991" t="s">
        <v>158</v>
      </c>
      <c r="AT43" s="991">
        <v>2.6100000000000002E-2</v>
      </c>
      <c r="AU43" s="991">
        <v>1.32E-2</v>
      </c>
      <c r="AV43" s="991" t="s">
        <v>158</v>
      </c>
      <c r="AW43" s="991">
        <v>2.6800000000000001E-2</v>
      </c>
      <c r="AX43" s="991">
        <v>1.3599999999999999E-2</v>
      </c>
      <c r="AY43" s="991" t="s">
        <v>158</v>
      </c>
      <c r="AZ43" s="991">
        <v>2.6700000000000002E-2</v>
      </c>
      <c r="BA43" s="991">
        <v>1.3599999999999999E-2</v>
      </c>
      <c r="BB43" s="991" t="s">
        <v>158</v>
      </c>
      <c r="BC43" s="991">
        <v>2.6499999999999999E-2</v>
      </c>
      <c r="BD43" s="991">
        <v>1.34E-2</v>
      </c>
      <c r="BE43" s="991" t="s">
        <v>158</v>
      </c>
    </row>
    <row r="44" spans="1:57" s="928" customFormat="1" ht="16.5" customHeight="1" x14ac:dyDescent="0.3">
      <c r="A44" s="929"/>
      <c r="B44" s="927"/>
      <c r="C44" s="375"/>
      <c r="D44" s="375"/>
      <c r="E44" s="1275"/>
      <c r="F44" s="937" t="s">
        <v>1423</v>
      </c>
      <c r="G44" s="936">
        <v>3.09E-2</v>
      </c>
      <c r="H44" s="936">
        <v>1.5699999999999999E-2</v>
      </c>
      <c r="I44" s="936" t="s">
        <v>158</v>
      </c>
      <c r="J44" s="936">
        <v>3.0499999999999999E-2</v>
      </c>
      <c r="K44" s="936">
        <v>1.54E-2</v>
      </c>
      <c r="L44" s="936" t="s">
        <v>158</v>
      </c>
      <c r="M44" s="936">
        <v>3.1199999999999999E-2</v>
      </c>
      <c r="N44" s="936">
        <v>1.5800000000000002E-2</v>
      </c>
      <c r="O44" s="936" t="s">
        <v>158</v>
      </c>
      <c r="P44" s="936">
        <v>3.1899999999999998E-2</v>
      </c>
      <c r="Q44" s="936">
        <v>1.6199999999999999E-2</v>
      </c>
      <c r="R44" s="936" t="s">
        <v>158</v>
      </c>
      <c r="S44" s="936">
        <v>2.9000000000000001E-2</v>
      </c>
      <c r="T44" s="936">
        <v>1.47E-2</v>
      </c>
      <c r="U44" s="936" t="s">
        <v>158</v>
      </c>
      <c r="V44" s="990">
        <v>2.87E-2</v>
      </c>
      <c r="W44" s="990">
        <v>1.46E-2</v>
      </c>
      <c r="X44" s="990" t="s">
        <v>158</v>
      </c>
      <c r="Y44" s="990">
        <v>2.87E-2</v>
      </c>
      <c r="Z44" s="990">
        <v>1.4500000000000001E-2</v>
      </c>
      <c r="AA44" s="990" t="s">
        <v>158</v>
      </c>
      <c r="AB44" s="991">
        <v>2.86E-2</v>
      </c>
      <c r="AC44" s="991">
        <v>1.4500000000000001E-2</v>
      </c>
      <c r="AD44" s="991" t="s">
        <v>158</v>
      </c>
      <c r="AE44" s="991">
        <v>2.81E-2</v>
      </c>
      <c r="AF44" s="991">
        <v>1.4200000000000001E-2</v>
      </c>
      <c r="AG44" s="991" t="s">
        <v>158</v>
      </c>
      <c r="AH44" s="991">
        <v>2.7900000000000001E-2</v>
      </c>
      <c r="AI44" s="991">
        <v>1.41E-2</v>
      </c>
      <c r="AJ44" s="991" t="s">
        <v>158</v>
      </c>
      <c r="AK44" s="991">
        <v>2.8199999999999999E-2</v>
      </c>
      <c r="AL44" s="991">
        <v>1.43E-2</v>
      </c>
      <c r="AM44" s="991" t="s">
        <v>158</v>
      </c>
      <c r="AN44" s="991">
        <v>2.8199999999999999E-2</v>
      </c>
      <c r="AO44" s="991">
        <v>1.43E-2</v>
      </c>
      <c r="AP44" s="991" t="s">
        <v>158</v>
      </c>
      <c r="AQ44" s="991">
        <v>2.8000000000000001E-2</v>
      </c>
      <c r="AR44" s="991">
        <v>1.4200000000000001E-2</v>
      </c>
      <c r="AS44" s="991" t="s">
        <v>158</v>
      </c>
      <c r="AT44" s="991">
        <v>2.8199999999999999E-2</v>
      </c>
      <c r="AU44" s="991">
        <v>1.43E-2</v>
      </c>
      <c r="AV44" s="991" t="s">
        <v>158</v>
      </c>
      <c r="AW44" s="991">
        <v>2.76E-2</v>
      </c>
      <c r="AX44" s="991">
        <v>1.4E-2</v>
      </c>
      <c r="AY44" s="991" t="s">
        <v>158</v>
      </c>
      <c r="AZ44" s="991">
        <v>2.7699999999999999E-2</v>
      </c>
      <c r="BA44" s="991">
        <v>1.4E-2</v>
      </c>
      <c r="BB44" s="991" t="s">
        <v>158</v>
      </c>
      <c r="BC44" s="991">
        <v>2.7099999999999999E-2</v>
      </c>
      <c r="BD44" s="991">
        <v>1.37E-2</v>
      </c>
      <c r="BE44" s="991" t="s">
        <v>158</v>
      </c>
    </row>
    <row r="45" spans="1:57" s="928" customFormat="1" ht="16.5" customHeight="1" x14ac:dyDescent="0.3">
      <c r="A45" s="929"/>
      <c r="B45" s="927"/>
      <c r="C45" s="375"/>
      <c r="D45" s="375"/>
      <c r="E45" s="1275"/>
      <c r="F45" s="937" t="s">
        <v>1424</v>
      </c>
      <c r="G45" s="936">
        <v>3.49E-2</v>
      </c>
      <c r="H45" s="936">
        <v>1.77E-2</v>
      </c>
      <c r="I45" s="936" t="s">
        <v>158</v>
      </c>
      <c r="J45" s="936">
        <v>3.3599999999999998E-2</v>
      </c>
      <c r="K45" s="936">
        <v>1.7000000000000001E-2</v>
      </c>
      <c r="L45" s="936" t="s">
        <v>158</v>
      </c>
      <c r="M45" s="936">
        <v>3.09E-2</v>
      </c>
      <c r="N45" s="936">
        <v>1.5699999999999999E-2</v>
      </c>
      <c r="O45" s="936" t="s">
        <v>158</v>
      </c>
      <c r="P45" s="936">
        <v>3.27E-2</v>
      </c>
      <c r="Q45" s="936">
        <v>1.66E-2</v>
      </c>
      <c r="R45" s="936" t="s">
        <v>158</v>
      </c>
      <c r="S45" s="936">
        <v>3.15E-2</v>
      </c>
      <c r="T45" s="936">
        <v>1.6E-2</v>
      </c>
      <c r="U45" s="936" t="s">
        <v>158</v>
      </c>
      <c r="V45" s="990">
        <v>3.0200000000000001E-2</v>
      </c>
      <c r="W45" s="990">
        <v>1.5299999999999999E-2</v>
      </c>
      <c r="X45" s="990" t="s">
        <v>158</v>
      </c>
      <c r="Y45" s="990">
        <v>0.03</v>
      </c>
      <c r="Z45" s="990">
        <v>1.52E-2</v>
      </c>
      <c r="AA45" s="990" t="s">
        <v>158</v>
      </c>
      <c r="AB45" s="991">
        <v>2.9499999999999998E-2</v>
      </c>
      <c r="AC45" s="991">
        <v>1.49E-2</v>
      </c>
      <c r="AD45" s="991" t="s">
        <v>158</v>
      </c>
      <c r="AE45" s="991">
        <v>3.0300000000000001E-2</v>
      </c>
      <c r="AF45" s="991">
        <v>1.54E-2</v>
      </c>
      <c r="AG45" s="991" t="s">
        <v>158</v>
      </c>
      <c r="AH45" s="991">
        <v>2.8299999999999999E-2</v>
      </c>
      <c r="AI45" s="991">
        <v>1.43E-2</v>
      </c>
      <c r="AJ45" s="991" t="s">
        <v>158</v>
      </c>
      <c r="AK45" s="991">
        <v>2.69E-2</v>
      </c>
      <c r="AL45" s="991">
        <v>1.37E-2</v>
      </c>
      <c r="AM45" s="991" t="s">
        <v>158</v>
      </c>
      <c r="AN45" s="991">
        <v>2.7E-2</v>
      </c>
      <c r="AO45" s="991">
        <v>1.37E-2</v>
      </c>
      <c r="AP45" s="991" t="s">
        <v>158</v>
      </c>
      <c r="AQ45" s="991">
        <v>2.6700000000000002E-2</v>
      </c>
      <c r="AR45" s="991">
        <v>1.3599999999999999E-2</v>
      </c>
      <c r="AS45" s="991" t="s">
        <v>158</v>
      </c>
      <c r="AT45" s="991">
        <v>2.7099999999999999E-2</v>
      </c>
      <c r="AU45" s="991">
        <v>1.37E-2</v>
      </c>
      <c r="AV45" s="991" t="s">
        <v>158</v>
      </c>
      <c r="AW45" s="991">
        <v>2.7199999999999998E-2</v>
      </c>
      <c r="AX45" s="991">
        <v>1.38E-2</v>
      </c>
      <c r="AY45" s="991" t="s">
        <v>158</v>
      </c>
      <c r="AZ45" s="991">
        <v>2.7300000000000001E-2</v>
      </c>
      <c r="BA45" s="991">
        <v>1.3899999999999999E-2</v>
      </c>
      <c r="BB45" s="991" t="s">
        <v>158</v>
      </c>
      <c r="BC45" s="991">
        <v>2.7099999999999999E-2</v>
      </c>
      <c r="BD45" s="991">
        <v>1.38E-2</v>
      </c>
      <c r="BE45" s="991" t="s">
        <v>158</v>
      </c>
    </row>
    <row r="46" spans="1:57" s="928" customFormat="1" ht="16.5" customHeight="1" x14ac:dyDescent="0.3">
      <c r="A46" s="929"/>
      <c r="B46" s="927"/>
      <c r="C46" s="375"/>
      <c r="D46" s="375"/>
      <c r="E46" s="1275"/>
      <c r="F46" s="937" t="s">
        <v>1425</v>
      </c>
      <c r="G46" s="936">
        <v>3.27E-2</v>
      </c>
      <c r="H46" s="936">
        <v>1.66E-2</v>
      </c>
      <c r="I46" s="936" t="s">
        <v>158</v>
      </c>
      <c r="J46" s="936">
        <v>3.2199999999999999E-2</v>
      </c>
      <c r="K46" s="936">
        <v>1.6299999999999999E-2</v>
      </c>
      <c r="L46" s="936" t="s">
        <v>158</v>
      </c>
      <c r="M46" s="936">
        <v>3.2199999999999999E-2</v>
      </c>
      <c r="N46" s="936">
        <v>1.6299999999999999E-2</v>
      </c>
      <c r="O46" s="936" t="s">
        <v>158</v>
      </c>
      <c r="P46" s="936">
        <v>3.2300000000000002E-2</v>
      </c>
      <c r="Q46" s="936">
        <v>1.6400000000000001E-2</v>
      </c>
      <c r="R46" s="936" t="s">
        <v>158</v>
      </c>
      <c r="S46" s="936">
        <v>3.0800000000000001E-2</v>
      </c>
      <c r="T46" s="936">
        <v>1.5599999999999999E-2</v>
      </c>
      <c r="U46" s="936" t="s">
        <v>158</v>
      </c>
      <c r="V46" s="990">
        <v>3.0700000000000002E-2</v>
      </c>
      <c r="W46" s="990">
        <v>1.5599999999999999E-2</v>
      </c>
      <c r="X46" s="990" t="s">
        <v>158</v>
      </c>
      <c r="Y46" s="990">
        <v>3.0700000000000002E-2</v>
      </c>
      <c r="Z46" s="990">
        <v>1.5599999999999999E-2</v>
      </c>
      <c r="AA46" s="990" t="s">
        <v>158</v>
      </c>
      <c r="AB46" s="991">
        <v>3.04E-2</v>
      </c>
      <c r="AC46" s="991">
        <v>1.54E-2</v>
      </c>
      <c r="AD46" s="991" t="s">
        <v>158</v>
      </c>
      <c r="AE46" s="991">
        <v>3.0800000000000001E-2</v>
      </c>
      <c r="AF46" s="991">
        <v>1.5599999999999999E-2</v>
      </c>
      <c r="AG46" s="991" t="s">
        <v>158</v>
      </c>
      <c r="AH46" s="991">
        <v>2.8400000000000002E-2</v>
      </c>
      <c r="AI46" s="991">
        <v>1.44E-2</v>
      </c>
      <c r="AJ46" s="991" t="s">
        <v>158</v>
      </c>
      <c r="AK46" s="991">
        <v>2.87E-2</v>
      </c>
      <c r="AL46" s="991">
        <v>1.46E-2</v>
      </c>
      <c r="AM46" s="991" t="s">
        <v>158</v>
      </c>
      <c r="AN46" s="991">
        <v>2.87E-2</v>
      </c>
      <c r="AO46" s="991">
        <v>1.46E-2</v>
      </c>
      <c r="AP46" s="991" t="s">
        <v>158</v>
      </c>
      <c r="AQ46" s="991">
        <v>2.8299999999999999E-2</v>
      </c>
      <c r="AR46" s="991">
        <v>1.43E-2</v>
      </c>
      <c r="AS46" s="991" t="s">
        <v>158</v>
      </c>
      <c r="AT46" s="991">
        <v>2.8299999999999999E-2</v>
      </c>
      <c r="AU46" s="991">
        <v>1.44E-2</v>
      </c>
      <c r="AV46" s="991" t="s">
        <v>158</v>
      </c>
      <c r="AW46" s="991">
        <v>3.0099999999999998E-2</v>
      </c>
      <c r="AX46" s="991">
        <v>1.5299999999999999E-2</v>
      </c>
      <c r="AY46" s="991" t="s">
        <v>158</v>
      </c>
      <c r="AZ46" s="991">
        <v>3.04E-2</v>
      </c>
      <c r="BA46" s="991">
        <v>1.54E-2</v>
      </c>
      <c r="BB46" s="991" t="s">
        <v>158</v>
      </c>
      <c r="BC46" s="991">
        <v>3.0599999999999999E-2</v>
      </c>
      <c r="BD46" s="991">
        <v>1.55E-2</v>
      </c>
      <c r="BE46" s="991" t="s">
        <v>158</v>
      </c>
    </row>
    <row r="47" spans="1:57" s="928" customFormat="1" ht="16.5" customHeight="1" x14ac:dyDescent="0.3">
      <c r="A47" s="929"/>
      <c r="B47" s="927"/>
      <c r="C47" s="375"/>
      <c r="D47" s="375"/>
      <c r="E47" s="1275"/>
      <c r="F47" s="937" t="s">
        <v>1426</v>
      </c>
      <c r="G47" s="936">
        <v>2.87E-2</v>
      </c>
      <c r="H47" s="936">
        <v>1.4500000000000001E-2</v>
      </c>
      <c r="I47" s="936" t="s">
        <v>158</v>
      </c>
      <c r="J47" s="936">
        <v>2.8500000000000001E-2</v>
      </c>
      <c r="K47" s="936">
        <v>1.4500000000000001E-2</v>
      </c>
      <c r="L47" s="936" t="s">
        <v>158</v>
      </c>
      <c r="M47" s="936">
        <v>2.9000000000000001E-2</v>
      </c>
      <c r="N47" s="936">
        <v>1.47E-2</v>
      </c>
      <c r="O47" s="936" t="s">
        <v>158</v>
      </c>
      <c r="P47" s="936">
        <v>2.9000000000000001E-2</v>
      </c>
      <c r="Q47" s="936">
        <v>1.47E-2</v>
      </c>
      <c r="R47" s="936" t="s">
        <v>158</v>
      </c>
      <c r="S47" s="936">
        <v>2.7400000000000001E-2</v>
      </c>
      <c r="T47" s="936">
        <v>1.3899999999999999E-2</v>
      </c>
      <c r="U47" s="936" t="s">
        <v>158</v>
      </c>
      <c r="V47" s="990">
        <v>2.7400000000000001E-2</v>
      </c>
      <c r="W47" s="990">
        <v>1.3899999999999999E-2</v>
      </c>
      <c r="X47" s="990" t="s">
        <v>158</v>
      </c>
      <c r="Y47" s="990">
        <v>2.76E-2</v>
      </c>
      <c r="Z47" s="990">
        <v>1.4E-2</v>
      </c>
      <c r="AA47" s="990" t="s">
        <v>158</v>
      </c>
      <c r="AB47" s="991">
        <v>2.75E-2</v>
      </c>
      <c r="AC47" s="991">
        <v>1.4E-2</v>
      </c>
      <c r="AD47" s="991" t="s">
        <v>158</v>
      </c>
      <c r="AE47" s="991">
        <v>2.76E-2</v>
      </c>
      <c r="AF47" s="991">
        <v>1.4E-2</v>
      </c>
      <c r="AG47" s="991" t="s">
        <v>158</v>
      </c>
      <c r="AH47" s="991">
        <v>2.75E-2</v>
      </c>
      <c r="AI47" s="991">
        <v>1.4E-2</v>
      </c>
      <c r="AJ47" s="991" t="s">
        <v>158</v>
      </c>
      <c r="AK47" s="991">
        <v>2.7400000000000001E-2</v>
      </c>
      <c r="AL47" s="991">
        <v>1.3899999999999999E-2</v>
      </c>
      <c r="AM47" s="991" t="s">
        <v>158</v>
      </c>
      <c r="AN47" s="991">
        <v>2.7099999999999999E-2</v>
      </c>
      <c r="AO47" s="991">
        <v>1.37E-2</v>
      </c>
      <c r="AP47" s="991" t="s">
        <v>158</v>
      </c>
      <c r="AQ47" s="991">
        <v>2.7099999999999999E-2</v>
      </c>
      <c r="AR47" s="991">
        <v>1.37E-2</v>
      </c>
      <c r="AS47" s="991" t="s">
        <v>158</v>
      </c>
      <c r="AT47" s="991">
        <v>2.7099999999999999E-2</v>
      </c>
      <c r="AU47" s="991">
        <v>1.38E-2</v>
      </c>
      <c r="AV47" s="991" t="s">
        <v>158</v>
      </c>
      <c r="AW47" s="991">
        <v>2.81E-2</v>
      </c>
      <c r="AX47" s="991">
        <v>1.43E-2</v>
      </c>
      <c r="AY47" s="991" t="s">
        <v>158</v>
      </c>
      <c r="AZ47" s="991">
        <v>2.7799999999999998E-2</v>
      </c>
      <c r="BA47" s="991">
        <v>1.41E-2</v>
      </c>
      <c r="BB47" s="991" t="s">
        <v>158</v>
      </c>
      <c r="BC47" s="991">
        <v>2.76E-2</v>
      </c>
      <c r="BD47" s="991">
        <v>1.4E-2</v>
      </c>
      <c r="BE47" s="991" t="s">
        <v>158</v>
      </c>
    </row>
    <row r="48" spans="1:57" s="928" customFormat="1" ht="16.5" customHeight="1" x14ac:dyDescent="0.3">
      <c r="A48" s="929"/>
      <c r="B48" s="927"/>
      <c r="C48" s="375"/>
      <c r="D48" s="375"/>
      <c r="E48" s="1275"/>
      <c r="F48" s="937" t="s">
        <v>1427</v>
      </c>
      <c r="G48" s="936">
        <v>4.2299999999999997E-2</v>
      </c>
      <c r="H48" s="936">
        <v>2.1499999999999998E-2</v>
      </c>
      <c r="I48" s="936" t="s">
        <v>158</v>
      </c>
      <c r="J48" s="936">
        <v>4.2299999999999997E-2</v>
      </c>
      <c r="K48" s="936">
        <v>2.1499999999999998E-2</v>
      </c>
      <c r="L48" s="936" t="s">
        <v>158</v>
      </c>
      <c r="M48" s="936">
        <v>4.2299999999999997E-2</v>
      </c>
      <c r="N48" s="936">
        <v>2.1499999999999998E-2</v>
      </c>
      <c r="O48" s="936" t="s">
        <v>158</v>
      </c>
      <c r="P48" s="936">
        <v>4.2299999999999997E-2</v>
      </c>
      <c r="Q48" s="936">
        <v>2.1399999999999999E-2</v>
      </c>
      <c r="R48" s="936" t="s">
        <v>158</v>
      </c>
      <c r="S48" s="936">
        <v>4.07E-2</v>
      </c>
      <c r="T48" s="936">
        <v>2.06E-2</v>
      </c>
      <c r="U48" s="936" t="s">
        <v>158</v>
      </c>
      <c r="V48" s="990">
        <v>4.0599999999999997E-2</v>
      </c>
      <c r="W48" s="990">
        <v>2.06E-2</v>
      </c>
      <c r="X48" s="990" t="s">
        <v>158</v>
      </c>
      <c r="Y48" s="990">
        <v>4.07E-2</v>
      </c>
      <c r="Z48" s="990">
        <v>2.06E-2</v>
      </c>
      <c r="AA48" s="990" t="s">
        <v>158</v>
      </c>
      <c r="AB48" s="991">
        <v>4.0800000000000003E-2</v>
      </c>
      <c r="AC48" s="991">
        <v>2.07E-2</v>
      </c>
      <c r="AD48" s="991" t="s">
        <v>158</v>
      </c>
      <c r="AE48" s="991">
        <v>4.07E-2</v>
      </c>
      <c r="AF48" s="991">
        <v>2.07E-2</v>
      </c>
      <c r="AG48" s="991" t="s">
        <v>158</v>
      </c>
      <c r="AH48" s="991">
        <v>3.49E-2</v>
      </c>
      <c r="AI48" s="991">
        <v>1.77E-2</v>
      </c>
      <c r="AJ48" s="991" t="s">
        <v>158</v>
      </c>
      <c r="AK48" s="991">
        <v>3.5200000000000002E-2</v>
      </c>
      <c r="AL48" s="991">
        <v>1.7899999999999999E-2</v>
      </c>
      <c r="AM48" s="991" t="s">
        <v>158</v>
      </c>
      <c r="AN48" s="991">
        <v>3.5299999999999998E-2</v>
      </c>
      <c r="AO48" s="991">
        <v>1.7899999999999999E-2</v>
      </c>
      <c r="AP48" s="991" t="s">
        <v>158</v>
      </c>
      <c r="AQ48" s="991">
        <v>3.5700000000000003E-2</v>
      </c>
      <c r="AR48" s="991">
        <v>1.8100000000000002E-2</v>
      </c>
      <c r="AS48" s="991" t="s">
        <v>158</v>
      </c>
      <c r="AT48" s="991">
        <v>3.5000000000000003E-2</v>
      </c>
      <c r="AU48" s="991">
        <v>1.78E-2</v>
      </c>
      <c r="AV48" s="991" t="s">
        <v>158</v>
      </c>
      <c r="AW48" s="991">
        <v>3.6400000000000002E-2</v>
      </c>
      <c r="AX48" s="991">
        <v>1.84E-2</v>
      </c>
      <c r="AY48" s="991" t="s">
        <v>158</v>
      </c>
      <c r="AZ48" s="991">
        <v>3.6799999999999999E-2</v>
      </c>
      <c r="BA48" s="991">
        <v>1.8599999999999998E-2</v>
      </c>
      <c r="BB48" s="991" t="s">
        <v>158</v>
      </c>
      <c r="BC48" s="991">
        <v>3.5999999999999997E-2</v>
      </c>
      <c r="BD48" s="991">
        <v>1.83E-2</v>
      </c>
      <c r="BE48" s="991" t="s">
        <v>158</v>
      </c>
    </row>
    <row r="49" spans="1:57" s="928" customFormat="1" ht="16.5" customHeight="1" x14ac:dyDescent="0.3">
      <c r="A49" s="929"/>
      <c r="B49" s="927"/>
      <c r="C49" s="375"/>
      <c r="D49" s="375"/>
      <c r="E49" s="1275"/>
      <c r="F49" s="937" t="s">
        <v>1428</v>
      </c>
      <c r="G49" s="936">
        <v>3.1099999999999999E-2</v>
      </c>
      <c r="H49" s="936">
        <v>1.5699999999999999E-2</v>
      </c>
      <c r="I49" s="936" t="s">
        <v>158</v>
      </c>
      <c r="J49" s="936">
        <v>3.0700000000000002E-2</v>
      </c>
      <c r="K49" s="936">
        <v>1.5599999999999999E-2</v>
      </c>
      <c r="L49" s="936" t="s">
        <v>158</v>
      </c>
      <c r="M49" s="936">
        <v>3.0499999999999999E-2</v>
      </c>
      <c r="N49" s="936">
        <v>1.55E-2</v>
      </c>
      <c r="O49" s="936" t="s">
        <v>158</v>
      </c>
      <c r="P49" s="936">
        <v>2.9600000000000001E-2</v>
      </c>
      <c r="Q49" s="936">
        <v>1.4999999999999999E-2</v>
      </c>
      <c r="R49" s="936" t="s">
        <v>158</v>
      </c>
      <c r="S49" s="936">
        <v>2.8299999999999999E-2</v>
      </c>
      <c r="T49" s="936">
        <v>1.43E-2</v>
      </c>
      <c r="U49" s="936" t="s">
        <v>158</v>
      </c>
      <c r="V49" s="990">
        <v>2.7400000000000001E-2</v>
      </c>
      <c r="W49" s="990">
        <v>1.3899999999999999E-2</v>
      </c>
      <c r="X49" s="990" t="s">
        <v>158</v>
      </c>
      <c r="Y49" s="990">
        <v>2.7699999999999999E-2</v>
      </c>
      <c r="Z49" s="990">
        <v>1.4E-2</v>
      </c>
      <c r="AA49" s="990" t="s">
        <v>158</v>
      </c>
      <c r="AB49" s="991">
        <v>2.7400000000000001E-2</v>
      </c>
      <c r="AC49" s="991">
        <v>1.3899999999999999E-2</v>
      </c>
      <c r="AD49" s="991" t="s">
        <v>158</v>
      </c>
      <c r="AE49" s="991">
        <v>2.7300000000000001E-2</v>
      </c>
      <c r="AF49" s="991">
        <v>1.3899999999999999E-2</v>
      </c>
      <c r="AG49" s="991" t="s">
        <v>158</v>
      </c>
      <c r="AH49" s="991">
        <v>2.7E-2</v>
      </c>
      <c r="AI49" s="991">
        <v>1.37E-2</v>
      </c>
      <c r="AJ49" s="991" t="s">
        <v>158</v>
      </c>
      <c r="AK49" s="991">
        <v>2.7E-2</v>
      </c>
      <c r="AL49" s="991">
        <v>1.37E-2</v>
      </c>
      <c r="AM49" s="991" t="s">
        <v>158</v>
      </c>
      <c r="AN49" s="991">
        <v>2.69E-2</v>
      </c>
      <c r="AO49" s="991">
        <v>1.3599999999999999E-2</v>
      </c>
      <c r="AP49" s="991" t="s">
        <v>158</v>
      </c>
      <c r="AQ49" s="991">
        <v>2.6800000000000001E-2</v>
      </c>
      <c r="AR49" s="991">
        <v>1.3599999999999999E-2</v>
      </c>
      <c r="AS49" s="991" t="s">
        <v>158</v>
      </c>
      <c r="AT49" s="991">
        <v>2.6700000000000002E-2</v>
      </c>
      <c r="AU49" s="991">
        <v>1.35E-2</v>
      </c>
      <c r="AV49" s="991" t="s">
        <v>158</v>
      </c>
      <c r="AW49" s="991">
        <v>2.8000000000000001E-2</v>
      </c>
      <c r="AX49" s="991">
        <v>1.4200000000000001E-2</v>
      </c>
      <c r="AY49" s="991" t="s">
        <v>158</v>
      </c>
      <c r="AZ49" s="991">
        <v>2.7799999999999998E-2</v>
      </c>
      <c r="BA49" s="991">
        <v>1.41E-2</v>
      </c>
      <c r="BB49" s="991" t="s">
        <v>158</v>
      </c>
      <c r="BC49" s="991">
        <v>2.8899999999999999E-2</v>
      </c>
      <c r="BD49" s="991">
        <v>1.47E-2</v>
      </c>
      <c r="BE49" s="991" t="s">
        <v>158</v>
      </c>
    </row>
    <row r="50" spans="1:57" s="928" customFormat="1" ht="16.5" customHeight="1" x14ac:dyDescent="0.3">
      <c r="A50" s="929"/>
      <c r="B50" s="927"/>
      <c r="C50" s="375"/>
      <c r="D50" s="375"/>
      <c r="E50" s="1275"/>
      <c r="F50" s="937" t="s">
        <v>1429</v>
      </c>
      <c r="G50" s="936">
        <v>2.86E-2</v>
      </c>
      <c r="H50" s="936">
        <v>1.4500000000000001E-2</v>
      </c>
      <c r="I50" s="936" t="s">
        <v>158</v>
      </c>
      <c r="J50" s="936">
        <v>2.9000000000000001E-2</v>
      </c>
      <c r="K50" s="936">
        <v>1.47E-2</v>
      </c>
      <c r="L50" s="936" t="s">
        <v>158</v>
      </c>
      <c r="M50" s="936">
        <v>2.87E-2</v>
      </c>
      <c r="N50" s="936">
        <v>1.46E-2</v>
      </c>
      <c r="O50" s="936" t="s">
        <v>158</v>
      </c>
      <c r="P50" s="936">
        <v>2.87E-2</v>
      </c>
      <c r="Q50" s="936">
        <v>1.46E-2</v>
      </c>
      <c r="R50" s="936" t="s">
        <v>158</v>
      </c>
      <c r="S50" s="936">
        <v>2.63E-2</v>
      </c>
      <c r="T50" s="936">
        <v>1.3299999999999999E-2</v>
      </c>
      <c r="U50" s="936" t="s">
        <v>158</v>
      </c>
      <c r="V50" s="990">
        <v>2.69E-2</v>
      </c>
      <c r="W50" s="990">
        <v>1.37E-2</v>
      </c>
      <c r="X50" s="990" t="s">
        <v>158</v>
      </c>
      <c r="Y50" s="990">
        <v>2.81E-2</v>
      </c>
      <c r="Z50" s="990">
        <v>1.4200000000000001E-2</v>
      </c>
      <c r="AA50" s="990" t="s">
        <v>158</v>
      </c>
      <c r="AB50" s="991">
        <v>2.7799999999999998E-2</v>
      </c>
      <c r="AC50" s="991">
        <v>1.41E-2</v>
      </c>
      <c r="AD50" s="991" t="s">
        <v>158</v>
      </c>
      <c r="AE50" s="991">
        <v>2.7900000000000001E-2</v>
      </c>
      <c r="AF50" s="991">
        <v>1.41E-2</v>
      </c>
      <c r="AG50" s="991" t="s">
        <v>158</v>
      </c>
      <c r="AH50" s="991">
        <v>2.75E-2</v>
      </c>
      <c r="AI50" s="991">
        <v>1.3899999999999999E-2</v>
      </c>
      <c r="AJ50" s="991" t="s">
        <v>158</v>
      </c>
      <c r="AK50" s="991">
        <v>2.7300000000000001E-2</v>
      </c>
      <c r="AL50" s="991">
        <v>1.38E-2</v>
      </c>
      <c r="AM50" s="991" t="s">
        <v>158</v>
      </c>
      <c r="AN50" s="991">
        <v>2.63E-2</v>
      </c>
      <c r="AO50" s="991">
        <v>1.3299999999999999E-2</v>
      </c>
      <c r="AP50" s="991" t="s">
        <v>158</v>
      </c>
      <c r="AQ50" s="991">
        <v>2.7199999999999998E-2</v>
      </c>
      <c r="AR50" s="991">
        <v>1.38E-2</v>
      </c>
      <c r="AS50" s="991" t="s">
        <v>158</v>
      </c>
      <c r="AT50" s="991">
        <v>2.7099999999999999E-2</v>
      </c>
      <c r="AU50" s="991">
        <v>1.37E-2</v>
      </c>
      <c r="AV50" s="991" t="s">
        <v>158</v>
      </c>
      <c r="AW50" s="991">
        <v>2.6599999999999999E-2</v>
      </c>
      <c r="AX50" s="991">
        <v>1.35E-2</v>
      </c>
      <c r="AY50" s="991" t="s">
        <v>158</v>
      </c>
      <c r="AZ50" s="991">
        <v>2.64E-2</v>
      </c>
      <c r="BA50" s="991">
        <v>1.34E-2</v>
      </c>
      <c r="BB50" s="991" t="s">
        <v>158</v>
      </c>
      <c r="BC50" s="991">
        <v>2.6499999999999999E-2</v>
      </c>
      <c r="BD50" s="991">
        <v>1.34E-2</v>
      </c>
      <c r="BE50" s="991" t="s">
        <v>158</v>
      </c>
    </row>
    <row r="51" spans="1:57" s="928" customFormat="1" ht="16.5" customHeight="1" x14ac:dyDescent="0.3">
      <c r="A51" s="929"/>
      <c r="B51" s="927"/>
      <c r="C51" s="375"/>
      <c r="D51" s="375"/>
      <c r="E51" s="1275"/>
      <c r="F51" s="937" t="s">
        <v>1430</v>
      </c>
      <c r="G51" s="936">
        <v>4.1500000000000002E-2</v>
      </c>
      <c r="H51" s="936">
        <v>2.1000000000000001E-2</v>
      </c>
      <c r="I51" s="936" t="s">
        <v>158</v>
      </c>
      <c r="J51" s="936">
        <v>4.1500000000000002E-2</v>
      </c>
      <c r="K51" s="936">
        <v>2.1000000000000001E-2</v>
      </c>
      <c r="L51" s="936" t="s">
        <v>158</v>
      </c>
      <c r="M51" s="936">
        <v>4.1300000000000003E-2</v>
      </c>
      <c r="N51" s="936">
        <v>2.0899999999999998E-2</v>
      </c>
      <c r="O51" s="936" t="s">
        <v>158</v>
      </c>
      <c r="P51" s="936">
        <v>4.1300000000000003E-2</v>
      </c>
      <c r="Q51" s="936">
        <v>2.0899999999999998E-2</v>
      </c>
      <c r="R51" s="936" t="s">
        <v>158</v>
      </c>
      <c r="S51" s="936">
        <v>3.9600000000000003E-2</v>
      </c>
      <c r="T51" s="936">
        <v>2.01E-2</v>
      </c>
      <c r="U51" s="936" t="s">
        <v>158</v>
      </c>
      <c r="V51" s="990">
        <v>3.9600000000000003E-2</v>
      </c>
      <c r="W51" s="990">
        <v>2.01E-2</v>
      </c>
      <c r="X51" s="990" t="s">
        <v>158</v>
      </c>
      <c r="Y51" s="990">
        <v>3.95E-2</v>
      </c>
      <c r="Z51" s="990">
        <v>0.02</v>
      </c>
      <c r="AA51" s="990" t="s">
        <v>158</v>
      </c>
      <c r="AB51" s="991">
        <v>3.9699999999999999E-2</v>
      </c>
      <c r="AC51" s="991">
        <v>2.01E-2</v>
      </c>
      <c r="AD51" s="991" t="s">
        <v>158</v>
      </c>
      <c r="AE51" s="991">
        <v>3.9600000000000003E-2</v>
      </c>
      <c r="AF51" s="991">
        <v>2.01E-2</v>
      </c>
      <c r="AG51" s="991" t="s">
        <v>158</v>
      </c>
      <c r="AH51" s="991">
        <v>3.8199999999999998E-2</v>
      </c>
      <c r="AI51" s="991">
        <v>1.9400000000000001E-2</v>
      </c>
      <c r="AJ51" s="991" t="s">
        <v>158</v>
      </c>
      <c r="AK51" s="991">
        <v>3.8199999999999998E-2</v>
      </c>
      <c r="AL51" s="991">
        <v>1.9400000000000001E-2</v>
      </c>
      <c r="AM51" s="991" t="s">
        <v>158</v>
      </c>
      <c r="AN51" s="991">
        <v>3.8300000000000001E-2</v>
      </c>
      <c r="AO51" s="991">
        <v>1.9400000000000001E-2</v>
      </c>
      <c r="AP51" s="991" t="s">
        <v>158</v>
      </c>
      <c r="AQ51" s="991">
        <v>3.8300000000000001E-2</v>
      </c>
      <c r="AR51" s="991">
        <v>1.9400000000000001E-2</v>
      </c>
      <c r="AS51" s="991" t="s">
        <v>158</v>
      </c>
      <c r="AT51" s="991">
        <v>3.8199999999999998E-2</v>
      </c>
      <c r="AU51" s="991">
        <v>1.9400000000000001E-2</v>
      </c>
      <c r="AV51" s="991" t="s">
        <v>158</v>
      </c>
      <c r="AW51" s="991">
        <v>3.9199999999999999E-2</v>
      </c>
      <c r="AX51" s="991">
        <v>1.9900000000000001E-2</v>
      </c>
      <c r="AY51" s="991" t="s">
        <v>158</v>
      </c>
      <c r="AZ51" s="991">
        <v>3.9199999999999999E-2</v>
      </c>
      <c r="BA51" s="991">
        <v>1.9900000000000001E-2</v>
      </c>
      <c r="BB51" s="991" t="s">
        <v>158</v>
      </c>
      <c r="BC51" s="991">
        <v>3.9100000000000003E-2</v>
      </c>
      <c r="BD51" s="991">
        <v>1.9800000000000002E-2</v>
      </c>
      <c r="BE51" s="991" t="s">
        <v>158</v>
      </c>
    </row>
    <row r="52" spans="1:57" s="928" customFormat="1" ht="16.5" customHeight="1" x14ac:dyDescent="0.3">
      <c r="A52" s="929"/>
      <c r="B52" s="927"/>
      <c r="C52" s="375"/>
      <c r="D52" s="375"/>
      <c r="E52" s="1275"/>
      <c r="F52" s="937" t="s">
        <v>1431</v>
      </c>
      <c r="G52" s="936">
        <v>2.7699999999999999E-2</v>
      </c>
      <c r="H52" s="936">
        <v>1.41E-2</v>
      </c>
      <c r="I52" s="936" t="s">
        <v>158</v>
      </c>
      <c r="J52" s="936">
        <v>2.81E-2</v>
      </c>
      <c r="K52" s="936">
        <v>1.4200000000000001E-2</v>
      </c>
      <c r="L52" s="936" t="s">
        <v>158</v>
      </c>
      <c r="M52" s="936">
        <v>2.81E-2</v>
      </c>
      <c r="N52" s="936">
        <v>1.4200000000000001E-2</v>
      </c>
      <c r="O52" s="936" t="s">
        <v>158</v>
      </c>
      <c r="P52" s="936">
        <v>2.7900000000000001E-2</v>
      </c>
      <c r="Q52" s="936">
        <v>1.4200000000000001E-2</v>
      </c>
      <c r="R52" s="936" t="s">
        <v>158</v>
      </c>
      <c r="S52" s="936">
        <v>2.64E-2</v>
      </c>
      <c r="T52" s="936">
        <v>1.34E-2</v>
      </c>
      <c r="U52" s="936" t="s">
        <v>158</v>
      </c>
      <c r="V52" s="990">
        <v>2.63E-2</v>
      </c>
      <c r="W52" s="990">
        <v>1.3299999999999999E-2</v>
      </c>
      <c r="X52" s="990" t="s">
        <v>158</v>
      </c>
      <c r="Y52" s="990">
        <v>2.6499999999999999E-2</v>
      </c>
      <c r="Z52" s="990">
        <v>1.35E-2</v>
      </c>
      <c r="AA52" s="990" t="s">
        <v>158</v>
      </c>
      <c r="AB52" s="991">
        <v>2.6499999999999999E-2</v>
      </c>
      <c r="AC52" s="991">
        <v>1.34E-2</v>
      </c>
      <c r="AD52" s="991" t="s">
        <v>158</v>
      </c>
      <c r="AE52" s="991">
        <v>2.6800000000000001E-2</v>
      </c>
      <c r="AF52" s="991">
        <v>1.3599999999999999E-2</v>
      </c>
      <c r="AG52" s="991" t="s">
        <v>158</v>
      </c>
      <c r="AH52" s="991">
        <v>2.6200000000000001E-2</v>
      </c>
      <c r="AI52" s="991">
        <v>1.3299999999999999E-2</v>
      </c>
      <c r="AJ52" s="991" t="s">
        <v>158</v>
      </c>
      <c r="AK52" s="991">
        <v>2.6200000000000001E-2</v>
      </c>
      <c r="AL52" s="991">
        <v>1.3299999999999999E-2</v>
      </c>
      <c r="AM52" s="991" t="s">
        <v>158</v>
      </c>
      <c r="AN52" s="991">
        <v>2.6200000000000001E-2</v>
      </c>
      <c r="AO52" s="991">
        <v>1.3299999999999999E-2</v>
      </c>
      <c r="AP52" s="991" t="s">
        <v>158</v>
      </c>
      <c r="AQ52" s="991">
        <v>2.5999999999999999E-2</v>
      </c>
      <c r="AR52" s="991">
        <v>1.32E-2</v>
      </c>
      <c r="AS52" s="991" t="s">
        <v>158</v>
      </c>
      <c r="AT52" s="991">
        <v>2.5899999999999999E-2</v>
      </c>
      <c r="AU52" s="991">
        <v>1.3100000000000001E-2</v>
      </c>
      <c r="AV52" s="991" t="s">
        <v>158</v>
      </c>
      <c r="AW52" s="991">
        <v>2.6700000000000002E-2</v>
      </c>
      <c r="AX52" s="991">
        <v>1.35E-2</v>
      </c>
      <c r="AY52" s="991" t="s">
        <v>158</v>
      </c>
      <c r="AZ52" s="991">
        <v>2.6700000000000002E-2</v>
      </c>
      <c r="BA52" s="991">
        <v>1.35E-2</v>
      </c>
      <c r="BB52" s="991" t="s">
        <v>158</v>
      </c>
      <c r="BC52" s="991">
        <v>2.6700000000000002E-2</v>
      </c>
      <c r="BD52" s="991">
        <v>1.35E-2</v>
      </c>
      <c r="BE52" s="991" t="s">
        <v>158</v>
      </c>
    </row>
    <row r="53" spans="1:57" s="928" customFormat="1" ht="16.5" customHeight="1" x14ac:dyDescent="0.3">
      <c r="A53" s="929"/>
      <c r="B53" s="927"/>
      <c r="C53" s="375"/>
      <c r="D53" s="375"/>
      <c r="E53" s="1275"/>
      <c r="F53" s="937" t="s">
        <v>1432</v>
      </c>
      <c r="G53" s="936">
        <v>3.04E-2</v>
      </c>
      <c r="H53" s="936">
        <v>1.54E-2</v>
      </c>
      <c r="I53" s="936" t="s">
        <v>158</v>
      </c>
      <c r="J53" s="936">
        <v>3.0599999999999999E-2</v>
      </c>
      <c r="K53" s="936">
        <v>1.55E-2</v>
      </c>
      <c r="L53" s="936" t="s">
        <v>158</v>
      </c>
      <c r="M53" s="936">
        <v>3.2000000000000001E-2</v>
      </c>
      <c r="N53" s="936">
        <v>1.6199999999999999E-2</v>
      </c>
      <c r="O53" s="936" t="s">
        <v>158</v>
      </c>
      <c r="P53" s="936">
        <v>3.2099999999999997E-2</v>
      </c>
      <c r="Q53" s="936">
        <v>1.6299999999999999E-2</v>
      </c>
      <c r="R53" s="936" t="s">
        <v>158</v>
      </c>
      <c r="S53" s="936">
        <v>3.0800000000000001E-2</v>
      </c>
      <c r="T53" s="936">
        <v>1.5599999999999999E-2</v>
      </c>
      <c r="U53" s="936" t="s">
        <v>158</v>
      </c>
      <c r="V53" s="990">
        <v>3.04E-2</v>
      </c>
      <c r="W53" s="990">
        <v>1.54E-2</v>
      </c>
      <c r="X53" s="990" t="s">
        <v>158</v>
      </c>
      <c r="Y53" s="990">
        <v>3.04E-2</v>
      </c>
      <c r="Z53" s="990">
        <v>1.54E-2</v>
      </c>
      <c r="AA53" s="990" t="s">
        <v>158</v>
      </c>
      <c r="AB53" s="991">
        <v>3.09E-2</v>
      </c>
      <c r="AC53" s="991">
        <v>1.5599999999999999E-2</v>
      </c>
      <c r="AD53" s="991" t="s">
        <v>158</v>
      </c>
      <c r="AE53" s="991">
        <v>3.0599999999999999E-2</v>
      </c>
      <c r="AF53" s="991">
        <v>1.55E-2</v>
      </c>
      <c r="AG53" s="991" t="s">
        <v>158</v>
      </c>
      <c r="AH53" s="991">
        <v>3.0599999999999999E-2</v>
      </c>
      <c r="AI53" s="991">
        <v>1.55E-2</v>
      </c>
      <c r="AJ53" s="991" t="s">
        <v>158</v>
      </c>
      <c r="AK53" s="991">
        <v>3.0499999999999999E-2</v>
      </c>
      <c r="AL53" s="991">
        <v>1.54E-2</v>
      </c>
      <c r="AM53" s="991" t="s">
        <v>158</v>
      </c>
      <c r="AN53" s="991">
        <v>3.0599999999999999E-2</v>
      </c>
      <c r="AO53" s="991">
        <v>1.55E-2</v>
      </c>
      <c r="AP53" s="991" t="s">
        <v>158</v>
      </c>
      <c r="AQ53" s="991">
        <v>3.04E-2</v>
      </c>
      <c r="AR53" s="991">
        <v>1.54E-2</v>
      </c>
      <c r="AS53" s="991" t="s">
        <v>158</v>
      </c>
      <c r="AT53" s="991">
        <v>3.0700000000000002E-2</v>
      </c>
      <c r="AU53" s="991">
        <v>1.55E-2</v>
      </c>
      <c r="AV53" s="991" t="s">
        <v>158</v>
      </c>
      <c r="AW53" s="991">
        <v>2.7699999999999999E-2</v>
      </c>
      <c r="AX53" s="991">
        <v>1.41E-2</v>
      </c>
      <c r="AY53" s="991" t="s">
        <v>158</v>
      </c>
      <c r="AZ53" s="991">
        <v>2.76E-2</v>
      </c>
      <c r="BA53" s="991">
        <v>1.4E-2</v>
      </c>
      <c r="BB53" s="991" t="s">
        <v>158</v>
      </c>
      <c r="BC53" s="991">
        <v>2.7699999999999999E-2</v>
      </c>
      <c r="BD53" s="991">
        <v>1.41E-2</v>
      </c>
      <c r="BE53" s="991" t="s">
        <v>158</v>
      </c>
    </row>
    <row r="54" spans="1:57" s="928" customFormat="1" ht="16.5" customHeight="1" x14ac:dyDescent="0.3">
      <c r="A54" s="929"/>
      <c r="B54" s="927"/>
      <c r="C54" s="375"/>
      <c r="D54" s="375"/>
      <c r="E54" s="1275"/>
      <c r="F54" s="937" t="s">
        <v>1433</v>
      </c>
      <c r="G54" s="936">
        <v>3.1699999999999999E-2</v>
      </c>
      <c r="H54" s="936">
        <v>1.61E-2</v>
      </c>
      <c r="I54" s="936" t="s">
        <v>158</v>
      </c>
      <c r="J54" s="936">
        <v>3.2300000000000002E-2</v>
      </c>
      <c r="K54" s="936">
        <v>1.6400000000000001E-2</v>
      </c>
      <c r="L54" s="936" t="s">
        <v>158</v>
      </c>
      <c r="M54" s="936">
        <v>3.0300000000000001E-2</v>
      </c>
      <c r="N54" s="936">
        <v>1.54E-2</v>
      </c>
      <c r="O54" s="936" t="s">
        <v>158</v>
      </c>
      <c r="P54" s="936">
        <v>3.0599999999999999E-2</v>
      </c>
      <c r="Q54" s="936">
        <v>1.55E-2</v>
      </c>
      <c r="R54" s="936" t="s">
        <v>158</v>
      </c>
      <c r="S54" s="936">
        <v>2.9100000000000001E-2</v>
      </c>
      <c r="T54" s="936">
        <v>1.47E-2</v>
      </c>
      <c r="U54" s="936" t="s">
        <v>158</v>
      </c>
      <c r="V54" s="990">
        <v>2.8400000000000002E-2</v>
      </c>
      <c r="W54" s="990">
        <v>1.44E-2</v>
      </c>
      <c r="X54" s="990" t="s">
        <v>158</v>
      </c>
      <c r="Y54" s="990">
        <v>2.8400000000000002E-2</v>
      </c>
      <c r="Z54" s="990">
        <v>1.44E-2</v>
      </c>
      <c r="AA54" s="990" t="s">
        <v>158</v>
      </c>
      <c r="AB54" s="991">
        <v>2.7E-2</v>
      </c>
      <c r="AC54" s="991">
        <v>1.37E-2</v>
      </c>
      <c r="AD54" s="991" t="s">
        <v>158</v>
      </c>
      <c r="AE54" s="991">
        <v>2.7E-2</v>
      </c>
      <c r="AF54" s="991">
        <v>1.37E-2</v>
      </c>
      <c r="AG54" s="991" t="s">
        <v>158</v>
      </c>
      <c r="AH54" s="991">
        <v>2.6200000000000001E-2</v>
      </c>
      <c r="AI54" s="991">
        <v>1.3299999999999999E-2</v>
      </c>
      <c r="AJ54" s="991" t="s">
        <v>158</v>
      </c>
      <c r="AK54" s="991">
        <v>2.5499999999999998E-2</v>
      </c>
      <c r="AL54" s="991">
        <v>1.29E-2</v>
      </c>
      <c r="AM54" s="991" t="s">
        <v>158</v>
      </c>
      <c r="AN54" s="991">
        <v>2.5700000000000001E-2</v>
      </c>
      <c r="AO54" s="991">
        <v>1.2999999999999999E-2</v>
      </c>
      <c r="AP54" s="991" t="s">
        <v>158</v>
      </c>
      <c r="AQ54" s="991">
        <v>2.5700000000000001E-2</v>
      </c>
      <c r="AR54" s="991">
        <v>1.2999999999999999E-2</v>
      </c>
      <c r="AS54" s="991" t="s">
        <v>158</v>
      </c>
      <c r="AT54" s="991">
        <v>2.58E-2</v>
      </c>
      <c r="AU54" s="991">
        <v>1.3100000000000001E-2</v>
      </c>
      <c r="AV54" s="991" t="s">
        <v>158</v>
      </c>
      <c r="AW54" s="991">
        <v>2.63E-2</v>
      </c>
      <c r="AX54" s="991">
        <v>1.3299999999999999E-2</v>
      </c>
      <c r="AY54" s="991" t="s">
        <v>158</v>
      </c>
      <c r="AZ54" s="991">
        <v>2.63E-2</v>
      </c>
      <c r="BA54" s="991">
        <v>1.3299999999999999E-2</v>
      </c>
      <c r="BB54" s="991" t="s">
        <v>158</v>
      </c>
      <c r="BC54" s="991">
        <v>2.5899999999999999E-2</v>
      </c>
      <c r="BD54" s="991">
        <v>1.3100000000000001E-2</v>
      </c>
      <c r="BE54" s="991" t="s">
        <v>158</v>
      </c>
    </row>
    <row r="55" spans="1:57" s="928" customFormat="1" ht="16.5" customHeight="1" x14ac:dyDescent="0.3">
      <c r="A55" s="929"/>
      <c r="B55" s="927"/>
      <c r="C55" s="375"/>
      <c r="D55" s="375"/>
      <c r="E55" s="1275"/>
      <c r="F55" s="937" t="s">
        <v>1434</v>
      </c>
      <c r="G55" s="936">
        <v>2.92E-2</v>
      </c>
      <c r="H55" s="936">
        <v>1.4800000000000001E-2</v>
      </c>
      <c r="I55" s="936" t="s">
        <v>158</v>
      </c>
      <c r="J55" s="936">
        <v>2.86E-2</v>
      </c>
      <c r="K55" s="936">
        <v>1.4500000000000001E-2</v>
      </c>
      <c r="L55" s="936" t="s">
        <v>158</v>
      </c>
      <c r="M55" s="936">
        <v>2.81E-2</v>
      </c>
      <c r="N55" s="936">
        <v>1.43E-2</v>
      </c>
      <c r="O55" s="936" t="s">
        <v>158</v>
      </c>
      <c r="P55" s="936">
        <v>2.9499999999999998E-2</v>
      </c>
      <c r="Q55" s="936">
        <v>1.49E-2</v>
      </c>
      <c r="R55" s="936" t="s">
        <v>158</v>
      </c>
      <c r="S55" s="936">
        <v>2.81E-2</v>
      </c>
      <c r="T55" s="936">
        <v>1.4200000000000001E-2</v>
      </c>
      <c r="U55" s="936" t="s">
        <v>158</v>
      </c>
      <c r="V55" s="990">
        <v>2.8000000000000001E-2</v>
      </c>
      <c r="W55" s="990">
        <v>1.4200000000000001E-2</v>
      </c>
      <c r="X55" s="990" t="s">
        <v>158</v>
      </c>
      <c r="Y55" s="990">
        <v>2.7900000000000001E-2</v>
      </c>
      <c r="Z55" s="990">
        <v>1.4200000000000001E-2</v>
      </c>
      <c r="AA55" s="990" t="s">
        <v>158</v>
      </c>
      <c r="AB55" s="991">
        <v>2.7900000000000001E-2</v>
      </c>
      <c r="AC55" s="991">
        <v>1.4200000000000001E-2</v>
      </c>
      <c r="AD55" s="991" t="s">
        <v>158</v>
      </c>
      <c r="AE55" s="991">
        <v>2.7699999999999999E-2</v>
      </c>
      <c r="AF55" s="991">
        <v>1.4E-2</v>
      </c>
      <c r="AG55" s="991" t="s">
        <v>158</v>
      </c>
      <c r="AH55" s="991">
        <v>2.5999999999999999E-2</v>
      </c>
      <c r="AI55" s="991">
        <v>1.32E-2</v>
      </c>
      <c r="AJ55" s="991" t="s">
        <v>158</v>
      </c>
      <c r="AK55" s="991">
        <v>2.58E-2</v>
      </c>
      <c r="AL55" s="991">
        <v>1.3100000000000001E-2</v>
      </c>
      <c r="AM55" s="991" t="s">
        <v>158</v>
      </c>
      <c r="AN55" s="991">
        <v>2.5899999999999999E-2</v>
      </c>
      <c r="AO55" s="991">
        <v>1.3100000000000001E-2</v>
      </c>
      <c r="AP55" s="991" t="s">
        <v>158</v>
      </c>
      <c r="AQ55" s="991">
        <v>2.6499999999999999E-2</v>
      </c>
      <c r="AR55" s="991">
        <v>1.34E-2</v>
      </c>
      <c r="AS55" s="991" t="s">
        <v>158</v>
      </c>
      <c r="AT55" s="991">
        <v>2.6700000000000002E-2</v>
      </c>
      <c r="AU55" s="991">
        <v>1.35E-2</v>
      </c>
      <c r="AV55" s="991" t="s">
        <v>158</v>
      </c>
      <c r="AW55" s="991">
        <v>2.6700000000000002E-2</v>
      </c>
      <c r="AX55" s="991">
        <v>1.35E-2</v>
      </c>
      <c r="AY55" s="991" t="s">
        <v>158</v>
      </c>
      <c r="AZ55" s="991">
        <v>2.75E-2</v>
      </c>
      <c r="BA55" s="991">
        <v>1.4E-2</v>
      </c>
      <c r="BB55" s="991" t="s">
        <v>158</v>
      </c>
      <c r="BC55" s="991">
        <v>2.75E-2</v>
      </c>
      <c r="BD55" s="991">
        <v>1.4E-2</v>
      </c>
      <c r="BE55" s="991" t="s">
        <v>158</v>
      </c>
    </row>
    <row r="56" spans="1:57" s="928" customFormat="1" ht="16.5" customHeight="1" x14ac:dyDescent="0.3">
      <c r="A56" s="929"/>
      <c r="B56" s="927"/>
      <c r="C56" s="375"/>
      <c r="D56" s="375"/>
      <c r="E56" s="1275"/>
      <c r="F56" s="937" t="s">
        <v>1435</v>
      </c>
      <c r="G56" s="936">
        <v>3.1099999999999999E-2</v>
      </c>
      <c r="H56" s="936">
        <v>1.5699999999999999E-2</v>
      </c>
      <c r="I56" s="936" t="s">
        <v>158</v>
      </c>
      <c r="J56" s="936">
        <v>3.0700000000000002E-2</v>
      </c>
      <c r="K56" s="936">
        <v>1.5599999999999999E-2</v>
      </c>
      <c r="L56" s="936" t="s">
        <v>158</v>
      </c>
      <c r="M56" s="936">
        <v>0.03</v>
      </c>
      <c r="N56" s="936">
        <v>1.52E-2</v>
      </c>
      <c r="O56" s="936" t="s">
        <v>158</v>
      </c>
      <c r="P56" s="936">
        <v>3.1199999999999999E-2</v>
      </c>
      <c r="Q56" s="936">
        <v>1.5800000000000002E-2</v>
      </c>
      <c r="R56" s="936" t="s">
        <v>158</v>
      </c>
      <c r="S56" s="936">
        <v>2.9700000000000001E-2</v>
      </c>
      <c r="T56" s="936">
        <v>1.5100000000000001E-2</v>
      </c>
      <c r="U56" s="936" t="s">
        <v>158</v>
      </c>
      <c r="V56" s="990">
        <v>2.93E-2</v>
      </c>
      <c r="W56" s="990">
        <v>1.4800000000000001E-2</v>
      </c>
      <c r="X56" s="990" t="s">
        <v>158</v>
      </c>
      <c r="Y56" s="990">
        <v>2.87E-2</v>
      </c>
      <c r="Z56" s="990">
        <v>1.4500000000000001E-2</v>
      </c>
      <c r="AA56" s="990" t="s">
        <v>158</v>
      </c>
      <c r="AB56" s="991">
        <v>2.9100000000000001E-2</v>
      </c>
      <c r="AC56" s="991">
        <v>1.47E-2</v>
      </c>
      <c r="AD56" s="991" t="s">
        <v>158</v>
      </c>
      <c r="AE56" s="991">
        <v>2.8899999999999999E-2</v>
      </c>
      <c r="AF56" s="991">
        <v>1.46E-2</v>
      </c>
      <c r="AG56" s="991" t="s">
        <v>158</v>
      </c>
      <c r="AH56" s="991">
        <v>2.8400000000000002E-2</v>
      </c>
      <c r="AI56" s="991">
        <v>1.44E-2</v>
      </c>
      <c r="AJ56" s="991" t="s">
        <v>158</v>
      </c>
      <c r="AK56" s="991">
        <v>2.8199999999999999E-2</v>
      </c>
      <c r="AL56" s="991">
        <v>1.43E-2</v>
      </c>
      <c r="AM56" s="991" t="s">
        <v>158</v>
      </c>
      <c r="AN56" s="991">
        <v>2.8400000000000002E-2</v>
      </c>
      <c r="AO56" s="991">
        <v>1.44E-2</v>
      </c>
      <c r="AP56" s="991" t="s">
        <v>158</v>
      </c>
      <c r="AQ56" s="991">
        <v>2.8500000000000001E-2</v>
      </c>
      <c r="AR56" s="991">
        <v>1.44E-2</v>
      </c>
      <c r="AS56" s="991" t="s">
        <v>158</v>
      </c>
      <c r="AT56" s="991">
        <v>2.8400000000000002E-2</v>
      </c>
      <c r="AU56" s="991">
        <v>1.44E-2</v>
      </c>
      <c r="AV56" s="991" t="s">
        <v>158</v>
      </c>
      <c r="AW56" s="991">
        <v>2.86E-2</v>
      </c>
      <c r="AX56" s="991">
        <v>1.4500000000000001E-2</v>
      </c>
      <c r="AY56" s="991" t="s">
        <v>158</v>
      </c>
      <c r="AZ56" s="991">
        <v>2.9000000000000001E-2</v>
      </c>
      <c r="BA56" s="991">
        <v>1.47E-2</v>
      </c>
      <c r="BB56" s="991" t="s">
        <v>158</v>
      </c>
      <c r="BC56" s="991">
        <v>2.8899999999999999E-2</v>
      </c>
      <c r="BD56" s="991">
        <v>1.47E-2</v>
      </c>
      <c r="BE56" s="991" t="s">
        <v>158</v>
      </c>
    </row>
    <row r="57" spans="1:57" s="928" customFormat="1" ht="16.5" customHeight="1" x14ac:dyDescent="0.3">
      <c r="A57" s="929"/>
      <c r="B57" s="927"/>
      <c r="C57" s="375"/>
      <c r="D57" s="375"/>
      <c r="E57" s="1275"/>
      <c r="F57" s="937" t="s">
        <v>1436</v>
      </c>
      <c r="G57" s="936">
        <v>2.8199999999999999E-2</v>
      </c>
      <c r="H57" s="936">
        <v>1.43E-2</v>
      </c>
      <c r="I57" s="936" t="s">
        <v>158</v>
      </c>
      <c r="J57" s="936">
        <v>2.7900000000000001E-2</v>
      </c>
      <c r="K57" s="936">
        <v>1.4200000000000001E-2</v>
      </c>
      <c r="L57" s="936" t="s">
        <v>158</v>
      </c>
      <c r="M57" s="936">
        <v>2.8000000000000001E-2</v>
      </c>
      <c r="N57" s="936">
        <v>1.4200000000000001E-2</v>
      </c>
      <c r="O57" s="936" t="s">
        <v>158</v>
      </c>
      <c r="P57" s="936">
        <v>2.8000000000000001E-2</v>
      </c>
      <c r="Q57" s="936">
        <v>1.4200000000000001E-2</v>
      </c>
      <c r="R57" s="936" t="s">
        <v>158</v>
      </c>
      <c r="S57" s="936">
        <v>2.6599999999999999E-2</v>
      </c>
      <c r="T57" s="936">
        <v>1.35E-2</v>
      </c>
      <c r="U57" s="936" t="s">
        <v>158</v>
      </c>
      <c r="V57" s="990">
        <v>2.6599999999999999E-2</v>
      </c>
      <c r="W57" s="990">
        <v>1.35E-2</v>
      </c>
      <c r="X57" s="990" t="s">
        <v>158</v>
      </c>
      <c r="Y57" s="990">
        <v>2.6700000000000002E-2</v>
      </c>
      <c r="Z57" s="990">
        <v>1.35E-2</v>
      </c>
      <c r="AA57" s="990" t="s">
        <v>158</v>
      </c>
      <c r="AB57" s="991">
        <v>2.6700000000000002E-2</v>
      </c>
      <c r="AC57" s="991">
        <v>1.35E-2</v>
      </c>
      <c r="AD57" s="991" t="s">
        <v>158</v>
      </c>
      <c r="AE57" s="991">
        <v>2.63E-2</v>
      </c>
      <c r="AF57" s="991">
        <v>1.34E-2</v>
      </c>
      <c r="AG57" s="991" t="s">
        <v>158</v>
      </c>
      <c r="AH57" s="991">
        <v>2.5700000000000001E-2</v>
      </c>
      <c r="AI57" s="991">
        <v>1.2999999999999999E-2</v>
      </c>
      <c r="AJ57" s="991" t="s">
        <v>158</v>
      </c>
      <c r="AK57" s="991">
        <v>2.58E-2</v>
      </c>
      <c r="AL57" s="991">
        <v>1.3100000000000001E-2</v>
      </c>
      <c r="AM57" s="991" t="s">
        <v>158</v>
      </c>
      <c r="AN57" s="991">
        <v>2.6200000000000001E-2</v>
      </c>
      <c r="AO57" s="991">
        <v>1.3299999999999999E-2</v>
      </c>
      <c r="AP57" s="991" t="s">
        <v>158</v>
      </c>
      <c r="AQ57" s="991">
        <v>2.6200000000000001E-2</v>
      </c>
      <c r="AR57" s="991">
        <v>1.3299999999999999E-2</v>
      </c>
      <c r="AS57" s="991" t="s">
        <v>158</v>
      </c>
      <c r="AT57" s="991">
        <v>2.58E-2</v>
      </c>
      <c r="AU57" s="991">
        <v>1.3100000000000001E-2</v>
      </c>
      <c r="AV57" s="991" t="s">
        <v>158</v>
      </c>
      <c r="AW57" s="991">
        <v>2.5899999999999999E-2</v>
      </c>
      <c r="AX57" s="991">
        <v>1.3100000000000001E-2</v>
      </c>
      <c r="AY57" s="991" t="s">
        <v>158</v>
      </c>
      <c r="AZ57" s="991">
        <v>2.5999999999999999E-2</v>
      </c>
      <c r="BA57" s="991">
        <v>1.32E-2</v>
      </c>
      <c r="BB57" s="991" t="s">
        <v>158</v>
      </c>
      <c r="BC57" s="991">
        <v>2.5999999999999999E-2</v>
      </c>
      <c r="BD57" s="991">
        <v>1.32E-2</v>
      </c>
      <c r="BE57" s="991" t="s">
        <v>158</v>
      </c>
    </row>
    <row r="58" spans="1:57" s="928" customFormat="1" ht="16.5" customHeight="1" x14ac:dyDescent="0.3">
      <c r="A58" s="929"/>
      <c r="B58" s="927"/>
      <c r="C58" s="375"/>
      <c r="D58" s="375"/>
      <c r="E58" s="1275"/>
      <c r="F58" s="937" t="s">
        <v>1437</v>
      </c>
      <c r="G58" s="936">
        <v>4.1000000000000002E-2</v>
      </c>
      <c r="H58" s="936">
        <v>2.0799999999999999E-2</v>
      </c>
      <c r="I58" s="936" t="s">
        <v>158</v>
      </c>
      <c r="J58" s="936">
        <v>4.0899999999999999E-2</v>
      </c>
      <c r="K58" s="936">
        <v>2.07E-2</v>
      </c>
      <c r="L58" s="936" t="s">
        <v>158</v>
      </c>
      <c r="M58" s="936">
        <v>4.1000000000000002E-2</v>
      </c>
      <c r="N58" s="936">
        <v>2.0799999999999999E-2</v>
      </c>
      <c r="O58" s="936" t="s">
        <v>158</v>
      </c>
      <c r="P58" s="936">
        <v>4.0899999999999999E-2</v>
      </c>
      <c r="Q58" s="936">
        <v>2.07E-2</v>
      </c>
      <c r="R58" s="936" t="s">
        <v>158</v>
      </c>
      <c r="S58" s="936">
        <v>3.9E-2</v>
      </c>
      <c r="T58" s="936">
        <v>1.9800000000000002E-2</v>
      </c>
      <c r="U58" s="936" t="s">
        <v>158</v>
      </c>
      <c r="V58" s="990">
        <v>3.8899999999999997E-2</v>
      </c>
      <c r="W58" s="990">
        <v>1.9699999999999999E-2</v>
      </c>
      <c r="X58" s="990" t="s">
        <v>158</v>
      </c>
      <c r="Y58" s="990">
        <v>3.7600000000000001E-2</v>
      </c>
      <c r="Z58" s="990">
        <v>1.9099999999999999E-2</v>
      </c>
      <c r="AA58" s="990" t="s">
        <v>158</v>
      </c>
      <c r="AB58" s="991">
        <v>3.8100000000000002E-2</v>
      </c>
      <c r="AC58" s="991">
        <v>1.9300000000000001E-2</v>
      </c>
      <c r="AD58" s="991" t="s">
        <v>158</v>
      </c>
      <c r="AE58" s="991">
        <v>3.7499999999999999E-2</v>
      </c>
      <c r="AF58" s="991">
        <v>1.9E-2</v>
      </c>
      <c r="AG58" s="991" t="s">
        <v>158</v>
      </c>
      <c r="AH58" s="991">
        <v>3.4799999999999998E-2</v>
      </c>
      <c r="AI58" s="991">
        <v>1.7600000000000001E-2</v>
      </c>
      <c r="AJ58" s="991" t="s">
        <v>158</v>
      </c>
      <c r="AK58" s="991">
        <v>3.4500000000000003E-2</v>
      </c>
      <c r="AL58" s="991">
        <v>1.7500000000000002E-2</v>
      </c>
      <c r="AM58" s="991" t="s">
        <v>158</v>
      </c>
      <c r="AN58" s="991">
        <v>3.56E-2</v>
      </c>
      <c r="AO58" s="991">
        <v>1.8100000000000002E-2</v>
      </c>
      <c r="AP58" s="991" t="s">
        <v>158</v>
      </c>
      <c r="AQ58" s="991">
        <v>3.5000000000000003E-2</v>
      </c>
      <c r="AR58" s="991">
        <v>1.77E-2</v>
      </c>
      <c r="AS58" s="991" t="s">
        <v>158</v>
      </c>
      <c r="AT58" s="991">
        <v>3.44E-2</v>
      </c>
      <c r="AU58" s="991">
        <v>1.7399999999999999E-2</v>
      </c>
      <c r="AV58" s="991" t="s">
        <v>158</v>
      </c>
      <c r="AW58" s="991">
        <v>3.6700000000000003E-2</v>
      </c>
      <c r="AX58" s="991">
        <v>1.8599999999999998E-2</v>
      </c>
      <c r="AY58" s="991" t="s">
        <v>158</v>
      </c>
      <c r="AZ58" s="991">
        <v>3.6900000000000002E-2</v>
      </c>
      <c r="BA58" s="991">
        <v>1.8700000000000001E-2</v>
      </c>
      <c r="BB58" s="991" t="s">
        <v>158</v>
      </c>
      <c r="BC58" s="991">
        <v>3.6799999999999999E-2</v>
      </c>
      <c r="BD58" s="991">
        <v>1.8700000000000001E-2</v>
      </c>
      <c r="BE58" s="991" t="s">
        <v>158</v>
      </c>
    </row>
    <row r="59" spans="1:57" s="928" customFormat="1" ht="16.5" customHeight="1" x14ac:dyDescent="0.3">
      <c r="A59" s="929"/>
      <c r="B59" s="927"/>
      <c r="C59" s="375"/>
      <c r="D59" s="375"/>
      <c r="E59" s="1275"/>
      <c r="F59" s="937" t="s">
        <v>1438</v>
      </c>
      <c r="G59" s="936">
        <v>3.7900000000000003E-2</v>
      </c>
      <c r="H59" s="936">
        <v>1.9199999999999998E-2</v>
      </c>
      <c r="I59" s="936" t="s">
        <v>158</v>
      </c>
      <c r="J59" s="936">
        <v>3.73E-2</v>
      </c>
      <c r="K59" s="936">
        <v>1.89E-2</v>
      </c>
      <c r="L59" s="936" t="s">
        <v>158</v>
      </c>
      <c r="M59" s="936">
        <v>3.5999999999999997E-2</v>
      </c>
      <c r="N59" s="936">
        <v>1.8200000000000001E-2</v>
      </c>
      <c r="O59" s="936" t="s">
        <v>158</v>
      </c>
      <c r="P59" s="936">
        <v>3.6600000000000001E-2</v>
      </c>
      <c r="Q59" s="936">
        <v>1.8499999999999999E-2</v>
      </c>
      <c r="R59" s="936" t="s">
        <v>158</v>
      </c>
      <c r="S59" s="936">
        <v>3.4799999999999998E-2</v>
      </c>
      <c r="T59" s="936">
        <v>1.77E-2</v>
      </c>
      <c r="U59" s="936" t="s">
        <v>158</v>
      </c>
      <c r="V59" s="990">
        <v>3.49E-2</v>
      </c>
      <c r="W59" s="990">
        <v>1.77E-2</v>
      </c>
      <c r="X59" s="990" t="s">
        <v>158</v>
      </c>
      <c r="Y59" s="990">
        <v>3.56E-2</v>
      </c>
      <c r="Z59" s="990">
        <v>1.8100000000000002E-2</v>
      </c>
      <c r="AA59" s="990" t="s">
        <v>158</v>
      </c>
      <c r="AB59" s="991">
        <v>3.5900000000000001E-2</v>
      </c>
      <c r="AC59" s="991">
        <v>1.8200000000000001E-2</v>
      </c>
      <c r="AD59" s="991" t="s">
        <v>158</v>
      </c>
      <c r="AE59" s="991">
        <v>3.5499999999999997E-2</v>
      </c>
      <c r="AF59" s="991">
        <v>1.7999999999999999E-2</v>
      </c>
      <c r="AG59" s="991" t="s">
        <v>158</v>
      </c>
      <c r="AH59" s="991">
        <v>3.49E-2</v>
      </c>
      <c r="AI59" s="991">
        <v>1.77E-2</v>
      </c>
      <c r="AJ59" s="991" t="s">
        <v>158</v>
      </c>
      <c r="AK59" s="991">
        <v>3.5299999999999998E-2</v>
      </c>
      <c r="AL59" s="991">
        <v>1.7899999999999999E-2</v>
      </c>
      <c r="AM59" s="991" t="s">
        <v>158</v>
      </c>
      <c r="AN59" s="991">
        <v>3.5200000000000002E-2</v>
      </c>
      <c r="AO59" s="991">
        <v>1.78E-2</v>
      </c>
      <c r="AP59" s="991" t="s">
        <v>158</v>
      </c>
      <c r="AQ59" s="991">
        <v>3.4599999999999999E-2</v>
      </c>
      <c r="AR59" s="991">
        <v>1.7500000000000002E-2</v>
      </c>
      <c r="AS59" s="991" t="s">
        <v>158</v>
      </c>
      <c r="AT59" s="991">
        <v>3.49E-2</v>
      </c>
      <c r="AU59" s="991">
        <v>1.77E-2</v>
      </c>
      <c r="AV59" s="991" t="s">
        <v>158</v>
      </c>
      <c r="AW59" s="991">
        <v>3.5900000000000001E-2</v>
      </c>
      <c r="AX59" s="991">
        <v>1.8200000000000001E-2</v>
      </c>
      <c r="AY59" s="991" t="s">
        <v>158</v>
      </c>
      <c r="AZ59" s="991">
        <v>3.5900000000000001E-2</v>
      </c>
      <c r="BA59" s="991">
        <v>1.8200000000000001E-2</v>
      </c>
      <c r="BB59" s="991" t="s">
        <v>158</v>
      </c>
      <c r="BC59" s="991">
        <v>3.5799999999999998E-2</v>
      </c>
      <c r="BD59" s="991">
        <v>1.8100000000000002E-2</v>
      </c>
      <c r="BE59" s="991" t="s">
        <v>158</v>
      </c>
    </row>
    <row r="60" spans="1:57" s="928" customFormat="1" ht="16.5" customHeight="1" x14ac:dyDescent="0.3">
      <c r="A60" s="929"/>
      <c r="B60" s="927"/>
      <c r="C60" s="375"/>
      <c r="D60" s="375"/>
      <c r="E60" s="1275"/>
      <c r="F60" s="937" t="s">
        <v>1439</v>
      </c>
      <c r="G60" s="936">
        <v>2.8799999999999999E-2</v>
      </c>
      <c r="H60" s="936">
        <v>1.46E-2</v>
      </c>
      <c r="I60" s="936" t="s">
        <v>158</v>
      </c>
      <c r="J60" s="936">
        <v>2.86E-2</v>
      </c>
      <c r="K60" s="936">
        <v>1.4500000000000001E-2</v>
      </c>
      <c r="L60" s="936" t="s">
        <v>158</v>
      </c>
      <c r="M60" s="936">
        <v>2.86E-2</v>
      </c>
      <c r="N60" s="936">
        <v>1.4500000000000001E-2</v>
      </c>
      <c r="O60" s="936" t="s">
        <v>158</v>
      </c>
      <c r="P60" s="936">
        <v>2.8500000000000001E-2</v>
      </c>
      <c r="Q60" s="936">
        <v>1.44E-2</v>
      </c>
      <c r="R60" s="936" t="s">
        <v>158</v>
      </c>
      <c r="S60" s="936">
        <v>2.7099999999999999E-2</v>
      </c>
      <c r="T60" s="936">
        <v>1.37E-2</v>
      </c>
      <c r="U60" s="936" t="s">
        <v>158</v>
      </c>
      <c r="V60" s="990">
        <v>2.8799999999999999E-2</v>
      </c>
      <c r="W60" s="990">
        <v>1.46E-2</v>
      </c>
      <c r="X60" s="990" t="s">
        <v>158</v>
      </c>
      <c r="Y60" s="990">
        <v>2.8799999999999999E-2</v>
      </c>
      <c r="Z60" s="990">
        <v>1.46E-2</v>
      </c>
      <c r="AA60" s="990" t="s">
        <v>158</v>
      </c>
      <c r="AB60" s="991">
        <v>2.9399999999999999E-2</v>
      </c>
      <c r="AC60" s="991">
        <v>1.49E-2</v>
      </c>
      <c r="AD60" s="991" t="s">
        <v>158</v>
      </c>
      <c r="AE60" s="991">
        <v>2.93E-2</v>
      </c>
      <c r="AF60" s="991">
        <v>1.4800000000000001E-2</v>
      </c>
      <c r="AG60" s="991" t="s">
        <v>158</v>
      </c>
      <c r="AH60" s="991">
        <v>2.8799999999999999E-2</v>
      </c>
      <c r="AI60" s="991">
        <v>1.46E-2</v>
      </c>
      <c r="AJ60" s="991" t="s">
        <v>158</v>
      </c>
      <c r="AK60" s="991">
        <v>2.9100000000000001E-2</v>
      </c>
      <c r="AL60" s="991">
        <v>1.47E-2</v>
      </c>
      <c r="AM60" s="991" t="s">
        <v>158</v>
      </c>
      <c r="AN60" s="991">
        <v>2.92E-2</v>
      </c>
      <c r="AO60" s="991">
        <v>1.4800000000000001E-2</v>
      </c>
      <c r="AP60" s="991" t="s">
        <v>158</v>
      </c>
      <c r="AQ60" s="991">
        <v>2.9000000000000001E-2</v>
      </c>
      <c r="AR60" s="991">
        <v>1.47E-2</v>
      </c>
      <c r="AS60" s="991" t="s">
        <v>158</v>
      </c>
      <c r="AT60" s="991">
        <v>2.8899999999999999E-2</v>
      </c>
      <c r="AU60" s="991">
        <v>1.46E-2</v>
      </c>
      <c r="AV60" s="991" t="s">
        <v>158</v>
      </c>
      <c r="AW60" s="991">
        <v>3.0800000000000001E-2</v>
      </c>
      <c r="AX60" s="991">
        <v>1.5599999999999999E-2</v>
      </c>
      <c r="AY60" s="991" t="s">
        <v>158</v>
      </c>
      <c r="AZ60" s="991">
        <v>3.0599999999999999E-2</v>
      </c>
      <c r="BA60" s="991">
        <v>1.55E-2</v>
      </c>
      <c r="BB60" s="991" t="s">
        <v>158</v>
      </c>
      <c r="BC60" s="991">
        <v>3.04E-2</v>
      </c>
      <c r="BD60" s="991">
        <v>1.54E-2</v>
      </c>
      <c r="BE60" s="991" t="s">
        <v>158</v>
      </c>
    </row>
    <row r="61" spans="1:57" s="928" customFormat="1" ht="16.5" customHeight="1" x14ac:dyDescent="0.3">
      <c r="A61" s="929"/>
      <c r="B61" s="927"/>
      <c r="C61" s="375"/>
      <c r="D61" s="375"/>
      <c r="E61" s="1275"/>
      <c r="F61" s="937" t="s">
        <v>1440</v>
      </c>
      <c r="G61" s="936">
        <v>3.32E-2</v>
      </c>
      <c r="H61" s="936">
        <v>1.6799999999999999E-2</v>
      </c>
      <c r="I61" s="936" t="s">
        <v>158</v>
      </c>
      <c r="J61" s="936">
        <v>3.2899999999999999E-2</v>
      </c>
      <c r="K61" s="936">
        <v>1.67E-2</v>
      </c>
      <c r="L61" s="936" t="s">
        <v>158</v>
      </c>
      <c r="M61" s="936">
        <v>3.1699999999999999E-2</v>
      </c>
      <c r="N61" s="936">
        <v>1.61E-2</v>
      </c>
      <c r="O61" s="936" t="s">
        <v>158</v>
      </c>
      <c r="P61" s="936">
        <v>3.2099999999999997E-2</v>
      </c>
      <c r="Q61" s="936">
        <v>1.6299999999999999E-2</v>
      </c>
      <c r="R61" s="936" t="s">
        <v>158</v>
      </c>
      <c r="S61" s="936">
        <v>3.0200000000000001E-2</v>
      </c>
      <c r="T61" s="936">
        <v>1.5299999999999999E-2</v>
      </c>
      <c r="U61" s="936" t="s">
        <v>158</v>
      </c>
      <c r="V61" s="990">
        <v>2.98E-2</v>
      </c>
      <c r="W61" s="990">
        <v>1.5100000000000001E-2</v>
      </c>
      <c r="X61" s="990" t="s">
        <v>158</v>
      </c>
      <c r="Y61" s="990">
        <v>3.0099999999999998E-2</v>
      </c>
      <c r="Z61" s="990">
        <v>1.52E-2</v>
      </c>
      <c r="AA61" s="990" t="s">
        <v>158</v>
      </c>
      <c r="AB61" s="991">
        <v>3.0300000000000001E-2</v>
      </c>
      <c r="AC61" s="991">
        <v>1.54E-2</v>
      </c>
      <c r="AD61" s="991" t="s">
        <v>158</v>
      </c>
      <c r="AE61" s="991">
        <v>3.09E-2</v>
      </c>
      <c r="AF61" s="991">
        <v>1.5699999999999999E-2</v>
      </c>
      <c r="AG61" s="991" t="s">
        <v>158</v>
      </c>
      <c r="AH61" s="991">
        <v>3.0300000000000001E-2</v>
      </c>
      <c r="AI61" s="991">
        <v>1.54E-2</v>
      </c>
      <c r="AJ61" s="991" t="s">
        <v>158</v>
      </c>
      <c r="AK61" s="991">
        <v>2.9700000000000001E-2</v>
      </c>
      <c r="AL61" s="991">
        <v>1.4999999999999999E-2</v>
      </c>
      <c r="AM61" s="991" t="s">
        <v>158</v>
      </c>
      <c r="AN61" s="991">
        <v>2.9600000000000001E-2</v>
      </c>
      <c r="AO61" s="991">
        <v>1.4999999999999999E-2</v>
      </c>
      <c r="AP61" s="991" t="s">
        <v>158</v>
      </c>
      <c r="AQ61" s="991">
        <v>2.9499999999999998E-2</v>
      </c>
      <c r="AR61" s="991">
        <v>1.49E-2</v>
      </c>
      <c r="AS61" s="991" t="s">
        <v>158</v>
      </c>
      <c r="AT61" s="991">
        <v>2.9700000000000001E-2</v>
      </c>
      <c r="AU61" s="991">
        <v>1.5100000000000001E-2</v>
      </c>
      <c r="AV61" s="991" t="s">
        <v>158</v>
      </c>
      <c r="AW61" s="991">
        <v>3.0099999999999998E-2</v>
      </c>
      <c r="AX61" s="991">
        <v>1.52E-2</v>
      </c>
      <c r="AY61" s="991" t="s">
        <v>158</v>
      </c>
      <c r="AZ61" s="991">
        <v>3.0300000000000001E-2</v>
      </c>
      <c r="BA61" s="991">
        <v>1.54E-2</v>
      </c>
      <c r="BB61" s="991" t="s">
        <v>158</v>
      </c>
      <c r="BC61" s="991">
        <v>3.0499999999999999E-2</v>
      </c>
      <c r="BD61" s="991">
        <v>1.55E-2</v>
      </c>
      <c r="BE61" s="991" t="s">
        <v>158</v>
      </c>
    </row>
    <row r="62" spans="1:57" s="928" customFormat="1" ht="16.5" customHeight="1" x14ac:dyDescent="0.3">
      <c r="A62" s="929"/>
      <c r="B62" s="927"/>
      <c r="C62" s="375"/>
      <c r="D62" s="375"/>
      <c r="E62" s="1275"/>
      <c r="F62" s="937" t="s">
        <v>1441</v>
      </c>
      <c r="G62" s="936">
        <v>2.7900000000000001E-2</v>
      </c>
      <c r="H62" s="936">
        <v>1.41E-2</v>
      </c>
      <c r="I62" s="936" t="s">
        <v>158</v>
      </c>
      <c r="J62" s="936">
        <v>2.7799999999999998E-2</v>
      </c>
      <c r="K62" s="936">
        <v>1.41E-2</v>
      </c>
      <c r="L62" s="936" t="s">
        <v>158</v>
      </c>
      <c r="M62" s="936">
        <v>2.7900000000000001E-2</v>
      </c>
      <c r="N62" s="936">
        <v>1.4200000000000001E-2</v>
      </c>
      <c r="O62" s="936" t="s">
        <v>158</v>
      </c>
      <c r="P62" s="936">
        <v>2.7900000000000001E-2</v>
      </c>
      <c r="Q62" s="936">
        <v>1.41E-2</v>
      </c>
      <c r="R62" s="936" t="s">
        <v>158</v>
      </c>
      <c r="S62" s="936">
        <v>2.63E-2</v>
      </c>
      <c r="T62" s="936">
        <v>1.3299999999999999E-2</v>
      </c>
      <c r="U62" s="936" t="s">
        <v>158</v>
      </c>
      <c r="V62" s="990">
        <v>2.63E-2</v>
      </c>
      <c r="W62" s="990">
        <v>1.3299999999999999E-2</v>
      </c>
      <c r="X62" s="990" t="s">
        <v>158</v>
      </c>
      <c r="Y62" s="990">
        <v>2.6200000000000001E-2</v>
      </c>
      <c r="Z62" s="990">
        <v>1.3299999999999999E-2</v>
      </c>
      <c r="AA62" s="990" t="s">
        <v>158</v>
      </c>
      <c r="AB62" s="991">
        <v>2.6200000000000001E-2</v>
      </c>
      <c r="AC62" s="991">
        <v>1.3299999999999999E-2</v>
      </c>
      <c r="AD62" s="991" t="s">
        <v>158</v>
      </c>
      <c r="AE62" s="991">
        <v>2.6100000000000002E-2</v>
      </c>
      <c r="AF62" s="991">
        <v>1.32E-2</v>
      </c>
      <c r="AG62" s="991" t="s">
        <v>158</v>
      </c>
      <c r="AH62" s="991">
        <v>2.4799999999999999E-2</v>
      </c>
      <c r="AI62" s="991">
        <v>1.26E-2</v>
      </c>
      <c r="AJ62" s="991" t="s">
        <v>158</v>
      </c>
      <c r="AK62" s="991">
        <v>2.46E-2</v>
      </c>
      <c r="AL62" s="991">
        <v>1.2500000000000001E-2</v>
      </c>
      <c r="AM62" s="991" t="s">
        <v>158</v>
      </c>
      <c r="AN62" s="991">
        <v>2.4299999999999999E-2</v>
      </c>
      <c r="AO62" s="991">
        <v>1.23E-2</v>
      </c>
      <c r="AP62" s="991" t="s">
        <v>158</v>
      </c>
      <c r="AQ62" s="991">
        <v>2.4299999999999999E-2</v>
      </c>
      <c r="AR62" s="991">
        <v>1.23E-2</v>
      </c>
      <c r="AS62" s="991" t="s">
        <v>158</v>
      </c>
      <c r="AT62" s="991">
        <v>2.4299999999999999E-2</v>
      </c>
      <c r="AU62" s="991">
        <v>1.23E-2</v>
      </c>
      <c r="AV62" s="991" t="s">
        <v>158</v>
      </c>
      <c r="AW62" s="991">
        <v>2.4299999999999999E-2</v>
      </c>
      <c r="AX62" s="991">
        <v>1.23E-2</v>
      </c>
      <c r="AY62" s="991" t="s">
        <v>158</v>
      </c>
      <c r="AZ62" s="991">
        <v>2.4299999999999999E-2</v>
      </c>
      <c r="BA62" s="991">
        <v>1.23E-2</v>
      </c>
      <c r="BB62" s="991" t="s">
        <v>158</v>
      </c>
      <c r="BC62" s="991">
        <v>2.4299999999999999E-2</v>
      </c>
      <c r="BD62" s="991">
        <v>1.23E-2</v>
      </c>
      <c r="BE62" s="991" t="s">
        <v>158</v>
      </c>
    </row>
    <row r="63" spans="1:57" s="928" customFormat="1" ht="16.5" customHeight="1" x14ac:dyDescent="0.3">
      <c r="A63" s="929"/>
      <c r="B63" s="927"/>
      <c r="C63" s="375"/>
      <c r="D63" s="375"/>
      <c r="E63" s="1275"/>
      <c r="F63" s="937" t="s">
        <v>1442</v>
      </c>
      <c r="G63" s="936">
        <v>3.9399999999999998E-2</v>
      </c>
      <c r="H63" s="936">
        <v>0.02</v>
      </c>
      <c r="I63" s="936" t="s">
        <v>158</v>
      </c>
      <c r="J63" s="936">
        <v>3.9699999999999999E-2</v>
      </c>
      <c r="K63" s="936">
        <v>2.01E-2</v>
      </c>
      <c r="L63" s="936" t="s">
        <v>158</v>
      </c>
      <c r="M63" s="936">
        <v>3.8600000000000002E-2</v>
      </c>
      <c r="N63" s="936">
        <v>1.9599999999999999E-2</v>
      </c>
      <c r="O63" s="936" t="s">
        <v>158</v>
      </c>
      <c r="P63" s="936">
        <v>3.9300000000000002E-2</v>
      </c>
      <c r="Q63" s="936">
        <v>1.9900000000000001E-2</v>
      </c>
      <c r="R63" s="936" t="s">
        <v>158</v>
      </c>
      <c r="S63" s="936">
        <v>3.8199999999999998E-2</v>
      </c>
      <c r="T63" s="936">
        <v>1.9400000000000001E-2</v>
      </c>
      <c r="U63" s="936" t="s">
        <v>158</v>
      </c>
      <c r="V63" s="990">
        <v>3.8399999999999997E-2</v>
      </c>
      <c r="W63" s="990">
        <v>1.95E-2</v>
      </c>
      <c r="X63" s="990" t="s">
        <v>158</v>
      </c>
      <c r="Y63" s="990">
        <v>3.73E-2</v>
      </c>
      <c r="Z63" s="990">
        <v>1.89E-2</v>
      </c>
      <c r="AA63" s="990" t="s">
        <v>158</v>
      </c>
      <c r="AB63" s="991">
        <v>3.78E-2</v>
      </c>
      <c r="AC63" s="991">
        <v>1.9199999999999998E-2</v>
      </c>
      <c r="AD63" s="991" t="s">
        <v>158</v>
      </c>
      <c r="AE63" s="991">
        <v>3.7900000000000003E-2</v>
      </c>
      <c r="AF63" s="991">
        <v>1.9199999999999998E-2</v>
      </c>
      <c r="AG63" s="991" t="s">
        <v>158</v>
      </c>
      <c r="AH63" s="991">
        <v>3.61E-2</v>
      </c>
      <c r="AI63" s="991">
        <v>1.83E-2</v>
      </c>
      <c r="AJ63" s="991" t="s">
        <v>158</v>
      </c>
      <c r="AK63" s="991">
        <v>3.5799999999999998E-2</v>
      </c>
      <c r="AL63" s="991">
        <v>1.8200000000000001E-2</v>
      </c>
      <c r="AM63" s="991" t="s">
        <v>158</v>
      </c>
      <c r="AN63" s="991">
        <v>3.5900000000000001E-2</v>
      </c>
      <c r="AO63" s="991">
        <v>1.8200000000000001E-2</v>
      </c>
      <c r="AP63" s="991" t="s">
        <v>158</v>
      </c>
      <c r="AQ63" s="991">
        <v>3.5900000000000001E-2</v>
      </c>
      <c r="AR63" s="991">
        <v>1.8200000000000001E-2</v>
      </c>
      <c r="AS63" s="991" t="s">
        <v>158</v>
      </c>
      <c r="AT63" s="991">
        <v>3.5499999999999997E-2</v>
      </c>
      <c r="AU63" s="991">
        <v>1.7999999999999999E-2</v>
      </c>
      <c r="AV63" s="991" t="s">
        <v>158</v>
      </c>
      <c r="AW63" s="991">
        <v>3.5400000000000001E-2</v>
      </c>
      <c r="AX63" s="991">
        <v>1.7899999999999999E-2</v>
      </c>
      <c r="AY63" s="991" t="s">
        <v>158</v>
      </c>
      <c r="AZ63" s="991">
        <v>3.5700000000000003E-2</v>
      </c>
      <c r="BA63" s="991">
        <v>1.8100000000000002E-2</v>
      </c>
      <c r="BB63" s="991" t="s">
        <v>158</v>
      </c>
      <c r="BC63" s="991">
        <v>3.4099999999999998E-2</v>
      </c>
      <c r="BD63" s="991">
        <v>1.7299999999999999E-2</v>
      </c>
      <c r="BE63" s="991" t="s">
        <v>158</v>
      </c>
    </row>
    <row r="64" spans="1:57" s="928" customFormat="1" ht="16.5" customHeight="1" x14ac:dyDescent="0.3">
      <c r="A64" s="929"/>
      <c r="B64" s="927"/>
      <c r="C64" s="375"/>
      <c r="D64" s="375"/>
      <c r="E64" s="1275"/>
      <c r="F64" s="937" t="s">
        <v>1443</v>
      </c>
      <c r="G64" s="936">
        <v>3.9199999999999999E-2</v>
      </c>
      <c r="H64" s="936">
        <v>1.9900000000000001E-2</v>
      </c>
      <c r="I64" s="936" t="s">
        <v>158</v>
      </c>
      <c r="J64" s="936">
        <v>3.8899999999999997E-2</v>
      </c>
      <c r="K64" s="936">
        <v>1.9699999999999999E-2</v>
      </c>
      <c r="L64" s="936" t="s">
        <v>158</v>
      </c>
      <c r="M64" s="936">
        <v>3.9199999999999999E-2</v>
      </c>
      <c r="N64" s="936">
        <v>1.9900000000000001E-2</v>
      </c>
      <c r="O64" s="936" t="s">
        <v>158</v>
      </c>
      <c r="P64" s="936">
        <v>3.9399999999999998E-2</v>
      </c>
      <c r="Q64" s="936">
        <v>0.02</v>
      </c>
      <c r="R64" s="936" t="s">
        <v>158</v>
      </c>
      <c r="S64" s="936">
        <v>3.7600000000000001E-2</v>
      </c>
      <c r="T64" s="936">
        <v>1.9099999999999999E-2</v>
      </c>
      <c r="U64" s="936" t="s">
        <v>158</v>
      </c>
      <c r="V64" s="990">
        <v>3.7400000000000003E-2</v>
      </c>
      <c r="W64" s="990">
        <v>1.89E-2</v>
      </c>
      <c r="X64" s="990" t="s">
        <v>158</v>
      </c>
      <c r="Y64" s="990">
        <v>3.6799999999999999E-2</v>
      </c>
      <c r="Z64" s="990">
        <v>1.8700000000000001E-2</v>
      </c>
      <c r="AA64" s="990" t="s">
        <v>158</v>
      </c>
      <c r="AB64" s="991">
        <v>3.6799999999999999E-2</v>
      </c>
      <c r="AC64" s="991">
        <v>1.8599999999999998E-2</v>
      </c>
      <c r="AD64" s="991" t="s">
        <v>158</v>
      </c>
      <c r="AE64" s="991">
        <v>3.6799999999999999E-2</v>
      </c>
      <c r="AF64" s="991">
        <v>1.8700000000000001E-2</v>
      </c>
      <c r="AG64" s="991" t="s">
        <v>158</v>
      </c>
      <c r="AH64" s="991">
        <v>3.5999999999999997E-2</v>
      </c>
      <c r="AI64" s="991">
        <v>1.83E-2</v>
      </c>
      <c r="AJ64" s="991" t="s">
        <v>158</v>
      </c>
      <c r="AK64" s="991">
        <v>3.6299999999999999E-2</v>
      </c>
      <c r="AL64" s="991">
        <v>1.84E-2</v>
      </c>
      <c r="AM64" s="991" t="s">
        <v>158</v>
      </c>
      <c r="AN64" s="991">
        <v>3.6299999999999999E-2</v>
      </c>
      <c r="AO64" s="991">
        <v>1.84E-2</v>
      </c>
      <c r="AP64" s="991" t="s">
        <v>158</v>
      </c>
      <c r="AQ64" s="991">
        <v>3.61E-2</v>
      </c>
      <c r="AR64" s="991">
        <v>1.83E-2</v>
      </c>
      <c r="AS64" s="991" t="s">
        <v>158</v>
      </c>
      <c r="AT64" s="991">
        <v>3.5999999999999997E-2</v>
      </c>
      <c r="AU64" s="991">
        <v>1.8200000000000001E-2</v>
      </c>
      <c r="AV64" s="991" t="s">
        <v>158</v>
      </c>
      <c r="AW64" s="991">
        <v>3.8100000000000002E-2</v>
      </c>
      <c r="AX64" s="991">
        <v>1.9300000000000001E-2</v>
      </c>
      <c r="AY64" s="991" t="s">
        <v>158</v>
      </c>
      <c r="AZ64" s="991">
        <v>3.8199999999999998E-2</v>
      </c>
      <c r="BA64" s="991">
        <v>1.9300000000000001E-2</v>
      </c>
      <c r="BB64" s="991" t="s">
        <v>158</v>
      </c>
      <c r="BC64" s="991">
        <v>3.8199999999999998E-2</v>
      </c>
      <c r="BD64" s="991">
        <v>1.9300000000000001E-2</v>
      </c>
      <c r="BE64" s="991" t="s">
        <v>158</v>
      </c>
    </row>
    <row r="65" spans="1:57" s="928" customFormat="1" ht="16.5" customHeight="1" x14ac:dyDescent="0.3">
      <c r="A65" s="929"/>
      <c r="B65" s="927"/>
      <c r="C65" s="375"/>
      <c r="D65" s="375"/>
      <c r="E65" s="1275"/>
      <c r="F65" s="937" t="s">
        <v>1444</v>
      </c>
      <c r="G65" s="936">
        <v>2.8799999999999999E-2</v>
      </c>
      <c r="H65" s="936">
        <v>1.46E-2</v>
      </c>
      <c r="I65" s="936" t="s">
        <v>158</v>
      </c>
      <c r="J65" s="936">
        <v>2.8400000000000002E-2</v>
      </c>
      <c r="K65" s="936">
        <v>1.44E-2</v>
      </c>
      <c r="L65" s="936" t="s">
        <v>158</v>
      </c>
      <c r="M65" s="936">
        <v>2.8500000000000001E-2</v>
      </c>
      <c r="N65" s="936">
        <v>1.44E-2</v>
      </c>
      <c r="O65" s="936" t="s">
        <v>158</v>
      </c>
      <c r="P65" s="936">
        <v>2.8500000000000001E-2</v>
      </c>
      <c r="Q65" s="936">
        <v>1.4500000000000001E-2</v>
      </c>
      <c r="R65" s="936" t="s">
        <v>158</v>
      </c>
      <c r="S65" s="936">
        <v>2.7E-2</v>
      </c>
      <c r="T65" s="936">
        <v>1.37E-2</v>
      </c>
      <c r="U65" s="936" t="s">
        <v>158</v>
      </c>
      <c r="V65" s="990">
        <v>2.7E-2</v>
      </c>
      <c r="W65" s="990">
        <v>1.37E-2</v>
      </c>
      <c r="X65" s="990" t="s">
        <v>158</v>
      </c>
      <c r="Y65" s="990">
        <v>2.7E-2</v>
      </c>
      <c r="Z65" s="990">
        <v>1.37E-2</v>
      </c>
      <c r="AA65" s="990" t="s">
        <v>158</v>
      </c>
      <c r="AB65" s="991">
        <v>2.69E-2</v>
      </c>
      <c r="AC65" s="991">
        <v>1.3599999999999999E-2</v>
      </c>
      <c r="AD65" s="991" t="s">
        <v>158</v>
      </c>
      <c r="AE65" s="991">
        <v>2.6800000000000001E-2</v>
      </c>
      <c r="AF65" s="991">
        <v>1.3599999999999999E-2</v>
      </c>
      <c r="AG65" s="991" t="s">
        <v>158</v>
      </c>
      <c r="AH65" s="991">
        <v>2.5600000000000001E-2</v>
      </c>
      <c r="AI65" s="991">
        <v>1.2999999999999999E-2</v>
      </c>
      <c r="AJ65" s="991" t="s">
        <v>158</v>
      </c>
      <c r="AK65" s="991">
        <v>2.5499999999999998E-2</v>
      </c>
      <c r="AL65" s="991">
        <v>1.29E-2</v>
      </c>
      <c r="AM65" s="991" t="s">
        <v>158</v>
      </c>
      <c r="AN65" s="991">
        <v>2.5499999999999998E-2</v>
      </c>
      <c r="AO65" s="991">
        <v>1.29E-2</v>
      </c>
      <c r="AP65" s="991" t="s">
        <v>158</v>
      </c>
      <c r="AQ65" s="991">
        <v>2.47E-2</v>
      </c>
      <c r="AR65" s="991">
        <v>1.2500000000000001E-2</v>
      </c>
      <c r="AS65" s="991" t="s">
        <v>158</v>
      </c>
      <c r="AT65" s="991">
        <v>2.5600000000000001E-2</v>
      </c>
      <c r="AU65" s="991">
        <v>1.2999999999999999E-2</v>
      </c>
      <c r="AV65" s="991" t="s">
        <v>158</v>
      </c>
      <c r="AW65" s="991">
        <v>2.5899999999999999E-2</v>
      </c>
      <c r="AX65" s="991">
        <v>1.3100000000000001E-2</v>
      </c>
      <c r="AY65" s="991" t="s">
        <v>158</v>
      </c>
      <c r="AZ65" s="991">
        <v>2.58E-2</v>
      </c>
      <c r="BA65" s="991">
        <v>1.3100000000000001E-2</v>
      </c>
      <c r="BB65" s="991" t="s">
        <v>158</v>
      </c>
      <c r="BC65" s="991">
        <v>2.5999999999999999E-2</v>
      </c>
      <c r="BD65" s="991">
        <v>1.32E-2</v>
      </c>
      <c r="BE65" s="991" t="s">
        <v>158</v>
      </c>
    </row>
    <row r="66" spans="1:57" s="928" customFormat="1" ht="16.5" customHeight="1" x14ac:dyDescent="0.3">
      <c r="A66" s="929"/>
      <c r="B66" s="927"/>
      <c r="C66" s="375"/>
      <c r="D66" s="375"/>
      <c r="E66" s="1275"/>
      <c r="F66" s="937" t="s">
        <v>1445</v>
      </c>
      <c r="G66" s="936">
        <v>2.7300000000000001E-2</v>
      </c>
      <c r="H66" s="936">
        <v>1.38E-2</v>
      </c>
      <c r="I66" s="936" t="s">
        <v>158</v>
      </c>
      <c r="J66" s="936">
        <v>2.7199999999999998E-2</v>
      </c>
      <c r="K66" s="936">
        <v>1.38E-2</v>
      </c>
      <c r="L66" s="936" t="s">
        <v>158</v>
      </c>
      <c r="M66" s="936">
        <v>2.7199999999999998E-2</v>
      </c>
      <c r="N66" s="936">
        <v>1.38E-2</v>
      </c>
      <c r="O66" s="936" t="s">
        <v>158</v>
      </c>
      <c r="P66" s="936">
        <v>2.7199999999999998E-2</v>
      </c>
      <c r="Q66" s="936">
        <v>1.38E-2</v>
      </c>
      <c r="R66" s="936" t="s">
        <v>158</v>
      </c>
      <c r="S66" s="936">
        <v>2.58E-2</v>
      </c>
      <c r="T66" s="936">
        <v>1.3100000000000001E-2</v>
      </c>
      <c r="U66" s="936" t="s">
        <v>158</v>
      </c>
      <c r="V66" s="990">
        <v>2.58E-2</v>
      </c>
      <c r="W66" s="990">
        <v>1.3100000000000001E-2</v>
      </c>
      <c r="X66" s="990" t="s">
        <v>158</v>
      </c>
      <c r="Y66" s="990">
        <v>2.5700000000000001E-2</v>
      </c>
      <c r="Z66" s="990">
        <v>1.2999999999999999E-2</v>
      </c>
      <c r="AA66" s="990" t="s">
        <v>158</v>
      </c>
      <c r="AB66" s="991">
        <v>2.5700000000000001E-2</v>
      </c>
      <c r="AC66" s="991">
        <v>1.2999999999999999E-2</v>
      </c>
      <c r="AD66" s="991" t="s">
        <v>158</v>
      </c>
      <c r="AE66" s="991">
        <v>2.5700000000000001E-2</v>
      </c>
      <c r="AF66" s="991">
        <v>1.2999999999999999E-2</v>
      </c>
      <c r="AG66" s="991" t="s">
        <v>158</v>
      </c>
      <c r="AH66" s="991">
        <v>2.6100000000000002E-2</v>
      </c>
      <c r="AI66" s="991">
        <v>1.3299999999999999E-2</v>
      </c>
      <c r="AJ66" s="991" t="s">
        <v>158</v>
      </c>
      <c r="AK66" s="991">
        <v>2.6100000000000002E-2</v>
      </c>
      <c r="AL66" s="991">
        <v>1.32E-2</v>
      </c>
      <c r="AM66" s="991" t="s">
        <v>158</v>
      </c>
      <c r="AN66" s="991">
        <v>2.5999999999999999E-2</v>
      </c>
      <c r="AO66" s="991">
        <v>1.32E-2</v>
      </c>
      <c r="AP66" s="991" t="s">
        <v>158</v>
      </c>
      <c r="AQ66" s="991">
        <v>2.63E-2</v>
      </c>
      <c r="AR66" s="991">
        <v>1.3299999999999999E-2</v>
      </c>
      <c r="AS66" s="991" t="s">
        <v>158</v>
      </c>
      <c r="AT66" s="991">
        <v>2.64E-2</v>
      </c>
      <c r="AU66" s="991">
        <v>1.34E-2</v>
      </c>
      <c r="AV66" s="991" t="s">
        <v>158</v>
      </c>
      <c r="AW66" s="991">
        <v>2.76E-2</v>
      </c>
      <c r="AX66" s="991">
        <v>1.4E-2</v>
      </c>
      <c r="AY66" s="991" t="s">
        <v>158</v>
      </c>
      <c r="AZ66" s="991">
        <v>2.7699999999999999E-2</v>
      </c>
      <c r="BA66" s="991">
        <v>1.4E-2</v>
      </c>
      <c r="BB66" s="991" t="s">
        <v>158</v>
      </c>
      <c r="BC66" s="991">
        <v>2.76E-2</v>
      </c>
      <c r="BD66" s="991">
        <v>1.4E-2</v>
      </c>
      <c r="BE66" s="991" t="s">
        <v>158</v>
      </c>
    </row>
    <row r="67" spans="1:57" s="928" customFormat="1" ht="16.5" customHeight="1" x14ac:dyDescent="0.3">
      <c r="A67" s="929"/>
      <c r="B67" s="927"/>
      <c r="C67" s="375"/>
      <c r="D67" s="375"/>
      <c r="E67" s="1275"/>
      <c r="F67" s="937" t="s">
        <v>1446</v>
      </c>
      <c r="G67" s="936">
        <v>3.3000000000000002E-2</v>
      </c>
      <c r="H67" s="936">
        <v>1.67E-2</v>
      </c>
      <c r="I67" s="936" t="s">
        <v>158</v>
      </c>
      <c r="J67" s="936">
        <v>3.32E-2</v>
      </c>
      <c r="K67" s="936">
        <v>1.6799999999999999E-2</v>
      </c>
      <c r="L67" s="936" t="s">
        <v>158</v>
      </c>
      <c r="M67" s="936">
        <v>3.32E-2</v>
      </c>
      <c r="N67" s="936">
        <v>1.6799999999999999E-2</v>
      </c>
      <c r="O67" s="936" t="s">
        <v>158</v>
      </c>
      <c r="P67" s="936">
        <v>3.6499999999999998E-2</v>
      </c>
      <c r="Q67" s="936">
        <v>1.8499999999999999E-2</v>
      </c>
      <c r="R67" s="936" t="s">
        <v>158</v>
      </c>
      <c r="S67" s="936">
        <v>3.5999999999999997E-2</v>
      </c>
      <c r="T67" s="936">
        <v>1.8200000000000001E-2</v>
      </c>
      <c r="U67" s="936" t="s">
        <v>158</v>
      </c>
      <c r="V67" s="990">
        <v>3.5900000000000001E-2</v>
      </c>
      <c r="W67" s="990">
        <v>1.8200000000000001E-2</v>
      </c>
      <c r="X67" s="990" t="s">
        <v>158</v>
      </c>
      <c r="Y67" s="990">
        <v>3.5299999999999998E-2</v>
      </c>
      <c r="Z67" s="990">
        <v>1.7899999999999999E-2</v>
      </c>
      <c r="AA67" s="990" t="s">
        <v>158</v>
      </c>
      <c r="AB67" s="991">
        <v>2.63E-2</v>
      </c>
      <c r="AC67" s="991">
        <v>1.3299999999999999E-2</v>
      </c>
      <c r="AD67" s="991" t="s">
        <v>158</v>
      </c>
      <c r="AE67" s="991">
        <v>2.7900000000000001E-2</v>
      </c>
      <c r="AF67" s="991">
        <v>1.41E-2</v>
      </c>
      <c r="AG67" s="991" t="s">
        <v>158</v>
      </c>
      <c r="AH67" s="991">
        <v>2.64E-2</v>
      </c>
      <c r="AI67" s="991">
        <v>1.34E-2</v>
      </c>
      <c r="AJ67" s="991" t="s">
        <v>158</v>
      </c>
      <c r="AK67" s="991">
        <v>2.6700000000000002E-2</v>
      </c>
      <c r="AL67" s="991">
        <v>1.35E-2</v>
      </c>
      <c r="AM67" s="991" t="s">
        <v>158</v>
      </c>
      <c r="AN67" s="991">
        <v>2.6700000000000002E-2</v>
      </c>
      <c r="AO67" s="991">
        <v>1.3599999999999999E-2</v>
      </c>
      <c r="AP67" s="991" t="s">
        <v>158</v>
      </c>
      <c r="AQ67" s="991">
        <v>2.6800000000000001E-2</v>
      </c>
      <c r="AR67" s="991">
        <v>1.3599999999999999E-2</v>
      </c>
      <c r="AS67" s="991" t="s">
        <v>158</v>
      </c>
      <c r="AT67" s="991">
        <v>2.6800000000000001E-2</v>
      </c>
      <c r="AU67" s="991">
        <v>1.3599999999999999E-2</v>
      </c>
      <c r="AV67" s="991" t="s">
        <v>158</v>
      </c>
      <c r="AW67" s="991">
        <v>2.6200000000000001E-2</v>
      </c>
      <c r="AX67" s="991">
        <v>1.3299999999999999E-2</v>
      </c>
      <c r="AY67" s="991" t="s">
        <v>158</v>
      </c>
      <c r="AZ67" s="991">
        <v>2.7E-2</v>
      </c>
      <c r="BA67" s="991">
        <v>1.37E-2</v>
      </c>
      <c r="BB67" s="991" t="s">
        <v>158</v>
      </c>
      <c r="BC67" s="991">
        <v>2.8299999999999999E-2</v>
      </c>
      <c r="BD67" s="991">
        <v>1.43E-2</v>
      </c>
      <c r="BE67" s="991" t="s">
        <v>158</v>
      </c>
    </row>
    <row r="68" spans="1:57" s="928" customFormat="1" ht="16.5" customHeight="1" x14ac:dyDescent="0.3">
      <c r="A68" s="929"/>
      <c r="B68" s="927"/>
      <c r="C68" s="375"/>
      <c r="D68" s="375"/>
      <c r="E68" s="1275"/>
      <c r="F68" s="937" t="s">
        <v>1447</v>
      </c>
      <c r="G68" s="936">
        <v>3.7199999999999997E-2</v>
      </c>
      <c r="H68" s="936">
        <v>1.89E-2</v>
      </c>
      <c r="I68" s="936" t="s">
        <v>158</v>
      </c>
      <c r="J68" s="936">
        <v>3.6799999999999999E-2</v>
      </c>
      <c r="K68" s="936">
        <v>1.8700000000000001E-2</v>
      </c>
      <c r="L68" s="936" t="s">
        <v>158</v>
      </c>
      <c r="M68" s="936">
        <v>3.6799999999999999E-2</v>
      </c>
      <c r="N68" s="936">
        <v>1.8700000000000001E-2</v>
      </c>
      <c r="O68" s="936" t="s">
        <v>158</v>
      </c>
      <c r="P68" s="936">
        <v>3.6799999999999999E-2</v>
      </c>
      <c r="Q68" s="936">
        <v>1.8700000000000001E-2</v>
      </c>
      <c r="R68" s="936" t="s">
        <v>158</v>
      </c>
      <c r="S68" s="936">
        <v>3.5099999999999999E-2</v>
      </c>
      <c r="T68" s="936">
        <v>1.78E-2</v>
      </c>
      <c r="U68" s="936" t="s">
        <v>158</v>
      </c>
      <c r="V68" s="990">
        <v>3.49E-2</v>
      </c>
      <c r="W68" s="990">
        <v>1.77E-2</v>
      </c>
      <c r="X68" s="990" t="s">
        <v>158</v>
      </c>
      <c r="Y68" s="990">
        <v>3.4200000000000001E-2</v>
      </c>
      <c r="Z68" s="990">
        <v>1.7399999999999999E-2</v>
      </c>
      <c r="AA68" s="990" t="s">
        <v>158</v>
      </c>
      <c r="AB68" s="991">
        <v>3.4099999999999998E-2</v>
      </c>
      <c r="AC68" s="991">
        <v>1.7299999999999999E-2</v>
      </c>
      <c r="AD68" s="991" t="s">
        <v>158</v>
      </c>
      <c r="AE68" s="991">
        <v>3.4200000000000001E-2</v>
      </c>
      <c r="AF68" s="991">
        <v>1.7299999999999999E-2</v>
      </c>
      <c r="AG68" s="991" t="s">
        <v>158</v>
      </c>
      <c r="AH68" s="991">
        <v>3.4200000000000001E-2</v>
      </c>
      <c r="AI68" s="991">
        <v>1.7399999999999999E-2</v>
      </c>
      <c r="AJ68" s="991" t="s">
        <v>158</v>
      </c>
      <c r="AK68" s="991">
        <v>3.3500000000000002E-2</v>
      </c>
      <c r="AL68" s="991">
        <v>1.7000000000000001E-2</v>
      </c>
      <c r="AM68" s="991" t="s">
        <v>158</v>
      </c>
      <c r="AN68" s="991">
        <v>3.4099999999999998E-2</v>
      </c>
      <c r="AO68" s="991">
        <v>1.7299999999999999E-2</v>
      </c>
      <c r="AP68" s="991" t="s">
        <v>158</v>
      </c>
      <c r="AQ68" s="991">
        <v>3.3799999999999997E-2</v>
      </c>
      <c r="AR68" s="991">
        <v>1.7100000000000001E-2</v>
      </c>
      <c r="AS68" s="991" t="s">
        <v>158</v>
      </c>
      <c r="AT68" s="991">
        <v>3.3300000000000003E-2</v>
      </c>
      <c r="AU68" s="991">
        <v>1.6899999999999998E-2</v>
      </c>
      <c r="AV68" s="991" t="s">
        <v>158</v>
      </c>
      <c r="AW68" s="991">
        <v>3.5499999999999997E-2</v>
      </c>
      <c r="AX68" s="991">
        <v>1.7999999999999999E-2</v>
      </c>
      <c r="AY68" s="991" t="s">
        <v>158</v>
      </c>
      <c r="AZ68" s="991">
        <v>3.56E-2</v>
      </c>
      <c r="BA68" s="991">
        <v>1.7999999999999999E-2</v>
      </c>
      <c r="BB68" s="991" t="s">
        <v>158</v>
      </c>
      <c r="BC68" s="991">
        <v>3.56E-2</v>
      </c>
      <c r="BD68" s="991">
        <v>1.8100000000000002E-2</v>
      </c>
      <c r="BE68" s="991" t="s">
        <v>158</v>
      </c>
    </row>
    <row r="69" spans="1:57" s="928" customFormat="1" ht="16.5" customHeight="1" x14ac:dyDescent="0.3">
      <c r="A69" s="929"/>
      <c r="B69" s="927"/>
      <c r="C69" s="375"/>
      <c r="D69" s="375"/>
      <c r="E69" s="1275"/>
      <c r="F69" s="937" t="s">
        <v>1448</v>
      </c>
      <c r="G69" s="936">
        <v>3.4099999999999998E-2</v>
      </c>
      <c r="H69" s="936">
        <v>1.7299999999999999E-2</v>
      </c>
      <c r="I69" s="936" t="s">
        <v>158</v>
      </c>
      <c r="J69" s="936">
        <v>3.3599999999999998E-2</v>
      </c>
      <c r="K69" s="936">
        <v>1.7000000000000001E-2</v>
      </c>
      <c r="L69" s="936" t="s">
        <v>158</v>
      </c>
      <c r="M69" s="936">
        <v>3.3799999999999997E-2</v>
      </c>
      <c r="N69" s="936">
        <v>1.7100000000000001E-2</v>
      </c>
      <c r="O69" s="936" t="s">
        <v>158</v>
      </c>
      <c r="P69" s="936">
        <v>3.3700000000000001E-2</v>
      </c>
      <c r="Q69" s="936">
        <v>1.7100000000000001E-2</v>
      </c>
      <c r="R69" s="936" t="s">
        <v>158</v>
      </c>
      <c r="S69" s="936">
        <v>3.1899999999999998E-2</v>
      </c>
      <c r="T69" s="936">
        <v>1.6199999999999999E-2</v>
      </c>
      <c r="U69" s="936" t="s">
        <v>158</v>
      </c>
      <c r="V69" s="990">
        <v>3.2800000000000003E-2</v>
      </c>
      <c r="W69" s="990">
        <v>1.66E-2</v>
      </c>
      <c r="X69" s="990" t="s">
        <v>158</v>
      </c>
      <c r="Y69" s="990">
        <v>3.27E-2</v>
      </c>
      <c r="Z69" s="990">
        <v>1.66E-2</v>
      </c>
      <c r="AA69" s="990" t="s">
        <v>158</v>
      </c>
      <c r="AB69" s="991">
        <v>3.3399999999999999E-2</v>
      </c>
      <c r="AC69" s="991">
        <v>1.6899999999999998E-2</v>
      </c>
      <c r="AD69" s="991" t="s">
        <v>158</v>
      </c>
      <c r="AE69" s="991">
        <v>3.3300000000000003E-2</v>
      </c>
      <c r="AF69" s="991">
        <v>1.6899999999999998E-2</v>
      </c>
      <c r="AG69" s="991" t="s">
        <v>158</v>
      </c>
      <c r="AH69" s="991">
        <v>2.7799999999999998E-2</v>
      </c>
      <c r="AI69" s="991">
        <v>1.41E-2</v>
      </c>
      <c r="AJ69" s="991" t="s">
        <v>158</v>
      </c>
      <c r="AK69" s="991">
        <v>2.7400000000000001E-2</v>
      </c>
      <c r="AL69" s="991">
        <v>1.3899999999999999E-2</v>
      </c>
      <c r="AM69" s="991" t="s">
        <v>158</v>
      </c>
      <c r="AN69" s="991">
        <v>2.7400000000000001E-2</v>
      </c>
      <c r="AO69" s="991">
        <v>1.3899999999999999E-2</v>
      </c>
      <c r="AP69" s="991" t="s">
        <v>158</v>
      </c>
      <c r="AQ69" s="991">
        <v>2.7300000000000001E-2</v>
      </c>
      <c r="AR69" s="991">
        <v>1.3899999999999999E-2</v>
      </c>
      <c r="AS69" s="991" t="s">
        <v>158</v>
      </c>
      <c r="AT69" s="991">
        <v>2.7199999999999998E-2</v>
      </c>
      <c r="AU69" s="991">
        <v>1.38E-2</v>
      </c>
      <c r="AV69" s="991" t="s">
        <v>158</v>
      </c>
      <c r="AW69" s="991">
        <v>2.87E-2</v>
      </c>
      <c r="AX69" s="991">
        <v>1.46E-2</v>
      </c>
      <c r="AY69" s="991" t="s">
        <v>158</v>
      </c>
      <c r="AZ69" s="991">
        <v>2.8799999999999999E-2</v>
      </c>
      <c r="BA69" s="991">
        <v>1.46E-2</v>
      </c>
      <c r="BB69" s="991" t="s">
        <v>158</v>
      </c>
      <c r="BC69" s="991">
        <v>2.8500000000000001E-2</v>
      </c>
      <c r="BD69" s="991">
        <v>1.4500000000000001E-2</v>
      </c>
      <c r="BE69" s="991" t="s">
        <v>158</v>
      </c>
    </row>
    <row r="70" spans="1:57" s="928" customFormat="1" ht="16.5" customHeight="1" x14ac:dyDescent="0.3">
      <c r="A70" s="929"/>
      <c r="B70" s="927"/>
      <c r="C70" s="375"/>
      <c r="D70" s="375"/>
      <c r="E70" s="1275"/>
      <c r="F70" s="937" t="s">
        <v>1449</v>
      </c>
      <c r="G70" s="936">
        <v>3.49E-2</v>
      </c>
      <c r="H70" s="936">
        <v>1.77E-2</v>
      </c>
      <c r="I70" s="936" t="s">
        <v>158</v>
      </c>
      <c r="J70" s="936">
        <v>3.4799999999999998E-2</v>
      </c>
      <c r="K70" s="936">
        <v>1.7600000000000001E-2</v>
      </c>
      <c r="L70" s="936" t="s">
        <v>158</v>
      </c>
      <c r="M70" s="936">
        <v>3.5000000000000003E-2</v>
      </c>
      <c r="N70" s="936">
        <v>1.77E-2</v>
      </c>
      <c r="O70" s="936" t="s">
        <v>158</v>
      </c>
      <c r="P70" s="936">
        <v>3.4099999999999998E-2</v>
      </c>
      <c r="Q70" s="936">
        <v>1.7299999999999999E-2</v>
      </c>
      <c r="R70" s="936" t="s">
        <v>158</v>
      </c>
      <c r="S70" s="936">
        <v>3.2599999999999997E-2</v>
      </c>
      <c r="T70" s="936">
        <v>1.6500000000000001E-2</v>
      </c>
      <c r="U70" s="936" t="s">
        <v>158</v>
      </c>
      <c r="V70" s="990">
        <v>3.2300000000000002E-2</v>
      </c>
      <c r="W70" s="990">
        <v>1.6400000000000001E-2</v>
      </c>
      <c r="X70" s="990" t="s">
        <v>158</v>
      </c>
      <c r="Y70" s="990">
        <v>3.2000000000000001E-2</v>
      </c>
      <c r="Z70" s="990">
        <v>1.6199999999999999E-2</v>
      </c>
      <c r="AA70" s="990" t="s">
        <v>158</v>
      </c>
      <c r="AB70" s="991">
        <v>3.1899999999999998E-2</v>
      </c>
      <c r="AC70" s="991">
        <v>1.6199999999999999E-2</v>
      </c>
      <c r="AD70" s="991" t="s">
        <v>158</v>
      </c>
      <c r="AE70" s="991">
        <v>3.1E-2</v>
      </c>
      <c r="AF70" s="991">
        <v>1.5699999999999999E-2</v>
      </c>
      <c r="AG70" s="991" t="s">
        <v>158</v>
      </c>
      <c r="AH70" s="991">
        <v>3.0700000000000002E-2</v>
      </c>
      <c r="AI70" s="991">
        <v>1.55E-2</v>
      </c>
      <c r="AJ70" s="991" t="s">
        <v>158</v>
      </c>
      <c r="AK70" s="991">
        <v>3.0599999999999999E-2</v>
      </c>
      <c r="AL70" s="991">
        <v>1.55E-2</v>
      </c>
      <c r="AM70" s="991" t="s">
        <v>158</v>
      </c>
      <c r="AN70" s="991">
        <v>3.0300000000000001E-2</v>
      </c>
      <c r="AO70" s="991">
        <v>1.54E-2</v>
      </c>
      <c r="AP70" s="991" t="s">
        <v>158</v>
      </c>
      <c r="AQ70" s="991">
        <v>0.03</v>
      </c>
      <c r="AR70" s="991">
        <v>1.52E-2</v>
      </c>
      <c r="AS70" s="991" t="s">
        <v>158</v>
      </c>
      <c r="AT70" s="991">
        <v>3.04E-2</v>
      </c>
      <c r="AU70" s="991">
        <v>1.54E-2</v>
      </c>
      <c r="AV70" s="991" t="s">
        <v>158</v>
      </c>
      <c r="AW70" s="991">
        <v>3.09E-2</v>
      </c>
      <c r="AX70" s="991">
        <v>1.5699999999999999E-2</v>
      </c>
      <c r="AY70" s="991" t="s">
        <v>158</v>
      </c>
      <c r="AZ70" s="991">
        <v>3.09E-2</v>
      </c>
      <c r="BA70" s="991">
        <v>1.5699999999999999E-2</v>
      </c>
      <c r="BB70" s="991" t="s">
        <v>158</v>
      </c>
      <c r="BC70" s="991">
        <v>2.9899999999999999E-2</v>
      </c>
      <c r="BD70" s="991">
        <v>1.52E-2</v>
      </c>
      <c r="BE70" s="991" t="s">
        <v>158</v>
      </c>
    </row>
    <row r="71" spans="1:57" s="928" customFormat="1" ht="16.5" customHeight="1" x14ac:dyDescent="0.3">
      <c r="A71" s="929"/>
      <c r="B71" s="927"/>
      <c r="C71" s="375"/>
      <c r="D71" s="375"/>
      <c r="E71" s="1275"/>
      <c r="F71" s="937" t="s">
        <v>1450</v>
      </c>
      <c r="G71" s="936">
        <v>3.5299999999999998E-2</v>
      </c>
      <c r="H71" s="936">
        <v>1.7899999999999999E-2</v>
      </c>
      <c r="I71" s="936" t="s">
        <v>158</v>
      </c>
      <c r="J71" s="936">
        <v>3.2300000000000002E-2</v>
      </c>
      <c r="K71" s="936">
        <v>1.6400000000000001E-2</v>
      </c>
      <c r="L71" s="936" t="s">
        <v>158</v>
      </c>
      <c r="M71" s="936">
        <v>3.1899999999999998E-2</v>
      </c>
      <c r="N71" s="936">
        <v>1.6199999999999999E-2</v>
      </c>
      <c r="O71" s="936" t="s">
        <v>158</v>
      </c>
      <c r="P71" s="936">
        <v>3.2300000000000002E-2</v>
      </c>
      <c r="Q71" s="936">
        <v>1.6400000000000001E-2</v>
      </c>
      <c r="R71" s="936" t="s">
        <v>158</v>
      </c>
      <c r="S71" s="936">
        <v>3.09E-2</v>
      </c>
      <c r="T71" s="936">
        <v>1.5699999999999999E-2</v>
      </c>
      <c r="U71" s="936" t="s">
        <v>158</v>
      </c>
      <c r="V71" s="990">
        <v>3.0700000000000002E-2</v>
      </c>
      <c r="W71" s="990">
        <v>1.5599999999999999E-2</v>
      </c>
      <c r="X71" s="990" t="s">
        <v>158</v>
      </c>
      <c r="Y71" s="990">
        <v>3.04E-2</v>
      </c>
      <c r="Z71" s="990">
        <v>1.54E-2</v>
      </c>
      <c r="AA71" s="990" t="s">
        <v>158</v>
      </c>
      <c r="AB71" s="991">
        <v>3.0499999999999999E-2</v>
      </c>
      <c r="AC71" s="991">
        <v>1.54E-2</v>
      </c>
      <c r="AD71" s="991" t="s">
        <v>158</v>
      </c>
      <c r="AE71" s="991">
        <v>3.0599999999999999E-2</v>
      </c>
      <c r="AF71" s="991">
        <v>1.55E-2</v>
      </c>
      <c r="AG71" s="991" t="s">
        <v>158</v>
      </c>
      <c r="AH71" s="991">
        <v>2.92E-2</v>
      </c>
      <c r="AI71" s="991">
        <v>1.4800000000000001E-2</v>
      </c>
      <c r="AJ71" s="991" t="s">
        <v>158</v>
      </c>
      <c r="AK71" s="991">
        <v>2.92E-2</v>
      </c>
      <c r="AL71" s="991">
        <v>1.4800000000000001E-2</v>
      </c>
      <c r="AM71" s="991" t="s">
        <v>158</v>
      </c>
      <c r="AN71" s="991">
        <v>2.92E-2</v>
      </c>
      <c r="AO71" s="991">
        <v>1.4800000000000001E-2</v>
      </c>
      <c r="AP71" s="991" t="s">
        <v>158</v>
      </c>
      <c r="AQ71" s="991">
        <v>2.8899999999999999E-2</v>
      </c>
      <c r="AR71" s="991">
        <v>1.47E-2</v>
      </c>
      <c r="AS71" s="991" t="s">
        <v>158</v>
      </c>
      <c r="AT71" s="991">
        <v>2.9000000000000001E-2</v>
      </c>
      <c r="AU71" s="991">
        <v>1.47E-2</v>
      </c>
      <c r="AV71" s="991" t="s">
        <v>158</v>
      </c>
      <c r="AW71" s="991">
        <v>3.2800000000000003E-2</v>
      </c>
      <c r="AX71" s="991">
        <v>1.66E-2</v>
      </c>
      <c r="AY71" s="991" t="s">
        <v>158</v>
      </c>
      <c r="AZ71" s="991">
        <v>3.27E-2</v>
      </c>
      <c r="BA71" s="991">
        <v>1.66E-2</v>
      </c>
      <c r="BB71" s="991" t="s">
        <v>158</v>
      </c>
      <c r="BC71" s="991">
        <v>3.3000000000000002E-2</v>
      </c>
      <c r="BD71" s="991">
        <v>1.67E-2</v>
      </c>
      <c r="BE71" s="991" t="s">
        <v>158</v>
      </c>
    </row>
    <row r="72" spans="1:57" s="928" customFormat="1" ht="16.5" customHeight="1" x14ac:dyDescent="0.3">
      <c r="A72" s="929"/>
      <c r="B72" s="927"/>
      <c r="C72" s="375"/>
      <c r="D72" s="375"/>
      <c r="E72" s="1275"/>
      <c r="F72" s="937" t="s">
        <v>1451</v>
      </c>
      <c r="G72" s="936">
        <v>3.1099999999999999E-2</v>
      </c>
      <c r="H72" s="936">
        <v>1.5800000000000002E-2</v>
      </c>
      <c r="I72" s="936" t="s">
        <v>158</v>
      </c>
      <c r="J72" s="936">
        <v>3.1099999999999999E-2</v>
      </c>
      <c r="K72" s="936">
        <v>1.5800000000000002E-2</v>
      </c>
      <c r="L72" s="936" t="s">
        <v>158</v>
      </c>
      <c r="M72" s="936">
        <v>3.1099999999999999E-2</v>
      </c>
      <c r="N72" s="936">
        <v>1.5800000000000002E-2</v>
      </c>
      <c r="O72" s="936" t="s">
        <v>158</v>
      </c>
      <c r="P72" s="936">
        <v>3.1099999999999999E-2</v>
      </c>
      <c r="Q72" s="936">
        <v>1.5800000000000002E-2</v>
      </c>
      <c r="R72" s="936" t="s">
        <v>158</v>
      </c>
      <c r="S72" s="936">
        <v>2.98E-2</v>
      </c>
      <c r="T72" s="936">
        <v>1.5100000000000001E-2</v>
      </c>
      <c r="U72" s="936" t="s">
        <v>158</v>
      </c>
      <c r="V72" s="990">
        <v>2.92E-2</v>
      </c>
      <c r="W72" s="990">
        <v>1.4800000000000001E-2</v>
      </c>
      <c r="X72" s="990" t="s">
        <v>158</v>
      </c>
      <c r="Y72" s="990">
        <v>2.8299999999999999E-2</v>
      </c>
      <c r="Z72" s="990">
        <v>1.43E-2</v>
      </c>
      <c r="AA72" s="990" t="s">
        <v>158</v>
      </c>
      <c r="AB72" s="991">
        <v>2.8400000000000002E-2</v>
      </c>
      <c r="AC72" s="991">
        <v>1.44E-2</v>
      </c>
      <c r="AD72" s="991" t="s">
        <v>158</v>
      </c>
      <c r="AE72" s="991">
        <v>2.86E-2</v>
      </c>
      <c r="AF72" s="991">
        <v>1.4500000000000001E-2</v>
      </c>
      <c r="AG72" s="991" t="s">
        <v>158</v>
      </c>
      <c r="AH72" s="991">
        <v>2.8299999999999999E-2</v>
      </c>
      <c r="AI72" s="991">
        <v>1.43E-2</v>
      </c>
      <c r="AJ72" s="991" t="s">
        <v>158</v>
      </c>
      <c r="AK72" s="991">
        <v>2.8199999999999999E-2</v>
      </c>
      <c r="AL72" s="991">
        <v>1.43E-2</v>
      </c>
      <c r="AM72" s="991" t="s">
        <v>158</v>
      </c>
      <c r="AN72" s="991">
        <v>2.8299999999999999E-2</v>
      </c>
      <c r="AO72" s="991">
        <v>1.44E-2</v>
      </c>
      <c r="AP72" s="991" t="s">
        <v>158</v>
      </c>
      <c r="AQ72" s="991">
        <v>2.8299999999999999E-2</v>
      </c>
      <c r="AR72" s="991">
        <v>1.43E-2</v>
      </c>
      <c r="AS72" s="991" t="s">
        <v>158</v>
      </c>
      <c r="AT72" s="991">
        <v>2.76E-2</v>
      </c>
      <c r="AU72" s="991">
        <v>1.4E-2</v>
      </c>
      <c r="AV72" s="991" t="s">
        <v>158</v>
      </c>
      <c r="AW72" s="991">
        <v>2.86E-2</v>
      </c>
      <c r="AX72" s="991">
        <v>1.4500000000000001E-2</v>
      </c>
      <c r="AY72" s="991" t="s">
        <v>158</v>
      </c>
      <c r="AZ72" s="991">
        <v>2.8799999999999999E-2</v>
      </c>
      <c r="BA72" s="991">
        <v>1.46E-2</v>
      </c>
      <c r="BB72" s="991" t="s">
        <v>158</v>
      </c>
      <c r="BC72" s="991">
        <v>2.8799999999999999E-2</v>
      </c>
      <c r="BD72" s="991">
        <v>1.46E-2</v>
      </c>
      <c r="BE72" s="991" t="s">
        <v>158</v>
      </c>
    </row>
    <row r="73" spans="1:57" s="928" customFormat="1" ht="16.5" customHeight="1" x14ac:dyDescent="0.3">
      <c r="A73" s="929"/>
      <c r="B73" s="927"/>
      <c r="C73" s="375"/>
      <c r="D73" s="375"/>
      <c r="E73" s="1275"/>
      <c r="F73" s="937" t="s">
        <v>1452</v>
      </c>
      <c r="G73" s="936">
        <v>3.0499999999999999E-2</v>
      </c>
      <c r="H73" s="936">
        <v>1.54E-2</v>
      </c>
      <c r="I73" s="936" t="s">
        <v>158</v>
      </c>
      <c r="J73" s="936">
        <v>3.0200000000000001E-2</v>
      </c>
      <c r="K73" s="936">
        <v>1.5299999999999999E-2</v>
      </c>
      <c r="L73" s="936" t="s">
        <v>158</v>
      </c>
      <c r="M73" s="936">
        <v>2.9899999999999999E-2</v>
      </c>
      <c r="N73" s="936">
        <v>1.52E-2</v>
      </c>
      <c r="O73" s="936" t="s">
        <v>158</v>
      </c>
      <c r="P73" s="936">
        <v>0.03</v>
      </c>
      <c r="Q73" s="936">
        <v>1.52E-2</v>
      </c>
      <c r="R73" s="936" t="s">
        <v>158</v>
      </c>
      <c r="S73" s="936">
        <v>2.8000000000000001E-2</v>
      </c>
      <c r="T73" s="936">
        <v>1.4200000000000001E-2</v>
      </c>
      <c r="U73" s="936" t="s">
        <v>158</v>
      </c>
      <c r="V73" s="990">
        <v>2.75E-2</v>
      </c>
      <c r="W73" s="990">
        <v>1.4E-2</v>
      </c>
      <c r="X73" s="990" t="s">
        <v>158</v>
      </c>
      <c r="Y73" s="990">
        <v>2.75E-2</v>
      </c>
      <c r="Z73" s="990">
        <v>1.3899999999999999E-2</v>
      </c>
      <c r="AA73" s="990" t="s">
        <v>158</v>
      </c>
      <c r="AB73" s="991">
        <v>2.76E-2</v>
      </c>
      <c r="AC73" s="991">
        <v>1.4E-2</v>
      </c>
      <c r="AD73" s="991" t="s">
        <v>158</v>
      </c>
      <c r="AE73" s="991">
        <v>2.7699999999999999E-2</v>
      </c>
      <c r="AF73" s="991">
        <v>1.4E-2</v>
      </c>
      <c r="AG73" s="991" t="s">
        <v>158</v>
      </c>
      <c r="AH73" s="991">
        <v>2.5600000000000001E-2</v>
      </c>
      <c r="AI73" s="991">
        <v>1.2999999999999999E-2</v>
      </c>
      <c r="AJ73" s="991" t="s">
        <v>158</v>
      </c>
      <c r="AK73" s="991">
        <v>2.5499999999999998E-2</v>
      </c>
      <c r="AL73" s="991">
        <v>1.29E-2</v>
      </c>
      <c r="AM73" s="991" t="s">
        <v>158</v>
      </c>
      <c r="AN73" s="991">
        <v>2.5600000000000001E-2</v>
      </c>
      <c r="AO73" s="991">
        <v>1.2999999999999999E-2</v>
      </c>
      <c r="AP73" s="991" t="s">
        <v>158</v>
      </c>
      <c r="AQ73" s="991">
        <v>2.5600000000000001E-2</v>
      </c>
      <c r="AR73" s="991">
        <v>1.2999999999999999E-2</v>
      </c>
      <c r="AS73" s="991" t="s">
        <v>158</v>
      </c>
      <c r="AT73" s="991">
        <v>2.7099999999999999E-2</v>
      </c>
      <c r="AU73" s="991">
        <v>1.38E-2</v>
      </c>
      <c r="AV73" s="991" t="s">
        <v>158</v>
      </c>
      <c r="AW73" s="991">
        <v>2.5600000000000001E-2</v>
      </c>
      <c r="AX73" s="991">
        <v>1.2999999999999999E-2</v>
      </c>
      <c r="AY73" s="991" t="s">
        <v>158</v>
      </c>
      <c r="AZ73" s="991">
        <v>2.6100000000000002E-2</v>
      </c>
      <c r="BA73" s="991">
        <v>1.32E-2</v>
      </c>
      <c r="BB73" s="991" t="s">
        <v>158</v>
      </c>
      <c r="BC73" s="991">
        <v>2.76E-2</v>
      </c>
      <c r="BD73" s="991">
        <v>1.4E-2</v>
      </c>
      <c r="BE73" s="991" t="s">
        <v>158</v>
      </c>
    </row>
    <row r="74" spans="1:57" s="928" customFormat="1" ht="16.5" customHeight="1" x14ac:dyDescent="0.3">
      <c r="A74" s="929"/>
      <c r="B74" s="927"/>
      <c r="C74" s="375"/>
      <c r="D74" s="375"/>
      <c r="E74" s="1275"/>
      <c r="F74" s="937" t="s">
        <v>1453</v>
      </c>
      <c r="G74" s="936">
        <v>3.3000000000000002E-2</v>
      </c>
      <c r="H74" s="936">
        <v>1.67E-2</v>
      </c>
      <c r="I74" s="936" t="s">
        <v>158</v>
      </c>
      <c r="J74" s="936">
        <v>3.2500000000000001E-2</v>
      </c>
      <c r="K74" s="936">
        <v>1.6500000000000001E-2</v>
      </c>
      <c r="L74" s="936" t="s">
        <v>158</v>
      </c>
      <c r="M74" s="936">
        <v>3.2500000000000001E-2</v>
      </c>
      <c r="N74" s="936">
        <v>1.6500000000000001E-2</v>
      </c>
      <c r="O74" s="936" t="s">
        <v>158</v>
      </c>
      <c r="P74" s="936">
        <v>3.39E-2</v>
      </c>
      <c r="Q74" s="936">
        <v>1.72E-2</v>
      </c>
      <c r="R74" s="936" t="s">
        <v>158</v>
      </c>
      <c r="S74" s="936">
        <v>3.2099999999999997E-2</v>
      </c>
      <c r="T74" s="936">
        <v>1.6299999999999999E-2</v>
      </c>
      <c r="U74" s="936" t="s">
        <v>158</v>
      </c>
      <c r="V74" s="990">
        <v>3.2300000000000002E-2</v>
      </c>
      <c r="W74" s="990">
        <v>1.6400000000000001E-2</v>
      </c>
      <c r="X74" s="990" t="s">
        <v>158</v>
      </c>
      <c r="Y74" s="990">
        <v>3.1399999999999997E-2</v>
      </c>
      <c r="Z74" s="990">
        <v>1.5900000000000001E-2</v>
      </c>
      <c r="AA74" s="990" t="s">
        <v>158</v>
      </c>
      <c r="AB74" s="991">
        <v>3.15E-2</v>
      </c>
      <c r="AC74" s="991">
        <v>1.6E-2</v>
      </c>
      <c r="AD74" s="991" t="s">
        <v>158</v>
      </c>
      <c r="AE74" s="991">
        <v>3.15E-2</v>
      </c>
      <c r="AF74" s="991">
        <v>1.6E-2</v>
      </c>
      <c r="AG74" s="991" t="s">
        <v>158</v>
      </c>
      <c r="AH74" s="991">
        <v>3.0300000000000001E-2</v>
      </c>
      <c r="AI74" s="991">
        <v>1.54E-2</v>
      </c>
      <c r="AJ74" s="991" t="s">
        <v>158</v>
      </c>
      <c r="AK74" s="991">
        <v>2.98E-2</v>
      </c>
      <c r="AL74" s="991">
        <v>1.5100000000000001E-2</v>
      </c>
      <c r="AM74" s="991" t="s">
        <v>158</v>
      </c>
      <c r="AN74" s="991">
        <v>3.0099999999999998E-2</v>
      </c>
      <c r="AO74" s="991">
        <v>1.52E-2</v>
      </c>
      <c r="AP74" s="991" t="s">
        <v>158</v>
      </c>
      <c r="AQ74" s="991">
        <v>2.98E-2</v>
      </c>
      <c r="AR74" s="991">
        <v>1.5100000000000001E-2</v>
      </c>
      <c r="AS74" s="991" t="s">
        <v>158</v>
      </c>
      <c r="AT74" s="991">
        <v>2.9700000000000001E-2</v>
      </c>
      <c r="AU74" s="991">
        <v>1.5100000000000001E-2</v>
      </c>
      <c r="AV74" s="991" t="s">
        <v>158</v>
      </c>
      <c r="AW74" s="991">
        <v>3.09E-2</v>
      </c>
      <c r="AX74" s="991">
        <v>1.5699999999999999E-2</v>
      </c>
      <c r="AY74" s="991" t="s">
        <v>158</v>
      </c>
      <c r="AZ74" s="991">
        <v>3.0700000000000002E-2</v>
      </c>
      <c r="BA74" s="991">
        <v>1.55E-2</v>
      </c>
      <c r="BB74" s="991" t="s">
        <v>158</v>
      </c>
      <c r="BC74" s="991">
        <v>3.0700000000000002E-2</v>
      </c>
      <c r="BD74" s="991">
        <v>1.5599999999999999E-2</v>
      </c>
      <c r="BE74" s="991" t="s">
        <v>158</v>
      </c>
    </row>
    <row r="75" spans="1:57" s="928" customFormat="1" ht="16.5" customHeight="1" x14ac:dyDescent="0.3">
      <c r="A75" s="929"/>
      <c r="B75" s="927"/>
      <c r="C75" s="375"/>
      <c r="D75" s="375"/>
      <c r="E75" s="1275"/>
      <c r="F75" s="937" t="s">
        <v>1638</v>
      </c>
      <c r="G75" s="936">
        <v>3.4799999999999998E-2</v>
      </c>
      <c r="H75" s="936">
        <v>1.77E-2</v>
      </c>
      <c r="I75" s="936" t="s">
        <v>158</v>
      </c>
      <c r="J75" s="936">
        <v>3.44E-2</v>
      </c>
      <c r="K75" s="936">
        <v>1.7399999999999999E-2</v>
      </c>
      <c r="L75" s="936" t="s">
        <v>158</v>
      </c>
      <c r="M75" s="936">
        <v>3.5499999999999997E-2</v>
      </c>
      <c r="N75" s="936">
        <v>1.7999999999999999E-2</v>
      </c>
      <c r="O75" s="936" t="s">
        <v>158</v>
      </c>
      <c r="P75" s="936">
        <v>3.5499999999999997E-2</v>
      </c>
      <c r="Q75" s="936">
        <v>1.7999999999999999E-2</v>
      </c>
      <c r="R75" s="936" t="s">
        <v>158</v>
      </c>
      <c r="S75" s="936">
        <v>3.39E-2</v>
      </c>
      <c r="T75" s="936">
        <v>1.72E-2</v>
      </c>
      <c r="U75" s="936" t="s">
        <v>158</v>
      </c>
      <c r="V75" s="990">
        <v>3.39E-2</v>
      </c>
      <c r="W75" s="990">
        <v>1.72E-2</v>
      </c>
      <c r="X75" s="990" t="s">
        <v>158</v>
      </c>
      <c r="Y75" s="990">
        <v>3.3000000000000002E-2</v>
      </c>
      <c r="Z75" s="990">
        <v>1.67E-2</v>
      </c>
      <c r="AA75" s="990" t="s">
        <v>158</v>
      </c>
      <c r="AB75" s="991">
        <v>3.3000000000000002E-2</v>
      </c>
      <c r="AC75" s="991">
        <v>1.67E-2</v>
      </c>
      <c r="AD75" s="991" t="s">
        <v>158</v>
      </c>
      <c r="AE75" s="991">
        <v>3.2899999999999999E-2</v>
      </c>
      <c r="AF75" s="991">
        <v>1.67E-2</v>
      </c>
      <c r="AG75" s="991" t="s">
        <v>158</v>
      </c>
      <c r="AH75" s="991">
        <v>3.2500000000000001E-2</v>
      </c>
      <c r="AI75" s="991">
        <v>1.6500000000000001E-2</v>
      </c>
      <c r="AJ75" s="991" t="s">
        <v>158</v>
      </c>
      <c r="AK75" s="991">
        <v>3.2599999999999997E-2</v>
      </c>
      <c r="AL75" s="991">
        <v>1.6500000000000001E-2</v>
      </c>
      <c r="AM75" s="991" t="s">
        <v>158</v>
      </c>
      <c r="AN75" s="991">
        <v>3.3000000000000002E-2</v>
      </c>
      <c r="AO75" s="991">
        <v>1.67E-2</v>
      </c>
      <c r="AP75" s="991" t="s">
        <v>158</v>
      </c>
      <c r="AQ75" s="991">
        <v>3.3099999999999997E-2</v>
      </c>
      <c r="AR75" s="991">
        <v>1.6799999999999999E-2</v>
      </c>
      <c r="AS75" s="991" t="s">
        <v>158</v>
      </c>
      <c r="AT75" s="991">
        <v>3.3099999999999997E-2</v>
      </c>
      <c r="AU75" s="991">
        <v>1.6799999999999999E-2</v>
      </c>
      <c r="AV75" s="991" t="s">
        <v>158</v>
      </c>
      <c r="AW75" s="991">
        <v>3.5200000000000002E-2</v>
      </c>
      <c r="AX75" s="991">
        <v>1.78E-2</v>
      </c>
      <c r="AY75" s="991" t="s">
        <v>158</v>
      </c>
      <c r="AZ75" s="991">
        <v>3.5099999999999999E-2</v>
      </c>
      <c r="BA75" s="991">
        <v>1.78E-2</v>
      </c>
      <c r="BB75" s="991" t="s">
        <v>158</v>
      </c>
      <c r="BC75" s="991">
        <v>3.5099999999999999E-2</v>
      </c>
      <c r="BD75" s="991">
        <v>1.78E-2</v>
      </c>
      <c r="BE75" s="991" t="s">
        <v>158</v>
      </c>
    </row>
    <row r="76" spans="1:57" s="928" customFormat="1" ht="16.5" customHeight="1" x14ac:dyDescent="0.3">
      <c r="A76" s="929"/>
      <c r="B76" s="927"/>
      <c r="C76" s="375"/>
      <c r="D76" s="375"/>
      <c r="E76" s="1275"/>
      <c r="F76" s="937" t="s">
        <v>1454</v>
      </c>
      <c r="G76" s="936">
        <v>3.9800000000000002E-2</v>
      </c>
      <c r="H76" s="936">
        <v>2.0199999999999999E-2</v>
      </c>
      <c r="I76" s="936" t="s">
        <v>158</v>
      </c>
      <c r="J76" s="936">
        <v>3.9600000000000003E-2</v>
      </c>
      <c r="K76" s="936">
        <v>2.01E-2</v>
      </c>
      <c r="L76" s="936" t="s">
        <v>158</v>
      </c>
      <c r="M76" s="936">
        <v>3.9600000000000003E-2</v>
      </c>
      <c r="N76" s="936">
        <v>2.01E-2</v>
      </c>
      <c r="O76" s="936" t="s">
        <v>158</v>
      </c>
      <c r="P76" s="936">
        <v>3.95E-2</v>
      </c>
      <c r="Q76" s="936">
        <v>0.02</v>
      </c>
      <c r="R76" s="936" t="s">
        <v>158</v>
      </c>
      <c r="S76" s="936">
        <v>3.78E-2</v>
      </c>
      <c r="T76" s="936">
        <v>1.9099999999999999E-2</v>
      </c>
      <c r="U76" s="936" t="s">
        <v>158</v>
      </c>
      <c r="V76" s="990">
        <v>3.7600000000000001E-2</v>
      </c>
      <c r="W76" s="990">
        <v>1.9099999999999999E-2</v>
      </c>
      <c r="X76" s="990" t="s">
        <v>158</v>
      </c>
      <c r="Y76" s="990">
        <v>3.6700000000000003E-2</v>
      </c>
      <c r="Z76" s="990">
        <v>1.8599999999999998E-2</v>
      </c>
      <c r="AA76" s="990" t="s">
        <v>158</v>
      </c>
      <c r="AB76" s="991">
        <v>3.6900000000000002E-2</v>
      </c>
      <c r="AC76" s="991">
        <v>1.8700000000000001E-2</v>
      </c>
      <c r="AD76" s="991" t="s">
        <v>158</v>
      </c>
      <c r="AE76" s="991">
        <v>3.6799999999999999E-2</v>
      </c>
      <c r="AF76" s="991">
        <v>1.8700000000000001E-2</v>
      </c>
      <c r="AG76" s="991" t="s">
        <v>158</v>
      </c>
      <c r="AH76" s="991">
        <v>3.49E-2</v>
      </c>
      <c r="AI76" s="991">
        <v>1.77E-2</v>
      </c>
      <c r="AJ76" s="991" t="s">
        <v>158</v>
      </c>
      <c r="AK76" s="991">
        <v>3.4700000000000002E-2</v>
      </c>
      <c r="AL76" s="991">
        <v>1.7600000000000001E-2</v>
      </c>
      <c r="AM76" s="991" t="s">
        <v>158</v>
      </c>
      <c r="AN76" s="991">
        <v>3.5099999999999999E-2</v>
      </c>
      <c r="AO76" s="991">
        <v>1.78E-2</v>
      </c>
      <c r="AP76" s="991" t="s">
        <v>158</v>
      </c>
      <c r="AQ76" s="991">
        <v>3.4000000000000002E-2</v>
      </c>
      <c r="AR76" s="991">
        <v>1.72E-2</v>
      </c>
      <c r="AS76" s="991" t="s">
        <v>158</v>
      </c>
      <c r="AT76" s="991">
        <v>3.4200000000000001E-2</v>
      </c>
      <c r="AU76" s="991">
        <v>1.7299999999999999E-2</v>
      </c>
      <c r="AV76" s="991" t="s">
        <v>158</v>
      </c>
      <c r="AW76" s="991">
        <v>3.5299999999999998E-2</v>
      </c>
      <c r="AX76" s="991">
        <v>1.7899999999999999E-2</v>
      </c>
      <c r="AY76" s="991" t="s">
        <v>158</v>
      </c>
      <c r="AZ76" s="991">
        <v>3.5000000000000003E-2</v>
      </c>
      <c r="BA76" s="991">
        <v>1.77E-2</v>
      </c>
      <c r="BB76" s="991" t="s">
        <v>158</v>
      </c>
      <c r="BC76" s="991">
        <v>3.5099999999999999E-2</v>
      </c>
      <c r="BD76" s="991">
        <v>1.78E-2</v>
      </c>
      <c r="BE76" s="991" t="s">
        <v>158</v>
      </c>
    </row>
    <row r="77" spans="1:57" s="928" customFormat="1" ht="16.5" customHeight="1" x14ac:dyDescent="0.3">
      <c r="A77" s="929"/>
      <c r="B77" s="927"/>
      <c r="C77" s="375"/>
      <c r="D77" s="375"/>
      <c r="E77" s="1275"/>
      <c r="F77" s="937" t="s">
        <v>1455</v>
      </c>
      <c r="G77" s="936">
        <v>2.76E-2</v>
      </c>
      <c r="H77" s="936">
        <v>1.4E-2</v>
      </c>
      <c r="I77" s="936" t="s">
        <v>158</v>
      </c>
      <c r="J77" s="936">
        <v>2.7400000000000001E-2</v>
      </c>
      <c r="K77" s="936">
        <v>1.3899999999999999E-2</v>
      </c>
      <c r="L77" s="936" t="s">
        <v>158</v>
      </c>
      <c r="M77" s="936">
        <v>2.7400000000000001E-2</v>
      </c>
      <c r="N77" s="936">
        <v>1.3899999999999999E-2</v>
      </c>
      <c r="O77" s="936" t="s">
        <v>158</v>
      </c>
      <c r="P77" s="936">
        <v>2.7400000000000001E-2</v>
      </c>
      <c r="Q77" s="936">
        <v>1.3899999999999999E-2</v>
      </c>
      <c r="R77" s="936" t="s">
        <v>158</v>
      </c>
      <c r="S77" s="936">
        <v>2.5899999999999999E-2</v>
      </c>
      <c r="T77" s="936">
        <v>1.3100000000000001E-2</v>
      </c>
      <c r="U77" s="936" t="s">
        <v>158</v>
      </c>
      <c r="V77" s="990">
        <v>2.5600000000000001E-2</v>
      </c>
      <c r="W77" s="990">
        <v>1.2999999999999999E-2</v>
      </c>
      <c r="X77" s="990" t="s">
        <v>158</v>
      </c>
      <c r="Y77" s="990">
        <v>2.5600000000000001E-2</v>
      </c>
      <c r="Z77" s="990">
        <v>1.2999999999999999E-2</v>
      </c>
      <c r="AA77" s="990" t="s">
        <v>158</v>
      </c>
      <c r="AB77" s="991">
        <v>2.5600000000000001E-2</v>
      </c>
      <c r="AC77" s="991">
        <v>1.2999999999999999E-2</v>
      </c>
      <c r="AD77" s="991" t="s">
        <v>158</v>
      </c>
      <c r="AE77" s="991">
        <v>2.5499999999999998E-2</v>
      </c>
      <c r="AF77" s="991">
        <v>1.29E-2</v>
      </c>
      <c r="AG77" s="991" t="s">
        <v>158</v>
      </c>
      <c r="AH77" s="991">
        <v>2.4199999999999999E-2</v>
      </c>
      <c r="AI77" s="991">
        <v>1.2200000000000001E-2</v>
      </c>
      <c r="AJ77" s="991" t="s">
        <v>158</v>
      </c>
      <c r="AK77" s="991">
        <v>2.4199999999999999E-2</v>
      </c>
      <c r="AL77" s="991">
        <v>1.2200000000000001E-2</v>
      </c>
      <c r="AM77" s="991" t="s">
        <v>158</v>
      </c>
      <c r="AN77" s="991">
        <v>2.4199999999999999E-2</v>
      </c>
      <c r="AO77" s="991">
        <v>1.23E-2</v>
      </c>
      <c r="AP77" s="991" t="s">
        <v>158</v>
      </c>
      <c r="AQ77" s="991">
        <v>2.4199999999999999E-2</v>
      </c>
      <c r="AR77" s="991">
        <v>1.23E-2</v>
      </c>
      <c r="AS77" s="991" t="s">
        <v>158</v>
      </c>
      <c r="AT77" s="991">
        <v>2.4199999999999999E-2</v>
      </c>
      <c r="AU77" s="991">
        <v>1.23E-2</v>
      </c>
      <c r="AV77" s="991" t="s">
        <v>158</v>
      </c>
      <c r="AW77" s="991">
        <v>2.4299999999999999E-2</v>
      </c>
      <c r="AX77" s="991">
        <v>1.23E-2</v>
      </c>
      <c r="AY77" s="991" t="s">
        <v>158</v>
      </c>
      <c r="AZ77" s="991">
        <v>2.4299999999999999E-2</v>
      </c>
      <c r="BA77" s="991">
        <v>1.23E-2</v>
      </c>
      <c r="BB77" s="991" t="s">
        <v>158</v>
      </c>
      <c r="BC77" s="991">
        <v>2.4299999999999999E-2</v>
      </c>
      <c r="BD77" s="991">
        <v>1.23E-2</v>
      </c>
      <c r="BE77" s="991" t="s">
        <v>158</v>
      </c>
    </row>
    <row r="78" spans="1:57" s="928" customFormat="1" ht="16.5" customHeight="1" x14ac:dyDescent="0.3">
      <c r="A78" s="929"/>
      <c r="B78" s="927"/>
      <c r="C78" s="375"/>
      <c r="D78" s="375"/>
      <c r="E78" s="1275"/>
      <c r="F78" s="937" t="s">
        <v>1456</v>
      </c>
      <c r="G78" s="936">
        <v>3.32E-2</v>
      </c>
      <c r="H78" s="936">
        <v>1.6899999999999998E-2</v>
      </c>
      <c r="I78" s="936" t="s">
        <v>158</v>
      </c>
      <c r="J78" s="936">
        <v>3.2899999999999999E-2</v>
      </c>
      <c r="K78" s="936">
        <v>1.67E-2</v>
      </c>
      <c r="L78" s="936" t="s">
        <v>158</v>
      </c>
      <c r="M78" s="936">
        <v>3.39E-2</v>
      </c>
      <c r="N78" s="936">
        <v>1.72E-2</v>
      </c>
      <c r="O78" s="936" t="s">
        <v>158</v>
      </c>
      <c r="P78" s="936">
        <v>3.4099999999999998E-2</v>
      </c>
      <c r="Q78" s="936">
        <v>1.7299999999999999E-2</v>
      </c>
      <c r="R78" s="936" t="s">
        <v>158</v>
      </c>
      <c r="S78" s="936">
        <v>3.2899999999999999E-2</v>
      </c>
      <c r="T78" s="936">
        <v>1.67E-2</v>
      </c>
      <c r="U78" s="936" t="s">
        <v>158</v>
      </c>
      <c r="V78" s="990">
        <v>3.2800000000000003E-2</v>
      </c>
      <c r="W78" s="990">
        <v>1.66E-2</v>
      </c>
      <c r="X78" s="990" t="s">
        <v>158</v>
      </c>
      <c r="Y78" s="990">
        <v>3.3500000000000002E-2</v>
      </c>
      <c r="Z78" s="990">
        <v>1.7000000000000001E-2</v>
      </c>
      <c r="AA78" s="990" t="s">
        <v>158</v>
      </c>
      <c r="AB78" s="991">
        <v>3.3099999999999997E-2</v>
      </c>
      <c r="AC78" s="991">
        <v>1.6799999999999999E-2</v>
      </c>
      <c r="AD78" s="991" t="s">
        <v>158</v>
      </c>
      <c r="AE78" s="991">
        <v>3.3300000000000003E-2</v>
      </c>
      <c r="AF78" s="991">
        <v>1.6899999999999998E-2</v>
      </c>
      <c r="AG78" s="991" t="s">
        <v>158</v>
      </c>
      <c r="AH78" s="991">
        <v>3.2399999999999998E-2</v>
      </c>
      <c r="AI78" s="991">
        <v>1.6400000000000001E-2</v>
      </c>
      <c r="AJ78" s="991" t="s">
        <v>158</v>
      </c>
      <c r="AK78" s="991">
        <v>3.2300000000000002E-2</v>
      </c>
      <c r="AL78" s="991">
        <v>1.6400000000000001E-2</v>
      </c>
      <c r="AM78" s="991" t="s">
        <v>158</v>
      </c>
      <c r="AN78" s="991">
        <v>3.2500000000000001E-2</v>
      </c>
      <c r="AO78" s="991">
        <v>1.6500000000000001E-2</v>
      </c>
      <c r="AP78" s="991" t="s">
        <v>158</v>
      </c>
      <c r="AQ78" s="991">
        <v>3.2500000000000001E-2</v>
      </c>
      <c r="AR78" s="991">
        <v>1.6500000000000001E-2</v>
      </c>
      <c r="AS78" s="991" t="s">
        <v>158</v>
      </c>
      <c r="AT78" s="991">
        <v>3.2599999999999997E-2</v>
      </c>
      <c r="AU78" s="991">
        <v>1.6500000000000001E-2</v>
      </c>
      <c r="AV78" s="991" t="s">
        <v>158</v>
      </c>
      <c r="AW78" s="991">
        <v>3.04E-2</v>
      </c>
      <c r="AX78" s="991">
        <v>1.54E-2</v>
      </c>
      <c r="AY78" s="991" t="s">
        <v>158</v>
      </c>
      <c r="AZ78" s="991">
        <v>3.0700000000000002E-2</v>
      </c>
      <c r="BA78" s="991">
        <v>1.5599999999999999E-2</v>
      </c>
      <c r="BB78" s="991" t="s">
        <v>158</v>
      </c>
      <c r="BC78" s="991">
        <v>3.0800000000000001E-2</v>
      </c>
      <c r="BD78" s="991">
        <v>1.5599999999999999E-2</v>
      </c>
      <c r="BE78" s="991" t="s">
        <v>158</v>
      </c>
    </row>
    <row r="79" spans="1:57" s="928" customFormat="1" ht="16.5" customHeight="1" x14ac:dyDescent="0.3">
      <c r="A79" s="929"/>
      <c r="B79" s="927"/>
      <c r="C79" s="375"/>
      <c r="D79" s="375"/>
      <c r="E79" s="1276"/>
      <c r="F79" s="937" t="s">
        <v>1929</v>
      </c>
      <c r="G79" s="936">
        <v>3.2000000000000001E-2</v>
      </c>
      <c r="H79" s="936">
        <v>1.6199999999999999E-2</v>
      </c>
      <c r="I79" s="936" t="s">
        <v>158</v>
      </c>
      <c r="J79" s="936">
        <v>3.1800000000000002E-2</v>
      </c>
      <c r="K79" s="936">
        <v>1.61E-2</v>
      </c>
      <c r="L79" s="936" t="s">
        <v>158</v>
      </c>
      <c r="M79" s="936">
        <v>3.1800000000000002E-2</v>
      </c>
      <c r="N79" s="936">
        <v>1.61E-2</v>
      </c>
      <c r="O79" s="936" t="s">
        <v>158</v>
      </c>
      <c r="P79" s="936">
        <v>3.1899999999999998E-2</v>
      </c>
      <c r="Q79" s="936">
        <v>1.6199999999999999E-2</v>
      </c>
      <c r="R79" s="936" t="s">
        <v>158</v>
      </c>
      <c r="S79" s="936">
        <v>3.0300000000000001E-2</v>
      </c>
      <c r="T79" s="936">
        <v>1.54E-2</v>
      </c>
      <c r="U79" s="936" t="s">
        <v>158</v>
      </c>
      <c r="V79" s="990">
        <v>3.0099999999999998E-2</v>
      </c>
      <c r="W79" s="990">
        <v>1.5299999999999999E-2</v>
      </c>
      <c r="X79" s="990" t="s">
        <v>158</v>
      </c>
      <c r="Y79" s="990">
        <v>2.9700000000000001E-2</v>
      </c>
      <c r="Z79" s="990">
        <v>1.5100000000000001E-2</v>
      </c>
      <c r="AA79" s="990" t="s">
        <v>158</v>
      </c>
      <c r="AB79" s="991">
        <v>2.9899999999999999E-2</v>
      </c>
      <c r="AC79" s="991">
        <v>1.5100000000000001E-2</v>
      </c>
      <c r="AD79" s="991" t="s">
        <v>158</v>
      </c>
      <c r="AE79" s="991">
        <v>2.98E-2</v>
      </c>
      <c r="AF79" s="991">
        <v>1.5100000000000001E-2</v>
      </c>
      <c r="AG79" s="991" t="s">
        <v>158</v>
      </c>
      <c r="AH79" s="991">
        <v>2.87E-2</v>
      </c>
      <c r="AI79" s="991">
        <v>1.4500000000000001E-2</v>
      </c>
      <c r="AJ79" s="991" t="s">
        <v>158</v>
      </c>
      <c r="AK79" s="991">
        <v>2.8500000000000001E-2</v>
      </c>
      <c r="AL79" s="991">
        <v>1.4500000000000001E-2</v>
      </c>
      <c r="AM79" s="991" t="s">
        <v>158</v>
      </c>
      <c r="AN79" s="991">
        <v>2.87E-2</v>
      </c>
      <c r="AO79" s="991">
        <v>1.4500000000000001E-2</v>
      </c>
      <c r="AP79" s="991" t="s">
        <v>158</v>
      </c>
      <c r="AQ79" s="991">
        <v>2.8500000000000001E-2</v>
      </c>
      <c r="AR79" s="991">
        <v>1.44E-2</v>
      </c>
      <c r="AS79" s="991" t="s">
        <v>158</v>
      </c>
      <c r="AT79" s="991">
        <v>2.8400000000000002E-2</v>
      </c>
      <c r="AU79" s="991">
        <v>1.44E-2</v>
      </c>
      <c r="AV79" s="991" t="s">
        <v>158</v>
      </c>
      <c r="AW79" s="991">
        <v>2.9000000000000001E-2</v>
      </c>
      <c r="AX79" s="991">
        <v>1.47E-2</v>
      </c>
      <c r="AY79" s="991" t="s">
        <v>158</v>
      </c>
      <c r="AZ79" s="991">
        <v>2.9000000000000001E-2</v>
      </c>
      <c r="BA79" s="991">
        <v>1.47E-2</v>
      </c>
      <c r="BB79" s="991" t="s">
        <v>158</v>
      </c>
      <c r="BC79" s="991">
        <v>2.9000000000000001E-2</v>
      </c>
      <c r="BD79" s="991">
        <v>1.47E-2</v>
      </c>
      <c r="BE79" s="991" t="s">
        <v>158</v>
      </c>
    </row>
    <row r="80" spans="1:57" s="928" customFormat="1" ht="16.5" customHeight="1" x14ac:dyDescent="0.3">
      <c r="A80" s="929"/>
      <c r="B80" s="927"/>
      <c r="C80" s="375"/>
      <c r="D80" s="375"/>
      <c r="E80" s="1277" t="s">
        <v>1341</v>
      </c>
      <c r="F80" s="937" t="s">
        <v>1408</v>
      </c>
      <c r="G80" s="936">
        <v>2.9499999999999998E-2</v>
      </c>
      <c r="H80" s="936" t="s">
        <v>158</v>
      </c>
      <c r="I80" s="936" t="s">
        <v>158</v>
      </c>
      <c r="J80" s="936">
        <v>2.9899999999999999E-2</v>
      </c>
      <c r="K80" s="936" t="s">
        <v>158</v>
      </c>
      <c r="L80" s="936" t="s">
        <v>158</v>
      </c>
      <c r="M80" s="936">
        <v>3.0499999999999999E-2</v>
      </c>
      <c r="N80" s="936" t="s">
        <v>158</v>
      </c>
      <c r="O80" s="936" t="s">
        <v>158</v>
      </c>
      <c r="P80" s="936">
        <v>3.0700000000000002E-2</v>
      </c>
      <c r="Q80" s="936" t="s">
        <v>158</v>
      </c>
      <c r="R80" s="936" t="s">
        <v>158</v>
      </c>
      <c r="S80" s="936">
        <v>2.98E-2</v>
      </c>
      <c r="T80" s="936" t="s">
        <v>158</v>
      </c>
      <c r="U80" s="936" t="s">
        <v>158</v>
      </c>
      <c r="V80" s="990">
        <v>2.98E-2</v>
      </c>
      <c r="W80" s="936" t="s">
        <v>158</v>
      </c>
      <c r="X80" s="990" t="s">
        <v>158</v>
      </c>
      <c r="Y80" s="990">
        <v>2.98E-2</v>
      </c>
      <c r="Z80" s="936" t="s">
        <v>158</v>
      </c>
      <c r="AA80" s="990" t="s">
        <v>158</v>
      </c>
      <c r="AB80" s="991">
        <v>2.9700000000000001E-2</v>
      </c>
      <c r="AC80" s="936" t="s">
        <v>158</v>
      </c>
      <c r="AD80" s="991" t="s">
        <v>158</v>
      </c>
      <c r="AE80" s="991">
        <v>3.0099999999999998E-2</v>
      </c>
      <c r="AF80" s="936" t="s">
        <v>158</v>
      </c>
      <c r="AG80" s="991" t="s">
        <v>158</v>
      </c>
      <c r="AH80" s="991">
        <v>2.98E-2</v>
      </c>
      <c r="AI80" s="936" t="s">
        <v>158</v>
      </c>
      <c r="AJ80" s="991" t="s">
        <v>158</v>
      </c>
      <c r="AK80" s="991">
        <v>2.9399999999999999E-2</v>
      </c>
      <c r="AL80" s="936" t="s">
        <v>158</v>
      </c>
      <c r="AM80" s="991" t="s">
        <v>158</v>
      </c>
      <c r="AN80" s="991">
        <v>2.92E-2</v>
      </c>
      <c r="AO80" s="936" t="s">
        <v>158</v>
      </c>
      <c r="AP80" s="991" t="s">
        <v>158</v>
      </c>
      <c r="AQ80" s="991">
        <v>2.9899999999999999E-2</v>
      </c>
      <c r="AR80" s="936" t="s">
        <v>158</v>
      </c>
      <c r="AS80" s="991" t="s">
        <v>158</v>
      </c>
      <c r="AT80" s="991">
        <v>2.98E-2</v>
      </c>
      <c r="AU80" s="936" t="s">
        <v>158</v>
      </c>
      <c r="AV80" s="991" t="s">
        <v>158</v>
      </c>
      <c r="AW80" s="991">
        <v>2.9399999999999999E-2</v>
      </c>
      <c r="AX80" s="936" t="s">
        <v>158</v>
      </c>
      <c r="AY80" s="991" t="s">
        <v>158</v>
      </c>
      <c r="AZ80" s="991">
        <v>2.9399999999999999E-2</v>
      </c>
      <c r="BA80" s="991" t="s">
        <v>158</v>
      </c>
      <c r="BB80" s="991" t="s">
        <v>158</v>
      </c>
      <c r="BC80" s="991">
        <v>2.93E-2</v>
      </c>
      <c r="BD80" s="991" t="s">
        <v>158</v>
      </c>
      <c r="BE80" s="991" t="s">
        <v>158</v>
      </c>
    </row>
    <row r="81" spans="1:57" s="928" customFormat="1" ht="16.5" customHeight="1" x14ac:dyDescent="0.3">
      <c r="A81" s="929"/>
      <c r="B81" s="927"/>
      <c r="C81" s="375"/>
      <c r="D81" s="375"/>
      <c r="E81" s="1275"/>
      <c r="F81" s="937" t="s">
        <v>1409</v>
      </c>
      <c r="G81" s="936">
        <v>2.9700000000000001E-2</v>
      </c>
      <c r="H81" s="936" t="s">
        <v>158</v>
      </c>
      <c r="I81" s="936" t="s">
        <v>158</v>
      </c>
      <c r="J81" s="936">
        <v>3.0099999999999998E-2</v>
      </c>
      <c r="K81" s="936" t="s">
        <v>158</v>
      </c>
      <c r="L81" s="936" t="s">
        <v>158</v>
      </c>
      <c r="M81" s="936">
        <v>0.03</v>
      </c>
      <c r="N81" s="936" t="s">
        <v>158</v>
      </c>
      <c r="O81" s="936" t="s">
        <v>158</v>
      </c>
      <c r="P81" s="936">
        <v>3.0300000000000001E-2</v>
      </c>
      <c r="Q81" s="936" t="s">
        <v>158</v>
      </c>
      <c r="R81" s="936" t="s">
        <v>158</v>
      </c>
      <c r="S81" s="936">
        <v>2.9700000000000001E-2</v>
      </c>
      <c r="T81" s="936" t="s">
        <v>158</v>
      </c>
      <c r="U81" s="936" t="s">
        <v>158</v>
      </c>
      <c r="V81" s="990">
        <v>0.03</v>
      </c>
      <c r="W81" s="936" t="s">
        <v>158</v>
      </c>
      <c r="X81" s="990" t="s">
        <v>158</v>
      </c>
      <c r="Y81" s="990">
        <v>2.98E-2</v>
      </c>
      <c r="Z81" s="936" t="s">
        <v>158</v>
      </c>
      <c r="AA81" s="990" t="s">
        <v>158</v>
      </c>
      <c r="AB81" s="991">
        <v>2.9899999999999999E-2</v>
      </c>
      <c r="AC81" s="936" t="s">
        <v>158</v>
      </c>
      <c r="AD81" s="991" t="s">
        <v>158</v>
      </c>
      <c r="AE81" s="991">
        <v>2.9899999999999999E-2</v>
      </c>
      <c r="AF81" s="936" t="s">
        <v>158</v>
      </c>
      <c r="AG81" s="991" t="s">
        <v>158</v>
      </c>
      <c r="AH81" s="991">
        <v>2.9899999999999999E-2</v>
      </c>
      <c r="AI81" s="936" t="s">
        <v>158</v>
      </c>
      <c r="AJ81" s="991" t="s">
        <v>158</v>
      </c>
      <c r="AK81" s="991">
        <v>2.9600000000000001E-2</v>
      </c>
      <c r="AL81" s="936" t="s">
        <v>158</v>
      </c>
      <c r="AM81" s="991" t="s">
        <v>158</v>
      </c>
      <c r="AN81" s="991">
        <v>2.9499999999999998E-2</v>
      </c>
      <c r="AO81" s="936" t="s">
        <v>158</v>
      </c>
      <c r="AP81" s="991" t="s">
        <v>158</v>
      </c>
      <c r="AQ81" s="991">
        <v>2.8899999999999999E-2</v>
      </c>
      <c r="AR81" s="936" t="s">
        <v>158</v>
      </c>
      <c r="AS81" s="991" t="s">
        <v>158</v>
      </c>
      <c r="AT81" s="991">
        <v>2.9100000000000001E-2</v>
      </c>
      <c r="AU81" s="936" t="s">
        <v>158</v>
      </c>
      <c r="AV81" s="991" t="s">
        <v>158</v>
      </c>
      <c r="AW81" s="991">
        <v>2.9100000000000001E-2</v>
      </c>
      <c r="AX81" s="936" t="s">
        <v>158</v>
      </c>
      <c r="AY81" s="991" t="s">
        <v>158</v>
      </c>
      <c r="AZ81" s="991">
        <v>2.9000000000000001E-2</v>
      </c>
      <c r="BA81" s="991" t="s">
        <v>158</v>
      </c>
      <c r="BB81" s="991" t="s">
        <v>158</v>
      </c>
      <c r="BC81" s="991">
        <v>2.9100000000000001E-2</v>
      </c>
      <c r="BD81" s="991" t="s">
        <v>158</v>
      </c>
      <c r="BE81" s="991" t="s">
        <v>158</v>
      </c>
    </row>
    <row r="82" spans="1:57" s="928" customFormat="1" ht="16.5" customHeight="1" x14ac:dyDescent="0.3">
      <c r="A82" s="929"/>
      <c r="B82" s="927"/>
      <c r="C82" s="375"/>
      <c r="D82" s="375"/>
      <c r="E82" s="1275"/>
      <c r="F82" s="937" t="s">
        <v>1410</v>
      </c>
      <c r="G82" s="936">
        <v>3.04E-2</v>
      </c>
      <c r="H82" s="936" t="s">
        <v>158</v>
      </c>
      <c r="I82" s="936" t="s">
        <v>158</v>
      </c>
      <c r="J82" s="936">
        <v>0.03</v>
      </c>
      <c r="K82" s="936" t="s">
        <v>158</v>
      </c>
      <c r="L82" s="936" t="s">
        <v>158</v>
      </c>
      <c r="M82" s="936">
        <v>2.93E-2</v>
      </c>
      <c r="N82" s="936" t="s">
        <v>158</v>
      </c>
      <c r="O82" s="936" t="s">
        <v>158</v>
      </c>
      <c r="P82" s="936">
        <v>2.9600000000000001E-2</v>
      </c>
      <c r="Q82" s="936" t="s">
        <v>158</v>
      </c>
      <c r="R82" s="936" t="s">
        <v>158</v>
      </c>
      <c r="S82" s="936">
        <v>2.9899999999999999E-2</v>
      </c>
      <c r="T82" s="936" t="s">
        <v>158</v>
      </c>
      <c r="U82" s="936" t="s">
        <v>158</v>
      </c>
      <c r="V82" s="990">
        <v>2.9600000000000001E-2</v>
      </c>
      <c r="W82" s="936" t="s">
        <v>158</v>
      </c>
      <c r="X82" s="990" t="s">
        <v>158</v>
      </c>
      <c r="Y82" s="990">
        <v>3.0800000000000001E-2</v>
      </c>
      <c r="Z82" s="936" t="s">
        <v>158</v>
      </c>
      <c r="AA82" s="990" t="s">
        <v>158</v>
      </c>
      <c r="AB82" s="991">
        <v>3.0300000000000001E-2</v>
      </c>
      <c r="AC82" s="936" t="s">
        <v>158</v>
      </c>
      <c r="AD82" s="991" t="s">
        <v>158</v>
      </c>
      <c r="AE82" s="991">
        <v>3.0499999999999999E-2</v>
      </c>
      <c r="AF82" s="936" t="s">
        <v>158</v>
      </c>
      <c r="AG82" s="991" t="s">
        <v>158</v>
      </c>
      <c r="AH82" s="991">
        <v>3.09E-2</v>
      </c>
      <c r="AI82" s="936" t="s">
        <v>158</v>
      </c>
      <c r="AJ82" s="991" t="s">
        <v>158</v>
      </c>
      <c r="AK82" s="991">
        <v>3.04E-2</v>
      </c>
      <c r="AL82" s="936" t="s">
        <v>158</v>
      </c>
      <c r="AM82" s="991" t="s">
        <v>158</v>
      </c>
      <c r="AN82" s="991">
        <v>3.0099999999999998E-2</v>
      </c>
      <c r="AO82" s="936" t="s">
        <v>158</v>
      </c>
      <c r="AP82" s="991" t="s">
        <v>158</v>
      </c>
      <c r="AQ82" s="991">
        <v>3.0099999999999998E-2</v>
      </c>
      <c r="AR82" s="936" t="s">
        <v>158</v>
      </c>
      <c r="AS82" s="991" t="s">
        <v>158</v>
      </c>
      <c r="AT82" s="991">
        <v>3.0499999999999999E-2</v>
      </c>
      <c r="AU82" s="936" t="s">
        <v>158</v>
      </c>
      <c r="AV82" s="991" t="s">
        <v>158</v>
      </c>
      <c r="AW82" s="991">
        <v>3.0499999999999999E-2</v>
      </c>
      <c r="AX82" s="936" t="s">
        <v>158</v>
      </c>
      <c r="AY82" s="991" t="s">
        <v>158</v>
      </c>
      <c r="AZ82" s="991">
        <v>3.0200000000000001E-2</v>
      </c>
      <c r="BA82" s="991" t="s">
        <v>158</v>
      </c>
      <c r="BB82" s="991" t="s">
        <v>158</v>
      </c>
      <c r="BC82" s="991">
        <v>2.98E-2</v>
      </c>
      <c r="BD82" s="991" t="s">
        <v>158</v>
      </c>
      <c r="BE82" s="991" t="s">
        <v>158</v>
      </c>
    </row>
    <row r="83" spans="1:57" s="928" customFormat="1" ht="16.5" customHeight="1" x14ac:dyDescent="0.3">
      <c r="A83" s="929"/>
      <c r="B83" s="927"/>
      <c r="C83" s="375"/>
      <c r="D83" s="375"/>
      <c r="E83" s="1275"/>
      <c r="F83" s="937" t="s">
        <v>1411</v>
      </c>
      <c r="G83" s="936">
        <v>2.93E-2</v>
      </c>
      <c r="H83" s="936" t="s">
        <v>158</v>
      </c>
      <c r="I83" s="936" t="s">
        <v>158</v>
      </c>
      <c r="J83" s="936">
        <v>2.9100000000000001E-2</v>
      </c>
      <c r="K83" s="936" t="s">
        <v>158</v>
      </c>
      <c r="L83" s="936" t="s">
        <v>158</v>
      </c>
      <c r="M83" s="936">
        <v>2.9000000000000001E-2</v>
      </c>
      <c r="N83" s="936" t="s">
        <v>158</v>
      </c>
      <c r="O83" s="936" t="s">
        <v>158</v>
      </c>
      <c r="P83" s="936">
        <v>2.9100000000000001E-2</v>
      </c>
      <c r="Q83" s="936" t="s">
        <v>158</v>
      </c>
      <c r="R83" s="936" t="s">
        <v>158</v>
      </c>
      <c r="S83" s="936">
        <v>2.8000000000000001E-2</v>
      </c>
      <c r="T83" s="936" t="s">
        <v>158</v>
      </c>
      <c r="U83" s="936" t="s">
        <v>158</v>
      </c>
      <c r="V83" s="990">
        <v>2.81E-2</v>
      </c>
      <c r="W83" s="936" t="s">
        <v>158</v>
      </c>
      <c r="X83" s="990" t="s">
        <v>158</v>
      </c>
      <c r="Y83" s="990">
        <v>2.86E-2</v>
      </c>
      <c r="Z83" s="936" t="s">
        <v>158</v>
      </c>
      <c r="AA83" s="990" t="s">
        <v>158</v>
      </c>
      <c r="AB83" s="991">
        <v>2.81E-2</v>
      </c>
      <c r="AC83" s="936" t="s">
        <v>158</v>
      </c>
      <c r="AD83" s="991" t="s">
        <v>158</v>
      </c>
      <c r="AE83" s="991">
        <v>2.81E-2</v>
      </c>
      <c r="AF83" s="936" t="s">
        <v>158</v>
      </c>
      <c r="AG83" s="991" t="s">
        <v>158</v>
      </c>
      <c r="AH83" s="991">
        <v>3.0099999999999998E-2</v>
      </c>
      <c r="AI83" s="936" t="s">
        <v>158</v>
      </c>
      <c r="AJ83" s="991" t="s">
        <v>158</v>
      </c>
      <c r="AK83" s="991">
        <v>3.0099999999999998E-2</v>
      </c>
      <c r="AL83" s="936" t="s">
        <v>158</v>
      </c>
      <c r="AM83" s="991" t="s">
        <v>158</v>
      </c>
      <c r="AN83" s="991">
        <v>3.0099999999999998E-2</v>
      </c>
      <c r="AO83" s="936" t="s">
        <v>158</v>
      </c>
      <c r="AP83" s="991" t="s">
        <v>158</v>
      </c>
      <c r="AQ83" s="991">
        <v>3.0499999999999999E-2</v>
      </c>
      <c r="AR83" s="936" t="s">
        <v>158</v>
      </c>
      <c r="AS83" s="991" t="s">
        <v>158</v>
      </c>
      <c r="AT83" s="991">
        <v>3.0499999999999999E-2</v>
      </c>
      <c r="AU83" s="936" t="s">
        <v>158</v>
      </c>
      <c r="AV83" s="991" t="s">
        <v>158</v>
      </c>
      <c r="AW83" s="991">
        <v>3.0499999999999999E-2</v>
      </c>
      <c r="AX83" s="936" t="s">
        <v>158</v>
      </c>
      <c r="AY83" s="991" t="s">
        <v>158</v>
      </c>
      <c r="AZ83" s="991">
        <v>3.0700000000000002E-2</v>
      </c>
      <c r="BA83" s="991" t="s">
        <v>158</v>
      </c>
      <c r="BB83" s="991" t="s">
        <v>158</v>
      </c>
      <c r="BC83" s="991">
        <v>3.09E-2</v>
      </c>
      <c r="BD83" s="991" t="s">
        <v>158</v>
      </c>
      <c r="BE83" s="991" t="s">
        <v>158</v>
      </c>
    </row>
    <row r="84" spans="1:57" s="928" customFormat="1" ht="16.5" customHeight="1" x14ac:dyDescent="0.3">
      <c r="A84" s="929"/>
      <c r="B84" s="927"/>
      <c r="C84" s="375"/>
      <c r="D84" s="375"/>
      <c r="E84" s="1275"/>
      <c r="F84" s="937" t="s">
        <v>1412</v>
      </c>
      <c r="G84" s="936">
        <v>2.8400000000000002E-2</v>
      </c>
      <c r="H84" s="936" t="s">
        <v>158</v>
      </c>
      <c r="I84" s="936" t="s">
        <v>158</v>
      </c>
      <c r="J84" s="936">
        <v>2.8199999999999999E-2</v>
      </c>
      <c r="K84" s="936" t="s">
        <v>158</v>
      </c>
      <c r="L84" s="936" t="s">
        <v>158</v>
      </c>
      <c r="M84" s="936">
        <v>2.81E-2</v>
      </c>
      <c r="N84" s="936" t="s">
        <v>158</v>
      </c>
      <c r="O84" s="936" t="s">
        <v>158</v>
      </c>
      <c r="P84" s="936">
        <v>2.8199999999999999E-2</v>
      </c>
      <c r="Q84" s="936" t="s">
        <v>158</v>
      </c>
      <c r="R84" s="936" t="s">
        <v>158</v>
      </c>
      <c r="S84" s="936">
        <v>2.8199999999999999E-2</v>
      </c>
      <c r="T84" s="936" t="s">
        <v>158</v>
      </c>
      <c r="U84" s="936" t="s">
        <v>158</v>
      </c>
      <c r="V84" s="990">
        <v>2.8400000000000002E-2</v>
      </c>
      <c r="W84" s="936" t="s">
        <v>158</v>
      </c>
      <c r="X84" s="990" t="s">
        <v>158</v>
      </c>
      <c r="Y84" s="990">
        <v>2.8299999999999999E-2</v>
      </c>
      <c r="Z84" s="936" t="s">
        <v>158</v>
      </c>
      <c r="AA84" s="990" t="s">
        <v>158</v>
      </c>
      <c r="AB84" s="991">
        <v>2.87E-2</v>
      </c>
      <c r="AC84" s="936" t="s">
        <v>158</v>
      </c>
      <c r="AD84" s="991" t="s">
        <v>158</v>
      </c>
      <c r="AE84" s="991">
        <v>2.8799999999999999E-2</v>
      </c>
      <c r="AF84" s="936" t="s">
        <v>158</v>
      </c>
      <c r="AG84" s="991" t="s">
        <v>158</v>
      </c>
      <c r="AH84" s="991">
        <v>2.86E-2</v>
      </c>
      <c r="AI84" s="936" t="s">
        <v>158</v>
      </c>
      <c r="AJ84" s="991" t="s">
        <v>158</v>
      </c>
      <c r="AK84" s="991">
        <v>2.8500000000000001E-2</v>
      </c>
      <c r="AL84" s="936" t="s">
        <v>158</v>
      </c>
      <c r="AM84" s="991" t="s">
        <v>158</v>
      </c>
      <c r="AN84" s="991">
        <v>2.8500000000000001E-2</v>
      </c>
      <c r="AO84" s="936" t="s">
        <v>158</v>
      </c>
      <c r="AP84" s="991" t="s">
        <v>158</v>
      </c>
      <c r="AQ84" s="991">
        <v>2.8000000000000001E-2</v>
      </c>
      <c r="AR84" s="936" t="s">
        <v>158</v>
      </c>
      <c r="AS84" s="991" t="s">
        <v>158</v>
      </c>
      <c r="AT84" s="991">
        <v>2.81E-2</v>
      </c>
      <c r="AU84" s="936" t="s">
        <v>158</v>
      </c>
      <c r="AV84" s="991" t="s">
        <v>158</v>
      </c>
      <c r="AW84" s="991">
        <v>2.8000000000000001E-2</v>
      </c>
      <c r="AX84" s="936" t="s">
        <v>158</v>
      </c>
      <c r="AY84" s="991" t="s">
        <v>158</v>
      </c>
      <c r="AZ84" s="991">
        <v>2.8000000000000001E-2</v>
      </c>
      <c r="BA84" s="991" t="s">
        <v>158</v>
      </c>
      <c r="BB84" s="991" t="s">
        <v>158</v>
      </c>
      <c r="BC84" s="991">
        <v>2.8000000000000001E-2</v>
      </c>
      <c r="BD84" s="991" t="s">
        <v>158</v>
      </c>
      <c r="BE84" s="991" t="s">
        <v>158</v>
      </c>
    </row>
    <row r="85" spans="1:57" s="928" customFormat="1" ht="16.5" customHeight="1" x14ac:dyDescent="0.3">
      <c r="A85" s="929"/>
      <c r="B85" s="927"/>
      <c r="C85" s="375"/>
      <c r="D85" s="375"/>
      <c r="E85" s="1275"/>
      <c r="F85" s="937" t="s">
        <v>1413</v>
      </c>
      <c r="G85" s="936">
        <v>3.0499999999999999E-2</v>
      </c>
      <c r="H85" s="936" t="s">
        <v>158</v>
      </c>
      <c r="I85" s="936" t="s">
        <v>158</v>
      </c>
      <c r="J85" s="936">
        <v>3.1099999999999999E-2</v>
      </c>
      <c r="K85" s="936" t="s">
        <v>158</v>
      </c>
      <c r="L85" s="936" t="s">
        <v>158</v>
      </c>
      <c r="M85" s="936">
        <v>3.1399999999999997E-2</v>
      </c>
      <c r="N85" s="936" t="s">
        <v>158</v>
      </c>
      <c r="O85" s="936" t="s">
        <v>158</v>
      </c>
      <c r="P85" s="936">
        <v>2.9399999999999999E-2</v>
      </c>
      <c r="Q85" s="936" t="s">
        <v>158</v>
      </c>
      <c r="R85" s="936" t="s">
        <v>158</v>
      </c>
      <c r="S85" s="936">
        <v>3.0099999999999998E-2</v>
      </c>
      <c r="T85" s="936" t="s">
        <v>158</v>
      </c>
      <c r="U85" s="936" t="s">
        <v>158</v>
      </c>
      <c r="V85" s="990">
        <v>2.9899999999999999E-2</v>
      </c>
      <c r="W85" s="936" t="s">
        <v>158</v>
      </c>
      <c r="X85" s="990" t="s">
        <v>158</v>
      </c>
      <c r="Y85" s="990">
        <v>3.0099999999999998E-2</v>
      </c>
      <c r="Z85" s="936" t="s">
        <v>158</v>
      </c>
      <c r="AA85" s="990" t="s">
        <v>158</v>
      </c>
      <c r="AB85" s="991">
        <v>0.03</v>
      </c>
      <c r="AC85" s="936" t="s">
        <v>158</v>
      </c>
      <c r="AD85" s="991" t="s">
        <v>158</v>
      </c>
      <c r="AE85" s="991">
        <v>3.0700000000000002E-2</v>
      </c>
      <c r="AF85" s="936" t="s">
        <v>158</v>
      </c>
      <c r="AG85" s="991" t="s">
        <v>158</v>
      </c>
      <c r="AH85" s="991">
        <v>3.0099999999999998E-2</v>
      </c>
      <c r="AI85" s="936" t="s">
        <v>158</v>
      </c>
      <c r="AJ85" s="991" t="s">
        <v>158</v>
      </c>
      <c r="AK85" s="991">
        <v>2.9600000000000001E-2</v>
      </c>
      <c r="AL85" s="936" t="s">
        <v>158</v>
      </c>
      <c r="AM85" s="991" t="s">
        <v>158</v>
      </c>
      <c r="AN85" s="991">
        <v>2.9499999999999998E-2</v>
      </c>
      <c r="AO85" s="936" t="s">
        <v>158</v>
      </c>
      <c r="AP85" s="991" t="s">
        <v>158</v>
      </c>
      <c r="AQ85" s="991">
        <v>2.9600000000000001E-2</v>
      </c>
      <c r="AR85" s="936" t="s">
        <v>158</v>
      </c>
      <c r="AS85" s="991" t="s">
        <v>158</v>
      </c>
      <c r="AT85" s="991">
        <v>2.9700000000000001E-2</v>
      </c>
      <c r="AU85" s="936" t="s">
        <v>158</v>
      </c>
      <c r="AV85" s="991" t="s">
        <v>158</v>
      </c>
      <c r="AW85" s="991">
        <v>2.9600000000000001E-2</v>
      </c>
      <c r="AX85" s="936" t="s">
        <v>158</v>
      </c>
      <c r="AY85" s="991" t="s">
        <v>158</v>
      </c>
      <c r="AZ85" s="991">
        <v>2.98E-2</v>
      </c>
      <c r="BA85" s="991" t="s">
        <v>158</v>
      </c>
      <c r="BB85" s="991" t="s">
        <v>158</v>
      </c>
      <c r="BC85" s="991">
        <v>2.9700000000000001E-2</v>
      </c>
      <c r="BD85" s="991" t="s">
        <v>158</v>
      </c>
      <c r="BE85" s="991" t="s">
        <v>158</v>
      </c>
    </row>
    <row r="86" spans="1:57" s="928" customFormat="1" ht="16.5" customHeight="1" x14ac:dyDescent="0.3">
      <c r="A86" s="929"/>
      <c r="B86" s="927"/>
      <c r="C86" s="375"/>
      <c r="D86" s="375"/>
      <c r="E86" s="1275"/>
      <c r="F86" s="937" t="s">
        <v>1414</v>
      </c>
      <c r="G86" s="936">
        <v>3.09E-2</v>
      </c>
      <c r="H86" s="936" t="s">
        <v>158</v>
      </c>
      <c r="I86" s="936" t="s">
        <v>158</v>
      </c>
      <c r="J86" s="936">
        <v>3.0200000000000001E-2</v>
      </c>
      <c r="K86" s="936" t="s">
        <v>158</v>
      </c>
      <c r="L86" s="936" t="s">
        <v>158</v>
      </c>
      <c r="M86" s="936">
        <v>2.98E-2</v>
      </c>
      <c r="N86" s="936" t="s">
        <v>158</v>
      </c>
      <c r="O86" s="936" t="s">
        <v>158</v>
      </c>
      <c r="P86" s="936">
        <v>2.98E-2</v>
      </c>
      <c r="Q86" s="936" t="s">
        <v>158</v>
      </c>
      <c r="R86" s="936" t="s">
        <v>158</v>
      </c>
      <c r="S86" s="936">
        <v>2.8899999999999999E-2</v>
      </c>
      <c r="T86" s="936" t="s">
        <v>158</v>
      </c>
      <c r="U86" s="936" t="s">
        <v>158</v>
      </c>
      <c r="V86" s="990">
        <v>2.9000000000000001E-2</v>
      </c>
      <c r="W86" s="936" t="s">
        <v>158</v>
      </c>
      <c r="X86" s="990" t="s">
        <v>158</v>
      </c>
      <c r="Y86" s="990">
        <v>2.9100000000000001E-2</v>
      </c>
      <c r="Z86" s="936" t="s">
        <v>158</v>
      </c>
      <c r="AA86" s="990" t="s">
        <v>158</v>
      </c>
      <c r="AB86" s="991">
        <v>2.93E-2</v>
      </c>
      <c r="AC86" s="936" t="s">
        <v>158</v>
      </c>
      <c r="AD86" s="991" t="s">
        <v>158</v>
      </c>
      <c r="AE86" s="991">
        <v>2.9899999999999999E-2</v>
      </c>
      <c r="AF86" s="936" t="s">
        <v>158</v>
      </c>
      <c r="AG86" s="991" t="s">
        <v>158</v>
      </c>
      <c r="AH86" s="991">
        <v>2.9899999999999999E-2</v>
      </c>
      <c r="AI86" s="936" t="s">
        <v>158</v>
      </c>
      <c r="AJ86" s="991" t="s">
        <v>158</v>
      </c>
      <c r="AK86" s="991">
        <v>2.9700000000000001E-2</v>
      </c>
      <c r="AL86" s="936" t="s">
        <v>158</v>
      </c>
      <c r="AM86" s="991" t="s">
        <v>158</v>
      </c>
      <c r="AN86" s="991">
        <v>2.9700000000000001E-2</v>
      </c>
      <c r="AO86" s="936" t="s">
        <v>158</v>
      </c>
      <c r="AP86" s="991" t="s">
        <v>158</v>
      </c>
      <c r="AQ86" s="991">
        <v>2.9899999999999999E-2</v>
      </c>
      <c r="AR86" s="936" t="s">
        <v>158</v>
      </c>
      <c r="AS86" s="991" t="s">
        <v>158</v>
      </c>
      <c r="AT86" s="991">
        <v>2.98E-2</v>
      </c>
      <c r="AU86" s="936" t="s">
        <v>158</v>
      </c>
      <c r="AV86" s="991" t="s">
        <v>158</v>
      </c>
      <c r="AW86" s="991">
        <v>2.9899999999999999E-2</v>
      </c>
      <c r="AX86" s="936" t="s">
        <v>158</v>
      </c>
      <c r="AY86" s="991" t="s">
        <v>158</v>
      </c>
      <c r="AZ86" s="991">
        <v>2.9899999999999999E-2</v>
      </c>
      <c r="BA86" s="991" t="s">
        <v>158</v>
      </c>
      <c r="BB86" s="991" t="s">
        <v>158</v>
      </c>
      <c r="BC86" s="991">
        <v>2.9899999999999999E-2</v>
      </c>
      <c r="BD86" s="991" t="s">
        <v>158</v>
      </c>
      <c r="BE86" s="991" t="s">
        <v>158</v>
      </c>
    </row>
    <row r="87" spans="1:57" s="928" customFormat="1" ht="16.5" customHeight="1" x14ac:dyDescent="0.3">
      <c r="A87" s="929"/>
      <c r="B87" s="927"/>
      <c r="C87" s="375"/>
      <c r="D87" s="375"/>
      <c r="E87" s="1275"/>
      <c r="F87" s="937" t="s">
        <v>1415</v>
      </c>
      <c r="G87" s="936">
        <v>2.8799999999999999E-2</v>
      </c>
      <c r="H87" s="936" t="s">
        <v>158</v>
      </c>
      <c r="I87" s="936" t="s">
        <v>158</v>
      </c>
      <c r="J87" s="936">
        <v>2.8799999999999999E-2</v>
      </c>
      <c r="K87" s="936" t="s">
        <v>158</v>
      </c>
      <c r="L87" s="936" t="s">
        <v>158</v>
      </c>
      <c r="M87" s="936">
        <v>2.8000000000000001E-2</v>
      </c>
      <c r="N87" s="936" t="s">
        <v>158</v>
      </c>
      <c r="O87" s="936" t="s">
        <v>158</v>
      </c>
      <c r="P87" s="936">
        <v>2.8899999999999999E-2</v>
      </c>
      <c r="Q87" s="936" t="s">
        <v>158</v>
      </c>
      <c r="R87" s="936" t="s">
        <v>158</v>
      </c>
      <c r="S87" s="936">
        <v>2.6200000000000001E-2</v>
      </c>
      <c r="T87" s="936" t="s">
        <v>158</v>
      </c>
      <c r="U87" s="936" t="s">
        <v>158</v>
      </c>
      <c r="V87" s="990">
        <v>2.6599999999999999E-2</v>
      </c>
      <c r="W87" s="936" t="s">
        <v>158</v>
      </c>
      <c r="X87" s="990" t="s">
        <v>158</v>
      </c>
      <c r="Y87" s="990">
        <v>2.6599999999999999E-2</v>
      </c>
      <c r="Z87" s="936" t="s">
        <v>158</v>
      </c>
      <c r="AA87" s="990" t="s">
        <v>158</v>
      </c>
      <c r="AB87" s="991">
        <v>2.6100000000000002E-2</v>
      </c>
      <c r="AC87" s="936" t="s">
        <v>158</v>
      </c>
      <c r="AD87" s="991" t="s">
        <v>158</v>
      </c>
      <c r="AE87" s="991">
        <v>2.5100000000000001E-2</v>
      </c>
      <c r="AF87" s="936" t="s">
        <v>158</v>
      </c>
      <c r="AG87" s="991" t="s">
        <v>158</v>
      </c>
      <c r="AH87" s="991">
        <v>2.9899999999999999E-2</v>
      </c>
      <c r="AI87" s="936" t="s">
        <v>158</v>
      </c>
      <c r="AJ87" s="991" t="s">
        <v>158</v>
      </c>
      <c r="AK87" s="991">
        <v>0.03</v>
      </c>
      <c r="AL87" s="936" t="s">
        <v>158</v>
      </c>
      <c r="AM87" s="991" t="s">
        <v>158</v>
      </c>
      <c r="AN87" s="991">
        <v>3.0099999999999998E-2</v>
      </c>
      <c r="AO87" s="936" t="s">
        <v>158</v>
      </c>
      <c r="AP87" s="991" t="s">
        <v>158</v>
      </c>
      <c r="AQ87" s="991">
        <v>3.0200000000000001E-2</v>
      </c>
      <c r="AR87" s="936" t="s">
        <v>158</v>
      </c>
      <c r="AS87" s="991" t="s">
        <v>158</v>
      </c>
      <c r="AT87" s="991">
        <v>3.0200000000000001E-2</v>
      </c>
      <c r="AU87" s="936" t="s">
        <v>158</v>
      </c>
      <c r="AV87" s="991" t="s">
        <v>158</v>
      </c>
      <c r="AW87" s="991">
        <v>3.0300000000000001E-2</v>
      </c>
      <c r="AX87" s="936" t="s">
        <v>158</v>
      </c>
      <c r="AY87" s="991" t="s">
        <v>158</v>
      </c>
      <c r="AZ87" s="991">
        <v>0.03</v>
      </c>
      <c r="BA87" s="991" t="s">
        <v>158</v>
      </c>
      <c r="BB87" s="991" t="s">
        <v>158</v>
      </c>
      <c r="BC87" s="991">
        <v>2.9899999999999999E-2</v>
      </c>
      <c r="BD87" s="991" t="s">
        <v>158</v>
      </c>
      <c r="BE87" s="991" t="s">
        <v>158</v>
      </c>
    </row>
    <row r="88" spans="1:57" s="928" customFormat="1" ht="16.5" customHeight="1" x14ac:dyDescent="0.3">
      <c r="A88" s="929"/>
      <c r="B88" s="927"/>
      <c r="C88" s="375"/>
      <c r="D88" s="375"/>
      <c r="E88" s="1275"/>
      <c r="F88" s="937" t="s">
        <v>1416</v>
      </c>
      <c r="G88" s="936">
        <v>2.98E-2</v>
      </c>
      <c r="H88" s="936" t="s">
        <v>158</v>
      </c>
      <c r="I88" s="936" t="s">
        <v>158</v>
      </c>
      <c r="J88" s="936">
        <v>2.9499999999999998E-2</v>
      </c>
      <c r="K88" s="936" t="s">
        <v>158</v>
      </c>
      <c r="L88" s="936" t="s">
        <v>158</v>
      </c>
      <c r="M88" s="936">
        <v>2.98E-2</v>
      </c>
      <c r="N88" s="936" t="s">
        <v>158</v>
      </c>
      <c r="O88" s="936" t="s">
        <v>158</v>
      </c>
      <c r="P88" s="936">
        <v>2.9399999999999999E-2</v>
      </c>
      <c r="Q88" s="936" t="s">
        <v>158</v>
      </c>
      <c r="R88" s="936" t="s">
        <v>158</v>
      </c>
      <c r="S88" s="936">
        <v>2.98E-2</v>
      </c>
      <c r="T88" s="936" t="s">
        <v>158</v>
      </c>
      <c r="U88" s="936" t="s">
        <v>158</v>
      </c>
      <c r="V88" s="990">
        <v>3.0099999999999998E-2</v>
      </c>
      <c r="W88" s="936" t="s">
        <v>158</v>
      </c>
      <c r="X88" s="990" t="s">
        <v>158</v>
      </c>
      <c r="Y88" s="990">
        <v>2.9000000000000001E-2</v>
      </c>
      <c r="Z88" s="936" t="s">
        <v>158</v>
      </c>
      <c r="AA88" s="990" t="s">
        <v>158</v>
      </c>
      <c r="AB88" s="991">
        <v>2.9100000000000001E-2</v>
      </c>
      <c r="AC88" s="936" t="s">
        <v>158</v>
      </c>
      <c r="AD88" s="991" t="s">
        <v>158</v>
      </c>
      <c r="AE88" s="991">
        <v>3.0200000000000001E-2</v>
      </c>
      <c r="AF88" s="936" t="s">
        <v>158</v>
      </c>
      <c r="AG88" s="991" t="s">
        <v>158</v>
      </c>
      <c r="AH88" s="991">
        <v>3.0099999999999998E-2</v>
      </c>
      <c r="AI88" s="936" t="s">
        <v>158</v>
      </c>
      <c r="AJ88" s="991" t="s">
        <v>158</v>
      </c>
      <c r="AK88" s="991">
        <v>3.0099999999999998E-2</v>
      </c>
      <c r="AL88" s="936" t="s">
        <v>158</v>
      </c>
      <c r="AM88" s="991" t="s">
        <v>158</v>
      </c>
      <c r="AN88" s="991">
        <v>3.0200000000000001E-2</v>
      </c>
      <c r="AO88" s="936" t="s">
        <v>158</v>
      </c>
      <c r="AP88" s="991" t="s">
        <v>158</v>
      </c>
      <c r="AQ88" s="991">
        <v>3.0200000000000001E-2</v>
      </c>
      <c r="AR88" s="936" t="s">
        <v>158</v>
      </c>
      <c r="AS88" s="991" t="s">
        <v>158</v>
      </c>
      <c r="AT88" s="991">
        <v>3.0200000000000001E-2</v>
      </c>
      <c r="AU88" s="936" t="s">
        <v>158</v>
      </c>
      <c r="AV88" s="991" t="s">
        <v>158</v>
      </c>
      <c r="AW88" s="991">
        <v>3.04E-2</v>
      </c>
      <c r="AX88" s="936" t="s">
        <v>158</v>
      </c>
      <c r="AY88" s="991" t="s">
        <v>158</v>
      </c>
      <c r="AZ88" s="991">
        <v>3.04E-2</v>
      </c>
      <c r="BA88" s="991" t="s">
        <v>158</v>
      </c>
      <c r="BB88" s="991" t="s">
        <v>158</v>
      </c>
      <c r="BC88" s="991">
        <v>3.0499999999999999E-2</v>
      </c>
      <c r="BD88" s="991" t="s">
        <v>158</v>
      </c>
      <c r="BE88" s="991" t="s">
        <v>158</v>
      </c>
    </row>
    <row r="89" spans="1:57" s="928" customFormat="1" ht="16.5" customHeight="1" x14ac:dyDescent="0.3">
      <c r="A89" s="929"/>
      <c r="B89" s="927"/>
      <c r="C89" s="375"/>
      <c r="D89" s="375"/>
      <c r="E89" s="1275"/>
      <c r="F89" s="937" t="s">
        <v>1417</v>
      </c>
      <c r="G89" s="936">
        <v>2.7199999999999998E-2</v>
      </c>
      <c r="H89" s="936" t="s">
        <v>158</v>
      </c>
      <c r="I89" s="936" t="s">
        <v>158</v>
      </c>
      <c r="J89" s="936">
        <v>2.64E-2</v>
      </c>
      <c r="K89" s="936" t="s">
        <v>158</v>
      </c>
      <c r="L89" s="936" t="s">
        <v>158</v>
      </c>
      <c r="M89" s="936">
        <v>2.64E-2</v>
      </c>
      <c r="N89" s="936" t="s">
        <v>158</v>
      </c>
      <c r="O89" s="936" t="s">
        <v>158</v>
      </c>
      <c r="P89" s="936">
        <v>2.63E-2</v>
      </c>
      <c r="Q89" s="936" t="s">
        <v>158</v>
      </c>
      <c r="R89" s="936" t="s">
        <v>158</v>
      </c>
      <c r="S89" s="936">
        <v>2.8500000000000001E-2</v>
      </c>
      <c r="T89" s="936" t="s">
        <v>158</v>
      </c>
      <c r="U89" s="936" t="s">
        <v>158</v>
      </c>
      <c r="V89" s="990">
        <v>2.8899999999999999E-2</v>
      </c>
      <c r="W89" s="936" t="s">
        <v>158</v>
      </c>
      <c r="X89" s="990" t="s">
        <v>158</v>
      </c>
      <c r="Y89" s="990">
        <v>2.9000000000000001E-2</v>
      </c>
      <c r="Z89" s="936" t="s">
        <v>158</v>
      </c>
      <c r="AA89" s="990" t="s">
        <v>158</v>
      </c>
      <c r="AB89" s="991">
        <v>2.92E-2</v>
      </c>
      <c r="AC89" s="936" t="s">
        <v>158</v>
      </c>
      <c r="AD89" s="991" t="s">
        <v>158</v>
      </c>
      <c r="AE89" s="991">
        <v>2.9899999999999999E-2</v>
      </c>
      <c r="AF89" s="936" t="s">
        <v>158</v>
      </c>
      <c r="AG89" s="991" t="s">
        <v>158</v>
      </c>
      <c r="AH89" s="991">
        <v>2.8799999999999999E-2</v>
      </c>
      <c r="AI89" s="936" t="s">
        <v>158</v>
      </c>
      <c r="AJ89" s="991" t="s">
        <v>158</v>
      </c>
      <c r="AK89" s="991">
        <v>2.9499999999999998E-2</v>
      </c>
      <c r="AL89" s="936" t="s">
        <v>158</v>
      </c>
      <c r="AM89" s="991" t="s">
        <v>158</v>
      </c>
      <c r="AN89" s="991">
        <v>2.9700000000000001E-2</v>
      </c>
      <c r="AO89" s="936" t="s">
        <v>158</v>
      </c>
      <c r="AP89" s="991" t="s">
        <v>158</v>
      </c>
      <c r="AQ89" s="991">
        <v>2.9600000000000001E-2</v>
      </c>
      <c r="AR89" s="936" t="s">
        <v>158</v>
      </c>
      <c r="AS89" s="991" t="s">
        <v>158</v>
      </c>
      <c r="AT89" s="991">
        <v>2.9499999999999998E-2</v>
      </c>
      <c r="AU89" s="936" t="s">
        <v>158</v>
      </c>
      <c r="AV89" s="991" t="s">
        <v>158</v>
      </c>
      <c r="AW89" s="991">
        <v>2.9700000000000001E-2</v>
      </c>
      <c r="AX89" s="936" t="s">
        <v>158</v>
      </c>
      <c r="AY89" s="991" t="s">
        <v>158</v>
      </c>
      <c r="AZ89" s="991">
        <v>2.9700000000000001E-2</v>
      </c>
      <c r="BA89" s="991" t="s">
        <v>158</v>
      </c>
      <c r="BB89" s="991" t="s">
        <v>158</v>
      </c>
      <c r="BC89" s="991">
        <v>2.9700000000000001E-2</v>
      </c>
      <c r="BD89" s="991" t="s">
        <v>158</v>
      </c>
      <c r="BE89" s="991" t="s">
        <v>158</v>
      </c>
    </row>
    <row r="90" spans="1:57" s="928" customFormat="1" ht="16.5" customHeight="1" x14ac:dyDescent="0.3">
      <c r="A90" s="929"/>
      <c r="B90" s="927"/>
      <c r="C90" s="375"/>
      <c r="D90" s="375"/>
      <c r="E90" s="1275"/>
      <c r="F90" s="937" t="s">
        <v>1418</v>
      </c>
      <c r="G90" s="936">
        <v>2.7199999999999998E-2</v>
      </c>
      <c r="H90" s="936" t="s">
        <v>158</v>
      </c>
      <c r="I90" s="936" t="s">
        <v>158</v>
      </c>
      <c r="J90" s="936">
        <v>2.6800000000000001E-2</v>
      </c>
      <c r="K90" s="936" t="s">
        <v>158</v>
      </c>
      <c r="L90" s="936" t="s">
        <v>158</v>
      </c>
      <c r="M90" s="936">
        <v>2.5399999999999999E-2</v>
      </c>
      <c r="N90" s="936" t="s">
        <v>158</v>
      </c>
      <c r="O90" s="936" t="s">
        <v>158</v>
      </c>
      <c r="P90" s="936">
        <v>2.4799999999999999E-2</v>
      </c>
      <c r="Q90" s="936" t="s">
        <v>158</v>
      </c>
      <c r="R90" s="936" t="s">
        <v>158</v>
      </c>
      <c r="S90" s="936">
        <v>2.5700000000000001E-2</v>
      </c>
      <c r="T90" s="936" t="s">
        <v>158</v>
      </c>
      <c r="U90" s="936" t="s">
        <v>158</v>
      </c>
      <c r="V90" s="990">
        <v>2.7199999999999998E-2</v>
      </c>
      <c r="W90" s="936" t="s">
        <v>158</v>
      </c>
      <c r="X90" s="990" t="s">
        <v>158</v>
      </c>
      <c r="Y90" s="990">
        <v>2.6700000000000002E-2</v>
      </c>
      <c r="Z90" s="936" t="s">
        <v>158</v>
      </c>
      <c r="AA90" s="990" t="s">
        <v>158</v>
      </c>
      <c r="AB90" s="991">
        <v>2.6499999999999999E-2</v>
      </c>
      <c r="AC90" s="936" t="s">
        <v>158</v>
      </c>
      <c r="AD90" s="991" t="s">
        <v>158</v>
      </c>
      <c r="AE90" s="991">
        <v>2.7699999999999999E-2</v>
      </c>
      <c r="AF90" s="936" t="s">
        <v>158</v>
      </c>
      <c r="AG90" s="991" t="s">
        <v>158</v>
      </c>
      <c r="AH90" s="991">
        <v>2.76E-2</v>
      </c>
      <c r="AI90" s="936" t="s">
        <v>158</v>
      </c>
      <c r="AJ90" s="991" t="s">
        <v>158</v>
      </c>
      <c r="AK90" s="991">
        <v>2.6599999999999999E-2</v>
      </c>
      <c r="AL90" s="936" t="s">
        <v>158</v>
      </c>
      <c r="AM90" s="991" t="s">
        <v>158</v>
      </c>
      <c r="AN90" s="991">
        <v>2.7E-2</v>
      </c>
      <c r="AO90" s="936" t="s">
        <v>158</v>
      </c>
      <c r="AP90" s="991" t="s">
        <v>158</v>
      </c>
      <c r="AQ90" s="991">
        <v>2.6800000000000001E-2</v>
      </c>
      <c r="AR90" s="936" t="s">
        <v>158</v>
      </c>
      <c r="AS90" s="991" t="s">
        <v>158</v>
      </c>
      <c r="AT90" s="991">
        <v>2.7099999999999999E-2</v>
      </c>
      <c r="AU90" s="936" t="s">
        <v>158</v>
      </c>
      <c r="AV90" s="991" t="s">
        <v>158</v>
      </c>
      <c r="AW90" s="991">
        <v>2.7300000000000001E-2</v>
      </c>
      <c r="AX90" s="936" t="s">
        <v>158</v>
      </c>
      <c r="AY90" s="991" t="s">
        <v>158</v>
      </c>
      <c r="AZ90" s="991">
        <v>2.76E-2</v>
      </c>
      <c r="BA90" s="991" t="s">
        <v>158</v>
      </c>
      <c r="BB90" s="991" t="s">
        <v>158</v>
      </c>
      <c r="BC90" s="991">
        <v>2.76E-2</v>
      </c>
      <c r="BD90" s="991" t="s">
        <v>158</v>
      </c>
      <c r="BE90" s="991" t="s">
        <v>158</v>
      </c>
    </row>
    <row r="91" spans="1:57" s="928" customFormat="1" ht="16.5" customHeight="1" x14ac:dyDescent="0.3">
      <c r="A91" s="929"/>
      <c r="B91" s="927"/>
      <c r="C91" s="375"/>
      <c r="D91" s="375"/>
      <c r="E91" s="1275"/>
      <c r="F91" s="937" t="s">
        <v>1419</v>
      </c>
      <c r="G91" s="936">
        <v>3.9100000000000003E-2</v>
      </c>
      <c r="H91" s="936" t="s">
        <v>158</v>
      </c>
      <c r="I91" s="936" t="s">
        <v>158</v>
      </c>
      <c r="J91" s="936">
        <v>3.8899999999999997E-2</v>
      </c>
      <c r="K91" s="936" t="s">
        <v>158</v>
      </c>
      <c r="L91" s="936" t="s">
        <v>158</v>
      </c>
      <c r="M91" s="936">
        <v>3.85E-2</v>
      </c>
      <c r="N91" s="936" t="s">
        <v>158</v>
      </c>
      <c r="O91" s="936" t="s">
        <v>158</v>
      </c>
      <c r="P91" s="936">
        <v>3.9199999999999999E-2</v>
      </c>
      <c r="Q91" s="936" t="s">
        <v>158</v>
      </c>
      <c r="R91" s="936" t="s">
        <v>158</v>
      </c>
      <c r="S91" s="936">
        <v>3.7100000000000001E-2</v>
      </c>
      <c r="T91" s="936" t="s">
        <v>158</v>
      </c>
      <c r="U91" s="936" t="s">
        <v>158</v>
      </c>
      <c r="V91" s="990">
        <v>3.7199999999999997E-2</v>
      </c>
      <c r="W91" s="936" t="s">
        <v>158</v>
      </c>
      <c r="X91" s="990" t="s">
        <v>158</v>
      </c>
      <c r="Y91" s="990">
        <v>3.6900000000000002E-2</v>
      </c>
      <c r="Z91" s="936" t="s">
        <v>158</v>
      </c>
      <c r="AA91" s="990" t="s">
        <v>158</v>
      </c>
      <c r="AB91" s="991">
        <v>3.7400000000000003E-2</v>
      </c>
      <c r="AC91" s="936" t="s">
        <v>158</v>
      </c>
      <c r="AD91" s="991" t="s">
        <v>158</v>
      </c>
      <c r="AE91" s="991">
        <v>3.7600000000000001E-2</v>
      </c>
      <c r="AF91" s="936" t="s">
        <v>158</v>
      </c>
      <c r="AG91" s="991" t="s">
        <v>158</v>
      </c>
      <c r="AH91" s="991">
        <v>3.09E-2</v>
      </c>
      <c r="AI91" s="936" t="s">
        <v>158</v>
      </c>
      <c r="AJ91" s="991" t="s">
        <v>158</v>
      </c>
      <c r="AK91" s="991">
        <v>3.0700000000000002E-2</v>
      </c>
      <c r="AL91" s="936" t="s">
        <v>158</v>
      </c>
      <c r="AM91" s="991" t="s">
        <v>158</v>
      </c>
      <c r="AN91" s="991">
        <v>3.0499999999999999E-2</v>
      </c>
      <c r="AO91" s="936" t="s">
        <v>158</v>
      </c>
      <c r="AP91" s="991" t="s">
        <v>158</v>
      </c>
      <c r="AQ91" s="991">
        <v>3.0800000000000001E-2</v>
      </c>
      <c r="AR91" s="936" t="s">
        <v>158</v>
      </c>
      <c r="AS91" s="991" t="s">
        <v>158</v>
      </c>
      <c r="AT91" s="991">
        <v>3.0800000000000001E-2</v>
      </c>
      <c r="AU91" s="936" t="s">
        <v>158</v>
      </c>
      <c r="AV91" s="991" t="s">
        <v>158</v>
      </c>
      <c r="AW91" s="991">
        <v>3.0800000000000001E-2</v>
      </c>
      <c r="AX91" s="936" t="s">
        <v>158</v>
      </c>
      <c r="AY91" s="991" t="s">
        <v>158</v>
      </c>
      <c r="AZ91" s="991">
        <v>3.0700000000000002E-2</v>
      </c>
      <c r="BA91" s="991" t="s">
        <v>158</v>
      </c>
      <c r="BB91" s="991" t="s">
        <v>158</v>
      </c>
      <c r="BC91" s="991">
        <v>3.09E-2</v>
      </c>
      <c r="BD91" s="991" t="s">
        <v>158</v>
      </c>
      <c r="BE91" s="991" t="s">
        <v>158</v>
      </c>
    </row>
    <row r="92" spans="1:57" s="928" customFormat="1" ht="16.5" customHeight="1" x14ac:dyDescent="0.3">
      <c r="A92" s="929"/>
      <c r="B92" s="927"/>
      <c r="C92" s="375"/>
      <c r="D92" s="375"/>
      <c r="E92" s="1275"/>
      <c r="F92" s="937" t="s">
        <v>1420</v>
      </c>
      <c r="G92" s="936">
        <v>3.32E-2</v>
      </c>
      <c r="H92" s="936" t="s">
        <v>158</v>
      </c>
      <c r="I92" s="936" t="s">
        <v>158</v>
      </c>
      <c r="J92" s="936">
        <v>3.4799999999999998E-2</v>
      </c>
      <c r="K92" s="936" t="s">
        <v>158</v>
      </c>
      <c r="L92" s="936" t="s">
        <v>158</v>
      </c>
      <c r="M92" s="936">
        <v>3.1600000000000003E-2</v>
      </c>
      <c r="N92" s="936" t="s">
        <v>158</v>
      </c>
      <c r="O92" s="936" t="s">
        <v>158</v>
      </c>
      <c r="P92" s="936">
        <v>3.3399999999999999E-2</v>
      </c>
      <c r="Q92" s="936" t="s">
        <v>158</v>
      </c>
      <c r="R92" s="936" t="s">
        <v>158</v>
      </c>
      <c r="S92" s="936">
        <v>3.2000000000000001E-2</v>
      </c>
      <c r="T92" s="936" t="s">
        <v>158</v>
      </c>
      <c r="U92" s="936" t="s">
        <v>158</v>
      </c>
      <c r="V92" s="990">
        <v>3.04E-2</v>
      </c>
      <c r="W92" s="936" t="s">
        <v>158</v>
      </c>
      <c r="X92" s="990" t="s">
        <v>158</v>
      </c>
      <c r="Y92" s="990">
        <v>3.1800000000000002E-2</v>
      </c>
      <c r="Z92" s="936" t="s">
        <v>158</v>
      </c>
      <c r="AA92" s="990" t="s">
        <v>158</v>
      </c>
      <c r="AB92" s="991">
        <v>3.1600000000000003E-2</v>
      </c>
      <c r="AC92" s="936" t="s">
        <v>158</v>
      </c>
      <c r="AD92" s="991" t="s">
        <v>158</v>
      </c>
      <c r="AE92" s="991">
        <v>3.2099999999999997E-2</v>
      </c>
      <c r="AF92" s="936" t="s">
        <v>158</v>
      </c>
      <c r="AG92" s="991" t="s">
        <v>158</v>
      </c>
      <c r="AH92" s="991">
        <v>3.3500000000000002E-2</v>
      </c>
      <c r="AI92" s="936" t="s">
        <v>158</v>
      </c>
      <c r="AJ92" s="991" t="s">
        <v>158</v>
      </c>
      <c r="AK92" s="991">
        <v>3.3099999999999997E-2</v>
      </c>
      <c r="AL92" s="936" t="s">
        <v>158</v>
      </c>
      <c r="AM92" s="991" t="s">
        <v>158</v>
      </c>
      <c r="AN92" s="991">
        <v>3.2500000000000001E-2</v>
      </c>
      <c r="AO92" s="936" t="s">
        <v>158</v>
      </c>
      <c r="AP92" s="991" t="s">
        <v>158</v>
      </c>
      <c r="AQ92" s="991">
        <v>3.2199999999999999E-2</v>
      </c>
      <c r="AR92" s="936" t="s">
        <v>158</v>
      </c>
      <c r="AS92" s="991" t="s">
        <v>158</v>
      </c>
      <c r="AT92" s="991">
        <v>3.2599999999999997E-2</v>
      </c>
      <c r="AU92" s="936" t="s">
        <v>158</v>
      </c>
      <c r="AV92" s="991" t="s">
        <v>158</v>
      </c>
      <c r="AW92" s="991">
        <v>3.3000000000000002E-2</v>
      </c>
      <c r="AX92" s="936" t="s">
        <v>158</v>
      </c>
      <c r="AY92" s="991" t="s">
        <v>158</v>
      </c>
      <c r="AZ92" s="991">
        <v>3.3500000000000002E-2</v>
      </c>
      <c r="BA92" s="991" t="s">
        <v>158</v>
      </c>
      <c r="BB92" s="991" t="s">
        <v>158</v>
      </c>
      <c r="BC92" s="991">
        <v>3.3000000000000002E-2</v>
      </c>
      <c r="BD92" s="991" t="s">
        <v>158</v>
      </c>
      <c r="BE92" s="991" t="s">
        <v>158</v>
      </c>
    </row>
    <row r="93" spans="1:57" s="928" customFormat="1" ht="16.5" customHeight="1" x14ac:dyDescent="0.3">
      <c r="A93" s="929"/>
      <c r="B93" s="927"/>
      <c r="C93" s="375"/>
      <c r="D93" s="375"/>
      <c r="E93" s="1275"/>
      <c r="F93" s="937" t="s">
        <v>1421</v>
      </c>
      <c r="G93" s="936">
        <v>2.58E-2</v>
      </c>
      <c r="H93" s="936" t="s">
        <v>158</v>
      </c>
      <c r="I93" s="936" t="s">
        <v>158</v>
      </c>
      <c r="J93" s="936">
        <v>2.4299999999999999E-2</v>
      </c>
      <c r="K93" s="936" t="s">
        <v>158</v>
      </c>
      <c r="L93" s="936" t="s">
        <v>158</v>
      </c>
      <c r="M93" s="936">
        <v>2.5100000000000001E-2</v>
      </c>
      <c r="N93" s="936" t="s">
        <v>158</v>
      </c>
      <c r="O93" s="936" t="s">
        <v>158</v>
      </c>
      <c r="P93" s="936">
        <v>2.46E-2</v>
      </c>
      <c r="Q93" s="936" t="s">
        <v>158</v>
      </c>
      <c r="R93" s="936" t="s">
        <v>158</v>
      </c>
      <c r="S93" s="936">
        <v>2.46E-2</v>
      </c>
      <c r="T93" s="936" t="s">
        <v>158</v>
      </c>
      <c r="U93" s="936" t="s">
        <v>158</v>
      </c>
      <c r="V93" s="990">
        <v>2.46E-2</v>
      </c>
      <c r="W93" s="936" t="s">
        <v>158</v>
      </c>
      <c r="X93" s="990" t="s">
        <v>158</v>
      </c>
      <c r="Y93" s="990">
        <v>2.46E-2</v>
      </c>
      <c r="Z93" s="936" t="s">
        <v>158</v>
      </c>
      <c r="AA93" s="990" t="s">
        <v>158</v>
      </c>
      <c r="AB93" s="991">
        <v>3.3599999999999998E-2</v>
      </c>
      <c r="AC93" s="936" t="s">
        <v>158</v>
      </c>
      <c r="AD93" s="991" t="s">
        <v>158</v>
      </c>
      <c r="AE93" s="991">
        <v>2.98E-2</v>
      </c>
      <c r="AF93" s="936" t="s">
        <v>158</v>
      </c>
      <c r="AG93" s="991" t="s">
        <v>158</v>
      </c>
      <c r="AH93" s="991">
        <v>2.5999999999999999E-2</v>
      </c>
      <c r="AI93" s="936" t="s">
        <v>158</v>
      </c>
      <c r="AJ93" s="991" t="s">
        <v>158</v>
      </c>
      <c r="AK93" s="991">
        <v>2.5999999999999999E-2</v>
      </c>
      <c r="AL93" s="936" t="s">
        <v>158</v>
      </c>
      <c r="AM93" s="991" t="s">
        <v>158</v>
      </c>
      <c r="AN93" s="991">
        <v>2.52E-2</v>
      </c>
      <c r="AO93" s="936" t="s">
        <v>158</v>
      </c>
      <c r="AP93" s="991" t="s">
        <v>158</v>
      </c>
      <c r="AQ93" s="991">
        <v>2.58E-2</v>
      </c>
      <c r="AR93" s="936" t="s">
        <v>158</v>
      </c>
      <c r="AS93" s="991" t="s">
        <v>158</v>
      </c>
      <c r="AT93" s="991">
        <v>2.58E-2</v>
      </c>
      <c r="AU93" s="936" t="s">
        <v>158</v>
      </c>
      <c r="AV93" s="991" t="s">
        <v>158</v>
      </c>
      <c r="AW93" s="991">
        <v>2.5999999999999999E-2</v>
      </c>
      <c r="AX93" s="936" t="s">
        <v>158</v>
      </c>
      <c r="AY93" s="991" t="s">
        <v>158</v>
      </c>
      <c r="AZ93" s="991">
        <v>2.6100000000000002E-2</v>
      </c>
      <c r="BA93" s="991" t="s">
        <v>158</v>
      </c>
      <c r="BB93" s="991" t="s">
        <v>158</v>
      </c>
      <c r="BC93" s="991">
        <v>2.64E-2</v>
      </c>
      <c r="BD93" s="991" t="s">
        <v>158</v>
      </c>
      <c r="BE93" s="991" t="s">
        <v>158</v>
      </c>
    </row>
    <row r="94" spans="1:57" s="928" customFormat="1" ht="16.5" customHeight="1" x14ac:dyDescent="0.3">
      <c r="A94" s="929"/>
      <c r="B94" s="927"/>
      <c r="C94" s="375"/>
      <c r="D94" s="375"/>
      <c r="E94" s="1275"/>
      <c r="F94" s="937" t="s">
        <v>1422</v>
      </c>
      <c r="G94" s="936">
        <v>2.93E-2</v>
      </c>
      <c r="H94" s="936" t="s">
        <v>158</v>
      </c>
      <c r="I94" s="936" t="s">
        <v>158</v>
      </c>
      <c r="J94" s="936">
        <v>2.9100000000000001E-2</v>
      </c>
      <c r="K94" s="936" t="s">
        <v>158</v>
      </c>
      <c r="L94" s="936" t="s">
        <v>158</v>
      </c>
      <c r="M94" s="936">
        <v>2.9499999999999998E-2</v>
      </c>
      <c r="N94" s="936" t="s">
        <v>158</v>
      </c>
      <c r="O94" s="936" t="s">
        <v>158</v>
      </c>
      <c r="P94" s="936">
        <v>3.0099999999999998E-2</v>
      </c>
      <c r="Q94" s="936" t="s">
        <v>158</v>
      </c>
      <c r="R94" s="936" t="s">
        <v>158</v>
      </c>
      <c r="S94" s="936">
        <v>2.93E-2</v>
      </c>
      <c r="T94" s="936" t="s">
        <v>158</v>
      </c>
      <c r="U94" s="936" t="s">
        <v>158</v>
      </c>
      <c r="V94" s="990">
        <v>2.98E-2</v>
      </c>
      <c r="W94" s="936" t="s">
        <v>158</v>
      </c>
      <c r="X94" s="990" t="s">
        <v>158</v>
      </c>
      <c r="Y94" s="990">
        <v>2.9600000000000001E-2</v>
      </c>
      <c r="Z94" s="936" t="s">
        <v>158</v>
      </c>
      <c r="AA94" s="990" t="s">
        <v>158</v>
      </c>
      <c r="AB94" s="991">
        <v>2.98E-2</v>
      </c>
      <c r="AC94" s="936" t="s">
        <v>158</v>
      </c>
      <c r="AD94" s="991" t="s">
        <v>158</v>
      </c>
      <c r="AE94" s="991">
        <v>2.9700000000000001E-2</v>
      </c>
      <c r="AF94" s="936" t="s">
        <v>158</v>
      </c>
      <c r="AG94" s="991" t="s">
        <v>158</v>
      </c>
      <c r="AH94" s="991">
        <v>2.9899999999999999E-2</v>
      </c>
      <c r="AI94" s="936" t="s">
        <v>158</v>
      </c>
      <c r="AJ94" s="991" t="s">
        <v>158</v>
      </c>
      <c r="AK94" s="991">
        <v>0.03</v>
      </c>
      <c r="AL94" s="936" t="s">
        <v>158</v>
      </c>
      <c r="AM94" s="991" t="s">
        <v>158</v>
      </c>
      <c r="AN94" s="991">
        <v>3.0200000000000001E-2</v>
      </c>
      <c r="AO94" s="936" t="s">
        <v>158</v>
      </c>
      <c r="AP94" s="991" t="s">
        <v>158</v>
      </c>
      <c r="AQ94" s="991">
        <v>2.92E-2</v>
      </c>
      <c r="AR94" s="936" t="s">
        <v>158</v>
      </c>
      <c r="AS94" s="991" t="s">
        <v>158</v>
      </c>
      <c r="AT94" s="991">
        <v>2.9100000000000001E-2</v>
      </c>
      <c r="AU94" s="936" t="s">
        <v>158</v>
      </c>
      <c r="AV94" s="991" t="s">
        <v>158</v>
      </c>
      <c r="AW94" s="991">
        <v>2.92E-2</v>
      </c>
      <c r="AX94" s="936" t="s">
        <v>158</v>
      </c>
      <c r="AY94" s="991" t="s">
        <v>158</v>
      </c>
      <c r="AZ94" s="991">
        <v>2.93E-2</v>
      </c>
      <c r="BA94" s="991" t="s">
        <v>158</v>
      </c>
      <c r="BB94" s="991" t="s">
        <v>158</v>
      </c>
      <c r="BC94" s="991">
        <v>2.92E-2</v>
      </c>
      <c r="BD94" s="991" t="s">
        <v>158</v>
      </c>
      <c r="BE94" s="991" t="s">
        <v>158</v>
      </c>
    </row>
    <row r="95" spans="1:57" s="928" customFormat="1" ht="16.5" customHeight="1" x14ac:dyDescent="0.3">
      <c r="A95" s="929"/>
      <c r="B95" s="927"/>
      <c r="C95" s="375"/>
      <c r="D95" s="375"/>
      <c r="E95" s="1275"/>
      <c r="F95" s="937" t="s">
        <v>1423</v>
      </c>
      <c r="G95" s="936">
        <v>3.1E-2</v>
      </c>
      <c r="H95" s="936" t="s">
        <v>158</v>
      </c>
      <c r="I95" s="936" t="s">
        <v>158</v>
      </c>
      <c r="J95" s="936">
        <v>3.1099999999999999E-2</v>
      </c>
      <c r="K95" s="936" t="s">
        <v>158</v>
      </c>
      <c r="L95" s="936" t="s">
        <v>158</v>
      </c>
      <c r="M95" s="936">
        <v>3.1E-2</v>
      </c>
      <c r="N95" s="936" t="s">
        <v>158</v>
      </c>
      <c r="O95" s="936" t="s">
        <v>158</v>
      </c>
      <c r="P95" s="936">
        <v>3.04E-2</v>
      </c>
      <c r="Q95" s="936" t="s">
        <v>158</v>
      </c>
      <c r="R95" s="936" t="s">
        <v>158</v>
      </c>
      <c r="S95" s="936">
        <v>3.0300000000000001E-2</v>
      </c>
      <c r="T95" s="936" t="s">
        <v>158</v>
      </c>
      <c r="U95" s="936" t="s">
        <v>158</v>
      </c>
      <c r="V95" s="990">
        <v>3.0099999999999998E-2</v>
      </c>
      <c r="W95" s="936" t="s">
        <v>158</v>
      </c>
      <c r="X95" s="990" t="s">
        <v>158</v>
      </c>
      <c r="Y95" s="990">
        <v>2.98E-2</v>
      </c>
      <c r="Z95" s="936" t="s">
        <v>158</v>
      </c>
      <c r="AA95" s="990" t="s">
        <v>158</v>
      </c>
      <c r="AB95" s="991">
        <v>2.9899999999999999E-2</v>
      </c>
      <c r="AC95" s="936" t="s">
        <v>158</v>
      </c>
      <c r="AD95" s="991" t="s">
        <v>158</v>
      </c>
      <c r="AE95" s="991">
        <v>3.0200000000000001E-2</v>
      </c>
      <c r="AF95" s="936" t="s">
        <v>158</v>
      </c>
      <c r="AG95" s="991" t="s">
        <v>158</v>
      </c>
      <c r="AH95" s="991">
        <v>0.03</v>
      </c>
      <c r="AI95" s="936" t="s">
        <v>158</v>
      </c>
      <c r="AJ95" s="991" t="s">
        <v>158</v>
      </c>
      <c r="AK95" s="991">
        <v>2.93E-2</v>
      </c>
      <c r="AL95" s="936" t="s">
        <v>158</v>
      </c>
      <c r="AM95" s="991" t="s">
        <v>158</v>
      </c>
      <c r="AN95" s="991">
        <v>2.9100000000000001E-2</v>
      </c>
      <c r="AO95" s="936" t="s">
        <v>158</v>
      </c>
      <c r="AP95" s="991" t="s">
        <v>158</v>
      </c>
      <c r="AQ95" s="991">
        <v>2.9700000000000001E-2</v>
      </c>
      <c r="AR95" s="936" t="s">
        <v>158</v>
      </c>
      <c r="AS95" s="991" t="s">
        <v>158</v>
      </c>
      <c r="AT95" s="991">
        <v>2.9499999999999998E-2</v>
      </c>
      <c r="AU95" s="936" t="s">
        <v>158</v>
      </c>
      <c r="AV95" s="991" t="s">
        <v>158</v>
      </c>
      <c r="AW95" s="991">
        <v>2.9399999999999999E-2</v>
      </c>
      <c r="AX95" s="936" t="s">
        <v>158</v>
      </c>
      <c r="AY95" s="991" t="s">
        <v>158</v>
      </c>
      <c r="AZ95" s="991">
        <v>2.93E-2</v>
      </c>
      <c r="BA95" s="991" t="s">
        <v>158</v>
      </c>
      <c r="BB95" s="991" t="s">
        <v>158</v>
      </c>
      <c r="BC95" s="991">
        <v>2.93E-2</v>
      </c>
      <c r="BD95" s="991" t="s">
        <v>158</v>
      </c>
      <c r="BE95" s="991" t="s">
        <v>158</v>
      </c>
    </row>
    <row r="96" spans="1:57" s="928" customFormat="1" ht="16.5" customHeight="1" x14ac:dyDescent="0.3">
      <c r="A96" s="929"/>
      <c r="B96" s="927"/>
      <c r="C96" s="375"/>
      <c r="D96" s="375"/>
      <c r="E96" s="1275"/>
      <c r="F96" s="937" t="s">
        <v>1424</v>
      </c>
      <c r="G96" s="936">
        <v>2.92E-2</v>
      </c>
      <c r="H96" s="936" t="s">
        <v>158</v>
      </c>
      <c r="I96" s="936" t="s">
        <v>158</v>
      </c>
      <c r="J96" s="936">
        <v>2.9399999999999999E-2</v>
      </c>
      <c r="K96" s="936" t="s">
        <v>158</v>
      </c>
      <c r="L96" s="936" t="s">
        <v>158</v>
      </c>
      <c r="M96" s="936">
        <v>2.93E-2</v>
      </c>
      <c r="N96" s="936" t="s">
        <v>158</v>
      </c>
      <c r="O96" s="936" t="s">
        <v>158</v>
      </c>
      <c r="P96" s="936">
        <v>2.8799999999999999E-2</v>
      </c>
      <c r="Q96" s="936" t="s">
        <v>158</v>
      </c>
      <c r="R96" s="936" t="s">
        <v>158</v>
      </c>
      <c r="S96" s="936">
        <v>2.92E-2</v>
      </c>
      <c r="T96" s="936" t="s">
        <v>158</v>
      </c>
      <c r="U96" s="936" t="s">
        <v>158</v>
      </c>
      <c r="V96" s="990">
        <v>2.9100000000000001E-2</v>
      </c>
      <c r="W96" s="936" t="s">
        <v>158</v>
      </c>
      <c r="X96" s="990" t="s">
        <v>158</v>
      </c>
      <c r="Y96" s="990">
        <v>3.0300000000000001E-2</v>
      </c>
      <c r="Z96" s="936" t="s">
        <v>158</v>
      </c>
      <c r="AA96" s="990" t="s">
        <v>158</v>
      </c>
      <c r="AB96" s="991">
        <v>2.98E-2</v>
      </c>
      <c r="AC96" s="936" t="s">
        <v>158</v>
      </c>
      <c r="AD96" s="991" t="s">
        <v>158</v>
      </c>
      <c r="AE96" s="991">
        <v>3.0200000000000001E-2</v>
      </c>
      <c r="AF96" s="936" t="s">
        <v>158</v>
      </c>
      <c r="AG96" s="991" t="s">
        <v>158</v>
      </c>
      <c r="AH96" s="991">
        <v>3.1099999999999999E-2</v>
      </c>
      <c r="AI96" s="936" t="s">
        <v>158</v>
      </c>
      <c r="AJ96" s="991" t="s">
        <v>158</v>
      </c>
      <c r="AK96" s="991">
        <v>3.0800000000000001E-2</v>
      </c>
      <c r="AL96" s="936" t="s">
        <v>158</v>
      </c>
      <c r="AM96" s="991" t="s">
        <v>158</v>
      </c>
      <c r="AN96" s="991">
        <v>3.0300000000000001E-2</v>
      </c>
      <c r="AO96" s="936" t="s">
        <v>158</v>
      </c>
      <c r="AP96" s="991" t="s">
        <v>158</v>
      </c>
      <c r="AQ96" s="991">
        <v>3.0300000000000001E-2</v>
      </c>
      <c r="AR96" s="936" t="s">
        <v>158</v>
      </c>
      <c r="AS96" s="991" t="s">
        <v>158</v>
      </c>
      <c r="AT96" s="991">
        <v>3.0700000000000002E-2</v>
      </c>
      <c r="AU96" s="936" t="s">
        <v>158</v>
      </c>
      <c r="AV96" s="991" t="s">
        <v>158</v>
      </c>
      <c r="AW96" s="991">
        <v>3.09E-2</v>
      </c>
      <c r="AX96" s="936" t="s">
        <v>158</v>
      </c>
      <c r="AY96" s="991" t="s">
        <v>158</v>
      </c>
      <c r="AZ96" s="991">
        <v>3.0599999999999999E-2</v>
      </c>
      <c r="BA96" s="991" t="s">
        <v>158</v>
      </c>
      <c r="BB96" s="991" t="s">
        <v>158</v>
      </c>
      <c r="BC96" s="991">
        <v>3.0599999999999999E-2</v>
      </c>
      <c r="BD96" s="991" t="s">
        <v>158</v>
      </c>
      <c r="BE96" s="991" t="s">
        <v>158</v>
      </c>
    </row>
    <row r="97" spans="1:57" s="928" customFormat="1" ht="16.5" customHeight="1" x14ac:dyDescent="0.3">
      <c r="A97" s="929"/>
      <c r="B97" s="927"/>
      <c r="C97" s="375"/>
      <c r="D97" s="375"/>
      <c r="E97" s="1275"/>
      <c r="F97" s="937" t="s">
        <v>1425</v>
      </c>
      <c r="G97" s="936">
        <v>2.41E-2</v>
      </c>
      <c r="H97" s="936" t="s">
        <v>158</v>
      </c>
      <c r="I97" s="936" t="s">
        <v>158</v>
      </c>
      <c r="J97" s="936">
        <v>2.41E-2</v>
      </c>
      <c r="K97" s="936" t="s">
        <v>158</v>
      </c>
      <c r="L97" s="936" t="s">
        <v>158</v>
      </c>
      <c r="M97" s="936">
        <v>2.4199999999999999E-2</v>
      </c>
      <c r="N97" s="936" t="s">
        <v>158</v>
      </c>
      <c r="O97" s="936" t="s">
        <v>158</v>
      </c>
      <c r="P97" s="936">
        <v>2.41E-2</v>
      </c>
      <c r="Q97" s="936" t="s">
        <v>158</v>
      </c>
      <c r="R97" s="936" t="s">
        <v>158</v>
      </c>
      <c r="S97" s="936">
        <v>2.7799999999999998E-2</v>
      </c>
      <c r="T97" s="936" t="s">
        <v>158</v>
      </c>
      <c r="U97" s="936" t="s">
        <v>158</v>
      </c>
      <c r="V97" s="990">
        <v>2.6100000000000002E-2</v>
      </c>
      <c r="W97" s="936" t="s">
        <v>158</v>
      </c>
      <c r="X97" s="990" t="s">
        <v>158</v>
      </c>
      <c r="Y97" s="990">
        <v>2.64E-2</v>
      </c>
      <c r="Z97" s="936" t="s">
        <v>158</v>
      </c>
      <c r="AA97" s="990" t="s">
        <v>158</v>
      </c>
      <c r="AB97" s="991">
        <v>2.5899999999999999E-2</v>
      </c>
      <c r="AC97" s="936" t="s">
        <v>158</v>
      </c>
      <c r="AD97" s="991" t="s">
        <v>158</v>
      </c>
      <c r="AE97" s="991">
        <v>2.6200000000000001E-2</v>
      </c>
      <c r="AF97" s="936" t="s">
        <v>158</v>
      </c>
      <c r="AG97" s="991" t="s">
        <v>158</v>
      </c>
      <c r="AH97" s="991">
        <v>2.6499999999999999E-2</v>
      </c>
      <c r="AI97" s="936" t="s">
        <v>158</v>
      </c>
      <c r="AJ97" s="991" t="s">
        <v>158</v>
      </c>
      <c r="AK97" s="991">
        <v>2.6800000000000001E-2</v>
      </c>
      <c r="AL97" s="936" t="s">
        <v>158</v>
      </c>
      <c r="AM97" s="991" t="s">
        <v>158</v>
      </c>
      <c r="AN97" s="991">
        <v>2.5999999999999999E-2</v>
      </c>
      <c r="AO97" s="936" t="s">
        <v>158</v>
      </c>
      <c r="AP97" s="991" t="s">
        <v>158</v>
      </c>
      <c r="AQ97" s="991">
        <v>2.46E-2</v>
      </c>
      <c r="AR97" s="936" t="s">
        <v>158</v>
      </c>
      <c r="AS97" s="991" t="s">
        <v>158</v>
      </c>
      <c r="AT97" s="991">
        <v>2.5399999999999999E-2</v>
      </c>
      <c r="AU97" s="936" t="s">
        <v>158</v>
      </c>
      <c r="AV97" s="991" t="s">
        <v>158</v>
      </c>
      <c r="AW97" s="991">
        <v>2.5399999999999999E-2</v>
      </c>
      <c r="AX97" s="936" t="s">
        <v>158</v>
      </c>
      <c r="AY97" s="991" t="s">
        <v>158</v>
      </c>
      <c r="AZ97" s="991">
        <v>2.5499999999999998E-2</v>
      </c>
      <c r="BA97" s="991" t="s">
        <v>158</v>
      </c>
      <c r="BB97" s="991" t="s">
        <v>158</v>
      </c>
      <c r="BC97" s="991">
        <v>2.4500000000000001E-2</v>
      </c>
      <c r="BD97" s="991" t="s">
        <v>158</v>
      </c>
      <c r="BE97" s="991" t="s">
        <v>158</v>
      </c>
    </row>
    <row r="98" spans="1:57" s="928" customFormat="1" ht="16.5" customHeight="1" x14ac:dyDescent="0.3">
      <c r="A98" s="929"/>
      <c r="B98" s="927"/>
      <c r="C98" s="375"/>
      <c r="D98" s="375"/>
      <c r="E98" s="1275"/>
      <c r="F98" s="937" t="s">
        <v>1426</v>
      </c>
      <c r="G98" s="936">
        <v>2.9700000000000001E-2</v>
      </c>
      <c r="H98" s="936" t="s">
        <v>158</v>
      </c>
      <c r="I98" s="936" t="s">
        <v>158</v>
      </c>
      <c r="J98" s="936">
        <v>2.9100000000000001E-2</v>
      </c>
      <c r="K98" s="936" t="s">
        <v>158</v>
      </c>
      <c r="L98" s="936" t="s">
        <v>158</v>
      </c>
      <c r="M98" s="936">
        <v>2.9700000000000001E-2</v>
      </c>
      <c r="N98" s="936" t="s">
        <v>158</v>
      </c>
      <c r="O98" s="936" t="s">
        <v>158</v>
      </c>
      <c r="P98" s="936">
        <v>2.92E-2</v>
      </c>
      <c r="Q98" s="936" t="s">
        <v>158</v>
      </c>
      <c r="R98" s="936" t="s">
        <v>158</v>
      </c>
      <c r="S98" s="936">
        <v>2.93E-2</v>
      </c>
      <c r="T98" s="936" t="s">
        <v>158</v>
      </c>
      <c r="U98" s="936" t="s">
        <v>158</v>
      </c>
      <c r="V98" s="990">
        <v>2.93E-2</v>
      </c>
      <c r="W98" s="936" t="s">
        <v>158</v>
      </c>
      <c r="X98" s="990" t="s">
        <v>158</v>
      </c>
      <c r="Y98" s="990">
        <v>2.98E-2</v>
      </c>
      <c r="Z98" s="936" t="s">
        <v>158</v>
      </c>
      <c r="AA98" s="990" t="s">
        <v>158</v>
      </c>
      <c r="AB98" s="991">
        <v>2.98E-2</v>
      </c>
      <c r="AC98" s="936" t="s">
        <v>158</v>
      </c>
      <c r="AD98" s="991" t="s">
        <v>158</v>
      </c>
      <c r="AE98" s="991">
        <v>3.0099999999999998E-2</v>
      </c>
      <c r="AF98" s="936" t="s">
        <v>158</v>
      </c>
      <c r="AG98" s="991" t="s">
        <v>158</v>
      </c>
      <c r="AH98" s="991">
        <v>0.03</v>
      </c>
      <c r="AI98" s="936" t="s">
        <v>158</v>
      </c>
      <c r="AJ98" s="991" t="s">
        <v>158</v>
      </c>
      <c r="AK98" s="991">
        <v>2.93E-2</v>
      </c>
      <c r="AL98" s="936" t="s">
        <v>158</v>
      </c>
      <c r="AM98" s="991" t="s">
        <v>158</v>
      </c>
      <c r="AN98" s="991">
        <v>2.92E-2</v>
      </c>
      <c r="AO98" s="936" t="s">
        <v>158</v>
      </c>
      <c r="AP98" s="991" t="s">
        <v>158</v>
      </c>
      <c r="AQ98" s="991">
        <v>2.98E-2</v>
      </c>
      <c r="AR98" s="936" t="s">
        <v>158</v>
      </c>
      <c r="AS98" s="991" t="s">
        <v>158</v>
      </c>
      <c r="AT98" s="991">
        <v>2.92E-2</v>
      </c>
      <c r="AU98" s="936" t="s">
        <v>158</v>
      </c>
      <c r="AV98" s="991" t="s">
        <v>158</v>
      </c>
      <c r="AW98" s="991">
        <v>2.93E-2</v>
      </c>
      <c r="AX98" s="936" t="s">
        <v>158</v>
      </c>
      <c r="AY98" s="991" t="s">
        <v>158</v>
      </c>
      <c r="AZ98" s="991">
        <v>2.9399999999999999E-2</v>
      </c>
      <c r="BA98" s="991" t="s">
        <v>158</v>
      </c>
      <c r="BB98" s="991" t="s">
        <v>158</v>
      </c>
      <c r="BC98" s="991">
        <v>2.93E-2</v>
      </c>
      <c r="BD98" s="991" t="s">
        <v>158</v>
      </c>
      <c r="BE98" s="991" t="s">
        <v>158</v>
      </c>
    </row>
    <row r="99" spans="1:57" s="928" customFormat="1" ht="16.5" customHeight="1" x14ac:dyDescent="0.3">
      <c r="A99" s="929"/>
      <c r="B99" s="927"/>
      <c r="C99" s="375"/>
      <c r="D99" s="375"/>
      <c r="E99" s="1275"/>
      <c r="F99" s="937" t="s">
        <v>1427</v>
      </c>
      <c r="G99" s="936">
        <v>2.7E-2</v>
      </c>
      <c r="H99" s="936" t="s">
        <v>158</v>
      </c>
      <c r="I99" s="936" t="s">
        <v>158</v>
      </c>
      <c r="J99" s="936">
        <v>2.7099999999999999E-2</v>
      </c>
      <c r="K99" s="936" t="s">
        <v>158</v>
      </c>
      <c r="L99" s="936" t="s">
        <v>158</v>
      </c>
      <c r="M99" s="936">
        <v>2.7E-2</v>
      </c>
      <c r="N99" s="936" t="s">
        <v>158</v>
      </c>
      <c r="O99" s="936" t="s">
        <v>158</v>
      </c>
      <c r="P99" s="936">
        <v>2.7799999999999998E-2</v>
      </c>
      <c r="Q99" s="936" t="s">
        <v>158</v>
      </c>
      <c r="R99" s="936" t="s">
        <v>158</v>
      </c>
      <c r="S99" s="936">
        <v>2.7699999999999999E-2</v>
      </c>
      <c r="T99" s="936" t="s">
        <v>158</v>
      </c>
      <c r="U99" s="936" t="s">
        <v>158</v>
      </c>
      <c r="V99" s="990">
        <v>2.7900000000000001E-2</v>
      </c>
      <c r="W99" s="936" t="s">
        <v>158</v>
      </c>
      <c r="X99" s="990" t="s">
        <v>158</v>
      </c>
      <c r="Y99" s="990">
        <v>2.9000000000000001E-2</v>
      </c>
      <c r="Z99" s="936" t="s">
        <v>158</v>
      </c>
      <c r="AA99" s="990" t="s">
        <v>158</v>
      </c>
      <c r="AB99" s="991">
        <v>2.9000000000000001E-2</v>
      </c>
      <c r="AC99" s="936" t="s">
        <v>158</v>
      </c>
      <c r="AD99" s="991" t="s">
        <v>158</v>
      </c>
      <c r="AE99" s="991">
        <v>2.93E-2</v>
      </c>
      <c r="AF99" s="936" t="s">
        <v>158</v>
      </c>
      <c r="AG99" s="991" t="s">
        <v>158</v>
      </c>
      <c r="AH99" s="991">
        <v>2.9399999999999999E-2</v>
      </c>
      <c r="AI99" s="936" t="s">
        <v>158</v>
      </c>
      <c r="AJ99" s="991" t="s">
        <v>158</v>
      </c>
      <c r="AK99" s="991">
        <v>2.92E-2</v>
      </c>
      <c r="AL99" s="936" t="s">
        <v>158</v>
      </c>
      <c r="AM99" s="991" t="s">
        <v>158</v>
      </c>
      <c r="AN99" s="991">
        <v>2.8899999999999999E-2</v>
      </c>
      <c r="AO99" s="936" t="s">
        <v>158</v>
      </c>
      <c r="AP99" s="991" t="s">
        <v>158</v>
      </c>
      <c r="AQ99" s="991">
        <v>2.9000000000000001E-2</v>
      </c>
      <c r="AR99" s="936" t="s">
        <v>158</v>
      </c>
      <c r="AS99" s="991" t="s">
        <v>158</v>
      </c>
      <c r="AT99" s="991">
        <v>2.9000000000000001E-2</v>
      </c>
      <c r="AU99" s="936" t="s">
        <v>158</v>
      </c>
      <c r="AV99" s="991" t="s">
        <v>158</v>
      </c>
      <c r="AW99" s="991">
        <v>2.93E-2</v>
      </c>
      <c r="AX99" s="936" t="s">
        <v>158</v>
      </c>
      <c r="AY99" s="991" t="s">
        <v>158</v>
      </c>
      <c r="AZ99" s="991">
        <v>2.9399999999999999E-2</v>
      </c>
      <c r="BA99" s="991" t="s">
        <v>158</v>
      </c>
      <c r="BB99" s="991" t="s">
        <v>158</v>
      </c>
      <c r="BC99" s="991">
        <v>2.93E-2</v>
      </c>
      <c r="BD99" s="991" t="s">
        <v>158</v>
      </c>
      <c r="BE99" s="991" t="s">
        <v>158</v>
      </c>
    </row>
    <row r="100" spans="1:57" s="928" customFormat="1" ht="16.5" customHeight="1" x14ac:dyDescent="0.3">
      <c r="A100" s="929"/>
      <c r="B100" s="927"/>
      <c r="C100" s="375"/>
      <c r="D100" s="375"/>
      <c r="E100" s="1275"/>
      <c r="F100" s="937" t="s">
        <v>1428</v>
      </c>
      <c r="G100" s="936">
        <v>2.7199999999999998E-2</v>
      </c>
      <c r="H100" s="936" t="s">
        <v>158</v>
      </c>
      <c r="I100" s="936" t="s">
        <v>158</v>
      </c>
      <c r="J100" s="936">
        <v>2.75E-2</v>
      </c>
      <c r="K100" s="936" t="s">
        <v>158</v>
      </c>
      <c r="L100" s="936" t="s">
        <v>158</v>
      </c>
      <c r="M100" s="936">
        <v>2.6200000000000001E-2</v>
      </c>
      <c r="N100" s="936" t="s">
        <v>158</v>
      </c>
      <c r="O100" s="936" t="s">
        <v>158</v>
      </c>
      <c r="P100" s="936">
        <v>2.8400000000000002E-2</v>
      </c>
      <c r="Q100" s="936" t="s">
        <v>158</v>
      </c>
      <c r="R100" s="936" t="s">
        <v>158</v>
      </c>
      <c r="S100" s="936">
        <v>3.0700000000000002E-2</v>
      </c>
      <c r="T100" s="936" t="s">
        <v>158</v>
      </c>
      <c r="U100" s="936" t="s">
        <v>158</v>
      </c>
      <c r="V100" s="990">
        <v>2.9100000000000001E-2</v>
      </c>
      <c r="W100" s="936" t="s">
        <v>158</v>
      </c>
      <c r="X100" s="990" t="s">
        <v>158</v>
      </c>
      <c r="Y100" s="990">
        <v>2.9000000000000001E-2</v>
      </c>
      <c r="Z100" s="936" t="s">
        <v>158</v>
      </c>
      <c r="AA100" s="990" t="s">
        <v>158</v>
      </c>
      <c r="AB100" s="991">
        <v>2.9899999999999999E-2</v>
      </c>
      <c r="AC100" s="936" t="s">
        <v>158</v>
      </c>
      <c r="AD100" s="991" t="s">
        <v>158</v>
      </c>
      <c r="AE100" s="991">
        <v>2.9499999999999998E-2</v>
      </c>
      <c r="AF100" s="936" t="s">
        <v>158</v>
      </c>
      <c r="AG100" s="991" t="s">
        <v>158</v>
      </c>
      <c r="AH100" s="991">
        <v>3.0200000000000001E-2</v>
      </c>
      <c r="AI100" s="936" t="s">
        <v>158</v>
      </c>
      <c r="AJ100" s="991" t="s">
        <v>158</v>
      </c>
      <c r="AK100" s="991">
        <v>3.0200000000000001E-2</v>
      </c>
      <c r="AL100" s="936" t="s">
        <v>158</v>
      </c>
      <c r="AM100" s="991" t="s">
        <v>158</v>
      </c>
      <c r="AN100" s="991">
        <v>2.9899999999999999E-2</v>
      </c>
      <c r="AO100" s="936" t="s">
        <v>158</v>
      </c>
      <c r="AP100" s="991" t="s">
        <v>158</v>
      </c>
      <c r="AQ100" s="991">
        <v>3.0200000000000001E-2</v>
      </c>
      <c r="AR100" s="936" t="s">
        <v>158</v>
      </c>
      <c r="AS100" s="991" t="s">
        <v>158</v>
      </c>
      <c r="AT100" s="991">
        <v>0.03</v>
      </c>
      <c r="AU100" s="936" t="s">
        <v>158</v>
      </c>
      <c r="AV100" s="991" t="s">
        <v>158</v>
      </c>
      <c r="AW100" s="991">
        <v>0.03</v>
      </c>
      <c r="AX100" s="936" t="s">
        <v>158</v>
      </c>
      <c r="AY100" s="991" t="s">
        <v>158</v>
      </c>
      <c r="AZ100" s="991">
        <v>2.9899999999999999E-2</v>
      </c>
      <c r="BA100" s="991" t="s">
        <v>158</v>
      </c>
      <c r="BB100" s="991" t="s">
        <v>158</v>
      </c>
      <c r="BC100" s="991">
        <v>2.9899999999999999E-2</v>
      </c>
      <c r="BD100" s="991" t="s">
        <v>158</v>
      </c>
      <c r="BE100" s="991" t="s">
        <v>158</v>
      </c>
    </row>
    <row r="101" spans="1:57" s="928" customFormat="1" ht="16.5" customHeight="1" x14ac:dyDescent="0.3">
      <c r="A101" s="929"/>
      <c r="B101" s="927"/>
      <c r="C101" s="375"/>
      <c r="D101" s="375"/>
      <c r="E101" s="1275"/>
      <c r="F101" s="937" t="s">
        <v>1429</v>
      </c>
      <c r="G101" s="936">
        <v>3.0499999999999999E-2</v>
      </c>
      <c r="H101" s="936" t="s">
        <v>158</v>
      </c>
      <c r="I101" s="936" t="s">
        <v>158</v>
      </c>
      <c r="J101" s="936">
        <v>3.0099999999999998E-2</v>
      </c>
      <c r="K101" s="936" t="s">
        <v>158</v>
      </c>
      <c r="L101" s="936" t="s">
        <v>158</v>
      </c>
      <c r="M101" s="936">
        <v>3.0300000000000001E-2</v>
      </c>
      <c r="N101" s="936" t="s">
        <v>158</v>
      </c>
      <c r="O101" s="936" t="s">
        <v>158</v>
      </c>
      <c r="P101" s="936">
        <v>3.0300000000000001E-2</v>
      </c>
      <c r="Q101" s="936" t="s">
        <v>158</v>
      </c>
      <c r="R101" s="936" t="s">
        <v>158</v>
      </c>
      <c r="S101" s="936">
        <v>2.9499999999999998E-2</v>
      </c>
      <c r="T101" s="936" t="s">
        <v>158</v>
      </c>
      <c r="U101" s="936" t="s">
        <v>158</v>
      </c>
      <c r="V101" s="990">
        <v>2.9499999999999998E-2</v>
      </c>
      <c r="W101" s="936" t="s">
        <v>158</v>
      </c>
      <c r="X101" s="990" t="s">
        <v>158</v>
      </c>
      <c r="Y101" s="990">
        <v>3.0800000000000001E-2</v>
      </c>
      <c r="Z101" s="936" t="s">
        <v>158</v>
      </c>
      <c r="AA101" s="990" t="s">
        <v>158</v>
      </c>
      <c r="AB101" s="991">
        <v>3.0300000000000001E-2</v>
      </c>
      <c r="AC101" s="936" t="s">
        <v>158</v>
      </c>
      <c r="AD101" s="991" t="s">
        <v>158</v>
      </c>
      <c r="AE101" s="991">
        <v>3.0599999999999999E-2</v>
      </c>
      <c r="AF101" s="936" t="s">
        <v>158</v>
      </c>
      <c r="AG101" s="991" t="s">
        <v>158</v>
      </c>
      <c r="AH101" s="991">
        <v>3.1399999999999997E-2</v>
      </c>
      <c r="AI101" s="936" t="s">
        <v>158</v>
      </c>
      <c r="AJ101" s="991" t="s">
        <v>158</v>
      </c>
      <c r="AK101" s="991">
        <v>3.1E-2</v>
      </c>
      <c r="AL101" s="936" t="s">
        <v>158</v>
      </c>
      <c r="AM101" s="991" t="s">
        <v>158</v>
      </c>
      <c r="AN101" s="991">
        <v>3.0700000000000002E-2</v>
      </c>
      <c r="AO101" s="936" t="s">
        <v>158</v>
      </c>
      <c r="AP101" s="991" t="s">
        <v>158</v>
      </c>
      <c r="AQ101" s="991">
        <v>3.0599999999999999E-2</v>
      </c>
      <c r="AR101" s="936" t="s">
        <v>158</v>
      </c>
      <c r="AS101" s="991" t="s">
        <v>158</v>
      </c>
      <c r="AT101" s="991">
        <v>3.09E-2</v>
      </c>
      <c r="AU101" s="936" t="s">
        <v>158</v>
      </c>
      <c r="AV101" s="991" t="s">
        <v>158</v>
      </c>
      <c r="AW101" s="991">
        <v>3.0300000000000001E-2</v>
      </c>
      <c r="AX101" s="936" t="s">
        <v>158</v>
      </c>
      <c r="AY101" s="991" t="s">
        <v>158</v>
      </c>
      <c r="AZ101" s="991">
        <v>3.0499999999999999E-2</v>
      </c>
      <c r="BA101" s="991" t="s">
        <v>158</v>
      </c>
      <c r="BB101" s="991" t="s">
        <v>158</v>
      </c>
      <c r="BC101" s="991">
        <v>3.0200000000000001E-2</v>
      </c>
      <c r="BD101" s="991" t="s">
        <v>158</v>
      </c>
      <c r="BE101" s="991" t="s">
        <v>158</v>
      </c>
    </row>
    <row r="102" spans="1:57" s="928" customFormat="1" ht="16.5" customHeight="1" x14ac:dyDescent="0.3">
      <c r="A102" s="929"/>
      <c r="B102" s="927"/>
      <c r="C102" s="375"/>
      <c r="D102" s="375"/>
      <c r="E102" s="1275"/>
      <c r="F102" s="937" t="s">
        <v>1430</v>
      </c>
      <c r="G102" s="936">
        <v>2.9100000000000001E-2</v>
      </c>
      <c r="H102" s="936" t="s">
        <v>158</v>
      </c>
      <c r="I102" s="936" t="s">
        <v>158</v>
      </c>
      <c r="J102" s="936">
        <v>2.9600000000000001E-2</v>
      </c>
      <c r="K102" s="936" t="s">
        <v>158</v>
      </c>
      <c r="L102" s="936" t="s">
        <v>158</v>
      </c>
      <c r="M102" s="936">
        <v>2.9899999999999999E-2</v>
      </c>
      <c r="N102" s="936" t="s">
        <v>158</v>
      </c>
      <c r="O102" s="936" t="s">
        <v>158</v>
      </c>
      <c r="P102" s="936">
        <v>2.9700000000000001E-2</v>
      </c>
      <c r="Q102" s="936" t="s">
        <v>158</v>
      </c>
      <c r="R102" s="936" t="s">
        <v>158</v>
      </c>
      <c r="S102" s="936">
        <v>2.9700000000000001E-2</v>
      </c>
      <c r="T102" s="936" t="s">
        <v>158</v>
      </c>
      <c r="U102" s="936" t="s">
        <v>158</v>
      </c>
      <c r="V102" s="990">
        <v>2.98E-2</v>
      </c>
      <c r="W102" s="936" t="s">
        <v>158</v>
      </c>
      <c r="X102" s="990" t="s">
        <v>158</v>
      </c>
      <c r="Y102" s="990">
        <v>2.98E-2</v>
      </c>
      <c r="Z102" s="936" t="s">
        <v>158</v>
      </c>
      <c r="AA102" s="990" t="s">
        <v>158</v>
      </c>
      <c r="AB102" s="991">
        <v>2.9700000000000001E-2</v>
      </c>
      <c r="AC102" s="936" t="s">
        <v>158</v>
      </c>
      <c r="AD102" s="991" t="s">
        <v>158</v>
      </c>
      <c r="AE102" s="991">
        <v>2.9899999999999999E-2</v>
      </c>
      <c r="AF102" s="936" t="s">
        <v>158</v>
      </c>
      <c r="AG102" s="991" t="s">
        <v>158</v>
      </c>
      <c r="AH102" s="991">
        <v>2.81E-2</v>
      </c>
      <c r="AI102" s="936" t="s">
        <v>158</v>
      </c>
      <c r="AJ102" s="991" t="s">
        <v>158</v>
      </c>
      <c r="AK102" s="991">
        <v>2.7199999999999998E-2</v>
      </c>
      <c r="AL102" s="936" t="s">
        <v>158</v>
      </c>
      <c r="AM102" s="991" t="s">
        <v>158</v>
      </c>
      <c r="AN102" s="991">
        <v>2.6499999999999999E-2</v>
      </c>
      <c r="AO102" s="936" t="s">
        <v>158</v>
      </c>
      <c r="AP102" s="991" t="s">
        <v>158</v>
      </c>
      <c r="AQ102" s="991">
        <v>2.76E-2</v>
      </c>
      <c r="AR102" s="936" t="s">
        <v>158</v>
      </c>
      <c r="AS102" s="991" t="s">
        <v>158</v>
      </c>
      <c r="AT102" s="991">
        <v>2.75E-2</v>
      </c>
      <c r="AU102" s="936" t="s">
        <v>158</v>
      </c>
      <c r="AV102" s="991" t="s">
        <v>158</v>
      </c>
      <c r="AW102" s="991">
        <v>2.46E-2</v>
      </c>
      <c r="AX102" s="936" t="s">
        <v>158</v>
      </c>
      <c r="AY102" s="991" t="s">
        <v>158</v>
      </c>
      <c r="AZ102" s="991">
        <v>2.47E-2</v>
      </c>
      <c r="BA102" s="991" t="s">
        <v>158</v>
      </c>
      <c r="BB102" s="991" t="s">
        <v>158</v>
      </c>
      <c r="BC102" s="991">
        <v>2.5499999999999998E-2</v>
      </c>
      <c r="BD102" s="991" t="s">
        <v>158</v>
      </c>
      <c r="BE102" s="991" t="s">
        <v>158</v>
      </c>
    </row>
    <row r="103" spans="1:57" s="928" customFormat="1" ht="16.5" customHeight="1" x14ac:dyDescent="0.3">
      <c r="A103" s="929"/>
      <c r="B103" s="927"/>
      <c r="C103" s="375"/>
      <c r="D103" s="375"/>
      <c r="E103" s="1275"/>
      <c r="F103" s="937" t="s">
        <v>1431</v>
      </c>
      <c r="G103" s="936">
        <v>3.04E-2</v>
      </c>
      <c r="H103" s="936" t="s">
        <v>158</v>
      </c>
      <c r="I103" s="936" t="s">
        <v>158</v>
      </c>
      <c r="J103" s="936">
        <v>3.1E-2</v>
      </c>
      <c r="K103" s="936" t="s">
        <v>158</v>
      </c>
      <c r="L103" s="936" t="s">
        <v>158</v>
      </c>
      <c r="M103" s="936">
        <v>2.9100000000000001E-2</v>
      </c>
      <c r="N103" s="936" t="s">
        <v>158</v>
      </c>
      <c r="O103" s="936" t="s">
        <v>158</v>
      </c>
      <c r="P103" s="936">
        <v>3.04E-2</v>
      </c>
      <c r="Q103" s="936" t="s">
        <v>158</v>
      </c>
      <c r="R103" s="936" t="s">
        <v>158</v>
      </c>
      <c r="S103" s="936">
        <v>2.87E-2</v>
      </c>
      <c r="T103" s="936" t="s">
        <v>158</v>
      </c>
      <c r="U103" s="936" t="s">
        <v>158</v>
      </c>
      <c r="V103" s="990">
        <v>2.8899999999999999E-2</v>
      </c>
      <c r="W103" s="936" t="s">
        <v>158</v>
      </c>
      <c r="X103" s="990" t="s">
        <v>158</v>
      </c>
      <c r="Y103" s="990">
        <v>3.0099999999999998E-2</v>
      </c>
      <c r="Z103" s="936" t="s">
        <v>158</v>
      </c>
      <c r="AA103" s="990" t="s">
        <v>158</v>
      </c>
      <c r="AB103" s="991">
        <v>2.9600000000000001E-2</v>
      </c>
      <c r="AC103" s="936" t="s">
        <v>158</v>
      </c>
      <c r="AD103" s="991" t="s">
        <v>158</v>
      </c>
      <c r="AE103" s="991">
        <v>2.9700000000000001E-2</v>
      </c>
      <c r="AF103" s="936" t="s">
        <v>158</v>
      </c>
      <c r="AG103" s="991" t="s">
        <v>158</v>
      </c>
      <c r="AH103" s="991">
        <v>3.0200000000000001E-2</v>
      </c>
      <c r="AI103" s="936" t="s">
        <v>158</v>
      </c>
      <c r="AJ103" s="991" t="s">
        <v>158</v>
      </c>
      <c r="AK103" s="991">
        <v>3.0099999999999998E-2</v>
      </c>
      <c r="AL103" s="936" t="s">
        <v>158</v>
      </c>
      <c r="AM103" s="991" t="s">
        <v>158</v>
      </c>
      <c r="AN103" s="991">
        <v>2.9899999999999999E-2</v>
      </c>
      <c r="AO103" s="936" t="s">
        <v>158</v>
      </c>
      <c r="AP103" s="991" t="s">
        <v>158</v>
      </c>
      <c r="AQ103" s="991">
        <v>2.9700000000000001E-2</v>
      </c>
      <c r="AR103" s="936" t="s">
        <v>158</v>
      </c>
      <c r="AS103" s="991" t="s">
        <v>158</v>
      </c>
      <c r="AT103" s="991">
        <v>0.03</v>
      </c>
      <c r="AU103" s="936" t="s">
        <v>158</v>
      </c>
      <c r="AV103" s="991" t="s">
        <v>158</v>
      </c>
      <c r="AW103" s="991">
        <v>3.0200000000000001E-2</v>
      </c>
      <c r="AX103" s="936" t="s">
        <v>158</v>
      </c>
      <c r="AY103" s="991" t="s">
        <v>158</v>
      </c>
      <c r="AZ103" s="991">
        <v>2.9700000000000001E-2</v>
      </c>
      <c r="BA103" s="991" t="s">
        <v>158</v>
      </c>
      <c r="BB103" s="991" t="s">
        <v>158</v>
      </c>
      <c r="BC103" s="991">
        <v>2.9600000000000001E-2</v>
      </c>
      <c r="BD103" s="991" t="s">
        <v>158</v>
      </c>
      <c r="BE103" s="991" t="s">
        <v>158</v>
      </c>
    </row>
    <row r="104" spans="1:57" s="928" customFormat="1" ht="16.5" customHeight="1" x14ac:dyDescent="0.3">
      <c r="A104" s="929"/>
      <c r="B104" s="927"/>
      <c r="C104" s="375"/>
      <c r="D104" s="375"/>
      <c r="E104" s="1275"/>
      <c r="F104" s="937" t="s">
        <v>1432</v>
      </c>
      <c r="G104" s="936">
        <v>2.2700000000000001E-2</v>
      </c>
      <c r="H104" s="936" t="s">
        <v>158</v>
      </c>
      <c r="I104" s="936" t="s">
        <v>158</v>
      </c>
      <c r="J104" s="936">
        <v>2.2800000000000001E-2</v>
      </c>
      <c r="K104" s="936" t="s">
        <v>158</v>
      </c>
      <c r="L104" s="936" t="s">
        <v>158</v>
      </c>
      <c r="M104" s="936">
        <v>2.29E-2</v>
      </c>
      <c r="N104" s="936" t="s">
        <v>158</v>
      </c>
      <c r="O104" s="936" t="s">
        <v>158</v>
      </c>
      <c r="P104" s="936">
        <v>2.1600000000000001E-2</v>
      </c>
      <c r="Q104" s="936" t="s">
        <v>158</v>
      </c>
      <c r="R104" s="936" t="s">
        <v>158</v>
      </c>
      <c r="S104" s="936">
        <v>2.5100000000000001E-2</v>
      </c>
      <c r="T104" s="936" t="s">
        <v>158</v>
      </c>
      <c r="U104" s="936" t="s">
        <v>158</v>
      </c>
      <c r="V104" s="990">
        <v>2.46E-2</v>
      </c>
      <c r="W104" s="936" t="s">
        <v>158</v>
      </c>
      <c r="X104" s="990" t="s">
        <v>158</v>
      </c>
      <c r="Y104" s="990">
        <v>2.53E-2</v>
      </c>
      <c r="Z104" s="936" t="s">
        <v>158</v>
      </c>
      <c r="AA104" s="990" t="s">
        <v>158</v>
      </c>
      <c r="AB104" s="991">
        <v>2.53E-2</v>
      </c>
      <c r="AC104" s="936" t="s">
        <v>158</v>
      </c>
      <c r="AD104" s="991" t="s">
        <v>158</v>
      </c>
      <c r="AE104" s="991">
        <v>2.52E-2</v>
      </c>
      <c r="AF104" s="936" t="s">
        <v>158</v>
      </c>
      <c r="AG104" s="991" t="s">
        <v>158</v>
      </c>
      <c r="AH104" s="991">
        <v>2.4899999999999999E-2</v>
      </c>
      <c r="AI104" s="936" t="s">
        <v>158</v>
      </c>
      <c r="AJ104" s="991" t="s">
        <v>158</v>
      </c>
      <c r="AK104" s="991">
        <v>2.5100000000000001E-2</v>
      </c>
      <c r="AL104" s="936" t="s">
        <v>158</v>
      </c>
      <c r="AM104" s="991" t="s">
        <v>158</v>
      </c>
      <c r="AN104" s="991">
        <v>2.5100000000000001E-2</v>
      </c>
      <c r="AO104" s="936" t="s">
        <v>158</v>
      </c>
      <c r="AP104" s="991" t="s">
        <v>158</v>
      </c>
      <c r="AQ104" s="991">
        <v>2.5000000000000001E-2</v>
      </c>
      <c r="AR104" s="936" t="s">
        <v>158</v>
      </c>
      <c r="AS104" s="991" t="s">
        <v>158</v>
      </c>
      <c r="AT104" s="991">
        <v>2.52E-2</v>
      </c>
      <c r="AU104" s="936" t="s">
        <v>158</v>
      </c>
      <c r="AV104" s="991" t="s">
        <v>158</v>
      </c>
      <c r="AW104" s="991">
        <v>2.5499999999999998E-2</v>
      </c>
      <c r="AX104" s="936" t="s">
        <v>158</v>
      </c>
      <c r="AY104" s="991" t="s">
        <v>158</v>
      </c>
      <c r="AZ104" s="991">
        <v>2.5499999999999998E-2</v>
      </c>
      <c r="BA104" s="991" t="s">
        <v>158</v>
      </c>
      <c r="BB104" s="991" t="s">
        <v>158</v>
      </c>
      <c r="BC104" s="991">
        <v>2.5600000000000001E-2</v>
      </c>
      <c r="BD104" s="991" t="s">
        <v>158</v>
      </c>
      <c r="BE104" s="991" t="s">
        <v>158</v>
      </c>
    </row>
    <row r="105" spans="1:57" s="928" customFormat="1" ht="16.5" customHeight="1" x14ac:dyDescent="0.3">
      <c r="A105" s="929"/>
      <c r="B105" s="927"/>
      <c r="C105" s="375"/>
      <c r="D105" s="375"/>
      <c r="E105" s="1275"/>
      <c r="F105" s="937" t="s">
        <v>1433</v>
      </c>
      <c r="G105" s="936">
        <v>2.98E-2</v>
      </c>
      <c r="H105" s="936" t="s">
        <v>158</v>
      </c>
      <c r="I105" s="936" t="s">
        <v>158</v>
      </c>
      <c r="J105" s="936">
        <v>0.03</v>
      </c>
      <c r="K105" s="936" t="s">
        <v>158</v>
      </c>
      <c r="L105" s="936" t="s">
        <v>158</v>
      </c>
      <c r="M105" s="936">
        <v>2.9700000000000001E-2</v>
      </c>
      <c r="N105" s="936" t="s">
        <v>158</v>
      </c>
      <c r="O105" s="936" t="s">
        <v>158</v>
      </c>
      <c r="P105" s="936">
        <v>3.0200000000000001E-2</v>
      </c>
      <c r="Q105" s="936" t="s">
        <v>158</v>
      </c>
      <c r="R105" s="936" t="s">
        <v>158</v>
      </c>
      <c r="S105" s="936">
        <v>2.93E-2</v>
      </c>
      <c r="T105" s="936" t="s">
        <v>158</v>
      </c>
      <c r="U105" s="936" t="s">
        <v>158</v>
      </c>
      <c r="V105" s="990">
        <v>2.9499999999999998E-2</v>
      </c>
      <c r="W105" s="936" t="s">
        <v>158</v>
      </c>
      <c r="X105" s="990" t="s">
        <v>158</v>
      </c>
      <c r="Y105" s="990">
        <v>3.0700000000000002E-2</v>
      </c>
      <c r="Z105" s="936" t="s">
        <v>158</v>
      </c>
      <c r="AA105" s="990" t="s">
        <v>158</v>
      </c>
      <c r="AB105" s="991">
        <v>3.0200000000000001E-2</v>
      </c>
      <c r="AC105" s="936" t="s">
        <v>158</v>
      </c>
      <c r="AD105" s="991" t="s">
        <v>158</v>
      </c>
      <c r="AE105" s="991">
        <v>3.0599999999999999E-2</v>
      </c>
      <c r="AF105" s="936" t="s">
        <v>158</v>
      </c>
      <c r="AG105" s="991" t="s">
        <v>158</v>
      </c>
      <c r="AH105" s="991">
        <v>3.1399999999999997E-2</v>
      </c>
      <c r="AI105" s="936" t="s">
        <v>158</v>
      </c>
      <c r="AJ105" s="991" t="s">
        <v>158</v>
      </c>
      <c r="AK105" s="991">
        <v>3.1E-2</v>
      </c>
      <c r="AL105" s="936" t="s">
        <v>158</v>
      </c>
      <c r="AM105" s="991" t="s">
        <v>158</v>
      </c>
      <c r="AN105" s="991">
        <v>3.09E-2</v>
      </c>
      <c r="AO105" s="936" t="s">
        <v>158</v>
      </c>
      <c r="AP105" s="991" t="s">
        <v>158</v>
      </c>
      <c r="AQ105" s="991">
        <v>3.0599999999999999E-2</v>
      </c>
      <c r="AR105" s="936" t="s">
        <v>158</v>
      </c>
      <c r="AS105" s="991" t="s">
        <v>158</v>
      </c>
      <c r="AT105" s="991">
        <v>3.1E-2</v>
      </c>
      <c r="AU105" s="936" t="s">
        <v>158</v>
      </c>
      <c r="AV105" s="991" t="s">
        <v>158</v>
      </c>
      <c r="AW105" s="991">
        <v>3.1699999999999999E-2</v>
      </c>
      <c r="AX105" s="936" t="s">
        <v>158</v>
      </c>
      <c r="AY105" s="991" t="s">
        <v>158</v>
      </c>
      <c r="AZ105" s="991">
        <v>3.2000000000000001E-2</v>
      </c>
      <c r="BA105" s="991" t="s">
        <v>158</v>
      </c>
      <c r="BB105" s="991" t="s">
        <v>158</v>
      </c>
      <c r="BC105" s="991">
        <v>3.1E-2</v>
      </c>
      <c r="BD105" s="991" t="s">
        <v>158</v>
      </c>
      <c r="BE105" s="991" t="s">
        <v>158</v>
      </c>
    </row>
    <row r="106" spans="1:57" s="928" customFormat="1" ht="16.5" customHeight="1" x14ac:dyDescent="0.3">
      <c r="A106" s="929"/>
      <c r="B106" s="927"/>
      <c r="C106" s="375"/>
      <c r="D106" s="375"/>
      <c r="E106" s="1275"/>
      <c r="F106" s="937" t="s">
        <v>1434</v>
      </c>
      <c r="G106" s="936">
        <v>2.9700000000000001E-2</v>
      </c>
      <c r="H106" s="936" t="s">
        <v>158</v>
      </c>
      <c r="I106" s="936" t="s">
        <v>158</v>
      </c>
      <c r="J106" s="936">
        <v>2.87E-2</v>
      </c>
      <c r="K106" s="936" t="s">
        <v>158</v>
      </c>
      <c r="L106" s="936" t="s">
        <v>158</v>
      </c>
      <c r="M106" s="936">
        <v>2.9600000000000001E-2</v>
      </c>
      <c r="N106" s="936" t="s">
        <v>158</v>
      </c>
      <c r="O106" s="936" t="s">
        <v>158</v>
      </c>
      <c r="P106" s="936">
        <v>2.58E-2</v>
      </c>
      <c r="Q106" s="936" t="s">
        <v>158</v>
      </c>
      <c r="R106" s="936" t="s">
        <v>158</v>
      </c>
      <c r="S106" s="936">
        <v>2.9100000000000001E-2</v>
      </c>
      <c r="T106" s="936" t="s">
        <v>158</v>
      </c>
      <c r="U106" s="936" t="s">
        <v>158</v>
      </c>
      <c r="V106" s="990">
        <v>2.9499999999999998E-2</v>
      </c>
      <c r="W106" s="936" t="s">
        <v>158</v>
      </c>
      <c r="X106" s="990" t="s">
        <v>158</v>
      </c>
      <c r="Y106" s="990">
        <v>2.9499999999999998E-2</v>
      </c>
      <c r="Z106" s="936" t="s">
        <v>158</v>
      </c>
      <c r="AA106" s="990" t="s">
        <v>158</v>
      </c>
      <c r="AB106" s="991">
        <v>2.9600000000000001E-2</v>
      </c>
      <c r="AC106" s="936" t="s">
        <v>158</v>
      </c>
      <c r="AD106" s="991" t="s">
        <v>158</v>
      </c>
      <c r="AE106" s="991">
        <v>3.04E-2</v>
      </c>
      <c r="AF106" s="936" t="s">
        <v>158</v>
      </c>
      <c r="AG106" s="991" t="s">
        <v>158</v>
      </c>
      <c r="AH106" s="991">
        <v>2.8400000000000002E-2</v>
      </c>
      <c r="AI106" s="936" t="s">
        <v>158</v>
      </c>
      <c r="AJ106" s="991" t="s">
        <v>158</v>
      </c>
      <c r="AK106" s="991">
        <v>2.8299999999999999E-2</v>
      </c>
      <c r="AL106" s="936" t="s">
        <v>158</v>
      </c>
      <c r="AM106" s="991" t="s">
        <v>158</v>
      </c>
      <c r="AN106" s="991">
        <v>2.8299999999999999E-2</v>
      </c>
      <c r="AO106" s="936" t="s">
        <v>158</v>
      </c>
      <c r="AP106" s="991" t="s">
        <v>158</v>
      </c>
      <c r="AQ106" s="991">
        <v>2.8299999999999999E-2</v>
      </c>
      <c r="AR106" s="936" t="s">
        <v>158</v>
      </c>
      <c r="AS106" s="991" t="s">
        <v>158</v>
      </c>
      <c r="AT106" s="991">
        <v>2.8199999999999999E-2</v>
      </c>
      <c r="AU106" s="936" t="s">
        <v>158</v>
      </c>
      <c r="AV106" s="991" t="s">
        <v>158</v>
      </c>
      <c r="AW106" s="991">
        <v>2.8199999999999999E-2</v>
      </c>
      <c r="AX106" s="936" t="s">
        <v>158</v>
      </c>
      <c r="AY106" s="991" t="s">
        <v>158</v>
      </c>
      <c r="AZ106" s="991">
        <v>2.8199999999999999E-2</v>
      </c>
      <c r="BA106" s="991" t="s">
        <v>158</v>
      </c>
      <c r="BB106" s="991" t="s">
        <v>158</v>
      </c>
      <c r="BC106" s="991">
        <v>2.81E-2</v>
      </c>
      <c r="BD106" s="991" t="s">
        <v>158</v>
      </c>
      <c r="BE106" s="991" t="s">
        <v>158</v>
      </c>
    </row>
    <row r="107" spans="1:57" s="928" customFormat="1" ht="16.5" customHeight="1" x14ac:dyDescent="0.3">
      <c r="A107" s="929"/>
      <c r="B107" s="927"/>
      <c r="C107" s="375"/>
      <c r="D107" s="375"/>
      <c r="E107" s="1275"/>
      <c r="F107" s="937" t="s">
        <v>1435</v>
      </c>
      <c r="G107" s="936">
        <v>2.87E-2</v>
      </c>
      <c r="H107" s="936" t="s">
        <v>158</v>
      </c>
      <c r="I107" s="936" t="s">
        <v>158</v>
      </c>
      <c r="J107" s="936">
        <v>2.8199999999999999E-2</v>
      </c>
      <c r="K107" s="936" t="s">
        <v>158</v>
      </c>
      <c r="L107" s="936" t="s">
        <v>158</v>
      </c>
      <c r="M107" s="936">
        <v>2.7199999999999998E-2</v>
      </c>
      <c r="N107" s="936" t="s">
        <v>158</v>
      </c>
      <c r="O107" s="936" t="s">
        <v>158</v>
      </c>
      <c r="P107" s="936">
        <v>2.81E-2</v>
      </c>
      <c r="Q107" s="936" t="s">
        <v>158</v>
      </c>
      <c r="R107" s="936" t="s">
        <v>158</v>
      </c>
      <c r="S107" s="936">
        <v>2.92E-2</v>
      </c>
      <c r="T107" s="936" t="s">
        <v>158</v>
      </c>
      <c r="U107" s="936" t="s">
        <v>158</v>
      </c>
      <c r="V107" s="990">
        <v>2.87E-2</v>
      </c>
      <c r="W107" s="936" t="s">
        <v>158</v>
      </c>
      <c r="X107" s="990" t="s">
        <v>158</v>
      </c>
      <c r="Y107" s="990">
        <v>2.9899999999999999E-2</v>
      </c>
      <c r="Z107" s="936" t="s">
        <v>158</v>
      </c>
      <c r="AA107" s="990" t="s">
        <v>158</v>
      </c>
      <c r="AB107" s="991">
        <v>2.8400000000000002E-2</v>
      </c>
      <c r="AC107" s="936" t="s">
        <v>158</v>
      </c>
      <c r="AD107" s="991" t="s">
        <v>158</v>
      </c>
      <c r="AE107" s="991">
        <v>2.92E-2</v>
      </c>
      <c r="AF107" s="936" t="s">
        <v>158</v>
      </c>
      <c r="AG107" s="991" t="s">
        <v>158</v>
      </c>
      <c r="AH107" s="991">
        <v>2.87E-2</v>
      </c>
      <c r="AI107" s="936" t="s">
        <v>158</v>
      </c>
      <c r="AJ107" s="991" t="s">
        <v>158</v>
      </c>
      <c r="AK107" s="991">
        <v>2.87E-2</v>
      </c>
      <c r="AL107" s="936" t="s">
        <v>158</v>
      </c>
      <c r="AM107" s="991" t="s">
        <v>158</v>
      </c>
      <c r="AN107" s="991">
        <v>2.8799999999999999E-2</v>
      </c>
      <c r="AO107" s="936" t="s">
        <v>158</v>
      </c>
      <c r="AP107" s="991" t="s">
        <v>158</v>
      </c>
      <c r="AQ107" s="991">
        <v>2.87E-2</v>
      </c>
      <c r="AR107" s="936" t="s">
        <v>158</v>
      </c>
      <c r="AS107" s="991" t="s">
        <v>158</v>
      </c>
      <c r="AT107" s="991">
        <v>2.8799999999999999E-2</v>
      </c>
      <c r="AU107" s="936" t="s">
        <v>158</v>
      </c>
      <c r="AV107" s="991" t="s">
        <v>158</v>
      </c>
      <c r="AW107" s="991">
        <v>2.8899999999999999E-2</v>
      </c>
      <c r="AX107" s="936" t="s">
        <v>158</v>
      </c>
      <c r="AY107" s="991" t="s">
        <v>158</v>
      </c>
      <c r="AZ107" s="991">
        <v>2.93E-2</v>
      </c>
      <c r="BA107" s="991" t="s">
        <v>158</v>
      </c>
      <c r="BB107" s="991" t="s">
        <v>158</v>
      </c>
      <c r="BC107" s="991">
        <v>2.92E-2</v>
      </c>
      <c r="BD107" s="991" t="s">
        <v>158</v>
      </c>
      <c r="BE107" s="991" t="s">
        <v>158</v>
      </c>
    </row>
    <row r="108" spans="1:57" s="928" customFormat="1" ht="16.5" customHeight="1" x14ac:dyDescent="0.3">
      <c r="A108" s="929"/>
      <c r="B108" s="927"/>
      <c r="C108" s="375"/>
      <c r="D108" s="375"/>
      <c r="E108" s="1275"/>
      <c r="F108" s="937" t="s">
        <v>1436</v>
      </c>
      <c r="G108" s="936">
        <v>2.3199999999999998E-2</v>
      </c>
      <c r="H108" s="936" t="s">
        <v>158</v>
      </c>
      <c r="I108" s="936" t="s">
        <v>158</v>
      </c>
      <c r="J108" s="936">
        <v>2.3199999999999998E-2</v>
      </c>
      <c r="K108" s="936" t="s">
        <v>158</v>
      </c>
      <c r="L108" s="936" t="s">
        <v>158</v>
      </c>
      <c r="M108" s="936">
        <v>2.3400000000000001E-2</v>
      </c>
      <c r="N108" s="936" t="s">
        <v>158</v>
      </c>
      <c r="O108" s="936" t="s">
        <v>158</v>
      </c>
      <c r="P108" s="936">
        <v>2.3199999999999998E-2</v>
      </c>
      <c r="Q108" s="936" t="s">
        <v>158</v>
      </c>
      <c r="R108" s="936" t="s">
        <v>158</v>
      </c>
      <c r="S108" s="936">
        <v>2.24E-2</v>
      </c>
      <c r="T108" s="936" t="s">
        <v>158</v>
      </c>
      <c r="U108" s="936" t="s">
        <v>158</v>
      </c>
      <c r="V108" s="990">
        <v>2.2200000000000001E-2</v>
      </c>
      <c r="W108" s="936" t="s">
        <v>158</v>
      </c>
      <c r="X108" s="990" t="s">
        <v>158</v>
      </c>
      <c r="Y108" s="990">
        <v>2.2200000000000001E-2</v>
      </c>
      <c r="Z108" s="936" t="s">
        <v>158</v>
      </c>
      <c r="AA108" s="990" t="s">
        <v>158</v>
      </c>
      <c r="AB108" s="991">
        <v>2.23E-2</v>
      </c>
      <c r="AC108" s="936" t="s">
        <v>158</v>
      </c>
      <c r="AD108" s="991" t="s">
        <v>158</v>
      </c>
      <c r="AE108" s="991">
        <v>2.23E-2</v>
      </c>
      <c r="AF108" s="936" t="s">
        <v>158</v>
      </c>
      <c r="AG108" s="991" t="s">
        <v>158</v>
      </c>
      <c r="AH108" s="991">
        <v>2.7099999999999999E-2</v>
      </c>
      <c r="AI108" s="936" t="s">
        <v>158</v>
      </c>
      <c r="AJ108" s="991" t="s">
        <v>158</v>
      </c>
      <c r="AK108" s="991">
        <v>2.76E-2</v>
      </c>
      <c r="AL108" s="936" t="s">
        <v>158</v>
      </c>
      <c r="AM108" s="991" t="s">
        <v>158</v>
      </c>
      <c r="AN108" s="991">
        <v>2.8500000000000001E-2</v>
      </c>
      <c r="AO108" s="936" t="s">
        <v>158</v>
      </c>
      <c r="AP108" s="991" t="s">
        <v>158</v>
      </c>
      <c r="AQ108" s="991">
        <v>2.8199999999999999E-2</v>
      </c>
      <c r="AR108" s="936" t="s">
        <v>158</v>
      </c>
      <c r="AS108" s="991" t="s">
        <v>158</v>
      </c>
      <c r="AT108" s="991">
        <v>2.8199999999999999E-2</v>
      </c>
      <c r="AU108" s="936" t="s">
        <v>158</v>
      </c>
      <c r="AV108" s="991" t="s">
        <v>158</v>
      </c>
      <c r="AW108" s="991">
        <v>2.8199999999999999E-2</v>
      </c>
      <c r="AX108" s="936" t="s">
        <v>158</v>
      </c>
      <c r="AY108" s="991" t="s">
        <v>158</v>
      </c>
      <c r="AZ108" s="991">
        <v>2.8199999999999999E-2</v>
      </c>
      <c r="BA108" s="991" t="s">
        <v>158</v>
      </c>
      <c r="BB108" s="991" t="s">
        <v>158</v>
      </c>
      <c r="BC108" s="991">
        <v>2.8199999999999999E-2</v>
      </c>
      <c r="BD108" s="991" t="s">
        <v>158</v>
      </c>
      <c r="BE108" s="991" t="s">
        <v>158</v>
      </c>
    </row>
    <row r="109" spans="1:57" s="928" customFormat="1" ht="16.5" customHeight="1" x14ac:dyDescent="0.3">
      <c r="A109" s="929"/>
      <c r="B109" s="927"/>
      <c r="C109" s="375"/>
      <c r="D109" s="375"/>
      <c r="E109" s="1275"/>
      <c r="F109" s="937" t="s">
        <v>1437</v>
      </c>
      <c r="G109" s="936">
        <v>3.2500000000000001E-2</v>
      </c>
      <c r="H109" s="936" t="s">
        <v>158</v>
      </c>
      <c r="I109" s="936" t="s">
        <v>158</v>
      </c>
      <c r="J109" s="936">
        <v>2.98E-2</v>
      </c>
      <c r="K109" s="936" t="s">
        <v>158</v>
      </c>
      <c r="L109" s="936" t="s">
        <v>158</v>
      </c>
      <c r="M109" s="936">
        <v>3.0200000000000001E-2</v>
      </c>
      <c r="N109" s="936" t="s">
        <v>158</v>
      </c>
      <c r="O109" s="936" t="s">
        <v>158</v>
      </c>
      <c r="P109" s="936">
        <v>3.0099999999999998E-2</v>
      </c>
      <c r="Q109" s="936" t="s">
        <v>158</v>
      </c>
      <c r="R109" s="936" t="s">
        <v>158</v>
      </c>
      <c r="S109" s="936">
        <v>2.98E-2</v>
      </c>
      <c r="T109" s="936" t="s">
        <v>158</v>
      </c>
      <c r="U109" s="936" t="s">
        <v>158</v>
      </c>
      <c r="V109" s="990">
        <v>2.3900000000000001E-2</v>
      </c>
      <c r="W109" s="936" t="s">
        <v>158</v>
      </c>
      <c r="X109" s="990" t="s">
        <v>158</v>
      </c>
      <c r="Y109" s="990">
        <v>2.3699999999999999E-2</v>
      </c>
      <c r="Z109" s="936" t="s">
        <v>158</v>
      </c>
      <c r="AA109" s="990" t="s">
        <v>158</v>
      </c>
      <c r="AB109" s="991">
        <v>2.3599999999999999E-2</v>
      </c>
      <c r="AC109" s="936" t="s">
        <v>158</v>
      </c>
      <c r="AD109" s="991" t="s">
        <v>158</v>
      </c>
      <c r="AE109" s="991">
        <v>3.0700000000000002E-2</v>
      </c>
      <c r="AF109" s="936" t="s">
        <v>158</v>
      </c>
      <c r="AG109" s="991" t="s">
        <v>158</v>
      </c>
      <c r="AH109" s="991">
        <v>0.03</v>
      </c>
      <c r="AI109" s="936" t="s">
        <v>158</v>
      </c>
      <c r="AJ109" s="991" t="s">
        <v>158</v>
      </c>
      <c r="AK109" s="991">
        <v>2.98E-2</v>
      </c>
      <c r="AL109" s="936" t="s">
        <v>158</v>
      </c>
      <c r="AM109" s="991" t="s">
        <v>158</v>
      </c>
      <c r="AN109" s="991">
        <v>2.9700000000000001E-2</v>
      </c>
      <c r="AO109" s="936" t="s">
        <v>158</v>
      </c>
      <c r="AP109" s="991" t="s">
        <v>158</v>
      </c>
      <c r="AQ109" s="991">
        <v>2.9899999999999999E-2</v>
      </c>
      <c r="AR109" s="936" t="s">
        <v>158</v>
      </c>
      <c r="AS109" s="991" t="s">
        <v>158</v>
      </c>
      <c r="AT109" s="991">
        <v>3.0200000000000001E-2</v>
      </c>
      <c r="AU109" s="936" t="s">
        <v>158</v>
      </c>
      <c r="AV109" s="991" t="s">
        <v>158</v>
      </c>
      <c r="AW109" s="991">
        <v>3.0300000000000001E-2</v>
      </c>
      <c r="AX109" s="936" t="s">
        <v>158</v>
      </c>
      <c r="AY109" s="991" t="s">
        <v>158</v>
      </c>
      <c r="AZ109" s="991">
        <v>3.0200000000000001E-2</v>
      </c>
      <c r="BA109" s="991" t="s">
        <v>158</v>
      </c>
      <c r="BB109" s="991" t="s">
        <v>158</v>
      </c>
      <c r="BC109" s="991">
        <v>3.0099999999999998E-2</v>
      </c>
      <c r="BD109" s="991" t="s">
        <v>158</v>
      </c>
      <c r="BE109" s="991" t="s">
        <v>158</v>
      </c>
    </row>
    <row r="110" spans="1:57" s="928" customFormat="1" ht="16.5" customHeight="1" x14ac:dyDescent="0.3">
      <c r="A110" s="929"/>
      <c r="B110" s="927"/>
      <c r="C110" s="375"/>
      <c r="D110" s="375"/>
      <c r="E110" s="1275"/>
      <c r="F110" s="937" t="s">
        <v>1438</v>
      </c>
      <c r="G110" s="936">
        <v>3.1E-2</v>
      </c>
      <c r="H110" s="936" t="s">
        <v>158</v>
      </c>
      <c r="I110" s="936" t="s">
        <v>158</v>
      </c>
      <c r="J110" s="936">
        <v>3.1199999999999999E-2</v>
      </c>
      <c r="K110" s="936" t="s">
        <v>158</v>
      </c>
      <c r="L110" s="936" t="s">
        <v>158</v>
      </c>
      <c r="M110" s="936">
        <v>3.0300000000000001E-2</v>
      </c>
      <c r="N110" s="936" t="s">
        <v>158</v>
      </c>
      <c r="O110" s="936" t="s">
        <v>158</v>
      </c>
      <c r="P110" s="936">
        <v>2.93E-2</v>
      </c>
      <c r="Q110" s="936" t="s">
        <v>158</v>
      </c>
      <c r="R110" s="936" t="s">
        <v>158</v>
      </c>
      <c r="S110" s="936">
        <v>0.03</v>
      </c>
      <c r="T110" s="936" t="s">
        <v>158</v>
      </c>
      <c r="U110" s="936" t="s">
        <v>158</v>
      </c>
      <c r="V110" s="990">
        <v>3.0300000000000001E-2</v>
      </c>
      <c r="W110" s="936" t="s">
        <v>158</v>
      </c>
      <c r="X110" s="990" t="s">
        <v>158</v>
      </c>
      <c r="Y110" s="990">
        <v>3.1899999999999998E-2</v>
      </c>
      <c r="Z110" s="936" t="s">
        <v>158</v>
      </c>
      <c r="AA110" s="990" t="s">
        <v>158</v>
      </c>
      <c r="AB110" s="991">
        <v>3.1300000000000001E-2</v>
      </c>
      <c r="AC110" s="936" t="s">
        <v>158</v>
      </c>
      <c r="AD110" s="991" t="s">
        <v>158</v>
      </c>
      <c r="AE110" s="991">
        <v>3.1800000000000002E-2</v>
      </c>
      <c r="AF110" s="936" t="s">
        <v>158</v>
      </c>
      <c r="AG110" s="991" t="s">
        <v>158</v>
      </c>
      <c r="AH110" s="991">
        <v>3.2199999999999999E-2</v>
      </c>
      <c r="AI110" s="936" t="s">
        <v>158</v>
      </c>
      <c r="AJ110" s="991" t="s">
        <v>158</v>
      </c>
      <c r="AK110" s="991">
        <v>3.1699999999999999E-2</v>
      </c>
      <c r="AL110" s="936" t="s">
        <v>158</v>
      </c>
      <c r="AM110" s="991" t="s">
        <v>158</v>
      </c>
      <c r="AN110" s="991">
        <v>3.1300000000000001E-2</v>
      </c>
      <c r="AO110" s="936" t="s">
        <v>158</v>
      </c>
      <c r="AP110" s="991" t="s">
        <v>158</v>
      </c>
      <c r="AQ110" s="991">
        <v>3.1199999999999999E-2</v>
      </c>
      <c r="AR110" s="936" t="s">
        <v>158</v>
      </c>
      <c r="AS110" s="991" t="s">
        <v>158</v>
      </c>
      <c r="AT110" s="991">
        <v>3.1600000000000003E-2</v>
      </c>
      <c r="AU110" s="936" t="s">
        <v>158</v>
      </c>
      <c r="AV110" s="991" t="s">
        <v>158</v>
      </c>
      <c r="AW110" s="991">
        <v>3.2099999999999997E-2</v>
      </c>
      <c r="AX110" s="936" t="s">
        <v>158</v>
      </c>
      <c r="AY110" s="991" t="s">
        <v>158</v>
      </c>
      <c r="AZ110" s="991">
        <v>3.1099999999999999E-2</v>
      </c>
      <c r="BA110" s="991" t="s">
        <v>158</v>
      </c>
      <c r="BB110" s="991" t="s">
        <v>158</v>
      </c>
      <c r="BC110" s="991">
        <v>3.0599999999999999E-2</v>
      </c>
      <c r="BD110" s="991" t="s">
        <v>158</v>
      </c>
      <c r="BE110" s="991" t="s">
        <v>158</v>
      </c>
    </row>
    <row r="111" spans="1:57" s="928" customFormat="1" ht="16.5" customHeight="1" x14ac:dyDescent="0.3">
      <c r="A111" s="929"/>
      <c r="B111" s="927"/>
      <c r="C111" s="375"/>
      <c r="D111" s="375"/>
      <c r="E111" s="1275"/>
      <c r="F111" s="937" t="s">
        <v>1439</v>
      </c>
      <c r="G111" s="936">
        <v>2.9700000000000001E-2</v>
      </c>
      <c r="H111" s="936" t="s">
        <v>158</v>
      </c>
      <c r="I111" s="936" t="s">
        <v>158</v>
      </c>
      <c r="J111" s="936">
        <v>2.98E-2</v>
      </c>
      <c r="K111" s="936" t="s">
        <v>158</v>
      </c>
      <c r="L111" s="936" t="s">
        <v>158</v>
      </c>
      <c r="M111" s="936">
        <v>0.03</v>
      </c>
      <c r="N111" s="936" t="s">
        <v>158</v>
      </c>
      <c r="O111" s="936" t="s">
        <v>158</v>
      </c>
      <c r="P111" s="936">
        <v>2.9600000000000001E-2</v>
      </c>
      <c r="Q111" s="936" t="s">
        <v>158</v>
      </c>
      <c r="R111" s="936" t="s">
        <v>158</v>
      </c>
      <c r="S111" s="936">
        <v>2.9600000000000001E-2</v>
      </c>
      <c r="T111" s="936" t="s">
        <v>158</v>
      </c>
      <c r="U111" s="936" t="s">
        <v>158</v>
      </c>
      <c r="V111" s="990">
        <v>2.93E-2</v>
      </c>
      <c r="W111" s="936" t="s">
        <v>158</v>
      </c>
      <c r="X111" s="990" t="s">
        <v>158</v>
      </c>
      <c r="Y111" s="990">
        <v>2.93E-2</v>
      </c>
      <c r="Z111" s="936" t="s">
        <v>158</v>
      </c>
      <c r="AA111" s="990" t="s">
        <v>158</v>
      </c>
      <c r="AB111" s="991">
        <v>3.0200000000000001E-2</v>
      </c>
      <c r="AC111" s="936" t="s">
        <v>158</v>
      </c>
      <c r="AD111" s="991" t="s">
        <v>158</v>
      </c>
      <c r="AE111" s="991">
        <v>2.9600000000000001E-2</v>
      </c>
      <c r="AF111" s="936" t="s">
        <v>158</v>
      </c>
      <c r="AG111" s="991" t="s">
        <v>158</v>
      </c>
      <c r="AH111" s="991">
        <v>2.9600000000000001E-2</v>
      </c>
      <c r="AI111" s="936" t="s">
        <v>158</v>
      </c>
      <c r="AJ111" s="991" t="s">
        <v>158</v>
      </c>
      <c r="AK111" s="991">
        <v>2.9899999999999999E-2</v>
      </c>
      <c r="AL111" s="936" t="s">
        <v>158</v>
      </c>
      <c r="AM111" s="991" t="s">
        <v>158</v>
      </c>
      <c r="AN111" s="991">
        <v>2.98E-2</v>
      </c>
      <c r="AO111" s="936" t="s">
        <v>158</v>
      </c>
      <c r="AP111" s="991" t="s">
        <v>158</v>
      </c>
      <c r="AQ111" s="991">
        <v>0.03</v>
      </c>
      <c r="AR111" s="936" t="s">
        <v>158</v>
      </c>
      <c r="AS111" s="991" t="s">
        <v>158</v>
      </c>
      <c r="AT111" s="991">
        <v>2.9899999999999999E-2</v>
      </c>
      <c r="AU111" s="936" t="s">
        <v>158</v>
      </c>
      <c r="AV111" s="991" t="s">
        <v>158</v>
      </c>
      <c r="AW111" s="991">
        <v>2.9899999999999999E-2</v>
      </c>
      <c r="AX111" s="936" t="s">
        <v>158</v>
      </c>
      <c r="AY111" s="991" t="s">
        <v>158</v>
      </c>
      <c r="AZ111" s="991">
        <v>2.9899999999999999E-2</v>
      </c>
      <c r="BA111" s="991" t="s">
        <v>158</v>
      </c>
      <c r="BB111" s="991" t="s">
        <v>158</v>
      </c>
      <c r="BC111" s="991">
        <v>2.9899999999999999E-2</v>
      </c>
      <c r="BD111" s="991" t="s">
        <v>158</v>
      </c>
      <c r="BE111" s="991" t="s">
        <v>158</v>
      </c>
    </row>
    <row r="112" spans="1:57" s="928" customFormat="1" ht="16.5" customHeight="1" x14ac:dyDescent="0.3">
      <c r="A112" s="929"/>
      <c r="B112" s="927"/>
      <c r="C112" s="375"/>
      <c r="D112" s="375"/>
      <c r="E112" s="1275"/>
      <c r="F112" s="937" t="s">
        <v>1440</v>
      </c>
      <c r="G112" s="936">
        <v>2.23E-2</v>
      </c>
      <c r="H112" s="936" t="s">
        <v>158</v>
      </c>
      <c r="I112" s="936" t="s">
        <v>158</v>
      </c>
      <c r="J112" s="936">
        <v>2.2599999999999999E-2</v>
      </c>
      <c r="K112" s="936" t="s">
        <v>158</v>
      </c>
      <c r="L112" s="936" t="s">
        <v>158</v>
      </c>
      <c r="M112" s="936">
        <v>2.5499999999999998E-2</v>
      </c>
      <c r="N112" s="936" t="s">
        <v>158</v>
      </c>
      <c r="O112" s="936" t="s">
        <v>158</v>
      </c>
      <c r="P112" s="936">
        <v>2.5999999999999999E-2</v>
      </c>
      <c r="Q112" s="936" t="s">
        <v>158</v>
      </c>
      <c r="R112" s="936" t="s">
        <v>158</v>
      </c>
      <c r="S112" s="936">
        <v>2.7300000000000001E-2</v>
      </c>
      <c r="T112" s="936" t="s">
        <v>158</v>
      </c>
      <c r="U112" s="936" t="s">
        <v>158</v>
      </c>
      <c r="V112" s="990">
        <v>2.7E-2</v>
      </c>
      <c r="W112" s="936" t="s">
        <v>158</v>
      </c>
      <c r="X112" s="990" t="s">
        <v>158</v>
      </c>
      <c r="Y112" s="990">
        <v>2.6599999999999999E-2</v>
      </c>
      <c r="Z112" s="936" t="s">
        <v>158</v>
      </c>
      <c r="AA112" s="990" t="s">
        <v>158</v>
      </c>
      <c r="AB112" s="991">
        <v>2.63E-2</v>
      </c>
      <c r="AC112" s="936" t="s">
        <v>158</v>
      </c>
      <c r="AD112" s="991" t="s">
        <v>158</v>
      </c>
      <c r="AE112" s="991">
        <v>2.6200000000000001E-2</v>
      </c>
      <c r="AF112" s="936" t="s">
        <v>158</v>
      </c>
      <c r="AG112" s="991" t="s">
        <v>158</v>
      </c>
      <c r="AH112" s="991">
        <v>2.5100000000000001E-2</v>
      </c>
      <c r="AI112" s="936" t="s">
        <v>158</v>
      </c>
      <c r="AJ112" s="991" t="s">
        <v>158</v>
      </c>
      <c r="AK112" s="991">
        <v>2.4799999999999999E-2</v>
      </c>
      <c r="AL112" s="936" t="s">
        <v>158</v>
      </c>
      <c r="AM112" s="991" t="s">
        <v>158</v>
      </c>
      <c r="AN112" s="991">
        <v>2.4899999999999999E-2</v>
      </c>
      <c r="AO112" s="936" t="s">
        <v>158</v>
      </c>
      <c r="AP112" s="991" t="s">
        <v>158</v>
      </c>
      <c r="AQ112" s="991">
        <v>2.47E-2</v>
      </c>
      <c r="AR112" s="936" t="s">
        <v>158</v>
      </c>
      <c r="AS112" s="991" t="s">
        <v>158</v>
      </c>
      <c r="AT112" s="991">
        <v>2.4400000000000002E-2</v>
      </c>
      <c r="AU112" s="936" t="s">
        <v>158</v>
      </c>
      <c r="AV112" s="991" t="s">
        <v>158</v>
      </c>
      <c r="AW112" s="991">
        <v>2.4899999999999999E-2</v>
      </c>
      <c r="AX112" s="936" t="s">
        <v>158</v>
      </c>
      <c r="AY112" s="991" t="s">
        <v>158</v>
      </c>
      <c r="AZ112" s="991">
        <v>2.5100000000000001E-2</v>
      </c>
      <c r="BA112" s="991" t="s">
        <v>158</v>
      </c>
      <c r="BB112" s="991" t="s">
        <v>158</v>
      </c>
      <c r="BC112" s="991">
        <v>2.5600000000000001E-2</v>
      </c>
      <c r="BD112" s="991" t="s">
        <v>158</v>
      </c>
      <c r="BE112" s="991" t="s">
        <v>158</v>
      </c>
    </row>
    <row r="113" spans="1:57" s="928" customFormat="1" ht="16.5" customHeight="1" x14ac:dyDescent="0.3">
      <c r="A113" s="929"/>
      <c r="B113" s="927"/>
      <c r="C113" s="375"/>
      <c r="D113" s="375"/>
      <c r="E113" s="1275"/>
      <c r="F113" s="937" t="s">
        <v>1441</v>
      </c>
      <c r="G113" s="936">
        <v>2.47E-2</v>
      </c>
      <c r="H113" s="936" t="s">
        <v>158</v>
      </c>
      <c r="I113" s="936" t="s">
        <v>158</v>
      </c>
      <c r="J113" s="936">
        <v>2.4799999999999999E-2</v>
      </c>
      <c r="K113" s="936" t="s">
        <v>158</v>
      </c>
      <c r="L113" s="936" t="s">
        <v>158</v>
      </c>
      <c r="M113" s="936">
        <v>2.4899999999999999E-2</v>
      </c>
      <c r="N113" s="936" t="s">
        <v>158</v>
      </c>
      <c r="O113" s="936" t="s">
        <v>158</v>
      </c>
      <c r="P113" s="936">
        <v>2.4799999999999999E-2</v>
      </c>
      <c r="Q113" s="936" t="s">
        <v>158</v>
      </c>
      <c r="R113" s="936" t="s">
        <v>158</v>
      </c>
      <c r="S113" s="936">
        <v>8.8800000000000004E-2</v>
      </c>
      <c r="T113" s="936" t="s">
        <v>158</v>
      </c>
      <c r="U113" s="936" t="s">
        <v>158</v>
      </c>
      <c r="V113" s="990">
        <v>8.8800000000000004E-2</v>
      </c>
      <c r="W113" s="936" t="s">
        <v>158</v>
      </c>
      <c r="X113" s="990" t="s">
        <v>158</v>
      </c>
      <c r="Y113" s="990">
        <v>8.8800000000000004E-2</v>
      </c>
      <c r="Z113" s="936" t="s">
        <v>158</v>
      </c>
      <c r="AA113" s="990" t="s">
        <v>158</v>
      </c>
      <c r="AB113" s="991">
        <v>8.8800000000000004E-2</v>
      </c>
      <c r="AC113" s="936" t="s">
        <v>158</v>
      </c>
      <c r="AD113" s="991" t="s">
        <v>158</v>
      </c>
      <c r="AE113" s="991">
        <v>8.8800000000000004E-2</v>
      </c>
      <c r="AF113" s="936" t="s">
        <v>158</v>
      </c>
      <c r="AG113" s="991" t="s">
        <v>158</v>
      </c>
      <c r="AH113" s="991">
        <v>3.15E-2</v>
      </c>
      <c r="AI113" s="936" t="s">
        <v>158</v>
      </c>
      <c r="AJ113" s="991" t="s">
        <v>158</v>
      </c>
      <c r="AK113" s="991">
        <v>3.1899999999999998E-2</v>
      </c>
      <c r="AL113" s="936" t="s">
        <v>158</v>
      </c>
      <c r="AM113" s="991" t="s">
        <v>158</v>
      </c>
      <c r="AN113" s="991">
        <v>3.3000000000000002E-2</v>
      </c>
      <c r="AO113" s="936" t="s">
        <v>158</v>
      </c>
      <c r="AP113" s="991" t="s">
        <v>158</v>
      </c>
      <c r="AQ113" s="991">
        <v>3.2800000000000003E-2</v>
      </c>
      <c r="AR113" s="936" t="s">
        <v>158</v>
      </c>
      <c r="AS113" s="991" t="s">
        <v>158</v>
      </c>
      <c r="AT113" s="991">
        <v>3.2300000000000002E-2</v>
      </c>
      <c r="AU113" s="936" t="s">
        <v>158</v>
      </c>
      <c r="AV113" s="991" t="s">
        <v>158</v>
      </c>
      <c r="AW113" s="991">
        <v>3.2300000000000002E-2</v>
      </c>
      <c r="AX113" s="936" t="s">
        <v>158</v>
      </c>
      <c r="AY113" s="991" t="s">
        <v>158</v>
      </c>
      <c r="AZ113" s="991">
        <v>3.27E-2</v>
      </c>
      <c r="BA113" s="991" t="s">
        <v>158</v>
      </c>
      <c r="BB113" s="991" t="s">
        <v>158</v>
      </c>
      <c r="BC113" s="991">
        <v>3.2800000000000003E-2</v>
      </c>
      <c r="BD113" s="991" t="s">
        <v>158</v>
      </c>
      <c r="BE113" s="991" t="s">
        <v>158</v>
      </c>
    </row>
    <row r="114" spans="1:57" s="928" customFormat="1" ht="16.5" customHeight="1" x14ac:dyDescent="0.3">
      <c r="A114" s="929"/>
      <c r="B114" s="927"/>
      <c r="C114" s="375"/>
      <c r="D114" s="375"/>
      <c r="E114" s="1275"/>
      <c r="F114" s="937" t="s">
        <v>1442</v>
      </c>
      <c r="G114" s="936">
        <v>3.1300000000000001E-2</v>
      </c>
      <c r="H114" s="936" t="s">
        <v>158</v>
      </c>
      <c r="I114" s="936" t="s">
        <v>158</v>
      </c>
      <c r="J114" s="936">
        <v>2.9600000000000001E-2</v>
      </c>
      <c r="K114" s="936" t="s">
        <v>158</v>
      </c>
      <c r="L114" s="936" t="s">
        <v>158</v>
      </c>
      <c r="M114" s="936">
        <v>2.8500000000000001E-2</v>
      </c>
      <c r="N114" s="936" t="s">
        <v>158</v>
      </c>
      <c r="O114" s="936" t="s">
        <v>158</v>
      </c>
      <c r="P114" s="936">
        <v>2.8299999999999999E-2</v>
      </c>
      <c r="Q114" s="936" t="s">
        <v>158</v>
      </c>
      <c r="R114" s="936" t="s">
        <v>158</v>
      </c>
      <c r="S114" s="936">
        <v>2.98E-2</v>
      </c>
      <c r="T114" s="936" t="s">
        <v>158</v>
      </c>
      <c r="U114" s="936" t="s">
        <v>158</v>
      </c>
      <c r="V114" s="990">
        <v>2.9399999999999999E-2</v>
      </c>
      <c r="W114" s="936" t="s">
        <v>158</v>
      </c>
      <c r="X114" s="990" t="s">
        <v>158</v>
      </c>
      <c r="Y114" s="990">
        <v>2.8899999999999999E-2</v>
      </c>
      <c r="Z114" s="936" t="s">
        <v>158</v>
      </c>
      <c r="AA114" s="990" t="s">
        <v>158</v>
      </c>
      <c r="AB114" s="991">
        <v>2.92E-2</v>
      </c>
      <c r="AC114" s="936" t="s">
        <v>158</v>
      </c>
      <c r="AD114" s="991" t="s">
        <v>158</v>
      </c>
      <c r="AE114" s="991">
        <v>2.9399999999999999E-2</v>
      </c>
      <c r="AF114" s="936" t="s">
        <v>158</v>
      </c>
      <c r="AG114" s="991" t="s">
        <v>158</v>
      </c>
      <c r="AH114" s="991">
        <v>2.8500000000000001E-2</v>
      </c>
      <c r="AI114" s="936" t="s">
        <v>158</v>
      </c>
      <c r="AJ114" s="991" t="s">
        <v>158</v>
      </c>
      <c r="AK114" s="991">
        <v>2.7799999999999998E-2</v>
      </c>
      <c r="AL114" s="936" t="s">
        <v>158</v>
      </c>
      <c r="AM114" s="991" t="s">
        <v>158</v>
      </c>
      <c r="AN114" s="991">
        <v>2.8400000000000002E-2</v>
      </c>
      <c r="AO114" s="936" t="s">
        <v>158</v>
      </c>
      <c r="AP114" s="991" t="s">
        <v>158</v>
      </c>
      <c r="AQ114" s="991">
        <v>2.76E-2</v>
      </c>
      <c r="AR114" s="936" t="s">
        <v>158</v>
      </c>
      <c r="AS114" s="991" t="s">
        <v>158</v>
      </c>
      <c r="AT114" s="991">
        <v>2.7099999999999999E-2</v>
      </c>
      <c r="AU114" s="936" t="s">
        <v>158</v>
      </c>
      <c r="AV114" s="991" t="s">
        <v>158</v>
      </c>
      <c r="AW114" s="991">
        <v>2.76E-2</v>
      </c>
      <c r="AX114" s="936" t="s">
        <v>158</v>
      </c>
      <c r="AY114" s="991" t="s">
        <v>158</v>
      </c>
      <c r="AZ114" s="991">
        <v>2.7799999999999998E-2</v>
      </c>
      <c r="BA114" s="991" t="s">
        <v>158</v>
      </c>
      <c r="BB114" s="991" t="s">
        <v>158</v>
      </c>
      <c r="BC114" s="991">
        <v>2.7900000000000001E-2</v>
      </c>
      <c r="BD114" s="991" t="s">
        <v>158</v>
      </c>
      <c r="BE114" s="991" t="s">
        <v>158</v>
      </c>
    </row>
    <row r="115" spans="1:57" s="928" customFormat="1" ht="16.5" customHeight="1" x14ac:dyDescent="0.3">
      <c r="A115" s="929"/>
      <c r="B115" s="927"/>
      <c r="C115" s="375"/>
      <c r="D115" s="375"/>
      <c r="E115" s="1275"/>
      <c r="F115" s="937" t="s">
        <v>1443</v>
      </c>
      <c r="G115" s="936">
        <v>2.9000000000000001E-2</v>
      </c>
      <c r="H115" s="936" t="s">
        <v>158</v>
      </c>
      <c r="I115" s="936" t="s">
        <v>158</v>
      </c>
      <c r="J115" s="936">
        <v>2.9100000000000001E-2</v>
      </c>
      <c r="K115" s="936" t="s">
        <v>158</v>
      </c>
      <c r="L115" s="936" t="s">
        <v>158</v>
      </c>
      <c r="M115" s="936">
        <v>2.9499999999999998E-2</v>
      </c>
      <c r="N115" s="936" t="s">
        <v>158</v>
      </c>
      <c r="O115" s="936" t="s">
        <v>158</v>
      </c>
      <c r="P115" s="936">
        <v>2.8500000000000001E-2</v>
      </c>
      <c r="Q115" s="936" t="s">
        <v>158</v>
      </c>
      <c r="R115" s="936" t="s">
        <v>158</v>
      </c>
      <c r="S115" s="936">
        <v>2.8400000000000002E-2</v>
      </c>
      <c r="T115" s="936" t="s">
        <v>158</v>
      </c>
      <c r="U115" s="936" t="s">
        <v>158</v>
      </c>
      <c r="V115" s="990">
        <v>2.8799999999999999E-2</v>
      </c>
      <c r="W115" s="936" t="s">
        <v>158</v>
      </c>
      <c r="X115" s="990" t="s">
        <v>158</v>
      </c>
      <c r="Y115" s="990">
        <v>2.87E-2</v>
      </c>
      <c r="Z115" s="936" t="s">
        <v>158</v>
      </c>
      <c r="AA115" s="990" t="s">
        <v>158</v>
      </c>
      <c r="AB115" s="991">
        <v>2.8500000000000001E-2</v>
      </c>
      <c r="AC115" s="936" t="s">
        <v>158</v>
      </c>
      <c r="AD115" s="991" t="s">
        <v>158</v>
      </c>
      <c r="AE115" s="991">
        <v>2.86E-2</v>
      </c>
      <c r="AF115" s="936" t="s">
        <v>158</v>
      </c>
      <c r="AG115" s="991" t="s">
        <v>158</v>
      </c>
      <c r="AH115" s="991">
        <v>2.8799999999999999E-2</v>
      </c>
      <c r="AI115" s="936" t="s">
        <v>158</v>
      </c>
      <c r="AJ115" s="991" t="s">
        <v>158</v>
      </c>
      <c r="AK115" s="991">
        <v>2.8799999999999999E-2</v>
      </c>
      <c r="AL115" s="936" t="s">
        <v>158</v>
      </c>
      <c r="AM115" s="991" t="s">
        <v>158</v>
      </c>
      <c r="AN115" s="991">
        <v>2.92E-2</v>
      </c>
      <c r="AO115" s="936" t="s">
        <v>158</v>
      </c>
      <c r="AP115" s="991" t="s">
        <v>158</v>
      </c>
      <c r="AQ115" s="991">
        <v>3.0599999999999999E-2</v>
      </c>
      <c r="AR115" s="936" t="s">
        <v>158</v>
      </c>
      <c r="AS115" s="991" t="s">
        <v>158</v>
      </c>
      <c r="AT115" s="991">
        <v>3.0599999999999999E-2</v>
      </c>
      <c r="AU115" s="936" t="s">
        <v>158</v>
      </c>
      <c r="AV115" s="991" t="s">
        <v>158</v>
      </c>
      <c r="AW115" s="991">
        <v>3.04E-2</v>
      </c>
      <c r="AX115" s="936" t="s">
        <v>158</v>
      </c>
      <c r="AY115" s="991" t="s">
        <v>158</v>
      </c>
      <c r="AZ115" s="991">
        <v>3.0599999999999999E-2</v>
      </c>
      <c r="BA115" s="991" t="s">
        <v>158</v>
      </c>
      <c r="BB115" s="991" t="s">
        <v>158</v>
      </c>
      <c r="BC115" s="991">
        <v>3.0700000000000002E-2</v>
      </c>
      <c r="BD115" s="991" t="s">
        <v>158</v>
      </c>
      <c r="BE115" s="991" t="s">
        <v>158</v>
      </c>
    </row>
    <row r="116" spans="1:57" s="928" customFormat="1" ht="16.5" customHeight="1" x14ac:dyDescent="0.3">
      <c r="A116" s="929"/>
      <c r="B116" s="927"/>
      <c r="C116" s="375"/>
      <c r="D116" s="375"/>
      <c r="E116" s="1275"/>
      <c r="F116" s="937" t="s">
        <v>1444</v>
      </c>
      <c r="G116" s="936">
        <v>2.5899999999999999E-2</v>
      </c>
      <c r="H116" s="936" t="s">
        <v>158</v>
      </c>
      <c r="I116" s="936" t="s">
        <v>158</v>
      </c>
      <c r="J116" s="936">
        <v>2.63E-2</v>
      </c>
      <c r="K116" s="936" t="s">
        <v>158</v>
      </c>
      <c r="L116" s="936" t="s">
        <v>158</v>
      </c>
      <c r="M116" s="936">
        <v>2.5600000000000001E-2</v>
      </c>
      <c r="N116" s="936" t="s">
        <v>158</v>
      </c>
      <c r="O116" s="936" t="s">
        <v>158</v>
      </c>
      <c r="P116" s="936">
        <v>2.63E-2</v>
      </c>
      <c r="Q116" s="936" t="s">
        <v>158</v>
      </c>
      <c r="R116" s="936" t="s">
        <v>158</v>
      </c>
      <c r="S116" s="936">
        <v>2.64E-2</v>
      </c>
      <c r="T116" s="936" t="s">
        <v>158</v>
      </c>
      <c r="U116" s="936" t="s">
        <v>158</v>
      </c>
      <c r="V116" s="990">
        <v>2.5700000000000001E-2</v>
      </c>
      <c r="W116" s="936" t="s">
        <v>158</v>
      </c>
      <c r="X116" s="990" t="s">
        <v>158</v>
      </c>
      <c r="Y116" s="990">
        <v>2.5899999999999999E-2</v>
      </c>
      <c r="Z116" s="936" t="s">
        <v>158</v>
      </c>
      <c r="AA116" s="990" t="s">
        <v>158</v>
      </c>
      <c r="AB116" s="991">
        <v>2.5899999999999999E-2</v>
      </c>
      <c r="AC116" s="936" t="s">
        <v>158</v>
      </c>
      <c r="AD116" s="991" t="s">
        <v>158</v>
      </c>
      <c r="AE116" s="991">
        <v>2.6200000000000001E-2</v>
      </c>
      <c r="AF116" s="936" t="s">
        <v>158</v>
      </c>
      <c r="AG116" s="991" t="s">
        <v>158</v>
      </c>
      <c r="AH116" s="991">
        <v>2.7300000000000001E-2</v>
      </c>
      <c r="AI116" s="936" t="s">
        <v>158</v>
      </c>
      <c r="AJ116" s="991" t="s">
        <v>158</v>
      </c>
      <c r="AK116" s="991">
        <v>2.7799999999999998E-2</v>
      </c>
      <c r="AL116" s="936" t="s">
        <v>158</v>
      </c>
      <c r="AM116" s="991" t="s">
        <v>158</v>
      </c>
      <c r="AN116" s="991">
        <v>2.87E-2</v>
      </c>
      <c r="AO116" s="936" t="s">
        <v>158</v>
      </c>
      <c r="AP116" s="991" t="s">
        <v>158</v>
      </c>
      <c r="AQ116" s="991">
        <v>2.8500000000000001E-2</v>
      </c>
      <c r="AR116" s="936" t="s">
        <v>158</v>
      </c>
      <c r="AS116" s="991" t="s">
        <v>158</v>
      </c>
      <c r="AT116" s="991">
        <v>2.8199999999999999E-2</v>
      </c>
      <c r="AU116" s="936" t="s">
        <v>158</v>
      </c>
      <c r="AV116" s="991" t="s">
        <v>158</v>
      </c>
      <c r="AW116" s="991">
        <v>2.8199999999999999E-2</v>
      </c>
      <c r="AX116" s="936" t="s">
        <v>158</v>
      </c>
      <c r="AY116" s="991" t="s">
        <v>158</v>
      </c>
      <c r="AZ116" s="991">
        <v>2.8299999999999999E-2</v>
      </c>
      <c r="BA116" s="991" t="s">
        <v>158</v>
      </c>
      <c r="BB116" s="991" t="s">
        <v>158</v>
      </c>
      <c r="BC116" s="991">
        <v>2.8199999999999999E-2</v>
      </c>
      <c r="BD116" s="991" t="s">
        <v>158</v>
      </c>
      <c r="BE116" s="991" t="s">
        <v>158</v>
      </c>
    </row>
    <row r="117" spans="1:57" s="928" customFormat="1" ht="16.5" customHeight="1" x14ac:dyDescent="0.3">
      <c r="A117" s="929"/>
      <c r="B117" s="927"/>
      <c r="C117" s="375"/>
      <c r="D117" s="375"/>
      <c r="E117" s="1275"/>
      <c r="F117" s="937" t="s">
        <v>1445</v>
      </c>
      <c r="G117" s="936">
        <v>2.9399999999999999E-2</v>
      </c>
      <c r="H117" s="936" t="s">
        <v>158</v>
      </c>
      <c r="I117" s="936" t="s">
        <v>158</v>
      </c>
      <c r="J117" s="936">
        <v>2.86E-2</v>
      </c>
      <c r="K117" s="936" t="s">
        <v>158</v>
      </c>
      <c r="L117" s="936" t="s">
        <v>158</v>
      </c>
      <c r="M117" s="936">
        <v>2.87E-2</v>
      </c>
      <c r="N117" s="936" t="s">
        <v>158</v>
      </c>
      <c r="O117" s="936" t="s">
        <v>158</v>
      </c>
      <c r="P117" s="936">
        <v>2.8799999999999999E-2</v>
      </c>
      <c r="Q117" s="936" t="s">
        <v>158</v>
      </c>
      <c r="R117" s="936" t="s">
        <v>158</v>
      </c>
      <c r="S117" s="936">
        <v>2.9100000000000001E-2</v>
      </c>
      <c r="T117" s="936" t="s">
        <v>158</v>
      </c>
      <c r="U117" s="936" t="s">
        <v>158</v>
      </c>
      <c r="V117" s="990">
        <v>2.9000000000000001E-2</v>
      </c>
      <c r="W117" s="936" t="s">
        <v>158</v>
      </c>
      <c r="X117" s="990" t="s">
        <v>158</v>
      </c>
      <c r="Y117" s="990">
        <v>2.8899999999999999E-2</v>
      </c>
      <c r="Z117" s="936" t="s">
        <v>158</v>
      </c>
      <c r="AA117" s="990" t="s">
        <v>158</v>
      </c>
      <c r="AB117" s="991">
        <v>2.8799999999999999E-2</v>
      </c>
      <c r="AC117" s="936" t="s">
        <v>158</v>
      </c>
      <c r="AD117" s="991" t="s">
        <v>158</v>
      </c>
      <c r="AE117" s="991">
        <v>2.9000000000000001E-2</v>
      </c>
      <c r="AF117" s="936" t="s">
        <v>158</v>
      </c>
      <c r="AG117" s="991" t="s">
        <v>158</v>
      </c>
      <c r="AH117" s="991">
        <v>2.9000000000000001E-2</v>
      </c>
      <c r="AI117" s="936" t="s">
        <v>158</v>
      </c>
      <c r="AJ117" s="991" t="s">
        <v>158</v>
      </c>
      <c r="AK117" s="991">
        <v>2.9600000000000001E-2</v>
      </c>
      <c r="AL117" s="936" t="s">
        <v>158</v>
      </c>
      <c r="AM117" s="991" t="s">
        <v>158</v>
      </c>
      <c r="AN117" s="991">
        <v>2.9700000000000001E-2</v>
      </c>
      <c r="AO117" s="936" t="s">
        <v>158</v>
      </c>
      <c r="AP117" s="991" t="s">
        <v>158</v>
      </c>
      <c r="AQ117" s="991">
        <v>2.9600000000000001E-2</v>
      </c>
      <c r="AR117" s="936" t="s">
        <v>158</v>
      </c>
      <c r="AS117" s="991" t="s">
        <v>158</v>
      </c>
      <c r="AT117" s="991">
        <v>2.98E-2</v>
      </c>
      <c r="AU117" s="936" t="s">
        <v>158</v>
      </c>
      <c r="AV117" s="991" t="s">
        <v>158</v>
      </c>
      <c r="AW117" s="991">
        <v>2.9700000000000001E-2</v>
      </c>
      <c r="AX117" s="936" t="s">
        <v>158</v>
      </c>
      <c r="AY117" s="991" t="s">
        <v>158</v>
      </c>
      <c r="AZ117" s="991">
        <v>2.9700000000000001E-2</v>
      </c>
      <c r="BA117" s="991" t="s">
        <v>158</v>
      </c>
      <c r="BB117" s="991" t="s">
        <v>158</v>
      </c>
      <c r="BC117" s="991">
        <v>2.9600000000000001E-2</v>
      </c>
      <c r="BD117" s="991" t="s">
        <v>158</v>
      </c>
      <c r="BE117" s="991" t="s">
        <v>158</v>
      </c>
    </row>
    <row r="118" spans="1:57" s="928" customFormat="1" ht="16.5" customHeight="1" x14ac:dyDescent="0.3">
      <c r="A118" s="929"/>
      <c r="B118" s="927"/>
      <c r="C118" s="375"/>
      <c r="D118" s="375"/>
      <c r="E118" s="1275"/>
      <c r="F118" s="937" t="s">
        <v>1446</v>
      </c>
      <c r="G118" s="936">
        <v>2.7099999999999999E-2</v>
      </c>
      <c r="H118" s="936" t="s">
        <v>158</v>
      </c>
      <c r="I118" s="936" t="s">
        <v>158</v>
      </c>
      <c r="J118" s="936">
        <v>2.8799999999999999E-2</v>
      </c>
      <c r="K118" s="936" t="s">
        <v>158</v>
      </c>
      <c r="L118" s="936" t="s">
        <v>158</v>
      </c>
      <c r="M118" s="936">
        <v>2.8299999999999999E-2</v>
      </c>
      <c r="N118" s="936" t="s">
        <v>158</v>
      </c>
      <c r="O118" s="936" t="s">
        <v>158</v>
      </c>
      <c r="P118" s="936">
        <v>2.2200000000000001E-2</v>
      </c>
      <c r="Q118" s="936" t="s">
        <v>158</v>
      </c>
      <c r="R118" s="936" t="s">
        <v>158</v>
      </c>
      <c r="S118" s="936">
        <v>2.6800000000000001E-2</v>
      </c>
      <c r="T118" s="936" t="s">
        <v>158</v>
      </c>
      <c r="U118" s="936" t="s">
        <v>158</v>
      </c>
      <c r="V118" s="990">
        <v>2.7300000000000001E-2</v>
      </c>
      <c r="W118" s="936" t="s">
        <v>158</v>
      </c>
      <c r="X118" s="990" t="s">
        <v>158</v>
      </c>
      <c r="Y118" s="990">
        <v>2.7E-2</v>
      </c>
      <c r="Z118" s="936" t="s">
        <v>158</v>
      </c>
      <c r="AA118" s="990" t="s">
        <v>158</v>
      </c>
      <c r="AB118" s="991">
        <v>2.6800000000000001E-2</v>
      </c>
      <c r="AC118" s="936" t="s">
        <v>158</v>
      </c>
      <c r="AD118" s="991" t="s">
        <v>158</v>
      </c>
      <c r="AE118" s="991">
        <v>2.86E-2</v>
      </c>
      <c r="AF118" s="936" t="s">
        <v>158</v>
      </c>
      <c r="AG118" s="991" t="s">
        <v>158</v>
      </c>
      <c r="AH118" s="991">
        <v>2.8400000000000002E-2</v>
      </c>
      <c r="AI118" s="936" t="s">
        <v>158</v>
      </c>
      <c r="AJ118" s="991" t="s">
        <v>158</v>
      </c>
      <c r="AK118" s="991">
        <v>2.8400000000000002E-2</v>
      </c>
      <c r="AL118" s="936" t="s">
        <v>158</v>
      </c>
      <c r="AM118" s="991" t="s">
        <v>158</v>
      </c>
      <c r="AN118" s="991">
        <v>2.8299999999999999E-2</v>
      </c>
      <c r="AO118" s="936" t="s">
        <v>158</v>
      </c>
      <c r="AP118" s="991" t="s">
        <v>158</v>
      </c>
      <c r="AQ118" s="991">
        <v>2.8400000000000002E-2</v>
      </c>
      <c r="AR118" s="936" t="s">
        <v>158</v>
      </c>
      <c r="AS118" s="991" t="s">
        <v>158</v>
      </c>
      <c r="AT118" s="991">
        <v>2.8500000000000001E-2</v>
      </c>
      <c r="AU118" s="936" t="s">
        <v>158</v>
      </c>
      <c r="AV118" s="991" t="s">
        <v>158</v>
      </c>
      <c r="AW118" s="991">
        <v>2.8299999999999999E-2</v>
      </c>
      <c r="AX118" s="936" t="s">
        <v>158</v>
      </c>
      <c r="AY118" s="991" t="s">
        <v>158</v>
      </c>
      <c r="AZ118" s="991">
        <v>2.8500000000000001E-2</v>
      </c>
      <c r="BA118" s="991" t="s">
        <v>158</v>
      </c>
      <c r="BB118" s="991" t="s">
        <v>158</v>
      </c>
      <c r="BC118" s="991">
        <v>2.8299999999999999E-2</v>
      </c>
      <c r="BD118" s="991" t="s">
        <v>158</v>
      </c>
      <c r="BE118" s="991" t="s">
        <v>158</v>
      </c>
    </row>
    <row r="119" spans="1:57" s="928" customFormat="1" ht="16.5" customHeight="1" x14ac:dyDescent="0.3">
      <c r="A119" s="929"/>
      <c r="B119" s="927"/>
      <c r="C119" s="375"/>
      <c r="D119" s="375"/>
      <c r="E119" s="1275"/>
      <c r="F119" s="937" t="s">
        <v>1447</v>
      </c>
      <c r="G119" s="936">
        <v>3.09E-2</v>
      </c>
      <c r="H119" s="936" t="s">
        <v>158</v>
      </c>
      <c r="I119" s="936" t="s">
        <v>158</v>
      </c>
      <c r="J119" s="936">
        <v>3.1899999999999998E-2</v>
      </c>
      <c r="K119" s="936" t="s">
        <v>158</v>
      </c>
      <c r="L119" s="936" t="s">
        <v>158</v>
      </c>
      <c r="M119" s="936">
        <v>3.1899999999999998E-2</v>
      </c>
      <c r="N119" s="936" t="s">
        <v>158</v>
      </c>
      <c r="O119" s="936" t="s">
        <v>158</v>
      </c>
      <c r="P119" s="936">
        <v>3.1199999999999999E-2</v>
      </c>
      <c r="Q119" s="936" t="s">
        <v>158</v>
      </c>
      <c r="R119" s="936" t="s">
        <v>158</v>
      </c>
      <c r="S119" s="936">
        <v>3.1699999999999999E-2</v>
      </c>
      <c r="T119" s="936" t="s">
        <v>158</v>
      </c>
      <c r="U119" s="936" t="s">
        <v>158</v>
      </c>
      <c r="V119" s="990">
        <v>3.0800000000000001E-2</v>
      </c>
      <c r="W119" s="936" t="s">
        <v>158</v>
      </c>
      <c r="X119" s="990" t="s">
        <v>158</v>
      </c>
      <c r="Y119" s="990">
        <v>3.1300000000000001E-2</v>
      </c>
      <c r="Z119" s="936" t="s">
        <v>158</v>
      </c>
      <c r="AA119" s="990" t="s">
        <v>158</v>
      </c>
      <c r="AB119" s="991">
        <v>3.0700000000000002E-2</v>
      </c>
      <c r="AC119" s="936" t="s">
        <v>158</v>
      </c>
      <c r="AD119" s="991" t="s">
        <v>158</v>
      </c>
      <c r="AE119" s="991">
        <v>3.1199999999999999E-2</v>
      </c>
      <c r="AF119" s="936" t="s">
        <v>158</v>
      </c>
      <c r="AG119" s="991" t="s">
        <v>158</v>
      </c>
      <c r="AH119" s="991">
        <v>3.3000000000000002E-2</v>
      </c>
      <c r="AI119" s="936" t="s">
        <v>158</v>
      </c>
      <c r="AJ119" s="991" t="s">
        <v>158</v>
      </c>
      <c r="AK119" s="991">
        <v>3.3099999999999997E-2</v>
      </c>
      <c r="AL119" s="936" t="s">
        <v>158</v>
      </c>
      <c r="AM119" s="991" t="s">
        <v>158</v>
      </c>
      <c r="AN119" s="991">
        <v>3.1899999999999998E-2</v>
      </c>
      <c r="AO119" s="936" t="s">
        <v>158</v>
      </c>
      <c r="AP119" s="991" t="s">
        <v>158</v>
      </c>
      <c r="AQ119" s="991">
        <v>3.15E-2</v>
      </c>
      <c r="AR119" s="936" t="s">
        <v>158</v>
      </c>
      <c r="AS119" s="991" t="s">
        <v>158</v>
      </c>
      <c r="AT119" s="991">
        <v>3.1899999999999998E-2</v>
      </c>
      <c r="AU119" s="936" t="s">
        <v>158</v>
      </c>
      <c r="AV119" s="991" t="s">
        <v>158</v>
      </c>
      <c r="AW119" s="991">
        <v>3.1800000000000002E-2</v>
      </c>
      <c r="AX119" s="936" t="s">
        <v>158</v>
      </c>
      <c r="AY119" s="991" t="s">
        <v>158</v>
      </c>
      <c r="AZ119" s="991">
        <v>3.1800000000000002E-2</v>
      </c>
      <c r="BA119" s="991" t="s">
        <v>158</v>
      </c>
      <c r="BB119" s="991" t="s">
        <v>158</v>
      </c>
      <c r="BC119" s="991">
        <v>3.1800000000000002E-2</v>
      </c>
      <c r="BD119" s="991" t="s">
        <v>158</v>
      </c>
      <c r="BE119" s="991" t="s">
        <v>158</v>
      </c>
    </row>
    <row r="120" spans="1:57" s="928" customFormat="1" ht="16.5" customHeight="1" x14ac:dyDescent="0.3">
      <c r="A120" s="929"/>
      <c r="B120" s="927"/>
      <c r="C120" s="375"/>
      <c r="D120" s="375"/>
      <c r="E120" s="1275"/>
      <c r="F120" s="937" t="s">
        <v>1448</v>
      </c>
      <c r="G120" s="936">
        <v>2.9499999999999998E-2</v>
      </c>
      <c r="H120" s="936" t="s">
        <v>158</v>
      </c>
      <c r="I120" s="936" t="s">
        <v>158</v>
      </c>
      <c r="J120" s="936">
        <v>2.98E-2</v>
      </c>
      <c r="K120" s="936" t="s">
        <v>158</v>
      </c>
      <c r="L120" s="936" t="s">
        <v>158</v>
      </c>
      <c r="M120" s="936">
        <v>3.1800000000000002E-2</v>
      </c>
      <c r="N120" s="936" t="s">
        <v>158</v>
      </c>
      <c r="O120" s="936" t="s">
        <v>158</v>
      </c>
      <c r="P120" s="936">
        <v>2.8799999999999999E-2</v>
      </c>
      <c r="Q120" s="936" t="s">
        <v>158</v>
      </c>
      <c r="R120" s="936" t="s">
        <v>158</v>
      </c>
      <c r="S120" s="936">
        <v>2.9899999999999999E-2</v>
      </c>
      <c r="T120" s="936" t="s">
        <v>158</v>
      </c>
      <c r="U120" s="936" t="s">
        <v>158</v>
      </c>
      <c r="V120" s="990">
        <v>3.0200000000000001E-2</v>
      </c>
      <c r="W120" s="936" t="s">
        <v>158</v>
      </c>
      <c r="X120" s="990" t="s">
        <v>158</v>
      </c>
      <c r="Y120" s="990">
        <v>3.0800000000000001E-2</v>
      </c>
      <c r="Z120" s="936" t="s">
        <v>158</v>
      </c>
      <c r="AA120" s="990" t="s">
        <v>158</v>
      </c>
      <c r="AB120" s="991">
        <v>2.98E-2</v>
      </c>
      <c r="AC120" s="936" t="s">
        <v>158</v>
      </c>
      <c r="AD120" s="991" t="s">
        <v>158</v>
      </c>
      <c r="AE120" s="991">
        <v>3.04E-2</v>
      </c>
      <c r="AF120" s="936" t="s">
        <v>158</v>
      </c>
      <c r="AG120" s="991" t="s">
        <v>158</v>
      </c>
      <c r="AH120" s="991">
        <v>2.9100000000000001E-2</v>
      </c>
      <c r="AI120" s="936" t="s">
        <v>158</v>
      </c>
      <c r="AJ120" s="991" t="s">
        <v>158</v>
      </c>
      <c r="AK120" s="991">
        <v>2.9600000000000001E-2</v>
      </c>
      <c r="AL120" s="936" t="s">
        <v>158</v>
      </c>
      <c r="AM120" s="991" t="s">
        <v>158</v>
      </c>
      <c r="AN120" s="991">
        <v>2.9600000000000001E-2</v>
      </c>
      <c r="AO120" s="936" t="s">
        <v>158</v>
      </c>
      <c r="AP120" s="991" t="s">
        <v>158</v>
      </c>
      <c r="AQ120" s="991">
        <v>2.9499999999999998E-2</v>
      </c>
      <c r="AR120" s="936" t="s">
        <v>158</v>
      </c>
      <c r="AS120" s="991" t="s">
        <v>158</v>
      </c>
      <c r="AT120" s="991">
        <v>2.93E-2</v>
      </c>
      <c r="AU120" s="936" t="s">
        <v>158</v>
      </c>
      <c r="AV120" s="991" t="s">
        <v>158</v>
      </c>
      <c r="AW120" s="991">
        <v>2.9100000000000001E-2</v>
      </c>
      <c r="AX120" s="936" t="s">
        <v>158</v>
      </c>
      <c r="AY120" s="991" t="s">
        <v>158</v>
      </c>
      <c r="AZ120" s="991">
        <v>2.93E-2</v>
      </c>
      <c r="BA120" s="991" t="s">
        <v>158</v>
      </c>
      <c r="BB120" s="991" t="s">
        <v>158</v>
      </c>
      <c r="BC120" s="991">
        <v>2.98E-2</v>
      </c>
      <c r="BD120" s="991" t="s">
        <v>158</v>
      </c>
      <c r="BE120" s="991" t="s">
        <v>158</v>
      </c>
    </row>
    <row r="121" spans="1:57" s="928" customFormat="1" ht="16.5" customHeight="1" x14ac:dyDescent="0.3">
      <c r="A121" s="929"/>
      <c r="B121" s="927"/>
      <c r="C121" s="375"/>
      <c r="D121" s="375"/>
      <c r="E121" s="1275"/>
      <c r="F121" s="937" t="s">
        <v>1449</v>
      </c>
      <c r="G121" s="936">
        <v>2.9700000000000001E-2</v>
      </c>
      <c r="H121" s="936" t="s">
        <v>158</v>
      </c>
      <c r="I121" s="936" t="s">
        <v>158</v>
      </c>
      <c r="J121" s="936">
        <v>2.9899999999999999E-2</v>
      </c>
      <c r="K121" s="936" t="s">
        <v>158</v>
      </c>
      <c r="L121" s="936" t="s">
        <v>158</v>
      </c>
      <c r="M121" s="936">
        <v>2.9499999999999998E-2</v>
      </c>
      <c r="N121" s="936" t="s">
        <v>158</v>
      </c>
      <c r="O121" s="936" t="s">
        <v>158</v>
      </c>
      <c r="P121" s="936">
        <v>2.9499999999999998E-2</v>
      </c>
      <c r="Q121" s="936" t="s">
        <v>158</v>
      </c>
      <c r="R121" s="936" t="s">
        <v>158</v>
      </c>
      <c r="S121" s="936">
        <v>2.8799999999999999E-2</v>
      </c>
      <c r="T121" s="936" t="s">
        <v>158</v>
      </c>
      <c r="U121" s="936" t="s">
        <v>158</v>
      </c>
      <c r="V121" s="990">
        <v>2.8799999999999999E-2</v>
      </c>
      <c r="W121" s="936" t="s">
        <v>158</v>
      </c>
      <c r="X121" s="990" t="s">
        <v>158</v>
      </c>
      <c r="Y121" s="990">
        <v>3.0099999999999998E-2</v>
      </c>
      <c r="Z121" s="936" t="s">
        <v>158</v>
      </c>
      <c r="AA121" s="990" t="s">
        <v>158</v>
      </c>
      <c r="AB121" s="991">
        <v>2.9600000000000001E-2</v>
      </c>
      <c r="AC121" s="936" t="s">
        <v>158</v>
      </c>
      <c r="AD121" s="991" t="s">
        <v>158</v>
      </c>
      <c r="AE121" s="991">
        <v>0.03</v>
      </c>
      <c r="AF121" s="936" t="s">
        <v>158</v>
      </c>
      <c r="AG121" s="991" t="s">
        <v>158</v>
      </c>
      <c r="AH121" s="991">
        <v>3.0700000000000002E-2</v>
      </c>
      <c r="AI121" s="936" t="s">
        <v>158</v>
      </c>
      <c r="AJ121" s="991" t="s">
        <v>158</v>
      </c>
      <c r="AK121" s="991">
        <v>3.04E-2</v>
      </c>
      <c r="AL121" s="936" t="s">
        <v>158</v>
      </c>
      <c r="AM121" s="991" t="s">
        <v>158</v>
      </c>
      <c r="AN121" s="991">
        <v>0.03</v>
      </c>
      <c r="AO121" s="936" t="s">
        <v>158</v>
      </c>
      <c r="AP121" s="991" t="s">
        <v>158</v>
      </c>
      <c r="AQ121" s="991">
        <v>2.9899999999999999E-2</v>
      </c>
      <c r="AR121" s="936" t="s">
        <v>158</v>
      </c>
      <c r="AS121" s="991" t="s">
        <v>158</v>
      </c>
      <c r="AT121" s="991">
        <v>3.0300000000000001E-2</v>
      </c>
      <c r="AU121" s="936" t="s">
        <v>158</v>
      </c>
      <c r="AV121" s="991" t="s">
        <v>158</v>
      </c>
      <c r="AW121" s="991">
        <v>2.98E-2</v>
      </c>
      <c r="AX121" s="936" t="s">
        <v>158</v>
      </c>
      <c r="AY121" s="991" t="s">
        <v>158</v>
      </c>
      <c r="AZ121" s="991">
        <v>3.0099999999999998E-2</v>
      </c>
      <c r="BA121" s="991" t="s">
        <v>158</v>
      </c>
      <c r="BB121" s="991" t="s">
        <v>158</v>
      </c>
      <c r="BC121" s="991">
        <v>2.9600000000000001E-2</v>
      </c>
      <c r="BD121" s="991" t="s">
        <v>158</v>
      </c>
      <c r="BE121" s="991" t="s">
        <v>158</v>
      </c>
    </row>
    <row r="122" spans="1:57" s="928" customFormat="1" ht="16.5" customHeight="1" x14ac:dyDescent="0.3">
      <c r="A122" s="929"/>
      <c r="B122" s="927"/>
      <c r="C122" s="375"/>
      <c r="D122" s="375"/>
      <c r="E122" s="1275"/>
      <c r="F122" s="937" t="s">
        <v>1450</v>
      </c>
      <c r="G122" s="936">
        <v>2.9499999999999998E-2</v>
      </c>
      <c r="H122" s="936" t="s">
        <v>158</v>
      </c>
      <c r="I122" s="936" t="s">
        <v>158</v>
      </c>
      <c r="J122" s="936">
        <v>2.75E-2</v>
      </c>
      <c r="K122" s="936" t="s">
        <v>158</v>
      </c>
      <c r="L122" s="936" t="s">
        <v>158</v>
      </c>
      <c r="M122" s="936">
        <v>2.24E-2</v>
      </c>
      <c r="N122" s="936" t="s">
        <v>158</v>
      </c>
      <c r="O122" s="936" t="s">
        <v>158</v>
      </c>
      <c r="P122" s="936">
        <v>2.5999999999999999E-2</v>
      </c>
      <c r="Q122" s="936" t="s">
        <v>158</v>
      </c>
      <c r="R122" s="936" t="s">
        <v>158</v>
      </c>
      <c r="S122" s="936">
        <v>2.5499999999999998E-2</v>
      </c>
      <c r="T122" s="936" t="s">
        <v>158</v>
      </c>
      <c r="U122" s="936" t="s">
        <v>158</v>
      </c>
      <c r="V122" s="990">
        <v>2.5499999999999998E-2</v>
      </c>
      <c r="W122" s="936" t="s">
        <v>158</v>
      </c>
      <c r="X122" s="990" t="s">
        <v>158</v>
      </c>
      <c r="Y122" s="990">
        <v>2.4899999999999999E-2</v>
      </c>
      <c r="Z122" s="936" t="s">
        <v>158</v>
      </c>
      <c r="AA122" s="990" t="s">
        <v>158</v>
      </c>
      <c r="AB122" s="991">
        <v>2.5000000000000001E-2</v>
      </c>
      <c r="AC122" s="936" t="s">
        <v>158</v>
      </c>
      <c r="AD122" s="991" t="s">
        <v>158</v>
      </c>
      <c r="AE122" s="991">
        <v>2.5399999999999999E-2</v>
      </c>
      <c r="AF122" s="936" t="s">
        <v>158</v>
      </c>
      <c r="AG122" s="991" t="s">
        <v>158</v>
      </c>
      <c r="AH122" s="991">
        <v>2.5700000000000001E-2</v>
      </c>
      <c r="AI122" s="936" t="s">
        <v>158</v>
      </c>
      <c r="AJ122" s="991" t="s">
        <v>158</v>
      </c>
      <c r="AK122" s="991">
        <v>2.58E-2</v>
      </c>
      <c r="AL122" s="936" t="s">
        <v>158</v>
      </c>
      <c r="AM122" s="991" t="s">
        <v>158</v>
      </c>
      <c r="AN122" s="991">
        <v>2.35E-2</v>
      </c>
      <c r="AO122" s="936" t="s">
        <v>158</v>
      </c>
      <c r="AP122" s="991" t="s">
        <v>158</v>
      </c>
      <c r="AQ122" s="991">
        <v>2.5600000000000001E-2</v>
      </c>
      <c r="AR122" s="936" t="s">
        <v>158</v>
      </c>
      <c r="AS122" s="991" t="s">
        <v>158</v>
      </c>
      <c r="AT122" s="991">
        <v>2.7E-2</v>
      </c>
      <c r="AU122" s="936" t="s">
        <v>158</v>
      </c>
      <c r="AV122" s="991" t="s">
        <v>158</v>
      </c>
      <c r="AW122" s="991">
        <v>2.6700000000000002E-2</v>
      </c>
      <c r="AX122" s="936" t="s">
        <v>158</v>
      </c>
      <c r="AY122" s="991" t="s">
        <v>158</v>
      </c>
      <c r="AZ122" s="991">
        <v>2.6599999999999999E-2</v>
      </c>
      <c r="BA122" s="991" t="s">
        <v>158</v>
      </c>
      <c r="BB122" s="991" t="s">
        <v>158</v>
      </c>
      <c r="BC122" s="991">
        <v>2.6800000000000001E-2</v>
      </c>
      <c r="BD122" s="991" t="s">
        <v>158</v>
      </c>
      <c r="BE122" s="991" t="s">
        <v>158</v>
      </c>
    </row>
    <row r="123" spans="1:57" s="928" customFormat="1" ht="16.5" customHeight="1" x14ac:dyDescent="0.3">
      <c r="A123" s="929"/>
      <c r="B123" s="927"/>
      <c r="C123" s="375"/>
      <c r="D123" s="375"/>
      <c r="E123" s="1275"/>
      <c r="F123" s="937" t="s">
        <v>1451</v>
      </c>
      <c r="G123" s="936">
        <v>3.0800000000000001E-2</v>
      </c>
      <c r="H123" s="936" t="s">
        <v>158</v>
      </c>
      <c r="I123" s="936" t="s">
        <v>158</v>
      </c>
      <c r="J123" s="936">
        <v>2.8799999999999999E-2</v>
      </c>
      <c r="K123" s="936" t="s">
        <v>158</v>
      </c>
      <c r="L123" s="936" t="s">
        <v>158</v>
      </c>
      <c r="M123" s="936">
        <v>3.0800000000000001E-2</v>
      </c>
      <c r="N123" s="936" t="s">
        <v>158</v>
      </c>
      <c r="O123" s="936" t="s">
        <v>158</v>
      </c>
      <c r="P123" s="936">
        <v>2.98E-2</v>
      </c>
      <c r="Q123" s="936" t="s">
        <v>158</v>
      </c>
      <c r="R123" s="936" t="s">
        <v>158</v>
      </c>
      <c r="S123" s="936">
        <v>3.0700000000000002E-2</v>
      </c>
      <c r="T123" s="936" t="s">
        <v>158</v>
      </c>
      <c r="U123" s="936" t="s">
        <v>158</v>
      </c>
      <c r="V123" s="990">
        <v>3.04E-2</v>
      </c>
      <c r="W123" s="936" t="s">
        <v>158</v>
      </c>
      <c r="X123" s="990" t="s">
        <v>158</v>
      </c>
      <c r="Y123" s="990">
        <v>3.0200000000000001E-2</v>
      </c>
      <c r="Z123" s="936" t="s">
        <v>158</v>
      </c>
      <c r="AA123" s="990" t="s">
        <v>158</v>
      </c>
      <c r="AB123" s="991">
        <v>2.9700000000000001E-2</v>
      </c>
      <c r="AC123" s="936" t="s">
        <v>158</v>
      </c>
      <c r="AD123" s="991" t="s">
        <v>158</v>
      </c>
      <c r="AE123" s="991">
        <v>3.0499999999999999E-2</v>
      </c>
      <c r="AF123" s="936" t="s">
        <v>158</v>
      </c>
      <c r="AG123" s="991" t="s">
        <v>158</v>
      </c>
      <c r="AH123" s="991">
        <v>3.04E-2</v>
      </c>
      <c r="AI123" s="936" t="s">
        <v>158</v>
      </c>
      <c r="AJ123" s="991" t="s">
        <v>158</v>
      </c>
      <c r="AK123" s="991">
        <v>3.04E-2</v>
      </c>
      <c r="AL123" s="936" t="s">
        <v>158</v>
      </c>
      <c r="AM123" s="991" t="s">
        <v>158</v>
      </c>
      <c r="AN123" s="991">
        <v>2.9899999999999999E-2</v>
      </c>
      <c r="AO123" s="936" t="s">
        <v>158</v>
      </c>
      <c r="AP123" s="991" t="s">
        <v>158</v>
      </c>
      <c r="AQ123" s="991">
        <v>2.98E-2</v>
      </c>
      <c r="AR123" s="936" t="s">
        <v>158</v>
      </c>
      <c r="AS123" s="991" t="s">
        <v>158</v>
      </c>
      <c r="AT123" s="991">
        <v>2.98E-2</v>
      </c>
      <c r="AU123" s="936" t="s">
        <v>158</v>
      </c>
      <c r="AV123" s="991" t="s">
        <v>158</v>
      </c>
      <c r="AW123" s="991">
        <v>2.9700000000000001E-2</v>
      </c>
      <c r="AX123" s="936" t="s">
        <v>158</v>
      </c>
      <c r="AY123" s="991" t="s">
        <v>158</v>
      </c>
      <c r="AZ123" s="991">
        <v>2.98E-2</v>
      </c>
      <c r="BA123" s="991" t="s">
        <v>158</v>
      </c>
      <c r="BB123" s="991" t="s">
        <v>158</v>
      </c>
      <c r="BC123" s="991">
        <v>2.9700000000000001E-2</v>
      </c>
      <c r="BD123" s="991" t="s">
        <v>158</v>
      </c>
      <c r="BE123" s="991" t="s">
        <v>158</v>
      </c>
    </row>
    <row r="124" spans="1:57" s="928" customFormat="1" ht="16.5" customHeight="1" x14ac:dyDescent="0.3">
      <c r="A124" s="929"/>
      <c r="B124" s="927"/>
      <c r="C124" s="375"/>
      <c r="D124" s="375"/>
      <c r="E124" s="1275"/>
      <c r="F124" s="937" t="s">
        <v>1452</v>
      </c>
      <c r="G124" s="936">
        <v>3.0099999999999998E-2</v>
      </c>
      <c r="H124" s="936" t="s">
        <v>158</v>
      </c>
      <c r="I124" s="936" t="s">
        <v>158</v>
      </c>
      <c r="J124" s="936">
        <v>2.9700000000000001E-2</v>
      </c>
      <c r="K124" s="936" t="s">
        <v>158</v>
      </c>
      <c r="L124" s="936" t="s">
        <v>158</v>
      </c>
      <c r="M124" s="936">
        <v>2.9700000000000001E-2</v>
      </c>
      <c r="N124" s="936" t="s">
        <v>158</v>
      </c>
      <c r="O124" s="936" t="s">
        <v>158</v>
      </c>
      <c r="P124" s="936">
        <v>2.9899999999999999E-2</v>
      </c>
      <c r="Q124" s="936" t="s">
        <v>158</v>
      </c>
      <c r="R124" s="936" t="s">
        <v>158</v>
      </c>
      <c r="S124" s="936">
        <v>2.9600000000000001E-2</v>
      </c>
      <c r="T124" s="936" t="s">
        <v>158</v>
      </c>
      <c r="U124" s="936" t="s">
        <v>158</v>
      </c>
      <c r="V124" s="990">
        <v>3.0599999999999999E-2</v>
      </c>
      <c r="W124" s="936" t="s">
        <v>158</v>
      </c>
      <c r="X124" s="990" t="s">
        <v>158</v>
      </c>
      <c r="Y124" s="990">
        <v>3.0499999999999999E-2</v>
      </c>
      <c r="Z124" s="936" t="s">
        <v>158</v>
      </c>
      <c r="AA124" s="990" t="s">
        <v>158</v>
      </c>
      <c r="AB124" s="991">
        <v>3.0499999999999999E-2</v>
      </c>
      <c r="AC124" s="936" t="s">
        <v>158</v>
      </c>
      <c r="AD124" s="991" t="s">
        <v>158</v>
      </c>
      <c r="AE124" s="991">
        <v>3.0700000000000002E-2</v>
      </c>
      <c r="AF124" s="936" t="s">
        <v>158</v>
      </c>
      <c r="AG124" s="991" t="s">
        <v>158</v>
      </c>
      <c r="AH124" s="991">
        <v>3.0099999999999998E-2</v>
      </c>
      <c r="AI124" s="936" t="s">
        <v>158</v>
      </c>
      <c r="AJ124" s="991" t="s">
        <v>158</v>
      </c>
      <c r="AK124" s="991">
        <v>3.0200000000000001E-2</v>
      </c>
      <c r="AL124" s="936" t="s">
        <v>158</v>
      </c>
      <c r="AM124" s="991" t="s">
        <v>158</v>
      </c>
      <c r="AN124" s="991">
        <v>3.0300000000000001E-2</v>
      </c>
      <c r="AO124" s="936" t="s">
        <v>158</v>
      </c>
      <c r="AP124" s="991" t="s">
        <v>158</v>
      </c>
      <c r="AQ124" s="991">
        <v>3.0099999999999998E-2</v>
      </c>
      <c r="AR124" s="936" t="s">
        <v>158</v>
      </c>
      <c r="AS124" s="991" t="s">
        <v>158</v>
      </c>
      <c r="AT124" s="991">
        <v>3.0200000000000001E-2</v>
      </c>
      <c r="AU124" s="936" t="s">
        <v>158</v>
      </c>
      <c r="AV124" s="991" t="s">
        <v>158</v>
      </c>
      <c r="AW124" s="991">
        <v>3.0200000000000001E-2</v>
      </c>
      <c r="AX124" s="936" t="s">
        <v>158</v>
      </c>
      <c r="AY124" s="991" t="s">
        <v>158</v>
      </c>
      <c r="AZ124" s="991">
        <v>3.0099999999999998E-2</v>
      </c>
      <c r="BA124" s="991" t="s">
        <v>158</v>
      </c>
      <c r="BB124" s="991" t="s">
        <v>158</v>
      </c>
      <c r="BC124" s="991">
        <v>2.98E-2</v>
      </c>
      <c r="BD124" s="991" t="s">
        <v>158</v>
      </c>
      <c r="BE124" s="991" t="s">
        <v>158</v>
      </c>
    </row>
    <row r="125" spans="1:57" s="928" customFormat="1" ht="16.5" customHeight="1" x14ac:dyDescent="0.3">
      <c r="A125" s="929"/>
      <c r="B125" s="927"/>
      <c r="C125" s="375"/>
      <c r="D125" s="375"/>
      <c r="E125" s="1275"/>
      <c r="F125" s="937" t="s">
        <v>1453</v>
      </c>
      <c r="G125" s="936">
        <v>3.0300000000000001E-2</v>
      </c>
      <c r="H125" s="936" t="s">
        <v>158</v>
      </c>
      <c r="I125" s="936" t="s">
        <v>158</v>
      </c>
      <c r="J125" s="936">
        <v>3.0499999999999999E-2</v>
      </c>
      <c r="K125" s="936" t="s">
        <v>158</v>
      </c>
      <c r="L125" s="936" t="s">
        <v>158</v>
      </c>
      <c r="M125" s="936">
        <v>3.15E-2</v>
      </c>
      <c r="N125" s="936" t="s">
        <v>158</v>
      </c>
      <c r="O125" s="936" t="s">
        <v>158</v>
      </c>
      <c r="P125" s="936">
        <v>3.0800000000000001E-2</v>
      </c>
      <c r="Q125" s="936" t="s">
        <v>158</v>
      </c>
      <c r="R125" s="936" t="s">
        <v>158</v>
      </c>
      <c r="S125" s="936">
        <v>2.98E-2</v>
      </c>
      <c r="T125" s="936" t="s">
        <v>158</v>
      </c>
      <c r="U125" s="936" t="s">
        <v>158</v>
      </c>
      <c r="V125" s="990">
        <v>0.03</v>
      </c>
      <c r="W125" s="936" t="s">
        <v>158</v>
      </c>
      <c r="X125" s="990" t="s">
        <v>158</v>
      </c>
      <c r="Y125" s="990">
        <v>2.9499999999999998E-2</v>
      </c>
      <c r="Z125" s="936" t="s">
        <v>158</v>
      </c>
      <c r="AA125" s="990" t="s">
        <v>158</v>
      </c>
      <c r="AB125" s="991">
        <v>2.8899999999999999E-2</v>
      </c>
      <c r="AC125" s="936" t="s">
        <v>158</v>
      </c>
      <c r="AD125" s="991" t="s">
        <v>158</v>
      </c>
      <c r="AE125" s="991">
        <v>2.75E-2</v>
      </c>
      <c r="AF125" s="936" t="s">
        <v>158</v>
      </c>
      <c r="AG125" s="991" t="s">
        <v>158</v>
      </c>
      <c r="AH125" s="991">
        <v>2.7699999999999999E-2</v>
      </c>
      <c r="AI125" s="936" t="s">
        <v>158</v>
      </c>
      <c r="AJ125" s="991" t="s">
        <v>158</v>
      </c>
      <c r="AK125" s="991">
        <v>2.7300000000000001E-2</v>
      </c>
      <c r="AL125" s="936" t="s">
        <v>158</v>
      </c>
      <c r="AM125" s="991" t="s">
        <v>158</v>
      </c>
      <c r="AN125" s="991">
        <v>2.7699999999999999E-2</v>
      </c>
      <c r="AO125" s="936" t="s">
        <v>158</v>
      </c>
      <c r="AP125" s="991" t="s">
        <v>158</v>
      </c>
      <c r="AQ125" s="991">
        <v>2.8000000000000001E-2</v>
      </c>
      <c r="AR125" s="936" t="s">
        <v>158</v>
      </c>
      <c r="AS125" s="991" t="s">
        <v>158</v>
      </c>
      <c r="AT125" s="991">
        <v>2.87E-2</v>
      </c>
      <c r="AU125" s="936" t="s">
        <v>158</v>
      </c>
      <c r="AV125" s="991" t="s">
        <v>158</v>
      </c>
      <c r="AW125" s="991">
        <v>2.8899999999999999E-2</v>
      </c>
      <c r="AX125" s="936" t="s">
        <v>158</v>
      </c>
      <c r="AY125" s="991" t="s">
        <v>158</v>
      </c>
      <c r="AZ125" s="991">
        <v>2.8899999999999999E-2</v>
      </c>
      <c r="BA125" s="991" t="s">
        <v>158</v>
      </c>
      <c r="BB125" s="991" t="s">
        <v>158</v>
      </c>
      <c r="BC125" s="991">
        <v>2.9000000000000001E-2</v>
      </c>
      <c r="BD125" s="991" t="s">
        <v>158</v>
      </c>
      <c r="BE125" s="991" t="s">
        <v>158</v>
      </c>
    </row>
    <row r="126" spans="1:57" s="928" customFormat="1" ht="16.5" customHeight="1" x14ac:dyDescent="0.3">
      <c r="A126" s="929"/>
      <c r="B126" s="927"/>
      <c r="C126" s="375"/>
      <c r="D126" s="375"/>
      <c r="E126" s="1275"/>
      <c r="F126" s="937" t="s">
        <v>1638</v>
      </c>
      <c r="G126" s="936">
        <v>2.98E-2</v>
      </c>
      <c r="H126" s="936" t="s">
        <v>158</v>
      </c>
      <c r="I126" s="936" t="s">
        <v>158</v>
      </c>
      <c r="J126" s="936">
        <v>3.0300000000000001E-2</v>
      </c>
      <c r="K126" s="936" t="s">
        <v>158</v>
      </c>
      <c r="L126" s="936" t="s">
        <v>158</v>
      </c>
      <c r="M126" s="936">
        <v>2.9499999999999998E-2</v>
      </c>
      <c r="N126" s="936" t="s">
        <v>158</v>
      </c>
      <c r="O126" s="936" t="s">
        <v>158</v>
      </c>
      <c r="P126" s="936">
        <v>2.9399999999999999E-2</v>
      </c>
      <c r="Q126" s="936" t="s">
        <v>158</v>
      </c>
      <c r="R126" s="936" t="s">
        <v>158</v>
      </c>
      <c r="S126" s="936">
        <v>2.9100000000000001E-2</v>
      </c>
      <c r="T126" s="936" t="s">
        <v>158</v>
      </c>
      <c r="U126" s="936" t="s">
        <v>158</v>
      </c>
      <c r="V126" s="990">
        <v>2.9700000000000001E-2</v>
      </c>
      <c r="W126" s="936" t="s">
        <v>158</v>
      </c>
      <c r="X126" s="990" t="s">
        <v>158</v>
      </c>
      <c r="Y126" s="990">
        <v>2.9399999999999999E-2</v>
      </c>
      <c r="Z126" s="936" t="s">
        <v>158</v>
      </c>
      <c r="AA126" s="990" t="s">
        <v>158</v>
      </c>
      <c r="AB126" s="991">
        <v>2.9499999999999998E-2</v>
      </c>
      <c r="AC126" s="936" t="s">
        <v>158</v>
      </c>
      <c r="AD126" s="991" t="s">
        <v>158</v>
      </c>
      <c r="AE126" s="991">
        <v>2.98E-2</v>
      </c>
      <c r="AF126" s="936" t="s">
        <v>158</v>
      </c>
      <c r="AG126" s="991" t="s">
        <v>158</v>
      </c>
      <c r="AH126" s="991">
        <v>2.9499999999999998E-2</v>
      </c>
      <c r="AI126" s="936" t="s">
        <v>158</v>
      </c>
      <c r="AJ126" s="991" t="s">
        <v>158</v>
      </c>
      <c r="AK126" s="991">
        <v>2.9700000000000001E-2</v>
      </c>
      <c r="AL126" s="936" t="s">
        <v>158</v>
      </c>
      <c r="AM126" s="991" t="s">
        <v>158</v>
      </c>
      <c r="AN126" s="991">
        <v>2.9600000000000001E-2</v>
      </c>
      <c r="AO126" s="936" t="s">
        <v>158</v>
      </c>
      <c r="AP126" s="991" t="s">
        <v>158</v>
      </c>
      <c r="AQ126" s="991">
        <v>2.8899999999999999E-2</v>
      </c>
      <c r="AR126" s="936" t="s">
        <v>158</v>
      </c>
      <c r="AS126" s="991" t="s">
        <v>158</v>
      </c>
      <c r="AT126" s="991">
        <v>2.8799999999999999E-2</v>
      </c>
      <c r="AU126" s="936" t="s">
        <v>158</v>
      </c>
      <c r="AV126" s="991" t="s">
        <v>158</v>
      </c>
      <c r="AW126" s="991">
        <v>2.9000000000000001E-2</v>
      </c>
      <c r="AX126" s="936" t="s">
        <v>158</v>
      </c>
      <c r="AY126" s="991" t="s">
        <v>158</v>
      </c>
      <c r="AZ126" s="991">
        <v>2.8899999999999999E-2</v>
      </c>
      <c r="BA126" s="991" t="s">
        <v>158</v>
      </c>
      <c r="BB126" s="991" t="s">
        <v>158</v>
      </c>
      <c r="BC126" s="991">
        <v>2.8899999999999999E-2</v>
      </c>
      <c r="BD126" s="991" t="s">
        <v>158</v>
      </c>
      <c r="BE126" s="991" t="s">
        <v>158</v>
      </c>
    </row>
    <row r="127" spans="1:57" s="928" customFormat="1" ht="16.5" customHeight="1" x14ac:dyDescent="0.3">
      <c r="A127" s="929"/>
      <c r="B127" s="927"/>
      <c r="C127" s="375"/>
      <c r="D127" s="375"/>
      <c r="E127" s="1275"/>
      <c r="F127" s="937" t="s">
        <v>1454</v>
      </c>
      <c r="G127" s="936">
        <v>3.0300000000000001E-2</v>
      </c>
      <c r="H127" s="936" t="s">
        <v>158</v>
      </c>
      <c r="I127" s="936" t="s">
        <v>158</v>
      </c>
      <c r="J127" s="936">
        <v>2.9899999999999999E-2</v>
      </c>
      <c r="K127" s="936" t="s">
        <v>158</v>
      </c>
      <c r="L127" s="936" t="s">
        <v>158</v>
      </c>
      <c r="M127" s="936">
        <v>2.9499999999999998E-2</v>
      </c>
      <c r="N127" s="936" t="s">
        <v>158</v>
      </c>
      <c r="O127" s="936" t="s">
        <v>158</v>
      </c>
      <c r="P127" s="936">
        <v>2.92E-2</v>
      </c>
      <c r="Q127" s="936" t="s">
        <v>158</v>
      </c>
      <c r="R127" s="936" t="s">
        <v>158</v>
      </c>
      <c r="S127" s="936">
        <v>2.93E-2</v>
      </c>
      <c r="T127" s="936" t="s">
        <v>158</v>
      </c>
      <c r="U127" s="936" t="s">
        <v>158</v>
      </c>
      <c r="V127" s="990">
        <v>2.9700000000000001E-2</v>
      </c>
      <c r="W127" s="936" t="s">
        <v>158</v>
      </c>
      <c r="X127" s="990" t="s">
        <v>158</v>
      </c>
      <c r="Y127" s="990">
        <v>2.9399999999999999E-2</v>
      </c>
      <c r="Z127" s="936" t="s">
        <v>158</v>
      </c>
      <c r="AA127" s="990" t="s">
        <v>158</v>
      </c>
      <c r="AB127" s="991">
        <v>2.9100000000000001E-2</v>
      </c>
      <c r="AC127" s="936" t="s">
        <v>158</v>
      </c>
      <c r="AD127" s="991" t="s">
        <v>158</v>
      </c>
      <c r="AE127" s="991">
        <v>3.0700000000000002E-2</v>
      </c>
      <c r="AF127" s="936" t="s">
        <v>158</v>
      </c>
      <c r="AG127" s="991" t="s">
        <v>158</v>
      </c>
      <c r="AH127" s="991">
        <v>2.87E-2</v>
      </c>
      <c r="AI127" s="936" t="s">
        <v>158</v>
      </c>
      <c r="AJ127" s="991" t="s">
        <v>158</v>
      </c>
      <c r="AK127" s="991">
        <v>2.8899999999999999E-2</v>
      </c>
      <c r="AL127" s="936" t="s">
        <v>158</v>
      </c>
      <c r="AM127" s="991" t="s">
        <v>158</v>
      </c>
      <c r="AN127" s="991">
        <v>2.8799999999999999E-2</v>
      </c>
      <c r="AO127" s="936" t="s">
        <v>158</v>
      </c>
      <c r="AP127" s="991" t="s">
        <v>158</v>
      </c>
      <c r="AQ127" s="991">
        <v>3.0099999999999998E-2</v>
      </c>
      <c r="AR127" s="936" t="s">
        <v>158</v>
      </c>
      <c r="AS127" s="991" t="s">
        <v>158</v>
      </c>
      <c r="AT127" s="991">
        <v>2.8899999999999999E-2</v>
      </c>
      <c r="AU127" s="936" t="s">
        <v>158</v>
      </c>
      <c r="AV127" s="991" t="s">
        <v>158</v>
      </c>
      <c r="AW127" s="991">
        <v>2.8400000000000002E-2</v>
      </c>
      <c r="AX127" s="936" t="s">
        <v>158</v>
      </c>
      <c r="AY127" s="991" t="s">
        <v>158</v>
      </c>
      <c r="AZ127" s="991">
        <v>2.8799999999999999E-2</v>
      </c>
      <c r="BA127" s="991" t="s">
        <v>158</v>
      </c>
      <c r="BB127" s="991" t="s">
        <v>158</v>
      </c>
      <c r="BC127" s="991">
        <v>2.8500000000000001E-2</v>
      </c>
      <c r="BD127" s="991" t="s">
        <v>158</v>
      </c>
      <c r="BE127" s="991" t="s">
        <v>158</v>
      </c>
    </row>
    <row r="128" spans="1:57" s="928" customFormat="1" ht="16.5" customHeight="1" x14ac:dyDescent="0.3">
      <c r="A128" s="929"/>
      <c r="B128" s="927"/>
      <c r="C128" s="375"/>
      <c r="D128" s="375"/>
      <c r="E128" s="1275"/>
      <c r="F128" s="937" t="s">
        <v>1455</v>
      </c>
      <c r="G128" s="936">
        <v>2.9100000000000001E-2</v>
      </c>
      <c r="H128" s="936" t="s">
        <v>158</v>
      </c>
      <c r="I128" s="936" t="s">
        <v>158</v>
      </c>
      <c r="J128" s="936">
        <v>2.9499999999999998E-2</v>
      </c>
      <c r="K128" s="936" t="s">
        <v>158</v>
      </c>
      <c r="L128" s="936" t="s">
        <v>158</v>
      </c>
      <c r="M128" s="936">
        <v>2.9000000000000001E-2</v>
      </c>
      <c r="N128" s="936" t="s">
        <v>158</v>
      </c>
      <c r="O128" s="936" t="s">
        <v>158</v>
      </c>
      <c r="P128" s="936">
        <v>2.8500000000000001E-2</v>
      </c>
      <c r="Q128" s="936" t="s">
        <v>158</v>
      </c>
      <c r="R128" s="936" t="s">
        <v>158</v>
      </c>
      <c r="S128" s="936">
        <v>2.8500000000000001E-2</v>
      </c>
      <c r="T128" s="936" t="s">
        <v>158</v>
      </c>
      <c r="U128" s="936" t="s">
        <v>158</v>
      </c>
      <c r="V128" s="990">
        <v>2.8899999999999999E-2</v>
      </c>
      <c r="W128" s="936" t="s">
        <v>158</v>
      </c>
      <c r="X128" s="990" t="s">
        <v>158</v>
      </c>
      <c r="Y128" s="990">
        <v>2.92E-2</v>
      </c>
      <c r="Z128" s="936" t="s">
        <v>158</v>
      </c>
      <c r="AA128" s="990" t="s">
        <v>158</v>
      </c>
      <c r="AB128" s="991">
        <v>2.9000000000000001E-2</v>
      </c>
      <c r="AC128" s="936" t="s">
        <v>158</v>
      </c>
      <c r="AD128" s="991" t="s">
        <v>158</v>
      </c>
      <c r="AE128" s="991">
        <v>3.0200000000000001E-2</v>
      </c>
      <c r="AF128" s="936" t="s">
        <v>158</v>
      </c>
      <c r="AG128" s="991" t="s">
        <v>158</v>
      </c>
      <c r="AH128" s="991">
        <v>2.81E-2</v>
      </c>
      <c r="AI128" s="936" t="s">
        <v>158</v>
      </c>
      <c r="AJ128" s="991" t="s">
        <v>158</v>
      </c>
      <c r="AK128" s="991">
        <v>2.8199999999999999E-2</v>
      </c>
      <c r="AL128" s="936" t="s">
        <v>158</v>
      </c>
      <c r="AM128" s="991" t="s">
        <v>158</v>
      </c>
      <c r="AN128" s="991">
        <v>2.81E-2</v>
      </c>
      <c r="AO128" s="936" t="s">
        <v>158</v>
      </c>
      <c r="AP128" s="991" t="s">
        <v>158</v>
      </c>
      <c r="AQ128" s="991">
        <v>2.7799999999999998E-2</v>
      </c>
      <c r="AR128" s="936" t="s">
        <v>158</v>
      </c>
      <c r="AS128" s="991" t="s">
        <v>158</v>
      </c>
      <c r="AT128" s="991">
        <v>2.7799999999999998E-2</v>
      </c>
      <c r="AU128" s="936" t="s">
        <v>158</v>
      </c>
      <c r="AV128" s="991" t="s">
        <v>158</v>
      </c>
      <c r="AW128" s="991">
        <v>2.8000000000000001E-2</v>
      </c>
      <c r="AX128" s="936" t="s">
        <v>158</v>
      </c>
      <c r="AY128" s="991" t="s">
        <v>158</v>
      </c>
      <c r="AZ128" s="991">
        <v>2.7799999999999998E-2</v>
      </c>
      <c r="BA128" s="991" t="s">
        <v>158</v>
      </c>
      <c r="BB128" s="991" t="s">
        <v>158</v>
      </c>
      <c r="BC128" s="991">
        <v>2.7799999999999998E-2</v>
      </c>
      <c r="BD128" s="991" t="s">
        <v>158</v>
      </c>
      <c r="BE128" s="991" t="s">
        <v>158</v>
      </c>
    </row>
    <row r="129" spans="1:57" s="928" customFormat="1" ht="16.5" customHeight="1" x14ac:dyDescent="0.3">
      <c r="A129" s="929"/>
      <c r="B129" s="927"/>
      <c r="C129" s="375"/>
      <c r="D129" s="375"/>
      <c r="E129" s="1275"/>
      <c r="F129" s="937" t="s">
        <v>1456</v>
      </c>
      <c r="G129" s="936">
        <v>2.4799999999999999E-2</v>
      </c>
      <c r="H129" s="936" t="s">
        <v>158</v>
      </c>
      <c r="I129" s="936" t="s">
        <v>158</v>
      </c>
      <c r="J129" s="936">
        <v>2.53E-2</v>
      </c>
      <c r="K129" s="936" t="s">
        <v>158</v>
      </c>
      <c r="L129" s="936" t="s">
        <v>158</v>
      </c>
      <c r="M129" s="936">
        <v>2.3699999999999999E-2</v>
      </c>
      <c r="N129" s="936" t="s">
        <v>158</v>
      </c>
      <c r="O129" s="936" t="s">
        <v>158</v>
      </c>
      <c r="P129" s="936">
        <v>2.3800000000000002E-2</v>
      </c>
      <c r="Q129" s="936" t="s">
        <v>158</v>
      </c>
      <c r="R129" s="936" t="s">
        <v>158</v>
      </c>
      <c r="S129" s="936">
        <v>2.5499999999999998E-2</v>
      </c>
      <c r="T129" s="936" t="s">
        <v>158</v>
      </c>
      <c r="U129" s="936" t="s">
        <v>158</v>
      </c>
      <c r="V129" s="990">
        <v>2.6100000000000002E-2</v>
      </c>
      <c r="W129" s="936" t="s">
        <v>158</v>
      </c>
      <c r="X129" s="990" t="s">
        <v>158</v>
      </c>
      <c r="Y129" s="990">
        <v>2.64E-2</v>
      </c>
      <c r="Z129" s="936" t="s">
        <v>158</v>
      </c>
      <c r="AA129" s="990" t="s">
        <v>158</v>
      </c>
      <c r="AB129" s="991">
        <v>2.5999999999999999E-2</v>
      </c>
      <c r="AC129" s="936" t="s">
        <v>158</v>
      </c>
      <c r="AD129" s="991" t="s">
        <v>158</v>
      </c>
      <c r="AE129" s="991">
        <v>2.5999999999999999E-2</v>
      </c>
      <c r="AF129" s="936" t="s">
        <v>158</v>
      </c>
      <c r="AG129" s="991" t="s">
        <v>158</v>
      </c>
      <c r="AH129" s="991">
        <v>2.5499999999999998E-2</v>
      </c>
      <c r="AI129" s="936" t="s">
        <v>158</v>
      </c>
      <c r="AJ129" s="991" t="s">
        <v>158</v>
      </c>
      <c r="AK129" s="991">
        <v>2.5700000000000001E-2</v>
      </c>
      <c r="AL129" s="936" t="s">
        <v>158</v>
      </c>
      <c r="AM129" s="991" t="s">
        <v>158</v>
      </c>
      <c r="AN129" s="991">
        <v>2.5399999999999999E-2</v>
      </c>
      <c r="AO129" s="936" t="s">
        <v>158</v>
      </c>
      <c r="AP129" s="991" t="s">
        <v>158</v>
      </c>
      <c r="AQ129" s="991">
        <v>2.53E-2</v>
      </c>
      <c r="AR129" s="936" t="s">
        <v>158</v>
      </c>
      <c r="AS129" s="991" t="s">
        <v>158</v>
      </c>
      <c r="AT129" s="991">
        <v>2.5399999999999999E-2</v>
      </c>
      <c r="AU129" s="936" t="s">
        <v>158</v>
      </c>
      <c r="AV129" s="991" t="s">
        <v>158</v>
      </c>
      <c r="AW129" s="991">
        <v>2.5100000000000001E-2</v>
      </c>
      <c r="AX129" s="936" t="s">
        <v>158</v>
      </c>
      <c r="AY129" s="991" t="s">
        <v>158</v>
      </c>
      <c r="AZ129" s="991">
        <v>2.5100000000000001E-2</v>
      </c>
      <c r="BA129" s="991" t="s">
        <v>158</v>
      </c>
      <c r="BB129" s="991" t="s">
        <v>158</v>
      </c>
      <c r="BC129" s="991">
        <v>2.4400000000000002E-2</v>
      </c>
      <c r="BD129" s="991" t="s">
        <v>158</v>
      </c>
      <c r="BE129" s="991" t="s">
        <v>158</v>
      </c>
    </row>
    <row r="130" spans="1:57" s="928" customFormat="1" ht="16.5" customHeight="1" x14ac:dyDescent="0.3">
      <c r="A130" s="929"/>
      <c r="B130" s="927"/>
      <c r="C130" s="375"/>
      <c r="D130" s="375"/>
      <c r="E130" s="1276"/>
      <c r="F130" s="937" t="s">
        <v>1929</v>
      </c>
      <c r="G130" s="936">
        <v>3.0200000000000001E-2</v>
      </c>
      <c r="H130" s="936" t="s">
        <v>158</v>
      </c>
      <c r="I130" s="936" t="s">
        <v>158</v>
      </c>
      <c r="J130" s="936">
        <v>3.0200000000000001E-2</v>
      </c>
      <c r="K130" s="936" t="s">
        <v>158</v>
      </c>
      <c r="L130" s="936" t="s">
        <v>158</v>
      </c>
      <c r="M130" s="936">
        <v>2.9899999999999999E-2</v>
      </c>
      <c r="N130" s="936" t="s">
        <v>158</v>
      </c>
      <c r="O130" s="936" t="s">
        <v>158</v>
      </c>
      <c r="P130" s="936">
        <v>2.98E-2</v>
      </c>
      <c r="Q130" s="936" t="s">
        <v>158</v>
      </c>
      <c r="R130" s="936" t="s">
        <v>158</v>
      </c>
      <c r="S130" s="936">
        <v>2.9600000000000001E-2</v>
      </c>
      <c r="T130" s="936" t="s">
        <v>158</v>
      </c>
      <c r="U130" s="936" t="s">
        <v>158</v>
      </c>
      <c r="V130" s="990">
        <v>2.9499999999999998E-2</v>
      </c>
      <c r="W130" s="936" t="s">
        <v>158</v>
      </c>
      <c r="X130" s="990" t="s">
        <v>158</v>
      </c>
      <c r="Y130" s="990">
        <v>0.03</v>
      </c>
      <c r="Z130" s="936" t="s">
        <v>158</v>
      </c>
      <c r="AA130" s="990" t="s">
        <v>158</v>
      </c>
      <c r="AB130" s="991">
        <v>2.98E-2</v>
      </c>
      <c r="AC130" s="936" t="s">
        <v>158</v>
      </c>
      <c r="AD130" s="991" t="s">
        <v>158</v>
      </c>
      <c r="AE130" s="991">
        <v>2.9899999999999999E-2</v>
      </c>
      <c r="AF130" s="936" t="s">
        <v>158</v>
      </c>
      <c r="AG130" s="991" t="s">
        <v>158</v>
      </c>
      <c r="AH130" s="991">
        <v>3.0099999999999998E-2</v>
      </c>
      <c r="AI130" s="936" t="s">
        <v>158</v>
      </c>
      <c r="AJ130" s="991" t="s">
        <v>158</v>
      </c>
      <c r="AK130" s="991">
        <v>2.9899999999999999E-2</v>
      </c>
      <c r="AL130" s="936" t="s">
        <v>158</v>
      </c>
      <c r="AM130" s="991" t="s">
        <v>158</v>
      </c>
      <c r="AN130" s="991">
        <v>2.9700000000000001E-2</v>
      </c>
      <c r="AO130" s="936" t="s">
        <v>158</v>
      </c>
      <c r="AP130" s="991" t="s">
        <v>158</v>
      </c>
      <c r="AQ130" s="991">
        <v>0.03</v>
      </c>
      <c r="AR130" s="936" t="s">
        <v>158</v>
      </c>
      <c r="AS130" s="991" t="s">
        <v>158</v>
      </c>
      <c r="AT130" s="991">
        <v>3.0099999999999998E-2</v>
      </c>
      <c r="AU130" s="936" t="s">
        <v>158</v>
      </c>
      <c r="AV130" s="991" t="s">
        <v>158</v>
      </c>
      <c r="AW130" s="991">
        <v>3.0099999999999998E-2</v>
      </c>
      <c r="AX130" s="936" t="s">
        <v>158</v>
      </c>
      <c r="AY130" s="991" t="s">
        <v>158</v>
      </c>
      <c r="AZ130" s="991">
        <v>0.03</v>
      </c>
      <c r="BA130" s="991" t="s">
        <v>158</v>
      </c>
      <c r="BB130" s="991" t="s">
        <v>158</v>
      </c>
      <c r="BC130" s="991">
        <v>2.9899999999999999E-2</v>
      </c>
      <c r="BD130" s="991" t="s">
        <v>158</v>
      </c>
      <c r="BE130" s="991" t="s">
        <v>158</v>
      </c>
    </row>
    <row r="131" spans="1:57" s="928" customFormat="1" ht="16.5" customHeight="1" x14ac:dyDescent="0.3">
      <c r="A131" s="929"/>
      <c r="B131" s="927"/>
      <c r="C131" s="375"/>
      <c r="D131" s="375"/>
      <c r="E131" s="1277" t="s">
        <v>1342</v>
      </c>
      <c r="F131" s="937" t="s">
        <v>1408</v>
      </c>
      <c r="G131" s="936">
        <v>2.0299999999999999E-2</v>
      </c>
      <c r="H131" s="936" t="s">
        <v>158</v>
      </c>
      <c r="I131" s="936" t="s">
        <v>158</v>
      </c>
      <c r="J131" s="936">
        <v>2.0400000000000001E-2</v>
      </c>
      <c r="K131" s="936" t="s">
        <v>158</v>
      </c>
      <c r="L131" s="936" t="s">
        <v>158</v>
      </c>
      <c r="M131" s="936">
        <v>2.0299999999999999E-2</v>
      </c>
      <c r="N131" s="936" t="s">
        <v>158</v>
      </c>
      <c r="O131" s="936" t="s">
        <v>158</v>
      </c>
      <c r="P131" s="936">
        <v>2.0400000000000001E-2</v>
      </c>
      <c r="Q131" s="936" t="s">
        <v>158</v>
      </c>
      <c r="R131" s="936" t="s">
        <v>158</v>
      </c>
      <c r="S131" s="936">
        <v>2.0199999999999999E-2</v>
      </c>
      <c r="T131" s="936" t="s">
        <v>158</v>
      </c>
      <c r="U131" s="936" t="s">
        <v>158</v>
      </c>
      <c r="V131" s="990">
        <v>2.0299999999999999E-2</v>
      </c>
      <c r="W131" s="936" t="s">
        <v>158</v>
      </c>
      <c r="X131" s="990" t="s">
        <v>158</v>
      </c>
      <c r="Y131" s="990">
        <v>2.0199999999999999E-2</v>
      </c>
      <c r="Z131" s="936" t="s">
        <v>158</v>
      </c>
      <c r="AA131" s="990" t="s">
        <v>158</v>
      </c>
      <c r="AB131" s="991">
        <v>2.01E-2</v>
      </c>
      <c r="AC131" s="936" t="s">
        <v>158</v>
      </c>
      <c r="AD131" s="991" t="s">
        <v>158</v>
      </c>
      <c r="AE131" s="991">
        <v>0.02</v>
      </c>
      <c r="AF131" s="936" t="s">
        <v>158</v>
      </c>
      <c r="AG131" s="991" t="s">
        <v>158</v>
      </c>
      <c r="AH131" s="991">
        <v>1.9800000000000002E-2</v>
      </c>
      <c r="AI131" s="936" t="s">
        <v>158</v>
      </c>
      <c r="AJ131" s="991" t="s">
        <v>158</v>
      </c>
      <c r="AK131" s="991">
        <v>1.9800000000000002E-2</v>
      </c>
      <c r="AL131" s="936" t="s">
        <v>158</v>
      </c>
      <c r="AM131" s="991" t="s">
        <v>158</v>
      </c>
      <c r="AN131" s="991">
        <v>1.9900000000000001E-2</v>
      </c>
      <c r="AO131" s="936" t="s">
        <v>158</v>
      </c>
      <c r="AP131" s="991" t="s">
        <v>158</v>
      </c>
      <c r="AQ131" s="991">
        <v>1.9900000000000001E-2</v>
      </c>
      <c r="AR131" s="936" t="s">
        <v>158</v>
      </c>
      <c r="AS131" s="991" t="s">
        <v>158</v>
      </c>
      <c r="AT131" s="991">
        <v>1.9800000000000002E-2</v>
      </c>
      <c r="AU131" s="936" t="s">
        <v>158</v>
      </c>
      <c r="AV131" s="991" t="s">
        <v>158</v>
      </c>
      <c r="AW131" s="991">
        <v>1.9900000000000001E-2</v>
      </c>
      <c r="AX131" s="936" t="s">
        <v>158</v>
      </c>
      <c r="AY131" s="991" t="s">
        <v>158</v>
      </c>
      <c r="AZ131" s="991">
        <v>1.9900000000000001E-2</v>
      </c>
      <c r="BA131" s="991" t="s">
        <v>158</v>
      </c>
      <c r="BB131" s="991" t="s">
        <v>158</v>
      </c>
      <c r="BC131" s="991">
        <v>1.9900000000000001E-2</v>
      </c>
      <c r="BD131" s="991" t="s">
        <v>158</v>
      </c>
      <c r="BE131" s="991" t="s">
        <v>158</v>
      </c>
    </row>
    <row r="132" spans="1:57" s="928" customFormat="1" ht="16.5" customHeight="1" x14ac:dyDescent="0.3">
      <c r="A132" s="929"/>
      <c r="B132" s="927"/>
      <c r="C132" s="375"/>
      <c r="D132" s="375"/>
      <c r="E132" s="1275"/>
      <c r="F132" s="937" t="s">
        <v>1409</v>
      </c>
      <c r="G132" s="936">
        <v>2.23E-2</v>
      </c>
      <c r="H132" s="936" t="s">
        <v>158</v>
      </c>
      <c r="I132" s="936" t="s">
        <v>158</v>
      </c>
      <c r="J132" s="936">
        <v>2.2200000000000001E-2</v>
      </c>
      <c r="K132" s="936" t="s">
        <v>158</v>
      </c>
      <c r="L132" s="936" t="s">
        <v>158</v>
      </c>
      <c r="M132" s="936">
        <v>2.2100000000000002E-2</v>
      </c>
      <c r="N132" s="936" t="s">
        <v>158</v>
      </c>
      <c r="O132" s="936" t="s">
        <v>158</v>
      </c>
      <c r="P132" s="936">
        <v>2.1899999999999999E-2</v>
      </c>
      <c r="Q132" s="936" t="s">
        <v>158</v>
      </c>
      <c r="R132" s="936" t="s">
        <v>158</v>
      </c>
      <c r="S132" s="936">
        <v>2.1299999999999999E-2</v>
      </c>
      <c r="T132" s="936" t="s">
        <v>158</v>
      </c>
      <c r="U132" s="936" t="s">
        <v>158</v>
      </c>
      <c r="V132" s="990">
        <v>2.0799999999999999E-2</v>
      </c>
      <c r="W132" s="936" t="s">
        <v>158</v>
      </c>
      <c r="X132" s="990" t="s">
        <v>158</v>
      </c>
      <c r="Y132" s="990">
        <v>2.0199999999999999E-2</v>
      </c>
      <c r="Z132" s="936" t="s">
        <v>158</v>
      </c>
      <c r="AA132" s="990" t="s">
        <v>158</v>
      </c>
      <c r="AB132" s="991">
        <v>2.0199999999999999E-2</v>
      </c>
      <c r="AC132" s="936" t="s">
        <v>158</v>
      </c>
      <c r="AD132" s="991" t="s">
        <v>158</v>
      </c>
      <c r="AE132" s="991">
        <v>2.0299999999999999E-2</v>
      </c>
      <c r="AF132" s="936" t="s">
        <v>158</v>
      </c>
      <c r="AG132" s="991" t="s">
        <v>158</v>
      </c>
      <c r="AH132" s="991">
        <v>2.0199999999999999E-2</v>
      </c>
      <c r="AI132" s="936" t="s">
        <v>158</v>
      </c>
      <c r="AJ132" s="991" t="s">
        <v>158</v>
      </c>
      <c r="AK132" s="991">
        <v>2.01E-2</v>
      </c>
      <c r="AL132" s="936" t="s">
        <v>158</v>
      </c>
      <c r="AM132" s="991" t="s">
        <v>158</v>
      </c>
      <c r="AN132" s="991">
        <v>0.02</v>
      </c>
      <c r="AO132" s="936" t="s">
        <v>158</v>
      </c>
      <c r="AP132" s="991" t="s">
        <v>158</v>
      </c>
      <c r="AQ132" s="991">
        <v>0.02</v>
      </c>
      <c r="AR132" s="936" t="s">
        <v>158</v>
      </c>
      <c r="AS132" s="991" t="s">
        <v>158</v>
      </c>
      <c r="AT132" s="991">
        <v>1.9900000000000001E-2</v>
      </c>
      <c r="AU132" s="936" t="s">
        <v>158</v>
      </c>
      <c r="AV132" s="991" t="s">
        <v>158</v>
      </c>
      <c r="AW132" s="991">
        <v>1.9900000000000001E-2</v>
      </c>
      <c r="AX132" s="936" t="s">
        <v>158</v>
      </c>
      <c r="AY132" s="991" t="s">
        <v>158</v>
      </c>
      <c r="AZ132" s="991">
        <v>1.9900000000000001E-2</v>
      </c>
      <c r="BA132" s="991" t="s">
        <v>158</v>
      </c>
      <c r="BB132" s="991" t="s">
        <v>158</v>
      </c>
      <c r="BC132" s="991">
        <v>1.9900000000000001E-2</v>
      </c>
      <c r="BD132" s="991" t="s">
        <v>158</v>
      </c>
      <c r="BE132" s="991" t="s">
        <v>158</v>
      </c>
    </row>
    <row r="133" spans="1:57" s="928" customFormat="1" ht="16.5" customHeight="1" x14ac:dyDescent="0.3">
      <c r="A133" s="929"/>
      <c r="B133" s="927"/>
      <c r="C133" s="375"/>
      <c r="D133" s="375"/>
      <c r="E133" s="1275"/>
      <c r="F133" s="937" t="s">
        <v>1410</v>
      </c>
      <c r="G133" s="936">
        <v>2.06E-2</v>
      </c>
      <c r="H133" s="936" t="s">
        <v>158</v>
      </c>
      <c r="I133" s="936" t="s">
        <v>158</v>
      </c>
      <c r="J133" s="936">
        <v>2.0400000000000001E-2</v>
      </c>
      <c r="K133" s="936" t="s">
        <v>158</v>
      </c>
      <c r="L133" s="936" t="s">
        <v>158</v>
      </c>
      <c r="M133" s="936">
        <v>2.0400000000000001E-2</v>
      </c>
      <c r="N133" s="936" t="s">
        <v>158</v>
      </c>
      <c r="O133" s="936" t="s">
        <v>158</v>
      </c>
      <c r="P133" s="936">
        <v>2.0400000000000001E-2</v>
      </c>
      <c r="Q133" s="936" t="s">
        <v>158</v>
      </c>
      <c r="R133" s="936" t="s">
        <v>158</v>
      </c>
      <c r="S133" s="936">
        <v>2.0400000000000001E-2</v>
      </c>
      <c r="T133" s="936" t="s">
        <v>158</v>
      </c>
      <c r="U133" s="936" t="s">
        <v>158</v>
      </c>
      <c r="V133" s="990">
        <v>2.0299999999999999E-2</v>
      </c>
      <c r="W133" s="936" t="s">
        <v>158</v>
      </c>
      <c r="X133" s="990" t="s">
        <v>158</v>
      </c>
      <c r="Y133" s="990">
        <v>2.0199999999999999E-2</v>
      </c>
      <c r="Z133" s="936" t="s">
        <v>158</v>
      </c>
      <c r="AA133" s="990" t="s">
        <v>158</v>
      </c>
      <c r="AB133" s="991">
        <v>2.01E-2</v>
      </c>
      <c r="AC133" s="936" t="s">
        <v>158</v>
      </c>
      <c r="AD133" s="991" t="s">
        <v>158</v>
      </c>
      <c r="AE133" s="991">
        <v>2.01E-2</v>
      </c>
      <c r="AF133" s="936" t="s">
        <v>158</v>
      </c>
      <c r="AG133" s="991" t="s">
        <v>158</v>
      </c>
      <c r="AH133" s="991">
        <v>1.9900000000000001E-2</v>
      </c>
      <c r="AI133" s="936" t="s">
        <v>158</v>
      </c>
      <c r="AJ133" s="991" t="s">
        <v>158</v>
      </c>
      <c r="AK133" s="991">
        <v>2.01E-2</v>
      </c>
      <c r="AL133" s="936" t="s">
        <v>158</v>
      </c>
      <c r="AM133" s="991" t="s">
        <v>158</v>
      </c>
      <c r="AN133" s="991">
        <v>1.9900000000000001E-2</v>
      </c>
      <c r="AO133" s="936" t="s">
        <v>158</v>
      </c>
      <c r="AP133" s="991" t="s">
        <v>158</v>
      </c>
      <c r="AQ133" s="991">
        <v>0.02</v>
      </c>
      <c r="AR133" s="936" t="s">
        <v>158</v>
      </c>
      <c r="AS133" s="991" t="s">
        <v>158</v>
      </c>
      <c r="AT133" s="991">
        <v>0.02</v>
      </c>
      <c r="AU133" s="936" t="s">
        <v>158</v>
      </c>
      <c r="AV133" s="991" t="s">
        <v>158</v>
      </c>
      <c r="AW133" s="991">
        <v>0.02</v>
      </c>
      <c r="AX133" s="936" t="s">
        <v>158</v>
      </c>
      <c r="AY133" s="991" t="s">
        <v>158</v>
      </c>
      <c r="AZ133" s="991">
        <v>1.9900000000000001E-2</v>
      </c>
      <c r="BA133" s="991" t="s">
        <v>158</v>
      </c>
      <c r="BB133" s="991" t="s">
        <v>158</v>
      </c>
      <c r="BC133" s="991">
        <v>0.02</v>
      </c>
      <c r="BD133" s="991" t="s">
        <v>158</v>
      </c>
      <c r="BE133" s="991" t="s">
        <v>158</v>
      </c>
    </row>
    <row r="134" spans="1:57" s="928" customFormat="1" ht="16.5" customHeight="1" x14ac:dyDescent="0.3">
      <c r="A134" s="929"/>
      <c r="B134" s="927"/>
      <c r="C134" s="375"/>
      <c r="D134" s="375"/>
      <c r="E134" s="1275"/>
      <c r="F134" s="937" t="s">
        <v>1411</v>
      </c>
      <c r="G134" s="936">
        <v>2.01E-2</v>
      </c>
      <c r="H134" s="936" t="s">
        <v>158</v>
      </c>
      <c r="I134" s="936" t="s">
        <v>158</v>
      </c>
      <c r="J134" s="936">
        <v>2.01E-2</v>
      </c>
      <c r="K134" s="936" t="s">
        <v>158</v>
      </c>
      <c r="L134" s="936" t="s">
        <v>158</v>
      </c>
      <c r="M134" s="936">
        <v>2.0199999999999999E-2</v>
      </c>
      <c r="N134" s="936" t="s">
        <v>158</v>
      </c>
      <c r="O134" s="936" t="s">
        <v>158</v>
      </c>
      <c r="P134" s="936">
        <v>1.9900000000000001E-2</v>
      </c>
      <c r="Q134" s="936" t="s">
        <v>158</v>
      </c>
      <c r="R134" s="936" t="s">
        <v>158</v>
      </c>
      <c r="S134" s="936">
        <v>1.9099999999999999E-2</v>
      </c>
      <c r="T134" s="936" t="s">
        <v>158</v>
      </c>
      <c r="U134" s="936" t="s">
        <v>158</v>
      </c>
      <c r="V134" s="990">
        <v>1.8800000000000001E-2</v>
      </c>
      <c r="W134" s="936" t="s">
        <v>158</v>
      </c>
      <c r="X134" s="990" t="s">
        <v>158</v>
      </c>
      <c r="Y134" s="990">
        <v>2.0899999999999998E-2</v>
      </c>
      <c r="Z134" s="936" t="s">
        <v>158</v>
      </c>
      <c r="AA134" s="990" t="s">
        <v>158</v>
      </c>
      <c r="AB134" s="991">
        <v>2.0799999999999999E-2</v>
      </c>
      <c r="AC134" s="936" t="s">
        <v>158</v>
      </c>
      <c r="AD134" s="991" t="s">
        <v>158</v>
      </c>
      <c r="AE134" s="991">
        <v>1.9199999999999998E-2</v>
      </c>
      <c r="AF134" s="936" t="s">
        <v>158</v>
      </c>
      <c r="AG134" s="991" t="s">
        <v>158</v>
      </c>
      <c r="AH134" s="991">
        <v>2.01E-2</v>
      </c>
      <c r="AI134" s="936" t="s">
        <v>158</v>
      </c>
      <c r="AJ134" s="991" t="s">
        <v>158</v>
      </c>
      <c r="AK134" s="991">
        <v>2.18E-2</v>
      </c>
      <c r="AL134" s="936" t="s">
        <v>158</v>
      </c>
      <c r="AM134" s="991" t="s">
        <v>158</v>
      </c>
      <c r="AN134" s="991">
        <v>2.0899999999999998E-2</v>
      </c>
      <c r="AO134" s="936" t="s">
        <v>158</v>
      </c>
      <c r="AP134" s="991" t="s">
        <v>158</v>
      </c>
      <c r="AQ134" s="991">
        <v>2.0400000000000001E-2</v>
      </c>
      <c r="AR134" s="936" t="s">
        <v>158</v>
      </c>
      <c r="AS134" s="991" t="s">
        <v>158</v>
      </c>
      <c r="AT134" s="991">
        <v>2.0299999999999999E-2</v>
      </c>
      <c r="AU134" s="936" t="s">
        <v>158</v>
      </c>
      <c r="AV134" s="991" t="s">
        <v>158</v>
      </c>
      <c r="AW134" s="991">
        <v>1.9900000000000001E-2</v>
      </c>
      <c r="AX134" s="936" t="s">
        <v>158</v>
      </c>
      <c r="AY134" s="991" t="s">
        <v>158</v>
      </c>
      <c r="AZ134" s="991">
        <v>1.9300000000000001E-2</v>
      </c>
      <c r="BA134" s="991" t="s">
        <v>158</v>
      </c>
      <c r="BB134" s="991" t="s">
        <v>158</v>
      </c>
      <c r="BC134" s="991">
        <v>1.9599999999999999E-2</v>
      </c>
      <c r="BD134" s="991" t="s">
        <v>158</v>
      </c>
      <c r="BE134" s="991" t="s">
        <v>158</v>
      </c>
    </row>
    <row r="135" spans="1:57" s="928" customFormat="1" ht="16.5" customHeight="1" x14ac:dyDescent="0.3">
      <c r="A135" s="929"/>
      <c r="B135" s="927"/>
      <c r="C135" s="375"/>
      <c r="D135" s="375"/>
      <c r="E135" s="1275"/>
      <c r="F135" s="937" t="s">
        <v>1412</v>
      </c>
      <c r="G135" s="936">
        <v>2.1000000000000001E-2</v>
      </c>
      <c r="H135" s="936" t="s">
        <v>158</v>
      </c>
      <c r="I135" s="936" t="s">
        <v>158</v>
      </c>
      <c r="J135" s="936">
        <v>2.06E-2</v>
      </c>
      <c r="K135" s="936" t="s">
        <v>158</v>
      </c>
      <c r="L135" s="936" t="s">
        <v>158</v>
      </c>
      <c r="M135" s="936">
        <v>2.07E-2</v>
      </c>
      <c r="N135" s="936" t="s">
        <v>158</v>
      </c>
      <c r="O135" s="936" t="s">
        <v>158</v>
      </c>
      <c r="P135" s="936">
        <v>2.0799999999999999E-2</v>
      </c>
      <c r="Q135" s="936" t="s">
        <v>158</v>
      </c>
      <c r="R135" s="936" t="s">
        <v>158</v>
      </c>
      <c r="S135" s="936">
        <v>2.0799999999999999E-2</v>
      </c>
      <c r="T135" s="936" t="s">
        <v>158</v>
      </c>
      <c r="U135" s="936" t="s">
        <v>158</v>
      </c>
      <c r="V135" s="990">
        <v>2.0799999999999999E-2</v>
      </c>
      <c r="W135" s="936" t="s">
        <v>158</v>
      </c>
      <c r="X135" s="990" t="s">
        <v>158</v>
      </c>
      <c r="Y135" s="990">
        <v>2.0500000000000001E-2</v>
      </c>
      <c r="Z135" s="936" t="s">
        <v>158</v>
      </c>
      <c r="AA135" s="990" t="s">
        <v>158</v>
      </c>
      <c r="AB135" s="991">
        <v>1.9900000000000001E-2</v>
      </c>
      <c r="AC135" s="936" t="s">
        <v>158</v>
      </c>
      <c r="AD135" s="991" t="s">
        <v>158</v>
      </c>
      <c r="AE135" s="991">
        <v>2.0500000000000001E-2</v>
      </c>
      <c r="AF135" s="936" t="s">
        <v>158</v>
      </c>
      <c r="AG135" s="991" t="s">
        <v>158</v>
      </c>
      <c r="AH135" s="991">
        <v>2.0500000000000001E-2</v>
      </c>
      <c r="AI135" s="936" t="s">
        <v>158</v>
      </c>
      <c r="AJ135" s="991" t="s">
        <v>158</v>
      </c>
      <c r="AK135" s="991">
        <v>2.0500000000000001E-2</v>
      </c>
      <c r="AL135" s="936" t="s">
        <v>158</v>
      </c>
      <c r="AM135" s="991" t="s">
        <v>158</v>
      </c>
      <c r="AN135" s="991">
        <v>2.0500000000000001E-2</v>
      </c>
      <c r="AO135" s="936" t="s">
        <v>158</v>
      </c>
      <c r="AP135" s="991" t="s">
        <v>158</v>
      </c>
      <c r="AQ135" s="991">
        <v>2.0400000000000001E-2</v>
      </c>
      <c r="AR135" s="936" t="s">
        <v>158</v>
      </c>
      <c r="AS135" s="991" t="s">
        <v>158</v>
      </c>
      <c r="AT135" s="991">
        <v>2.0400000000000001E-2</v>
      </c>
      <c r="AU135" s="936" t="s">
        <v>158</v>
      </c>
      <c r="AV135" s="991" t="s">
        <v>158</v>
      </c>
      <c r="AW135" s="991">
        <v>2.0500000000000001E-2</v>
      </c>
      <c r="AX135" s="936" t="s">
        <v>158</v>
      </c>
      <c r="AY135" s="991" t="s">
        <v>158</v>
      </c>
      <c r="AZ135" s="991">
        <v>2.06E-2</v>
      </c>
      <c r="BA135" s="991" t="s">
        <v>158</v>
      </c>
      <c r="BB135" s="991" t="s">
        <v>158</v>
      </c>
      <c r="BC135" s="991">
        <v>2.06E-2</v>
      </c>
      <c r="BD135" s="991" t="s">
        <v>158</v>
      </c>
      <c r="BE135" s="991" t="s">
        <v>158</v>
      </c>
    </row>
    <row r="136" spans="1:57" s="928" customFormat="1" ht="16.5" customHeight="1" x14ac:dyDescent="0.3">
      <c r="A136" s="929"/>
      <c r="B136" s="927"/>
      <c r="C136" s="375"/>
      <c r="D136" s="375"/>
      <c r="E136" s="1275"/>
      <c r="F136" s="937" t="s">
        <v>1413</v>
      </c>
      <c r="G136" s="936">
        <v>0.02</v>
      </c>
      <c r="H136" s="936" t="s">
        <v>158</v>
      </c>
      <c r="I136" s="936" t="s">
        <v>158</v>
      </c>
      <c r="J136" s="936">
        <v>0.02</v>
      </c>
      <c r="K136" s="936" t="s">
        <v>158</v>
      </c>
      <c r="L136" s="936" t="s">
        <v>158</v>
      </c>
      <c r="M136" s="936">
        <v>0.02</v>
      </c>
      <c r="N136" s="936" t="s">
        <v>158</v>
      </c>
      <c r="O136" s="936" t="s">
        <v>158</v>
      </c>
      <c r="P136" s="936">
        <v>0.02</v>
      </c>
      <c r="Q136" s="936" t="s">
        <v>158</v>
      </c>
      <c r="R136" s="936" t="s">
        <v>158</v>
      </c>
      <c r="S136" s="936">
        <v>1.9900000000000001E-2</v>
      </c>
      <c r="T136" s="936" t="s">
        <v>158</v>
      </c>
      <c r="U136" s="936" t="s">
        <v>158</v>
      </c>
      <c r="V136" s="990">
        <v>1.9900000000000001E-2</v>
      </c>
      <c r="W136" s="936" t="s">
        <v>158</v>
      </c>
      <c r="X136" s="990" t="s">
        <v>158</v>
      </c>
      <c r="Y136" s="990">
        <v>1.9800000000000002E-2</v>
      </c>
      <c r="Z136" s="936" t="s">
        <v>158</v>
      </c>
      <c r="AA136" s="990" t="s">
        <v>158</v>
      </c>
      <c r="AB136" s="991">
        <v>1.9699999999999999E-2</v>
      </c>
      <c r="AC136" s="936" t="s">
        <v>158</v>
      </c>
      <c r="AD136" s="991" t="s">
        <v>158</v>
      </c>
      <c r="AE136" s="991">
        <v>1.9599999999999999E-2</v>
      </c>
      <c r="AF136" s="936" t="s">
        <v>158</v>
      </c>
      <c r="AG136" s="991" t="s">
        <v>158</v>
      </c>
      <c r="AH136" s="991">
        <v>1.9400000000000001E-2</v>
      </c>
      <c r="AI136" s="936" t="s">
        <v>158</v>
      </c>
      <c r="AJ136" s="991" t="s">
        <v>158</v>
      </c>
      <c r="AK136" s="991">
        <v>1.9400000000000001E-2</v>
      </c>
      <c r="AL136" s="936" t="s">
        <v>158</v>
      </c>
      <c r="AM136" s="991" t="s">
        <v>158</v>
      </c>
      <c r="AN136" s="991">
        <v>1.9400000000000001E-2</v>
      </c>
      <c r="AO136" s="936" t="s">
        <v>158</v>
      </c>
      <c r="AP136" s="991" t="s">
        <v>158</v>
      </c>
      <c r="AQ136" s="991">
        <v>1.9400000000000001E-2</v>
      </c>
      <c r="AR136" s="936" t="s">
        <v>158</v>
      </c>
      <c r="AS136" s="991" t="s">
        <v>158</v>
      </c>
      <c r="AT136" s="991">
        <v>1.9400000000000001E-2</v>
      </c>
      <c r="AU136" s="936" t="s">
        <v>158</v>
      </c>
      <c r="AV136" s="991" t="s">
        <v>158</v>
      </c>
      <c r="AW136" s="991">
        <v>1.9400000000000001E-2</v>
      </c>
      <c r="AX136" s="936" t="s">
        <v>158</v>
      </c>
      <c r="AY136" s="991" t="s">
        <v>158</v>
      </c>
      <c r="AZ136" s="991">
        <v>1.9400000000000001E-2</v>
      </c>
      <c r="BA136" s="991" t="s">
        <v>158</v>
      </c>
      <c r="BB136" s="991" t="s">
        <v>158</v>
      </c>
      <c r="BC136" s="991">
        <v>1.9699999999999999E-2</v>
      </c>
      <c r="BD136" s="991" t="s">
        <v>158</v>
      </c>
      <c r="BE136" s="991" t="s">
        <v>158</v>
      </c>
    </row>
    <row r="137" spans="1:57" s="928" customFormat="1" ht="16.5" customHeight="1" x14ac:dyDescent="0.3">
      <c r="A137" s="929"/>
      <c r="B137" s="927"/>
      <c r="C137" s="375"/>
      <c r="D137" s="375"/>
      <c r="E137" s="1275"/>
      <c r="F137" s="937" t="s">
        <v>1414</v>
      </c>
      <c r="G137" s="936">
        <v>0.02</v>
      </c>
      <c r="H137" s="936" t="s">
        <v>158</v>
      </c>
      <c r="I137" s="936" t="s">
        <v>158</v>
      </c>
      <c r="J137" s="936">
        <v>0.02</v>
      </c>
      <c r="K137" s="936" t="s">
        <v>158</v>
      </c>
      <c r="L137" s="936" t="s">
        <v>158</v>
      </c>
      <c r="M137" s="936">
        <v>0.02</v>
      </c>
      <c r="N137" s="936" t="s">
        <v>158</v>
      </c>
      <c r="O137" s="936" t="s">
        <v>158</v>
      </c>
      <c r="P137" s="936">
        <v>0.02</v>
      </c>
      <c r="Q137" s="936" t="s">
        <v>158</v>
      </c>
      <c r="R137" s="936" t="s">
        <v>158</v>
      </c>
      <c r="S137" s="936">
        <v>2.01E-2</v>
      </c>
      <c r="T137" s="936" t="s">
        <v>158</v>
      </c>
      <c r="U137" s="936" t="s">
        <v>158</v>
      </c>
      <c r="V137" s="990">
        <v>0.02</v>
      </c>
      <c r="W137" s="936" t="s">
        <v>158</v>
      </c>
      <c r="X137" s="990" t="s">
        <v>158</v>
      </c>
      <c r="Y137" s="990">
        <v>1.9900000000000001E-2</v>
      </c>
      <c r="Z137" s="936" t="s">
        <v>158</v>
      </c>
      <c r="AA137" s="990" t="s">
        <v>158</v>
      </c>
      <c r="AB137" s="991">
        <v>2.01E-2</v>
      </c>
      <c r="AC137" s="936" t="s">
        <v>158</v>
      </c>
      <c r="AD137" s="991" t="s">
        <v>158</v>
      </c>
      <c r="AE137" s="991">
        <v>2.01E-2</v>
      </c>
      <c r="AF137" s="936" t="s">
        <v>158</v>
      </c>
      <c r="AG137" s="991" t="s">
        <v>158</v>
      </c>
      <c r="AH137" s="991">
        <v>1.9900000000000001E-2</v>
      </c>
      <c r="AI137" s="936" t="s">
        <v>158</v>
      </c>
      <c r="AJ137" s="991" t="s">
        <v>158</v>
      </c>
      <c r="AK137" s="991">
        <v>1.9900000000000001E-2</v>
      </c>
      <c r="AL137" s="936" t="s">
        <v>158</v>
      </c>
      <c r="AM137" s="991" t="s">
        <v>158</v>
      </c>
      <c r="AN137" s="991">
        <v>1.9900000000000001E-2</v>
      </c>
      <c r="AO137" s="936" t="s">
        <v>158</v>
      </c>
      <c r="AP137" s="991" t="s">
        <v>158</v>
      </c>
      <c r="AQ137" s="991">
        <v>1.9900000000000001E-2</v>
      </c>
      <c r="AR137" s="936" t="s">
        <v>158</v>
      </c>
      <c r="AS137" s="991" t="s">
        <v>158</v>
      </c>
      <c r="AT137" s="991">
        <v>1.9900000000000001E-2</v>
      </c>
      <c r="AU137" s="936" t="s">
        <v>158</v>
      </c>
      <c r="AV137" s="991" t="s">
        <v>158</v>
      </c>
      <c r="AW137" s="991">
        <v>1.9900000000000001E-2</v>
      </c>
      <c r="AX137" s="936" t="s">
        <v>158</v>
      </c>
      <c r="AY137" s="991" t="s">
        <v>158</v>
      </c>
      <c r="AZ137" s="991">
        <v>0.02</v>
      </c>
      <c r="BA137" s="991" t="s">
        <v>158</v>
      </c>
      <c r="BB137" s="991" t="s">
        <v>158</v>
      </c>
      <c r="BC137" s="991">
        <v>0.02</v>
      </c>
      <c r="BD137" s="991" t="s">
        <v>158</v>
      </c>
      <c r="BE137" s="991" t="s">
        <v>158</v>
      </c>
    </row>
    <row r="138" spans="1:57" s="928" customFormat="1" ht="16.5" customHeight="1" x14ac:dyDescent="0.3">
      <c r="A138" s="929"/>
      <c r="B138" s="927"/>
      <c r="C138" s="375"/>
      <c r="D138" s="375"/>
      <c r="E138" s="1275"/>
      <c r="F138" s="937" t="s">
        <v>1415</v>
      </c>
      <c r="G138" s="936">
        <v>2.01E-2</v>
      </c>
      <c r="H138" s="936" t="s">
        <v>158</v>
      </c>
      <c r="I138" s="936" t="s">
        <v>158</v>
      </c>
      <c r="J138" s="936">
        <v>0.02</v>
      </c>
      <c r="K138" s="936" t="s">
        <v>158</v>
      </c>
      <c r="L138" s="936" t="s">
        <v>158</v>
      </c>
      <c r="M138" s="936">
        <v>2.0199999999999999E-2</v>
      </c>
      <c r="N138" s="936" t="s">
        <v>158</v>
      </c>
      <c r="O138" s="936" t="s">
        <v>158</v>
      </c>
      <c r="P138" s="936">
        <v>2.0199999999999999E-2</v>
      </c>
      <c r="Q138" s="936" t="s">
        <v>158</v>
      </c>
      <c r="R138" s="936" t="s">
        <v>158</v>
      </c>
      <c r="S138" s="936">
        <v>2.0199999999999999E-2</v>
      </c>
      <c r="T138" s="936" t="s">
        <v>158</v>
      </c>
      <c r="U138" s="936" t="s">
        <v>158</v>
      </c>
      <c r="V138" s="990">
        <v>2.01E-2</v>
      </c>
      <c r="W138" s="936" t="s">
        <v>158</v>
      </c>
      <c r="X138" s="990" t="s">
        <v>158</v>
      </c>
      <c r="Y138" s="990">
        <v>0.02</v>
      </c>
      <c r="Z138" s="936" t="s">
        <v>158</v>
      </c>
      <c r="AA138" s="990" t="s">
        <v>158</v>
      </c>
      <c r="AB138" s="991">
        <v>1.9900000000000001E-2</v>
      </c>
      <c r="AC138" s="936" t="s">
        <v>158</v>
      </c>
      <c r="AD138" s="991" t="s">
        <v>158</v>
      </c>
      <c r="AE138" s="991">
        <v>1.9900000000000001E-2</v>
      </c>
      <c r="AF138" s="936" t="s">
        <v>158</v>
      </c>
      <c r="AG138" s="991" t="s">
        <v>158</v>
      </c>
      <c r="AH138" s="991">
        <v>1.9800000000000002E-2</v>
      </c>
      <c r="AI138" s="936" t="s">
        <v>158</v>
      </c>
      <c r="AJ138" s="991" t="s">
        <v>158</v>
      </c>
      <c r="AK138" s="991">
        <v>1.9800000000000002E-2</v>
      </c>
      <c r="AL138" s="936" t="s">
        <v>158</v>
      </c>
      <c r="AM138" s="991" t="s">
        <v>158</v>
      </c>
      <c r="AN138" s="991">
        <v>1.9800000000000002E-2</v>
      </c>
      <c r="AO138" s="936" t="s">
        <v>158</v>
      </c>
      <c r="AP138" s="991" t="s">
        <v>158</v>
      </c>
      <c r="AQ138" s="991">
        <v>1.9800000000000002E-2</v>
      </c>
      <c r="AR138" s="936" t="s">
        <v>158</v>
      </c>
      <c r="AS138" s="991" t="s">
        <v>158</v>
      </c>
      <c r="AT138" s="991">
        <v>1.9800000000000002E-2</v>
      </c>
      <c r="AU138" s="936" t="s">
        <v>158</v>
      </c>
      <c r="AV138" s="991" t="s">
        <v>158</v>
      </c>
      <c r="AW138" s="991">
        <v>1.9900000000000001E-2</v>
      </c>
      <c r="AX138" s="936" t="s">
        <v>158</v>
      </c>
      <c r="AY138" s="991" t="s">
        <v>158</v>
      </c>
      <c r="AZ138" s="991">
        <v>1.9900000000000001E-2</v>
      </c>
      <c r="BA138" s="991" t="s">
        <v>158</v>
      </c>
      <c r="BB138" s="991" t="s">
        <v>158</v>
      </c>
      <c r="BC138" s="991">
        <v>1.9900000000000001E-2</v>
      </c>
      <c r="BD138" s="991" t="s">
        <v>158</v>
      </c>
      <c r="BE138" s="991" t="s">
        <v>158</v>
      </c>
    </row>
    <row r="139" spans="1:57" s="928" customFormat="1" ht="16.5" customHeight="1" x14ac:dyDescent="0.3">
      <c r="A139" s="929"/>
      <c r="B139" s="927"/>
      <c r="C139" s="375"/>
      <c r="D139" s="375"/>
      <c r="E139" s="1275"/>
      <c r="F139" s="937" t="s">
        <v>1416</v>
      </c>
      <c r="G139" s="936">
        <v>1.9699999999999999E-2</v>
      </c>
      <c r="H139" s="936" t="s">
        <v>158</v>
      </c>
      <c r="I139" s="936" t="s">
        <v>158</v>
      </c>
      <c r="J139" s="936">
        <v>1.9400000000000001E-2</v>
      </c>
      <c r="K139" s="936" t="s">
        <v>158</v>
      </c>
      <c r="L139" s="936" t="s">
        <v>158</v>
      </c>
      <c r="M139" s="936">
        <v>1.9300000000000001E-2</v>
      </c>
      <c r="N139" s="936" t="s">
        <v>158</v>
      </c>
      <c r="O139" s="936" t="s">
        <v>158</v>
      </c>
      <c r="P139" s="936">
        <v>1.9300000000000001E-2</v>
      </c>
      <c r="Q139" s="936" t="s">
        <v>158</v>
      </c>
      <c r="R139" s="936" t="s">
        <v>158</v>
      </c>
      <c r="S139" s="936">
        <v>1.9300000000000001E-2</v>
      </c>
      <c r="T139" s="936" t="s">
        <v>158</v>
      </c>
      <c r="U139" s="936" t="s">
        <v>158</v>
      </c>
      <c r="V139" s="990">
        <v>1.9199999999999998E-2</v>
      </c>
      <c r="W139" s="936" t="s">
        <v>158</v>
      </c>
      <c r="X139" s="990" t="s">
        <v>158</v>
      </c>
      <c r="Y139" s="990">
        <v>1.9199999999999998E-2</v>
      </c>
      <c r="Z139" s="936" t="s">
        <v>158</v>
      </c>
      <c r="AA139" s="990" t="s">
        <v>158</v>
      </c>
      <c r="AB139" s="991">
        <v>1.9300000000000001E-2</v>
      </c>
      <c r="AC139" s="936" t="s">
        <v>158</v>
      </c>
      <c r="AD139" s="991" t="s">
        <v>158</v>
      </c>
      <c r="AE139" s="991">
        <v>1.9300000000000001E-2</v>
      </c>
      <c r="AF139" s="936" t="s">
        <v>158</v>
      </c>
      <c r="AG139" s="991" t="s">
        <v>158</v>
      </c>
      <c r="AH139" s="991">
        <v>1.9E-2</v>
      </c>
      <c r="AI139" s="936" t="s">
        <v>158</v>
      </c>
      <c r="AJ139" s="991" t="s">
        <v>158</v>
      </c>
      <c r="AK139" s="991">
        <v>1.9E-2</v>
      </c>
      <c r="AL139" s="936" t="s">
        <v>158</v>
      </c>
      <c r="AM139" s="991" t="s">
        <v>158</v>
      </c>
      <c r="AN139" s="991">
        <v>1.9E-2</v>
      </c>
      <c r="AO139" s="936" t="s">
        <v>158</v>
      </c>
      <c r="AP139" s="991" t="s">
        <v>158</v>
      </c>
      <c r="AQ139" s="991">
        <v>1.89E-2</v>
      </c>
      <c r="AR139" s="936" t="s">
        <v>158</v>
      </c>
      <c r="AS139" s="991" t="s">
        <v>158</v>
      </c>
      <c r="AT139" s="991">
        <v>1.89E-2</v>
      </c>
      <c r="AU139" s="936" t="s">
        <v>158</v>
      </c>
      <c r="AV139" s="991" t="s">
        <v>158</v>
      </c>
      <c r="AW139" s="991">
        <v>1.89E-2</v>
      </c>
      <c r="AX139" s="936" t="s">
        <v>158</v>
      </c>
      <c r="AY139" s="991" t="s">
        <v>158</v>
      </c>
      <c r="AZ139" s="991">
        <v>1.8800000000000001E-2</v>
      </c>
      <c r="BA139" s="991" t="s">
        <v>158</v>
      </c>
      <c r="BB139" s="991" t="s">
        <v>158</v>
      </c>
      <c r="BC139" s="991">
        <v>1.8800000000000001E-2</v>
      </c>
      <c r="BD139" s="991" t="s">
        <v>158</v>
      </c>
      <c r="BE139" s="991" t="s">
        <v>158</v>
      </c>
    </row>
    <row r="140" spans="1:57" s="928" customFormat="1" ht="16.5" customHeight="1" x14ac:dyDescent="0.3">
      <c r="A140" s="929"/>
      <c r="B140" s="927"/>
      <c r="C140" s="375"/>
      <c r="D140" s="375"/>
      <c r="E140" s="1275"/>
      <c r="F140" s="937" t="s">
        <v>1417</v>
      </c>
      <c r="G140" s="936">
        <v>0.02</v>
      </c>
      <c r="H140" s="936" t="s">
        <v>158</v>
      </c>
      <c r="I140" s="936" t="s">
        <v>158</v>
      </c>
      <c r="J140" s="936">
        <v>2.01E-2</v>
      </c>
      <c r="K140" s="936" t="s">
        <v>158</v>
      </c>
      <c r="L140" s="936" t="s">
        <v>158</v>
      </c>
      <c r="M140" s="936">
        <v>2.0199999999999999E-2</v>
      </c>
      <c r="N140" s="936" t="s">
        <v>158</v>
      </c>
      <c r="O140" s="936" t="s">
        <v>158</v>
      </c>
      <c r="P140" s="936">
        <v>1.9900000000000001E-2</v>
      </c>
      <c r="Q140" s="936" t="s">
        <v>158</v>
      </c>
      <c r="R140" s="936" t="s">
        <v>158</v>
      </c>
      <c r="S140" s="936">
        <v>1.9099999999999999E-2</v>
      </c>
      <c r="T140" s="936" t="s">
        <v>158</v>
      </c>
      <c r="U140" s="936" t="s">
        <v>158</v>
      </c>
      <c r="V140" s="990">
        <v>1.8800000000000001E-2</v>
      </c>
      <c r="W140" s="936" t="s">
        <v>158</v>
      </c>
      <c r="X140" s="990" t="s">
        <v>158</v>
      </c>
      <c r="Y140" s="990">
        <v>2.0899999999999998E-2</v>
      </c>
      <c r="Z140" s="936" t="s">
        <v>158</v>
      </c>
      <c r="AA140" s="990" t="s">
        <v>158</v>
      </c>
      <c r="AB140" s="991">
        <v>2.0799999999999999E-2</v>
      </c>
      <c r="AC140" s="936" t="s">
        <v>158</v>
      </c>
      <c r="AD140" s="991" t="s">
        <v>158</v>
      </c>
      <c r="AE140" s="991">
        <v>1.9199999999999998E-2</v>
      </c>
      <c r="AF140" s="936" t="s">
        <v>158</v>
      </c>
      <c r="AG140" s="991" t="s">
        <v>158</v>
      </c>
      <c r="AH140" s="991">
        <v>2.01E-2</v>
      </c>
      <c r="AI140" s="936" t="s">
        <v>158</v>
      </c>
      <c r="AJ140" s="991" t="s">
        <v>158</v>
      </c>
      <c r="AK140" s="991">
        <v>2.18E-2</v>
      </c>
      <c r="AL140" s="936" t="s">
        <v>158</v>
      </c>
      <c r="AM140" s="991" t="s">
        <v>158</v>
      </c>
      <c r="AN140" s="991">
        <v>2.0899999999999998E-2</v>
      </c>
      <c r="AO140" s="936" t="s">
        <v>158</v>
      </c>
      <c r="AP140" s="991" t="s">
        <v>158</v>
      </c>
      <c r="AQ140" s="991">
        <v>2.0400000000000001E-2</v>
      </c>
      <c r="AR140" s="936" t="s">
        <v>158</v>
      </c>
      <c r="AS140" s="991" t="s">
        <v>158</v>
      </c>
      <c r="AT140" s="991">
        <v>2.0299999999999999E-2</v>
      </c>
      <c r="AU140" s="936" t="s">
        <v>158</v>
      </c>
      <c r="AV140" s="991" t="s">
        <v>158</v>
      </c>
      <c r="AW140" s="991">
        <v>1.9900000000000001E-2</v>
      </c>
      <c r="AX140" s="936" t="s">
        <v>158</v>
      </c>
      <c r="AY140" s="991" t="s">
        <v>158</v>
      </c>
      <c r="AZ140" s="991">
        <v>1.9300000000000001E-2</v>
      </c>
      <c r="BA140" s="991" t="s">
        <v>158</v>
      </c>
      <c r="BB140" s="991" t="s">
        <v>158</v>
      </c>
      <c r="BC140" s="991">
        <v>1.9599999999999999E-2</v>
      </c>
      <c r="BD140" s="991" t="s">
        <v>158</v>
      </c>
      <c r="BE140" s="991" t="s">
        <v>158</v>
      </c>
    </row>
    <row r="141" spans="1:57" s="928" customFormat="1" ht="16.5" customHeight="1" x14ac:dyDescent="0.3">
      <c r="A141" s="929"/>
      <c r="B141" s="927"/>
      <c r="C141" s="375"/>
      <c r="D141" s="375"/>
      <c r="E141" s="1275"/>
      <c r="F141" s="937" t="s">
        <v>1418</v>
      </c>
      <c r="G141" s="936">
        <v>0.02</v>
      </c>
      <c r="H141" s="936" t="s">
        <v>158</v>
      </c>
      <c r="I141" s="936" t="s">
        <v>158</v>
      </c>
      <c r="J141" s="936">
        <v>0.02</v>
      </c>
      <c r="K141" s="936" t="s">
        <v>158</v>
      </c>
      <c r="L141" s="936" t="s">
        <v>158</v>
      </c>
      <c r="M141" s="936">
        <v>0.02</v>
      </c>
      <c r="N141" s="936" t="s">
        <v>158</v>
      </c>
      <c r="O141" s="936" t="s">
        <v>158</v>
      </c>
      <c r="P141" s="936">
        <v>0.02</v>
      </c>
      <c r="Q141" s="936" t="s">
        <v>158</v>
      </c>
      <c r="R141" s="936" t="s">
        <v>158</v>
      </c>
      <c r="S141" s="936">
        <v>1.9900000000000001E-2</v>
      </c>
      <c r="T141" s="936" t="s">
        <v>158</v>
      </c>
      <c r="U141" s="936" t="s">
        <v>158</v>
      </c>
      <c r="V141" s="990">
        <v>1.9900000000000001E-2</v>
      </c>
      <c r="W141" s="936" t="s">
        <v>158</v>
      </c>
      <c r="X141" s="990" t="s">
        <v>158</v>
      </c>
      <c r="Y141" s="990">
        <v>1.9800000000000002E-2</v>
      </c>
      <c r="Z141" s="936" t="s">
        <v>158</v>
      </c>
      <c r="AA141" s="990" t="s">
        <v>158</v>
      </c>
      <c r="AB141" s="991">
        <v>1.9699999999999999E-2</v>
      </c>
      <c r="AC141" s="936" t="s">
        <v>158</v>
      </c>
      <c r="AD141" s="991" t="s">
        <v>158</v>
      </c>
      <c r="AE141" s="991">
        <v>1.9599999999999999E-2</v>
      </c>
      <c r="AF141" s="936" t="s">
        <v>158</v>
      </c>
      <c r="AG141" s="991" t="s">
        <v>158</v>
      </c>
      <c r="AH141" s="991">
        <v>1.9400000000000001E-2</v>
      </c>
      <c r="AI141" s="936" t="s">
        <v>158</v>
      </c>
      <c r="AJ141" s="991" t="s">
        <v>158</v>
      </c>
      <c r="AK141" s="991">
        <v>1.9400000000000001E-2</v>
      </c>
      <c r="AL141" s="936" t="s">
        <v>158</v>
      </c>
      <c r="AM141" s="991" t="s">
        <v>158</v>
      </c>
      <c r="AN141" s="991">
        <v>1.9400000000000001E-2</v>
      </c>
      <c r="AO141" s="936" t="s">
        <v>158</v>
      </c>
      <c r="AP141" s="991" t="s">
        <v>158</v>
      </c>
      <c r="AQ141" s="991">
        <v>1.9400000000000001E-2</v>
      </c>
      <c r="AR141" s="936" t="s">
        <v>158</v>
      </c>
      <c r="AS141" s="991" t="s">
        <v>158</v>
      </c>
      <c r="AT141" s="991">
        <v>1.9400000000000001E-2</v>
      </c>
      <c r="AU141" s="936" t="s">
        <v>158</v>
      </c>
      <c r="AV141" s="991" t="s">
        <v>158</v>
      </c>
      <c r="AW141" s="991">
        <v>1.9400000000000001E-2</v>
      </c>
      <c r="AX141" s="936" t="s">
        <v>158</v>
      </c>
      <c r="AY141" s="991" t="s">
        <v>158</v>
      </c>
      <c r="AZ141" s="991">
        <v>1.9400000000000001E-2</v>
      </c>
      <c r="BA141" s="991" t="s">
        <v>158</v>
      </c>
      <c r="BB141" s="991" t="s">
        <v>158</v>
      </c>
      <c r="BC141" s="991">
        <v>1.9699999999999999E-2</v>
      </c>
      <c r="BD141" s="991" t="s">
        <v>158</v>
      </c>
      <c r="BE141" s="991" t="s">
        <v>158</v>
      </c>
    </row>
    <row r="142" spans="1:57" s="928" customFormat="1" ht="16.5" customHeight="1" x14ac:dyDescent="0.3">
      <c r="A142" s="929"/>
      <c r="B142" s="927"/>
      <c r="C142" s="375"/>
      <c r="D142" s="375"/>
      <c r="E142" s="1275"/>
      <c r="F142" s="937" t="s">
        <v>1419</v>
      </c>
      <c r="G142" s="936">
        <v>0.02</v>
      </c>
      <c r="H142" s="936" t="s">
        <v>158</v>
      </c>
      <c r="I142" s="936" t="s">
        <v>158</v>
      </c>
      <c r="J142" s="936">
        <v>0.02</v>
      </c>
      <c r="K142" s="936" t="s">
        <v>158</v>
      </c>
      <c r="L142" s="936" t="s">
        <v>158</v>
      </c>
      <c r="M142" s="936">
        <v>0.02</v>
      </c>
      <c r="N142" s="936" t="s">
        <v>158</v>
      </c>
      <c r="O142" s="936" t="s">
        <v>158</v>
      </c>
      <c r="P142" s="936">
        <v>0.02</v>
      </c>
      <c r="Q142" s="936" t="s">
        <v>158</v>
      </c>
      <c r="R142" s="936" t="s">
        <v>158</v>
      </c>
      <c r="S142" s="936">
        <v>2.01E-2</v>
      </c>
      <c r="T142" s="936" t="s">
        <v>158</v>
      </c>
      <c r="U142" s="936" t="s">
        <v>158</v>
      </c>
      <c r="V142" s="990">
        <v>0.02</v>
      </c>
      <c r="W142" s="936" t="s">
        <v>158</v>
      </c>
      <c r="X142" s="990" t="s">
        <v>158</v>
      </c>
      <c r="Y142" s="990">
        <v>1.9900000000000001E-2</v>
      </c>
      <c r="Z142" s="936" t="s">
        <v>158</v>
      </c>
      <c r="AA142" s="990" t="s">
        <v>158</v>
      </c>
      <c r="AB142" s="991">
        <v>2.01E-2</v>
      </c>
      <c r="AC142" s="936" t="s">
        <v>158</v>
      </c>
      <c r="AD142" s="991" t="s">
        <v>158</v>
      </c>
      <c r="AE142" s="991">
        <v>2.01E-2</v>
      </c>
      <c r="AF142" s="936" t="s">
        <v>158</v>
      </c>
      <c r="AG142" s="991" t="s">
        <v>158</v>
      </c>
      <c r="AH142" s="991">
        <v>1.9900000000000001E-2</v>
      </c>
      <c r="AI142" s="936" t="s">
        <v>158</v>
      </c>
      <c r="AJ142" s="991" t="s">
        <v>158</v>
      </c>
      <c r="AK142" s="991">
        <v>1.9900000000000001E-2</v>
      </c>
      <c r="AL142" s="936" t="s">
        <v>158</v>
      </c>
      <c r="AM142" s="991" t="s">
        <v>158</v>
      </c>
      <c r="AN142" s="991">
        <v>1.9900000000000001E-2</v>
      </c>
      <c r="AO142" s="936" t="s">
        <v>158</v>
      </c>
      <c r="AP142" s="991" t="s">
        <v>158</v>
      </c>
      <c r="AQ142" s="991">
        <v>1.9900000000000001E-2</v>
      </c>
      <c r="AR142" s="936" t="s">
        <v>158</v>
      </c>
      <c r="AS142" s="991" t="s">
        <v>158</v>
      </c>
      <c r="AT142" s="991">
        <v>1.9900000000000001E-2</v>
      </c>
      <c r="AU142" s="936" t="s">
        <v>158</v>
      </c>
      <c r="AV142" s="991" t="s">
        <v>158</v>
      </c>
      <c r="AW142" s="991">
        <v>1.9900000000000001E-2</v>
      </c>
      <c r="AX142" s="936" t="s">
        <v>158</v>
      </c>
      <c r="AY142" s="991" t="s">
        <v>158</v>
      </c>
      <c r="AZ142" s="991">
        <v>0.02</v>
      </c>
      <c r="BA142" s="991" t="s">
        <v>158</v>
      </c>
      <c r="BB142" s="991" t="s">
        <v>158</v>
      </c>
      <c r="BC142" s="991">
        <v>0.02</v>
      </c>
      <c r="BD142" s="991" t="s">
        <v>158</v>
      </c>
      <c r="BE142" s="991" t="s">
        <v>158</v>
      </c>
    </row>
    <row r="143" spans="1:57" s="928" customFormat="1" ht="16.5" customHeight="1" x14ac:dyDescent="0.3">
      <c r="A143" s="929"/>
      <c r="B143" s="927"/>
      <c r="C143" s="375"/>
      <c r="D143" s="375"/>
      <c r="E143" s="1275"/>
      <c r="F143" s="937" t="s">
        <v>1420</v>
      </c>
      <c r="G143" s="936">
        <v>2.06E-2</v>
      </c>
      <c r="H143" s="936" t="s">
        <v>158</v>
      </c>
      <c r="I143" s="936" t="s">
        <v>158</v>
      </c>
      <c r="J143" s="936">
        <v>2.0400000000000001E-2</v>
      </c>
      <c r="K143" s="936" t="s">
        <v>158</v>
      </c>
      <c r="L143" s="936" t="s">
        <v>158</v>
      </c>
      <c r="M143" s="936">
        <v>2.0400000000000001E-2</v>
      </c>
      <c r="N143" s="936" t="s">
        <v>158</v>
      </c>
      <c r="O143" s="936" t="s">
        <v>158</v>
      </c>
      <c r="P143" s="936">
        <v>2.0400000000000001E-2</v>
      </c>
      <c r="Q143" s="936" t="s">
        <v>158</v>
      </c>
      <c r="R143" s="936" t="s">
        <v>158</v>
      </c>
      <c r="S143" s="936">
        <v>2.0400000000000001E-2</v>
      </c>
      <c r="T143" s="936" t="s">
        <v>158</v>
      </c>
      <c r="U143" s="936" t="s">
        <v>158</v>
      </c>
      <c r="V143" s="990">
        <v>2.0299999999999999E-2</v>
      </c>
      <c r="W143" s="936" t="s">
        <v>158</v>
      </c>
      <c r="X143" s="990" t="s">
        <v>158</v>
      </c>
      <c r="Y143" s="990">
        <v>2.0199999999999999E-2</v>
      </c>
      <c r="Z143" s="936" t="s">
        <v>158</v>
      </c>
      <c r="AA143" s="990" t="s">
        <v>158</v>
      </c>
      <c r="AB143" s="991">
        <v>2.01E-2</v>
      </c>
      <c r="AC143" s="936" t="s">
        <v>158</v>
      </c>
      <c r="AD143" s="991" t="s">
        <v>158</v>
      </c>
      <c r="AE143" s="991">
        <v>2.01E-2</v>
      </c>
      <c r="AF143" s="936" t="s">
        <v>158</v>
      </c>
      <c r="AG143" s="991" t="s">
        <v>158</v>
      </c>
      <c r="AH143" s="991">
        <v>1.9900000000000001E-2</v>
      </c>
      <c r="AI143" s="936" t="s">
        <v>158</v>
      </c>
      <c r="AJ143" s="991" t="s">
        <v>158</v>
      </c>
      <c r="AK143" s="991">
        <v>2.01E-2</v>
      </c>
      <c r="AL143" s="936" t="s">
        <v>158</v>
      </c>
      <c r="AM143" s="991" t="s">
        <v>158</v>
      </c>
      <c r="AN143" s="991">
        <v>1.9900000000000001E-2</v>
      </c>
      <c r="AO143" s="936" t="s">
        <v>158</v>
      </c>
      <c r="AP143" s="991" t="s">
        <v>158</v>
      </c>
      <c r="AQ143" s="991">
        <v>0.02</v>
      </c>
      <c r="AR143" s="936" t="s">
        <v>158</v>
      </c>
      <c r="AS143" s="991" t="s">
        <v>158</v>
      </c>
      <c r="AT143" s="991">
        <v>0.02</v>
      </c>
      <c r="AU143" s="936" t="s">
        <v>158</v>
      </c>
      <c r="AV143" s="991" t="s">
        <v>158</v>
      </c>
      <c r="AW143" s="991">
        <v>0.02</v>
      </c>
      <c r="AX143" s="936" t="s">
        <v>158</v>
      </c>
      <c r="AY143" s="991" t="s">
        <v>158</v>
      </c>
      <c r="AZ143" s="991">
        <v>1.9900000000000001E-2</v>
      </c>
      <c r="BA143" s="991" t="s">
        <v>158</v>
      </c>
      <c r="BB143" s="991" t="s">
        <v>158</v>
      </c>
      <c r="BC143" s="991">
        <v>0.02</v>
      </c>
      <c r="BD143" s="991" t="s">
        <v>158</v>
      </c>
      <c r="BE143" s="991" t="s">
        <v>158</v>
      </c>
    </row>
    <row r="144" spans="1:57" s="928" customFormat="1" ht="16.5" customHeight="1" x14ac:dyDescent="0.3">
      <c r="A144" s="929"/>
      <c r="B144" s="927"/>
      <c r="C144" s="375"/>
      <c r="D144" s="375"/>
      <c r="E144" s="1275"/>
      <c r="F144" s="937" t="s">
        <v>1421</v>
      </c>
      <c r="G144" s="936">
        <v>2.07E-2</v>
      </c>
      <c r="H144" s="936" t="s">
        <v>158</v>
      </c>
      <c r="I144" s="936" t="s">
        <v>158</v>
      </c>
      <c r="J144" s="936">
        <v>2.0500000000000001E-2</v>
      </c>
      <c r="K144" s="936" t="s">
        <v>158</v>
      </c>
      <c r="L144" s="936" t="s">
        <v>158</v>
      </c>
      <c r="M144" s="936">
        <v>2.0400000000000001E-2</v>
      </c>
      <c r="N144" s="936" t="s">
        <v>158</v>
      </c>
      <c r="O144" s="936" t="s">
        <v>158</v>
      </c>
      <c r="P144" s="936">
        <v>2.0500000000000001E-2</v>
      </c>
      <c r="Q144" s="936" t="s">
        <v>158</v>
      </c>
      <c r="R144" s="936" t="s">
        <v>158</v>
      </c>
      <c r="S144" s="936">
        <v>2.07E-2</v>
      </c>
      <c r="T144" s="936" t="s">
        <v>158</v>
      </c>
      <c r="U144" s="936" t="s">
        <v>158</v>
      </c>
      <c r="V144" s="990">
        <v>2.0500000000000001E-2</v>
      </c>
      <c r="W144" s="936" t="s">
        <v>158</v>
      </c>
      <c r="X144" s="990" t="s">
        <v>158</v>
      </c>
      <c r="Y144" s="990">
        <v>2.0400000000000001E-2</v>
      </c>
      <c r="Z144" s="936" t="s">
        <v>158</v>
      </c>
      <c r="AA144" s="990" t="s">
        <v>158</v>
      </c>
      <c r="AB144" s="991">
        <v>2.0199999999999999E-2</v>
      </c>
      <c r="AC144" s="936" t="s">
        <v>158</v>
      </c>
      <c r="AD144" s="991" t="s">
        <v>158</v>
      </c>
      <c r="AE144" s="991">
        <v>2.0199999999999999E-2</v>
      </c>
      <c r="AF144" s="936" t="s">
        <v>158</v>
      </c>
      <c r="AG144" s="991" t="s">
        <v>158</v>
      </c>
      <c r="AH144" s="991">
        <v>1.9599999999999999E-2</v>
      </c>
      <c r="AI144" s="936" t="s">
        <v>158</v>
      </c>
      <c r="AJ144" s="991" t="s">
        <v>158</v>
      </c>
      <c r="AK144" s="991">
        <v>1.9699999999999999E-2</v>
      </c>
      <c r="AL144" s="936" t="s">
        <v>158</v>
      </c>
      <c r="AM144" s="991" t="s">
        <v>158</v>
      </c>
      <c r="AN144" s="991">
        <v>1.9900000000000001E-2</v>
      </c>
      <c r="AO144" s="936" t="s">
        <v>158</v>
      </c>
      <c r="AP144" s="991" t="s">
        <v>158</v>
      </c>
      <c r="AQ144" s="991">
        <v>0.02</v>
      </c>
      <c r="AR144" s="936" t="s">
        <v>158</v>
      </c>
      <c r="AS144" s="991" t="s">
        <v>158</v>
      </c>
      <c r="AT144" s="991">
        <v>2.01E-2</v>
      </c>
      <c r="AU144" s="936" t="s">
        <v>158</v>
      </c>
      <c r="AV144" s="991" t="s">
        <v>158</v>
      </c>
      <c r="AW144" s="991">
        <v>2.0199999999999999E-2</v>
      </c>
      <c r="AX144" s="936" t="s">
        <v>158</v>
      </c>
      <c r="AY144" s="991" t="s">
        <v>158</v>
      </c>
      <c r="AZ144" s="991">
        <v>2.0299999999999999E-2</v>
      </c>
      <c r="BA144" s="991" t="s">
        <v>158</v>
      </c>
      <c r="BB144" s="991" t="s">
        <v>158</v>
      </c>
      <c r="BC144" s="991">
        <v>2.0299999999999999E-2</v>
      </c>
      <c r="BD144" s="991" t="s">
        <v>158</v>
      </c>
      <c r="BE144" s="991" t="s">
        <v>158</v>
      </c>
    </row>
    <row r="145" spans="1:57" s="928" customFormat="1" ht="16.5" customHeight="1" x14ac:dyDescent="0.3">
      <c r="A145" s="929"/>
      <c r="B145" s="927"/>
      <c r="C145" s="375"/>
      <c r="D145" s="375"/>
      <c r="E145" s="1275"/>
      <c r="F145" s="937" t="s">
        <v>1422</v>
      </c>
      <c r="G145" s="936">
        <v>2.23E-2</v>
      </c>
      <c r="H145" s="936" t="s">
        <v>158</v>
      </c>
      <c r="I145" s="936" t="s">
        <v>158</v>
      </c>
      <c r="J145" s="936">
        <v>2.2200000000000001E-2</v>
      </c>
      <c r="K145" s="936" t="s">
        <v>158</v>
      </c>
      <c r="L145" s="936" t="s">
        <v>158</v>
      </c>
      <c r="M145" s="936">
        <v>2.2100000000000002E-2</v>
      </c>
      <c r="N145" s="936" t="s">
        <v>158</v>
      </c>
      <c r="O145" s="936" t="s">
        <v>158</v>
      </c>
      <c r="P145" s="936">
        <v>2.1899999999999999E-2</v>
      </c>
      <c r="Q145" s="936" t="s">
        <v>158</v>
      </c>
      <c r="R145" s="936" t="s">
        <v>158</v>
      </c>
      <c r="S145" s="936">
        <v>2.1299999999999999E-2</v>
      </c>
      <c r="T145" s="936" t="s">
        <v>158</v>
      </c>
      <c r="U145" s="936" t="s">
        <v>158</v>
      </c>
      <c r="V145" s="990">
        <v>2.0799999999999999E-2</v>
      </c>
      <c r="W145" s="936" t="s">
        <v>158</v>
      </c>
      <c r="X145" s="990" t="s">
        <v>158</v>
      </c>
      <c r="Y145" s="990">
        <v>2.0199999999999999E-2</v>
      </c>
      <c r="Z145" s="936" t="s">
        <v>158</v>
      </c>
      <c r="AA145" s="990" t="s">
        <v>158</v>
      </c>
      <c r="AB145" s="991">
        <v>2.0199999999999999E-2</v>
      </c>
      <c r="AC145" s="936" t="s">
        <v>158</v>
      </c>
      <c r="AD145" s="991" t="s">
        <v>158</v>
      </c>
      <c r="AE145" s="991">
        <v>2.0299999999999999E-2</v>
      </c>
      <c r="AF145" s="936" t="s">
        <v>158</v>
      </c>
      <c r="AG145" s="991" t="s">
        <v>158</v>
      </c>
      <c r="AH145" s="991">
        <v>2.0199999999999999E-2</v>
      </c>
      <c r="AI145" s="936" t="s">
        <v>158</v>
      </c>
      <c r="AJ145" s="991" t="s">
        <v>158</v>
      </c>
      <c r="AK145" s="991">
        <v>2.01E-2</v>
      </c>
      <c r="AL145" s="936" t="s">
        <v>158</v>
      </c>
      <c r="AM145" s="991" t="s">
        <v>158</v>
      </c>
      <c r="AN145" s="991">
        <v>0.02</v>
      </c>
      <c r="AO145" s="936" t="s">
        <v>158</v>
      </c>
      <c r="AP145" s="991" t="s">
        <v>158</v>
      </c>
      <c r="AQ145" s="991">
        <v>0.02</v>
      </c>
      <c r="AR145" s="936" t="s">
        <v>158</v>
      </c>
      <c r="AS145" s="991" t="s">
        <v>158</v>
      </c>
      <c r="AT145" s="991">
        <v>1.9900000000000001E-2</v>
      </c>
      <c r="AU145" s="936" t="s">
        <v>158</v>
      </c>
      <c r="AV145" s="991" t="s">
        <v>158</v>
      </c>
      <c r="AW145" s="991">
        <v>1.9900000000000001E-2</v>
      </c>
      <c r="AX145" s="936" t="s">
        <v>158</v>
      </c>
      <c r="AY145" s="991" t="s">
        <v>158</v>
      </c>
      <c r="AZ145" s="991">
        <v>1.9900000000000001E-2</v>
      </c>
      <c r="BA145" s="991" t="s">
        <v>158</v>
      </c>
      <c r="BB145" s="991" t="s">
        <v>158</v>
      </c>
      <c r="BC145" s="991">
        <v>1.9900000000000001E-2</v>
      </c>
      <c r="BD145" s="991" t="s">
        <v>158</v>
      </c>
      <c r="BE145" s="991" t="s">
        <v>158</v>
      </c>
    </row>
    <row r="146" spans="1:57" s="928" customFormat="1" ht="16.5" customHeight="1" x14ac:dyDescent="0.3">
      <c r="A146" s="929"/>
      <c r="B146" s="927"/>
      <c r="C146" s="375"/>
      <c r="D146" s="375"/>
      <c r="E146" s="1275"/>
      <c r="F146" s="937" t="s">
        <v>1423</v>
      </c>
      <c r="G146" s="936">
        <v>2.0299999999999999E-2</v>
      </c>
      <c r="H146" s="936" t="s">
        <v>158</v>
      </c>
      <c r="I146" s="936" t="s">
        <v>158</v>
      </c>
      <c r="J146" s="936">
        <v>2.0400000000000001E-2</v>
      </c>
      <c r="K146" s="936" t="s">
        <v>158</v>
      </c>
      <c r="L146" s="936" t="s">
        <v>158</v>
      </c>
      <c r="M146" s="936">
        <v>2.0299999999999999E-2</v>
      </c>
      <c r="N146" s="936" t="s">
        <v>158</v>
      </c>
      <c r="O146" s="936" t="s">
        <v>158</v>
      </c>
      <c r="P146" s="936">
        <v>2.0400000000000001E-2</v>
      </c>
      <c r="Q146" s="936" t="s">
        <v>158</v>
      </c>
      <c r="R146" s="936" t="s">
        <v>158</v>
      </c>
      <c r="S146" s="936">
        <v>2.0199999999999999E-2</v>
      </c>
      <c r="T146" s="936" t="s">
        <v>158</v>
      </c>
      <c r="U146" s="936" t="s">
        <v>158</v>
      </c>
      <c r="V146" s="990">
        <v>2.0299999999999999E-2</v>
      </c>
      <c r="W146" s="936" t="s">
        <v>158</v>
      </c>
      <c r="X146" s="990" t="s">
        <v>158</v>
      </c>
      <c r="Y146" s="990">
        <v>2.0199999999999999E-2</v>
      </c>
      <c r="Z146" s="936" t="s">
        <v>158</v>
      </c>
      <c r="AA146" s="990" t="s">
        <v>158</v>
      </c>
      <c r="AB146" s="991">
        <v>2.01E-2</v>
      </c>
      <c r="AC146" s="936" t="s">
        <v>158</v>
      </c>
      <c r="AD146" s="991" t="s">
        <v>158</v>
      </c>
      <c r="AE146" s="991">
        <v>0.02</v>
      </c>
      <c r="AF146" s="936" t="s">
        <v>158</v>
      </c>
      <c r="AG146" s="991" t="s">
        <v>158</v>
      </c>
      <c r="AH146" s="991">
        <v>1.9800000000000002E-2</v>
      </c>
      <c r="AI146" s="936" t="s">
        <v>158</v>
      </c>
      <c r="AJ146" s="991" t="s">
        <v>158</v>
      </c>
      <c r="AK146" s="991">
        <v>1.9800000000000002E-2</v>
      </c>
      <c r="AL146" s="936" t="s">
        <v>158</v>
      </c>
      <c r="AM146" s="991" t="s">
        <v>158</v>
      </c>
      <c r="AN146" s="991">
        <v>1.9900000000000001E-2</v>
      </c>
      <c r="AO146" s="936" t="s">
        <v>158</v>
      </c>
      <c r="AP146" s="991" t="s">
        <v>158</v>
      </c>
      <c r="AQ146" s="991">
        <v>1.9900000000000001E-2</v>
      </c>
      <c r="AR146" s="936" t="s">
        <v>158</v>
      </c>
      <c r="AS146" s="991" t="s">
        <v>158</v>
      </c>
      <c r="AT146" s="991">
        <v>1.9800000000000002E-2</v>
      </c>
      <c r="AU146" s="936" t="s">
        <v>158</v>
      </c>
      <c r="AV146" s="991" t="s">
        <v>158</v>
      </c>
      <c r="AW146" s="991">
        <v>1.9900000000000001E-2</v>
      </c>
      <c r="AX146" s="936" t="s">
        <v>158</v>
      </c>
      <c r="AY146" s="991" t="s">
        <v>158</v>
      </c>
      <c r="AZ146" s="991">
        <v>1.9900000000000001E-2</v>
      </c>
      <c r="BA146" s="991" t="s">
        <v>158</v>
      </c>
      <c r="BB146" s="991" t="s">
        <v>158</v>
      </c>
      <c r="BC146" s="991">
        <v>1.9900000000000001E-2</v>
      </c>
      <c r="BD146" s="991" t="s">
        <v>158</v>
      </c>
      <c r="BE146" s="991" t="s">
        <v>158</v>
      </c>
    </row>
    <row r="147" spans="1:57" s="928" customFormat="1" ht="16.5" customHeight="1" x14ac:dyDescent="0.3">
      <c r="A147" s="929"/>
      <c r="B147" s="927"/>
      <c r="C147" s="375"/>
      <c r="D147" s="375"/>
      <c r="E147" s="1275"/>
      <c r="F147" s="937" t="s">
        <v>1424</v>
      </c>
      <c r="G147" s="936">
        <v>2.06E-2</v>
      </c>
      <c r="H147" s="936" t="s">
        <v>158</v>
      </c>
      <c r="I147" s="936" t="s">
        <v>158</v>
      </c>
      <c r="J147" s="936">
        <v>2.0400000000000001E-2</v>
      </c>
      <c r="K147" s="936" t="s">
        <v>158</v>
      </c>
      <c r="L147" s="936" t="s">
        <v>158</v>
      </c>
      <c r="M147" s="936">
        <v>2.0400000000000001E-2</v>
      </c>
      <c r="N147" s="936" t="s">
        <v>158</v>
      </c>
      <c r="O147" s="936" t="s">
        <v>158</v>
      </c>
      <c r="P147" s="936">
        <v>2.0400000000000001E-2</v>
      </c>
      <c r="Q147" s="936" t="s">
        <v>158</v>
      </c>
      <c r="R147" s="936" t="s">
        <v>158</v>
      </c>
      <c r="S147" s="936">
        <v>2.0400000000000001E-2</v>
      </c>
      <c r="T147" s="936" t="s">
        <v>158</v>
      </c>
      <c r="U147" s="936" t="s">
        <v>158</v>
      </c>
      <c r="V147" s="990">
        <v>2.0299999999999999E-2</v>
      </c>
      <c r="W147" s="936" t="s">
        <v>158</v>
      </c>
      <c r="X147" s="990" t="s">
        <v>158</v>
      </c>
      <c r="Y147" s="990">
        <v>2.0199999999999999E-2</v>
      </c>
      <c r="Z147" s="936" t="s">
        <v>158</v>
      </c>
      <c r="AA147" s="990" t="s">
        <v>158</v>
      </c>
      <c r="AB147" s="991">
        <v>2.01E-2</v>
      </c>
      <c r="AC147" s="936" t="s">
        <v>158</v>
      </c>
      <c r="AD147" s="991" t="s">
        <v>158</v>
      </c>
      <c r="AE147" s="991">
        <v>2.01E-2</v>
      </c>
      <c r="AF147" s="936" t="s">
        <v>158</v>
      </c>
      <c r="AG147" s="991" t="s">
        <v>158</v>
      </c>
      <c r="AH147" s="991">
        <v>1.9900000000000001E-2</v>
      </c>
      <c r="AI147" s="936" t="s">
        <v>158</v>
      </c>
      <c r="AJ147" s="991" t="s">
        <v>158</v>
      </c>
      <c r="AK147" s="991">
        <v>2.01E-2</v>
      </c>
      <c r="AL147" s="936" t="s">
        <v>158</v>
      </c>
      <c r="AM147" s="991" t="s">
        <v>158</v>
      </c>
      <c r="AN147" s="991">
        <v>1.9900000000000001E-2</v>
      </c>
      <c r="AO147" s="936" t="s">
        <v>158</v>
      </c>
      <c r="AP147" s="991" t="s">
        <v>158</v>
      </c>
      <c r="AQ147" s="991">
        <v>0.02</v>
      </c>
      <c r="AR147" s="936" t="s">
        <v>158</v>
      </c>
      <c r="AS147" s="991" t="s">
        <v>158</v>
      </c>
      <c r="AT147" s="991">
        <v>0.02</v>
      </c>
      <c r="AU147" s="936" t="s">
        <v>158</v>
      </c>
      <c r="AV147" s="991" t="s">
        <v>158</v>
      </c>
      <c r="AW147" s="991">
        <v>0.02</v>
      </c>
      <c r="AX147" s="936" t="s">
        <v>158</v>
      </c>
      <c r="AY147" s="991" t="s">
        <v>158</v>
      </c>
      <c r="AZ147" s="991">
        <v>1.9900000000000001E-2</v>
      </c>
      <c r="BA147" s="991" t="s">
        <v>158</v>
      </c>
      <c r="BB147" s="991" t="s">
        <v>158</v>
      </c>
      <c r="BC147" s="991">
        <v>0.02</v>
      </c>
      <c r="BD147" s="991" t="s">
        <v>158</v>
      </c>
      <c r="BE147" s="991" t="s">
        <v>158</v>
      </c>
    </row>
    <row r="148" spans="1:57" s="928" customFormat="1" ht="16.5" customHeight="1" x14ac:dyDescent="0.3">
      <c r="A148" s="929"/>
      <c r="B148" s="927"/>
      <c r="C148" s="375"/>
      <c r="D148" s="375"/>
      <c r="E148" s="1275"/>
      <c r="F148" s="937" t="s">
        <v>1425</v>
      </c>
      <c r="G148" s="936">
        <v>2.0799999999999999E-2</v>
      </c>
      <c r="H148" s="936" t="s">
        <v>158</v>
      </c>
      <c r="I148" s="936" t="s">
        <v>158</v>
      </c>
      <c r="J148" s="936">
        <v>2.06E-2</v>
      </c>
      <c r="K148" s="936" t="s">
        <v>158</v>
      </c>
      <c r="L148" s="936" t="s">
        <v>158</v>
      </c>
      <c r="M148" s="936">
        <v>2.07E-2</v>
      </c>
      <c r="N148" s="936" t="s">
        <v>158</v>
      </c>
      <c r="O148" s="936" t="s">
        <v>158</v>
      </c>
      <c r="P148" s="936">
        <v>2.06E-2</v>
      </c>
      <c r="Q148" s="936" t="s">
        <v>158</v>
      </c>
      <c r="R148" s="936" t="s">
        <v>158</v>
      </c>
      <c r="S148" s="936">
        <v>2.06E-2</v>
      </c>
      <c r="T148" s="936" t="s">
        <v>158</v>
      </c>
      <c r="U148" s="936" t="s">
        <v>158</v>
      </c>
      <c r="V148" s="990">
        <v>2.06E-2</v>
      </c>
      <c r="W148" s="936" t="s">
        <v>158</v>
      </c>
      <c r="X148" s="990" t="s">
        <v>158</v>
      </c>
      <c r="Y148" s="990">
        <v>2.06E-2</v>
      </c>
      <c r="Z148" s="936" t="s">
        <v>158</v>
      </c>
      <c r="AA148" s="990" t="s">
        <v>158</v>
      </c>
      <c r="AB148" s="991">
        <v>2.0500000000000001E-2</v>
      </c>
      <c r="AC148" s="936" t="s">
        <v>158</v>
      </c>
      <c r="AD148" s="991" t="s">
        <v>158</v>
      </c>
      <c r="AE148" s="991">
        <v>2.0400000000000001E-2</v>
      </c>
      <c r="AF148" s="936" t="s">
        <v>158</v>
      </c>
      <c r="AG148" s="991" t="s">
        <v>158</v>
      </c>
      <c r="AH148" s="991">
        <v>2.0299999999999999E-2</v>
      </c>
      <c r="AI148" s="936" t="s">
        <v>158</v>
      </c>
      <c r="AJ148" s="991" t="s">
        <v>158</v>
      </c>
      <c r="AK148" s="991">
        <v>2.0199999999999999E-2</v>
      </c>
      <c r="AL148" s="936" t="s">
        <v>158</v>
      </c>
      <c r="AM148" s="991" t="s">
        <v>158</v>
      </c>
      <c r="AN148" s="991">
        <v>2.0199999999999999E-2</v>
      </c>
      <c r="AO148" s="936" t="s">
        <v>158</v>
      </c>
      <c r="AP148" s="991" t="s">
        <v>158</v>
      </c>
      <c r="AQ148" s="991">
        <v>2.0199999999999999E-2</v>
      </c>
      <c r="AR148" s="936" t="s">
        <v>158</v>
      </c>
      <c r="AS148" s="991" t="s">
        <v>158</v>
      </c>
      <c r="AT148" s="991">
        <v>2.0199999999999999E-2</v>
      </c>
      <c r="AU148" s="936" t="s">
        <v>158</v>
      </c>
      <c r="AV148" s="991" t="s">
        <v>158</v>
      </c>
      <c r="AW148" s="991">
        <v>2.0299999999999999E-2</v>
      </c>
      <c r="AX148" s="936" t="s">
        <v>158</v>
      </c>
      <c r="AY148" s="991" t="s">
        <v>158</v>
      </c>
      <c r="AZ148" s="991">
        <v>2.0299999999999999E-2</v>
      </c>
      <c r="BA148" s="991" t="s">
        <v>158</v>
      </c>
      <c r="BB148" s="991" t="s">
        <v>158</v>
      </c>
      <c r="BC148" s="991">
        <v>2.0299999999999999E-2</v>
      </c>
      <c r="BD148" s="991" t="s">
        <v>158</v>
      </c>
      <c r="BE148" s="991" t="s">
        <v>158</v>
      </c>
    </row>
    <row r="149" spans="1:57" s="928" customFormat="1" ht="16.5" customHeight="1" x14ac:dyDescent="0.3">
      <c r="A149" s="929"/>
      <c r="B149" s="927"/>
      <c r="C149" s="375"/>
      <c r="D149" s="375"/>
      <c r="E149" s="1275"/>
      <c r="F149" s="937" t="s">
        <v>1426</v>
      </c>
      <c r="G149" s="936">
        <v>2.0299999999999999E-2</v>
      </c>
      <c r="H149" s="936" t="s">
        <v>158</v>
      </c>
      <c r="I149" s="936" t="s">
        <v>158</v>
      </c>
      <c r="J149" s="936">
        <v>2.0400000000000001E-2</v>
      </c>
      <c r="K149" s="936" t="s">
        <v>158</v>
      </c>
      <c r="L149" s="936" t="s">
        <v>158</v>
      </c>
      <c r="M149" s="936">
        <v>2.0299999999999999E-2</v>
      </c>
      <c r="N149" s="936" t="s">
        <v>158</v>
      </c>
      <c r="O149" s="936" t="s">
        <v>158</v>
      </c>
      <c r="P149" s="936">
        <v>2.0400000000000001E-2</v>
      </c>
      <c r="Q149" s="936" t="s">
        <v>158</v>
      </c>
      <c r="R149" s="936" t="s">
        <v>158</v>
      </c>
      <c r="S149" s="936">
        <v>2.0199999999999999E-2</v>
      </c>
      <c r="T149" s="936" t="s">
        <v>158</v>
      </c>
      <c r="U149" s="936" t="s">
        <v>158</v>
      </c>
      <c r="V149" s="990">
        <v>2.0299999999999999E-2</v>
      </c>
      <c r="W149" s="936" t="s">
        <v>158</v>
      </c>
      <c r="X149" s="990" t="s">
        <v>158</v>
      </c>
      <c r="Y149" s="990">
        <v>2.0199999999999999E-2</v>
      </c>
      <c r="Z149" s="936" t="s">
        <v>158</v>
      </c>
      <c r="AA149" s="990" t="s">
        <v>158</v>
      </c>
      <c r="AB149" s="991">
        <v>2.01E-2</v>
      </c>
      <c r="AC149" s="936" t="s">
        <v>158</v>
      </c>
      <c r="AD149" s="991" t="s">
        <v>158</v>
      </c>
      <c r="AE149" s="991">
        <v>0.02</v>
      </c>
      <c r="AF149" s="936" t="s">
        <v>158</v>
      </c>
      <c r="AG149" s="991" t="s">
        <v>158</v>
      </c>
      <c r="AH149" s="991">
        <v>1.9800000000000002E-2</v>
      </c>
      <c r="AI149" s="936" t="s">
        <v>158</v>
      </c>
      <c r="AJ149" s="991" t="s">
        <v>158</v>
      </c>
      <c r="AK149" s="991">
        <v>1.9800000000000002E-2</v>
      </c>
      <c r="AL149" s="936" t="s">
        <v>158</v>
      </c>
      <c r="AM149" s="991" t="s">
        <v>158</v>
      </c>
      <c r="AN149" s="991">
        <v>1.9900000000000001E-2</v>
      </c>
      <c r="AO149" s="936" t="s">
        <v>158</v>
      </c>
      <c r="AP149" s="991" t="s">
        <v>158</v>
      </c>
      <c r="AQ149" s="991">
        <v>1.9900000000000001E-2</v>
      </c>
      <c r="AR149" s="936" t="s">
        <v>158</v>
      </c>
      <c r="AS149" s="991" t="s">
        <v>158</v>
      </c>
      <c r="AT149" s="991">
        <v>1.9800000000000002E-2</v>
      </c>
      <c r="AU149" s="936" t="s">
        <v>158</v>
      </c>
      <c r="AV149" s="991" t="s">
        <v>158</v>
      </c>
      <c r="AW149" s="991">
        <v>1.9900000000000001E-2</v>
      </c>
      <c r="AX149" s="936" t="s">
        <v>158</v>
      </c>
      <c r="AY149" s="991" t="s">
        <v>158</v>
      </c>
      <c r="AZ149" s="991">
        <v>1.9900000000000001E-2</v>
      </c>
      <c r="BA149" s="991" t="s">
        <v>158</v>
      </c>
      <c r="BB149" s="991" t="s">
        <v>158</v>
      </c>
      <c r="BC149" s="991">
        <v>1.9900000000000001E-2</v>
      </c>
      <c r="BD149" s="991" t="s">
        <v>158</v>
      </c>
      <c r="BE149" s="991" t="s">
        <v>158</v>
      </c>
    </row>
    <row r="150" spans="1:57" s="928" customFormat="1" ht="16.5" customHeight="1" x14ac:dyDescent="0.3">
      <c r="A150" s="929"/>
      <c r="B150" s="927"/>
      <c r="C150" s="375"/>
      <c r="D150" s="375"/>
      <c r="E150" s="1275"/>
      <c r="F150" s="937" t="s">
        <v>1427</v>
      </c>
      <c r="G150" s="936">
        <v>0.02</v>
      </c>
      <c r="H150" s="936" t="s">
        <v>158</v>
      </c>
      <c r="I150" s="936" t="s">
        <v>158</v>
      </c>
      <c r="J150" s="936">
        <v>2.01E-2</v>
      </c>
      <c r="K150" s="936" t="s">
        <v>158</v>
      </c>
      <c r="L150" s="936" t="s">
        <v>158</v>
      </c>
      <c r="M150" s="936">
        <v>2.0199999999999999E-2</v>
      </c>
      <c r="N150" s="936" t="s">
        <v>158</v>
      </c>
      <c r="O150" s="936" t="s">
        <v>158</v>
      </c>
      <c r="P150" s="936">
        <v>1.9900000000000001E-2</v>
      </c>
      <c r="Q150" s="936" t="s">
        <v>158</v>
      </c>
      <c r="R150" s="936" t="s">
        <v>158</v>
      </c>
      <c r="S150" s="936">
        <v>1.9099999999999999E-2</v>
      </c>
      <c r="T150" s="936" t="s">
        <v>158</v>
      </c>
      <c r="U150" s="936" t="s">
        <v>158</v>
      </c>
      <c r="V150" s="990">
        <v>1.8800000000000001E-2</v>
      </c>
      <c r="W150" s="936" t="s">
        <v>158</v>
      </c>
      <c r="X150" s="990" t="s">
        <v>158</v>
      </c>
      <c r="Y150" s="990">
        <v>2.0899999999999998E-2</v>
      </c>
      <c r="Z150" s="936" t="s">
        <v>158</v>
      </c>
      <c r="AA150" s="990" t="s">
        <v>158</v>
      </c>
      <c r="AB150" s="991">
        <v>2.0799999999999999E-2</v>
      </c>
      <c r="AC150" s="936" t="s">
        <v>158</v>
      </c>
      <c r="AD150" s="991" t="s">
        <v>158</v>
      </c>
      <c r="AE150" s="991">
        <v>1.9199999999999998E-2</v>
      </c>
      <c r="AF150" s="936" t="s">
        <v>158</v>
      </c>
      <c r="AG150" s="991" t="s">
        <v>158</v>
      </c>
      <c r="AH150" s="991">
        <v>2.01E-2</v>
      </c>
      <c r="AI150" s="936" t="s">
        <v>158</v>
      </c>
      <c r="AJ150" s="991" t="s">
        <v>158</v>
      </c>
      <c r="AK150" s="991">
        <v>2.18E-2</v>
      </c>
      <c r="AL150" s="936" t="s">
        <v>158</v>
      </c>
      <c r="AM150" s="991" t="s">
        <v>158</v>
      </c>
      <c r="AN150" s="991">
        <v>2.0899999999999998E-2</v>
      </c>
      <c r="AO150" s="936" t="s">
        <v>158</v>
      </c>
      <c r="AP150" s="991" t="s">
        <v>158</v>
      </c>
      <c r="AQ150" s="991">
        <v>2.0400000000000001E-2</v>
      </c>
      <c r="AR150" s="936" t="s">
        <v>158</v>
      </c>
      <c r="AS150" s="991" t="s">
        <v>158</v>
      </c>
      <c r="AT150" s="991">
        <v>2.0299999999999999E-2</v>
      </c>
      <c r="AU150" s="936" t="s">
        <v>158</v>
      </c>
      <c r="AV150" s="991" t="s">
        <v>158</v>
      </c>
      <c r="AW150" s="991">
        <v>1.9900000000000001E-2</v>
      </c>
      <c r="AX150" s="936" t="s">
        <v>158</v>
      </c>
      <c r="AY150" s="991" t="s">
        <v>158</v>
      </c>
      <c r="AZ150" s="991">
        <v>1.9300000000000001E-2</v>
      </c>
      <c r="BA150" s="991" t="s">
        <v>158</v>
      </c>
      <c r="BB150" s="991" t="s">
        <v>158</v>
      </c>
      <c r="BC150" s="991">
        <v>1.9599999999999999E-2</v>
      </c>
      <c r="BD150" s="991" t="s">
        <v>158</v>
      </c>
      <c r="BE150" s="991" t="s">
        <v>158</v>
      </c>
    </row>
    <row r="151" spans="1:57" s="928" customFormat="1" ht="16.5" customHeight="1" x14ac:dyDescent="0.3">
      <c r="A151" s="929"/>
      <c r="B151" s="927"/>
      <c r="C151" s="375"/>
      <c r="D151" s="375"/>
      <c r="E151" s="1275"/>
      <c r="F151" s="937" t="s">
        <v>1428</v>
      </c>
      <c r="G151" s="936">
        <v>1.9699999999999999E-2</v>
      </c>
      <c r="H151" s="936" t="s">
        <v>158</v>
      </c>
      <c r="I151" s="936" t="s">
        <v>158</v>
      </c>
      <c r="J151" s="936">
        <v>1.9400000000000001E-2</v>
      </c>
      <c r="K151" s="936" t="s">
        <v>158</v>
      </c>
      <c r="L151" s="936" t="s">
        <v>158</v>
      </c>
      <c r="M151" s="936">
        <v>1.9300000000000001E-2</v>
      </c>
      <c r="N151" s="936" t="s">
        <v>158</v>
      </c>
      <c r="O151" s="936" t="s">
        <v>158</v>
      </c>
      <c r="P151" s="936">
        <v>1.9300000000000001E-2</v>
      </c>
      <c r="Q151" s="936" t="s">
        <v>158</v>
      </c>
      <c r="R151" s="936" t="s">
        <v>158</v>
      </c>
      <c r="S151" s="936">
        <v>1.9300000000000001E-2</v>
      </c>
      <c r="T151" s="936" t="s">
        <v>158</v>
      </c>
      <c r="U151" s="936" t="s">
        <v>158</v>
      </c>
      <c r="V151" s="990">
        <v>1.9199999999999998E-2</v>
      </c>
      <c r="W151" s="936" t="s">
        <v>158</v>
      </c>
      <c r="X151" s="990" t="s">
        <v>158</v>
      </c>
      <c r="Y151" s="990">
        <v>1.9199999999999998E-2</v>
      </c>
      <c r="Z151" s="936" t="s">
        <v>158</v>
      </c>
      <c r="AA151" s="990" t="s">
        <v>158</v>
      </c>
      <c r="AB151" s="991">
        <v>1.9300000000000001E-2</v>
      </c>
      <c r="AC151" s="936" t="s">
        <v>158</v>
      </c>
      <c r="AD151" s="991" t="s">
        <v>158</v>
      </c>
      <c r="AE151" s="991">
        <v>1.9199999999999998E-2</v>
      </c>
      <c r="AF151" s="936" t="s">
        <v>158</v>
      </c>
      <c r="AG151" s="991" t="s">
        <v>158</v>
      </c>
      <c r="AH151" s="991">
        <v>1.9E-2</v>
      </c>
      <c r="AI151" s="936" t="s">
        <v>158</v>
      </c>
      <c r="AJ151" s="991" t="s">
        <v>158</v>
      </c>
      <c r="AK151" s="991">
        <v>1.9E-2</v>
      </c>
      <c r="AL151" s="936" t="s">
        <v>158</v>
      </c>
      <c r="AM151" s="991" t="s">
        <v>158</v>
      </c>
      <c r="AN151" s="991">
        <v>1.9E-2</v>
      </c>
      <c r="AO151" s="936" t="s">
        <v>158</v>
      </c>
      <c r="AP151" s="991" t="s">
        <v>158</v>
      </c>
      <c r="AQ151" s="991">
        <v>1.89E-2</v>
      </c>
      <c r="AR151" s="936" t="s">
        <v>158</v>
      </c>
      <c r="AS151" s="991" t="s">
        <v>158</v>
      </c>
      <c r="AT151" s="991">
        <v>1.89E-2</v>
      </c>
      <c r="AU151" s="936" t="s">
        <v>158</v>
      </c>
      <c r="AV151" s="991" t="s">
        <v>158</v>
      </c>
      <c r="AW151" s="991">
        <v>1.89E-2</v>
      </c>
      <c r="AX151" s="936" t="s">
        <v>158</v>
      </c>
      <c r="AY151" s="991" t="s">
        <v>158</v>
      </c>
      <c r="AZ151" s="991">
        <v>1.8800000000000001E-2</v>
      </c>
      <c r="BA151" s="991" t="s">
        <v>158</v>
      </c>
      <c r="BB151" s="991" t="s">
        <v>158</v>
      </c>
      <c r="BC151" s="991">
        <v>1.8800000000000001E-2</v>
      </c>
      <c r="BD151" s="991" t="s">
        <v>158</v>
      </c>
      <c r="BE151" s="991" t="s">
        <v>158</v>
      </c>
    </row>
    <row r="152" spans="1:57" s="928" customFormat="1" ht="16.5" customHeight="1" x14ac:dyDescent="0.3">
      <c r="A152" s="929"/>
      <c r="B152" s="927"/>
      <c r="C152" s="375"/>
      <c r="D152" s="375"/>
      <c r="E152" s="1275"/>
      <c r="F152" s="937" t="s">
        <v>1429</v>
      </c>
      <c r="G152" s="936">
        <v>2.06E-2</v>
      </c>
      <c r="H152" s="936" t="s">
        <v>158</v>
      </c>
      <c r="I152" s="936" t="s">
        <v>158</v>
      </c>
      <c r="J152" s="936">
        <v>2.0400000000000001E-2</v>
      </c>
      <c r="K152" s="936" t="s">
        <v>158</v>
      </c>
      <c r="L152" s="936" t="s">
        <v>158</v>
      </c>
      <c r="M152" s="936">
        <v>2.0400000000000001E-2</v>
      </c>
      <c r="N152" s="936" t="s">
        <v>158</v>
      </c>
      <c r="O152" s="936" t="s">
        <v>158</v>
      </c>
      <c r="P152" s="936">
        <v>2.0400000000000001E-2</v>
      </c>
      <c r="Q152" s="936" t="s">
        <v>158</v>
      </c>
      <c r="R152" s="936" t="s">
        <v>158</v>
      </c>
      <c r="S152" s="936">
        <v>2.0400000000000001E-2</v>
      </c>
      <c r="T152" s="936" t="s">
        <v>158</v>
      </c>
      <c r="U152" s="936" t="s">
        <v>158</v>
      </c>
      <c r="V152" s="990">
        <v>2.0299999999999999E-2</v>
      </c>
      <c r="W152" s="936" t="s">
        <v>158</v>
      </c>
      <c r="X152" s="990" t="s">
        <v>158</v>
      </c>
      <c r="Y152" s="990">
        <v>2.0199999999999999E-2</v>
      </c>
      <c r="Z152" s="936" t="s">
        <v>158</v>
      </c>
      <c r="AA152" s="990" t="s">
        <v>158</v>
      </c>
      <c r="AB152" s="991">
        <v>2.01E-2</v>
      </c>
      <c r="AC152" s="936" t="s">
        <v>158</v>
      </c>
      <c r="AD152" s="991" t="s">
        <v>158</v>
      </c>
      <c r="AE152" s="991">
        <v>2.01E-2</v>
      </c>
      <c r="AF152" s="936" t="s">
        <v>158</v>
      </c>
      <c r="AG152" s="991" t="s">
        <v>158</v>
      </c>
      <c r="AH152" s="991">
        <v>1.9900000000000001E-2</v>
      </c>
      <c r="AI152" s="936" t="s">
        <v>158</v>
      </c>
      <c r="AJ152" s="991" t="s">
        <v>158</v>
      </c>
      <c r="AK152" s="991">
        <v>2.01E-2</v>
      </c>
      <c r="AL152" s="936" t="s">
        <v>158</v>
      </c>
      <c r="AM152" s="991" t="s">
        <v>158</v>
      </c>
      <c r="AN152" s="991">
        <v>1.9900000000000001E-2</v>
      </c>
      <c r="AO152" s="936" t="s">
        <v>158</v>
      </c>
      <c r="AP152" s="991" t="s">
        <v>158</v>
      </c>
      <c r="AQ152" s="991">
        <v>0.02</v>
      </c>
      <c r="AR152" s="936" t="s">
        <v>158</v>
      </c>
      <c r="AS152" s="991" t="s">
        <v>158</v>
      </c>
      <c r="AT152" s="991">
        <v>0.02</v>
      </c>
      <c r="AU152" s="936" t="s">
        <v>158</v>
      </c>
      <c r="AV152" s="991" t="s">
        <v>158</v>
      </c>
      <c r="AW152" s="991">
        <v>0.02</v>
      </c>
      <c r="AX152" s="936" t="s">
        <v>158</v>
      </c>
      <c r="AY152" s="991" t="s">
        <v>158</v>
      </c>
      <c r="AZ152" s="991">
        <v>1.9900000000000001E-2</v>
      </c>
      <c r="BA152" s="991" t="s">
        <v>158</v>
      </c>
      <c r="BB152" s="991" t="s">
        <v>158</v>
      </c>
      <c r="BC152" s="991">
        <v>0.02</v>
      </c>
      <c r="BD152" s="991" t="s">
        <v>158</v>
      </c>
      <c r="BE152" s="991" t="s">
        <v>158</v>
      </c>
    </row>
    <row r="153" spans="1:57" s="928" customFormat="1" ht="16.5" customHeight="1" x14ac:dyDescent="0.3">
      <c r="A153" s="929"/>
      <c r="B153" s="927"/>
      <c r="C153" s="375"/>
      <c r="D153" s="375"/>
      <c r="E153" s="1275"/>
      <c r="F153" s="937" t="s">
        <v>1430</v>
      </c>
      <c r="G153" s="936">
        <v>2.0299999999999999E-2</v>
      </c>
      <c r="H153" s="936" t="s">
        <v>158</v>
      </c>
      <c r="I153" s="936" t="s">
        <v>158</v>
      </c>
      <c r="J153" s="936">
        <v>2.0400000000000001E-2</v>
      </c>
      <c r="K153" s="936" t="s">
        <v>158</v>
      </c>
      <c r="L153" s="936" t="s">
        <v>158</v>
      </c>
      <c r="M153" s="936">
        <v>2.0299999999999999E-2</v>
      </c>
      <c r="N153" s="936" t="s">
        <v>158</v>
      </c>
      <c r="O153" s="936" t="s">
        <v>158</v>
      </c>
      <c r="P153" s="936">
        <v>2.0400000000000001E-2</v>
      </c>
      <c r="Q153" s="936" t="s">
        <v>158</v>
      </c>
      <c r="R153" s="936" t="s">
        <v>158</v>
      </c>
      <c r="S153" s="936">
        <v>2.0199999999999999E-2</v>
      </c>
      <c r="T153" s="936" t="s">
        <v>158</v>
      </c>
      <c r="U153" s="936" t="s">
        <v>158</v>
      </c>
      <c r="V153" s="990">
        <v>2.0299999999999999E-2</v>
      </c>
      <c r="W153" s="936" t="s">
        <v>158</v>
      </c>
      <c r="X153" s="990" t="s">
        <v>158</v>
      </c>
      <c r="Y153" s="990">
        <v>2.0199999999999999E-2</v>
      </c>
      <c r="Z153" s="936" t="s">
        <v>158</v>
      </c>
      <c r="AA153" s="990" t="s">
        <v>158</v>
      </c>
      <c r="AB153" s="991">
        <v>2.01E-2</v>
      </c>
      <c r="AC153" s="936" t="s">
        <v>158</v>
      </c>
      <c r="AD153" s="991" t="s">
        <v>158</v>
      </c>
      <c r="AE153" s="991">
        <v>0.02</v>
      </c>
      <c r="AF153" s="936" t="s">
        <v>158</v>
      </c>
      <c r="AG153" s="991" t="s">
        <v>158</v>
      </c>
      <c r="AH153" s="991">
        <v>1.9800000000000002E-2</v>
      </c>
      <c r="AI153" s="936" t="s">
        <v>158</v>
      </c>
      <c r="AJ153" s="991" t="s">
        <v>158</v>
      </c>
      <c r="AK153" s="991">
        <v>1.9800000000000002E-2</v>
      </c>
      <c r="AL153" s="936" t="s">
        <v>158</v>
      </c>
      <c r="AM153" s="991" t="s">
        <v>158</v>
      </c>
      <c r="AN153" s="991">
        <v>1.9900000000000001E-2</v>
      </c>
      <c r="AO153" s="936" t="s">
        <v>158</v>
      </c>
      <c r="AP153" s="991" t="s">
        <v>158</v>
      </c>
      <c r="AQ153" s="991">
        <v>1.9900000000000001E-2</v>
      </c>
      <c r="AR153" s="936" t="s">
        <v>158</v>
      </c>
      <c r="AS153" s="991" t="s">
        <v>158</v>
      </c>
      <c r="AT153" s="991">
        <v>1.9800000000000002E-2</v>
      </c>
      <c r="AU153" s="936" t="s">
        <v>158</v>
      </c>
      <c r="AV153" s="991" t="s">
        <v>158</v>
      </c>
      <c r="AW153" s="991">
        <v>1.9900000000000001E-2</v>
      </c>
      <c r="AX153" s="936" t="s">
        <v>158</v>
      </c>
      <c r="AY153" s="991" t="s">
        <v>158</v>
      </c>
      <c r="AZ153" s="991">
        <v>1.9900000000000001E-2</v>
      </c>
      <c r="BA153" s="991" t="s">
        <v>158</v>
      </c>
      <c r="BB153" s="991" t="s">
        <v>158</v>
      </c>
      <c r="BC153" s="991">
        <v>1.9900000000000001E-2</v>
      </c>
      <c r="BD153" s="991" t="s">
        <v>158</v>
      </c>
      <c r="BE153" s="991" t="s">
        <v>158</v>
      </c>
    </row>
    <row r="154" spans="1:57" s="928" customFormat="1" ht="16.5" customHeight="1" x14ac:dyDescent="0.3">
      <c r="A154" s="929"/>
      <c r="B154" s="927"/>
      <c r="C154" s="375"/>
      <c r="D154" s="375"/>
      <c r="E154" s="1275"/>
      <c r="F154" s="937" t="s">
        <v>1431</v>
      </c>
      <c r="G154" s="936">
        <v>2.06E-2</v>
      </c>
      <c r="H154" s="936" t="s">
        <v>158</v>
      </c>
      <c r="I154" s="936" t="s">
        <v>158</v>
      </c>
      <c r="J154" s="936">
        <v>2.0400000000000001E-2</v>
      </c>
      <c r="K154" s="936" t="s">
        <v>158</v>
      </c>
      <c r="L154" s="936" t="s">
        <v>158</v>
      </c>
      <c r="M154" s="936">
        <v>2.0400000000000001E-2</v>
      </c>
      <c r="N154" s="936" t="s">
        <v>158</v>
      </c>
      <c r="O154" s="936" t="s">
        <v>158</v>
      </c>
      <c r="P154" s="936">
        <v>2.0400000000000001E-2</v>
      </c>
      <c r="Q154" s="936" t="s">
        <v>158</v>
      </c>
      <c r="R154" s="936" t="s">
        <v>158</v>
      </c>
      <c r="S154" s="936">
        <v>2.0400000000000001E-2</v>
      </c>
      <c r="T154" s="936" t="s">
        <v>158</v>
      </c>
      <c r="U154" s="936" t="s">
        <v>158</v>
      </c>
      <c r="V154" s="990">
        <v>2.0299999999999999E-2</v>
      </c>
      <c r="W154" s="936" t="s">
        <v>158</v>
      </c>
      <c r="X154" s="990" t="s">
        <v>158</v>
      </c>
      <c r="Y154" s="990">
        <v>2.0199999999999999E-2</v>
      </c>
      <c r="Z154" s="936" t="s">
        <v>158</v>
      </c>
      <c r="AA154" s="990" t="s">
        <v>158</v>
      </c>
      <c r="AB154" s="991">
        <v>2.01E-2</v>
      </c>
      <c r="AC154" s="936" t="s">
        <v>158</v>
      </c>
      <c r="AD154" s="991" t="s">
        <v>158</v>
      </c>
      <c r="AE154" s="991">
        <v>2.01E-2</v>
      </c>
      <c r="AF154" s="936" t="s">
        <v>158</v>
      </c>
      <c r="AG154" s="991" t="s">
        <v>158</v>
      </c>
      <c r="AH154" s="991">
        <v>1.9900000000000001E-2</v>
      </c>
      <c r="AI154" s="936" t="s">
        <v>158</v>
      </c>
      <c r="AJ154" s="991" t="s">
        <v>158</v>
      </c>
      <c r="AK154" s="991">
        <v>2.01E-2</v>
      </c>
      <c r="AL154" s="936" t="s">
        <v>158</v>
      </c>
      <c r="AM154" s="991" t="s">
        <v>158</v>
      </c>
      <c r="AN154" s="991">
        <v>1.9900000000000001E-2</v>
      </c>
      <c r="AO154" s="936" t="s">
        <v>158</v>
      </c>
      <c r="AP154" s="991" t="s">
        <v>158</v>
      </c>
      <c r="AQ154" s="991">
        <v>0.02</v>
      </c>
      <c r="AR154" s="936" t="s">
        <v>158</v>
      </c>
      <c r="AS154" s="991" t="s">
        <v>158</v>
      </c>
      <c r="AT154" s="991">
        <v>0.02</v>
      </c>
      <c r="AU154" s="936" t="s">
        <v>158</v>
      </c>
      <c r="AV154" s="991" t="s">
        <v>158</v>
      </c>
      <c r="AW154" s="991">
        <v>0.02</v>
      </c>
      <c r="AX154" s="936" t="s">
        <v>158</v>
      </c>
      <c r="AY154" s="991" t="s">
        <v>158</v>
      </c>
      <c r="AZ154" s="991">
        <v>1.9900000000000001E-2</v>
      </c>
      <c r="BA154" s="991" t="s">
        <v>158</v>
      </c>
      <c r="BB154" s="991" t="s">
        <v>158</v>
      </c>
      <c r="BC154" s="991">
        <v>0.02</v>
      </c>
      <c r="BD154" s="991" t="s">
        <v>158</v>
      </c>
      <c r="BE154" s="991" t="s">
        <v>158</v>
      </c>
    </row>
    <row r="155" spans="1:57" s="928" customFormat="1" ht="16.5" customHeight="1" x14ac:dyDescent="0.3">
      <c r="A155" s="929"/>
      <c r="B155" s="927"/>
      <c r="C155" s="375"/>
      <c r="D155" s="375"/>
      <c r="E155" s="1275"/>
      <c r="F155" s="937" t="s">
        <v>1432</v>
      </c>
      <c r="G155" s="936">
        <v>1.89E-2</v>
      </c>
      <c r="H155" s="936" t="s">
        <v>158</v>
      </c>
      <c r="I155" s="936" t="s">
        <v>158</v>
      </c>
      <c r="J155" s="936">
        <v>1.89E-2</v>
      </c>
      <c r="K155" s="936" t="s">
        <v>158</v>
      </c>
      <c r="L155" s="936" t="s">
        <v>158</v>
      </c>
      <c r="M155" s="936">
        <v>1.9199999999999998E-2</v>
      </c>
      <c r="N155" s="936" t="s">
        <v>158</v>
      </c>
      <c r="O155" s="936" t="s">
        <v>158</v>
      </c>
      <c r="P155" s="936">
        <v>1.9800000000000002E-2</v>
      </c>
      <c r="Q155" s="936" t="s">
        <v>158</v>
      </c>
      <c r="R155" s="936" t="s">
        <v>158</v>
      </c>
      <c r="S155" s="936">
        <v>1.9900000000000001E-2</v>
      </c>
      <c r="T155" s="936" t="s">
        <v>158</v>
      </c>
      <c r="U155" s="936" t="s">
        <v>158</v>
      </c>
      <c r="V155" s="990">
        <v>2.0799999999999999E-2</v>
      </c>
      <c r="W155" s="936" t="s">
        <v>158</v>
      </c>
      <c r="X155" s="990" t="s">
        <v>158</v>
      </c>
      <c r="Y155" s="990">
        <v>1.9800000000000002E-2</v>
      </c>
      <c r="Z155" s="936" t="s">
        <v>158</v>
      </c>
      <c r="AA155" s="990" t="s">
        <v>158</v>
      </c>
      <c r="AB155" s="991">
        <v>1.9099999999999999E-2</v>
      </c>
      <c r="AC155" s="936" t="s">
        <v>158</v>
      </c>
      <c r="AD155" s="991" t="s">
        <v>158</v>
      </c>
      <c r="AE155" s="991">
        <v>1.9900000000000001E-2</v>
      </c>
      <c r="AF155" s="936" t="s">
        <v>158</v>
      </c>
      <c r="AG155" s="991" t="s">
        <v>158</v>
      </c>
      <c r="AH155" s="991">
        <v>1.9599999999999999E-2</v>
      </c>
      <c r="AI155" s="936" t="s">
        <v>158</v>
      </c>
      <c r="AJ155" s="991" t="s">
        <v>158</v>
      </c>
      <c r="AK155" s="991">
        <v>1.9599999999999999E-2</v>
      </c>
      <c r="AL155" s="936" t="s">
        <v>158</v>
      </c>
      <c r="AM155" s="991" t="s">
        <v>158</v>
      </c>
      <c r="AN155" s="991">
        <v>1.9699999999999999E-2</v>
      </c>
      <c r="AO155" s="936" t="s">
        <v>158</v>
      </c>
      <c r="AP155" s="991" t="s">
        <v>158</v>
      </c>
      <c r="AQ155" s="991">
        <v>1.9599999999999999E-2</v>
      </c>
      <c r="AR155" s="936" t="s">
        <v>158</v>
      </c>
      <c r="AS155" s="991" t="s">
        <v>158</v>
      </c>
      <c r="AT155" s="991">
        <v>1.9199999999999998E-2</v>
      </c>
      <c r="AU155" s="936" t="s">
        <v>158</v>
      </c>
      <c r="AV155" s="991" t="s">
        <v>158</v>
      </c>
      <c r="AW155" s="991">
        <v>1.9199999999999998E-2</v>
      </c>
      <c r="AX155" s="936" t="s">
        <v>158</v>
      </c>
      <c r="AY155" s="991" t="s">
        <v>158</v>
      </c>
      <c r="AZ155" s="991">
        <v>1.9199999999999998E-2</v>
      </c>
      <c r="BA155" s="991" t="s">
        <v>158</v>
      </c>
      <c r="BB155" s="991" t="s">
        <v>158</v>
      </c>
      <c r="BC155" s="991">
        <v>1.95E-2</v>
      </c>
      <c r="BD155" s="991" t="s">
        <v>158</v>
      </c>
      <c r="BE155" s="991" t="s">
        <v>158</v>
      </c>
    </row>
    <row r="156" spans="1:57" s="928" customFormat="1" ht="16.5" customHeight="1" x14ac:dyDescent="0.3">
      <c r="A156" s="929"/>
      <c r="B156" s="927"/>
      <c r="C156" s="375"/>
      <c r="D156" s="375"/>
      <c r="E156" s="1275"/>
      <c r="F156" s="937" t="s">
        <v>1433</v>
      </c>
      <c r="G156" s="936">
        <v>2.06E-2</v>
      </c>
      <c r="H156" s="936" t="s">
        <v>158</v>
      </c>
      <c r="I156" s="936" t="s">
        <v>158</v>
      </c>
      <c r="J156" s="936">
        <v>2.0400000000000001E-2</v>
      </c>
      <c r="K156" s="936" t="s">
        <v>158</v>
      </c>
      <c r="L156" s="936" t="s">
        <v>158</v>
      </c>
      <c r="M156" s="936">
        <v>2.0400000000000001E-2</v>
      </c>
      <c r="N156" s="936" t="s">
        <v>158</v>
      </c>
      <c r="O156" s="936" t="s">
        <v>158</v>
      </c>
      <c r="P156" s="936">
        <v>2.0400000000000001E-2</v>
      </c>
      <c r="Q156" s="936" t="s">
        <v>158</v>
      </c>
      <c r="R156" s="936" t="s">
        <v>158</v>
      </c>
      <c r="S156" s="936">
        <v>2.0400000000000001E-2</v>
      </c>
      <c r="T156" s="936" t="s">
        <v>158</v>
      </c>
      <c r="U156" s="936" t="s">
        <v>158</v>
      </c>
      <c r="V156" s="990">
        <v>2.0299999999999999E-2</v>
      </c>
      <c r="W156" s="936" t="s">
        <v>158</v>
      </c>
      <c r="X156" s="990" t="s">
        <v>158</v>
      </c>
      <c r="Y156" s="990">
        <v>2.0199999999999999E-2</v>
      </c>
      <c r="Z156" s="936" t="s">
        <v>158</v>
      </c>
      <c r="AA156" s="990" t="s">
        <v>158</v>
      </c>
      <c r="AB156" s="991">
        <v>2.01E-2</v>
      </c>
      <c r="AC156" s="936" t="s">
        <v>158</v>
      </c>
      <c r="AD156" s="991" t="s">
        <v>158</v>
      </c>
      <c r="AE156" s="991">
        <v>2.01E-2</v>
      </c>
      <c r="AF156" s="936" t="s">
        <v>158</v>
      </c>
      <c r="AG156" s="991" t="s">
        <v>158</v>
      </c>
      <c r="AH156" s="991">
        <v>1.9900000000000001E-2</v>
      </c>
      <c r="AI156" s="936" t="s">
        <v>158</v>
      </c>
      <c r="AJ156" s="991" t="s">
        <v>158</v>
      </c>
      <c r="AK156" s="991">
        <v>2.01E-2</v>
      </c>
      <c r="AL156" s="936" t="s">
        <v>158</v>
      </c>
      <c r="AM156" s="991" t="s">
        <v>158</v>
      </c>
      <c r="AN156" s="991">
        <v>1.9900000000000001E-2</v>
      </c>
      <c r="AO156" s="936" t="s">
        <v>158</v>
      </c>
      <c r="AP156" s="991" t="s">
        <v>158</v>
      </c>
      <c r="AQ156" s="991">
        <v>0.02</v>
      </c>
      <c r="AR156" s="936" t="s">
        <v>158</v>
      </c>
      <c r="AS156" s="991" t="s">
        <v>158</v>
      </c>
      <c r="AT156" s="991">
        <v>0.02</v>
      </c>
      <c r="AU156" s="936" t="s">
        <v>158</v>
      </c>
      <c r="AV156" s="991" t="s">
        <v>158</v>
      </c>
      <c r="AW156" s="991">
        <v>0.02</v>
      </c>
      <c r="AX156" s="936" t="s">
        <v>158</v>
      </c>
      <c r="AY156" s="991" t="s">
        <v>158</v>
      </c>
      <c r="AZ156" s="991">
        <v>1.9900000000000001E-2</v>
      </c>
      <c r="BA156" s="991" t="s">
        <v>158</v>
      </c>
      <c r="BB156" s="991" t="s">
        <v>158</v>
      </c>
      <c r="BC156" s="991">
        <v>0.02</v>
      </c>
      <c r="BD156" s="991" t="s">
        <v>158</v>
      </c>
      <c r="BE156" s="991" t="s">
        <v>158</v>
      </c>
    </row>
    <row r="157" spans="1:57" s="928" customFormat="1" ht="16.5" customHeight="1" x14ac:dyDescent="0.3">
      <c r="A157" s="929"/>
      <c r="B157" s="927"/>
      <c r="C157" s="375"/>
      <c r="D157" s="375"/>
      <c r="E157" s="1275"/>
      <c r="F157" s="937" t="s">
        <v>1434</v>
      </c>
      <c r="G157" s="936">
        <v>0.02</v>
      </c>
      <c r="H157" s="936" t="s">
        <v>158</v>
      </c>
      <c r="I157" s="936" t="s">
        <v>158</v>
      </c>
      <c r="J157" s="936">
        <v>0.02</v>
      </c>
      <c r="K157" s="936" t="s">
        <v>158</v>
      </c>
      <c r="L157" s="936" t="s">
        <v>158</v>
      </c>
      <c r="M157" s="936">
        <v>0.02</v>
      </c>
      <c r="N157" s="936" t="s">
        <v>158</v>
      </c>
      <c r="O157" s="936" t="s">
        <v>158</v>
      </c>
      <c r="P157" s="936">
        <v>0.02</v>
      </c>
      <c r="Q157" s="936" t="s">
        <v>158</v>
      </c>
      <c r="R157" s="936" t="s">
        <v>158</v>
      </c>
      <c r="S157" s="936">
        <v>1.9900000000000001E-2</v>
      </c>
      <c r="T157" s="936" t="s">
        <v>158</v>
      </c>
      <c r="U157" s="936" t="s">
        <v>158</v>
      </c>
      <c r="V157" s="990">
        <v>1.9900000000000001E-2</v>
      </c>
      <c r="W157" s="936" t="s">
        <v>158</v>
      </c>
      <c r="X157" s="990" t="s">
        <v>158</v>
      </c>
      <c r="Y157" s="990">
        <v>1.9800000000000002E-2</v>
      </c>
      <c r="Z157" s="936" t="s">
        <v>158</v>
      </c>
      <c r="AA157" s="990" t="s">
        <v>158</v>
      </c>
      <c r="AB157" s="991">
        <v>1.9699999999999999E-2</v>
      </c>
      <c r="AC157" s="936" t="s">
        <v>158</v>
      </c>
      <c r="AD157" s="991" t="s">
        <v>158</v>
      </c>
      <c r="AE157" s="991">
        <v>1.9599999999999999E-2</v>
      </c>
      <c r="AF157" s="936" t="s">
        <v>158</v>
      </c>
      <c r="AG157" s="991" t="s">
        <v>158</v>
      </c>
      <c r="AH157" s="991">
        <v>1.9400000000000001E-2</v>
      </c>
      <c r="AI157" s="936" t="s">
        <v>158</v>
      </c>
      <c r="AJ157" s="991" t="s">
        <v>158</v>
      </c>
      <c r="AK157" s="991">
        <v>1.9400000000000001E-2</v>
      </c>
      <c r="AL157" s="936" t="s">
        <v>158</v>
      </c>
      <c r="AM157" s="991" t="s">
        <v>158</v>
      </c>
      <c r="AN157" s="991">
        <v>1.9400000000000001E-2</v>
      </c>
      <c r="AO157" s="936" t="s">
        <v>158</v>
      </c>
      <c r="AP157" s="991" t="s">
        <v>158</v>
      </c>
      <c r="AQ157" s="991">
        <v>1.9400000000000001E-2</v>
      </c>
      <c r="AR157" s="936" t="s">
        <v>158</v>
      </c>
      <c r="AS157" s="991" t="s">
        <v>158</v>
      </c>
      <c r="AT157" s="991">
        <v>1.9400000000000001E-2</v>
      </c>
      <c r="AU157" s="936" t="s">
        <v>158</v>
      </c>
      <c r="AV157" s="991" t="s">
        <v>158</v>
      </c>
      <c r="AW157" s="991">
        <v>1.9400000000000001E-2</v>
      </c>
      <c r="AX157" s="936" t="s">
        <v>158</v>
      </c>
      <c r="AY157" s="991" t="s">
        <v>158</v>
      </c>
      <c r="AZ157" s="991">
        <v>1.9400000000000001E-2</v>
      </c>
      <c r="BA157" s="991" t="s">
        <v>158</v>
      </c>
      <c r="BB157" s="991" t="s">
        <v>158</v>
      </c>
      <c r="BC157" s="991">
        <v>1.9699999999999999E-2</v>
      </c>
      <c r="BD157" s="991" t="s">
        <v>158</v>
      </c>
      <c r="BE157" s="991" t="s">
        <v>158</v>
      </c>
    </row>
    <row r="158" spans="1:57" s="928" customFormat="1" ht="16.5" customHeight="1" x14ac:dyDescent="0.3">
      <c r="A158" s="929"/>
      <c r="B158" s="927"/>
      <c r="C158" s="375"/>
      <c r="D158" s="375"/>
      <c r="E158" s="1275"/>
      <c r="F158" s="937" t="s">
        <v>1435</v>
      </c>
      <c r="G158" s="936">
        <v>1.9699999999999999E-2</v>
      </c>
      <c r="H158" s="936" t="s">
        <v>158</v>
      </c>
      <c r="I158" s="936" t="s">
        <v>158</v>
      </c>
      <c r="J158" s="936">
        <v>1.9400000000000001E-2</v>
      </c>
      <c r="K158" s="936" t="s">
        <v>158</v>
      </c>
      <c r="L158" s="936" t="s">
        <v>158</v>
      </c>
      <c r="M158" s="936">
        <v>1.9300000000000001E-2</v>
      </c>
      <c r="N158" s="936" t="s">
        <v>158</v>
      </c>
      <c r="O158" s="936" t="s">
        <v>158</v>
      </c>
      <c r="P158" s="936">
        <v>1.9300000000000001E-2</v>
      </c>
      <c r="Q158" s="936" t="s">
        <v>158</v>
      </c>
      <c r="R158" s="936" t="s">
        <v>158</v>
      </c>
      <c r="S158" s="936">
        <v>1.9300000000000001E-2</v>
      </c>
      <c r="T158" s="936" t="s">
        <v>158</v>
      </c>
      <c r="U158" s="936" t="s">
        <v>158</v>
      </c>
      <c r="V158" s="990">
        <v>1.9199999999999998E-2</v>
      </c>
      <c r="W158" s="936" t="s">
        <v>158</v>
      </c>
      <c r="X158" s="990" t="s">
        <v>158</v>
      </c>
      <c r="Y158" s="990">
        <v>1.9199999999999998E-2</v>
      </c>
      <c r="Z158" s="936" t="s">
        <v>158</v>
      </c>
      <c r="AA158" s="990" t="s">
        <v>158</v>
      </c>
      <c r="AB158" s="991">
        <v>1.9300000000000001E-2</v>
      </c>
      <c r="AC158" s="936" t="s">
        <v>158</v>
      </c>
      <c r="AD158" s="991" t="s">
        <v>158</v>
      </c>
      <c r="AE158" s="991">
        <v>1.9300000000000001E-2</v>
      </c>
      <c r="AF158" s="936" t="s">
        <v>158</v>
      </c>
      <c r="AG158" s="991" t="s">
        <v>158</v>
      </c>
      <c r="AH158" s="991">
        <v>1.9E-2</v>
      </c>
      <c r="AI158" s="936" t="s">
        <v>158</v>
      </c>
      <c r="AJ158" s="991" t="s">
        <v>158</v>
      </c>
      <c r="AK158" s="991">
        <v>1.9E-2</v>
      </c>
      <c r="AL158" s="936" t="s">
        <v>158</v>
      </c>
      <c r="AM158" s="991" t="s">
        <v>158</v>
      </c>
      <c r="AN158" s="991">
        <v>1.9E-2</v>
      </c>
      <c r="AO158" s="936" t="s">
        <v>158</v>
      </c>
      <c r="AP158" s="991" t="s">
        <v>158</v>
      </c>
      <c r="AQ158" s="991">
        <v>1.89E-2</v>
      </c>
      <c r="AR158" s="936" t="s">
        <v>158</v>
      </c>
      <c r="AS158" s="991" t="s">
        <v>158</v>
      </c>
      <c r="AT158" s="991">
        <v>1.89E-2</v>
      </c>
      <c r="AU158" s="936" t="s">
        <v>158</v>
      </c>
      <c r="AV158" s="991" t="s">
        <v>158</v>
      </c>
      <c r="AW158" s="991">
        <v>1.89E-2</v>
      </c>
      <c r="AX158" s="936" t="s">
        <v>158</v>
      </c>
      <c r="AY158" s="991" t="s">
        <v>158</v>
      </c>
      <c r="AZ158" s="991">
        <v>1.8800000000000001E-2</v>
      </c>
      <c r="BA158" s="991" t="s">
        <v>158</v>
      </c>
      <c r="BB158" s="991" t="s">
        <v>158</v>
      </c>
      <c r="BC158" s="991">
        <v>1.8800000000000001E-2</v>
      </c>
      <c r="BD158" s="991" t="s">
        <v>158</v>
      </c>
      <c r="BE158" s="991" t="s">
        <v>158</v>
      </c>
    </row>
    <row r="159" spans="1:57" s="928" customFormat="1" ht="16.5" customHeight="1" x14ac:dyDescent="0.3">
      <c r="A159" s="929"/>
      <c r="B159" s="927"/>
      <c r="C159" s="375"/>
      <c r="D159" s="375"/>
      <c r="E159" s="1275"/>
      <c r="F159" s="937" t="s">
        <v>1436</v>
      </c>
      <c r="G159" s="936">
        <v>2.0799999999999999E-2</v>
      </c>
      <c r="H159" s="936" t="s">
        <v>158</v>
      </c>
      <c r="I159" s="936" t="s">
        <v>158</v>
      </c>
      <c r="J159" s="936">
        <v>2.06E-2</v>
      </c>
      <c r="K159" s="936" t="s">
        <v>158</v>
      </c>
      <c r="L159" s="936" t="s">
        <v>158</v>
      </c>
      <c r="M159" s="936">
        <v>2.07E-2</v>
      </c>
      <c r="N159" s="936" t="s">
        <v>158</v>
      </c>
      <c r="O159" s="936" t="s">
        <v>158</v>
      </c>
      <c r="P159" s="936">
        <v>2.06E-2</v>
      </c>
      <c r="Q159" s="936" t="s">
        <v>158</v>
      </c>
      <c r="R159" s="936" t="s">
        <v>158</v>
      </c>
      <c r="S159" s="936">
        <v>2.06E-2</v>
      </c>
      <c r="T159" s="936" t="s">
        <v>158</v>
      </c>
      <c r="U159" s="936" t="s">
        <v>158</v>
      </c>
      <c r="V159" s="990">
        <v>2.06E-2</v>
      </c>
      <c r="W159" s="936" t="s">
        <v>158</v>
      </c>
      <c r="X159" s="990" t="s">
        <v>158</v>
      </c>
      <c r="Y159" s="990">
        <v>2.06E-2</v>
      </c>
      <c r="Z159" s="936" t="s">
        <v>158</v>
      </c>
      <c r="AA159" s="990" t="s">
        <v>158</v>
      </c>
      <c r="AB159" s="991">
        <v>2.0500000000000001E-2</v>
      </c>
      <c r="AC159" s="936" t="s">
        <v>158</v>
      </c>
      <c r="AD159" s="991" t="s">
        <v>158</v>
      </c>
      <c r="AE159" s="991">
        <v>2.0400000000000001E-2</v>
      </c>
      <c r="AF159" s="936" t="s">
        <v>158</v>
      </c>
      <c r="AG159" s="991" t="s">
        <v>158</v>
      </c>
      <c r="AH159" s="991">
        <v>2.0299999999999999E-2</v>
      </c>
      <c r="AI159" s="936" t="s">
        <v>158</v>
      </c>
      <c r="AJ159" s="991" t="s">
        <v>158</v>
      </c>
      <c r="AK159" s="991">
        <v>2.0199999999999999E-2</v>
      </c>
      <c r="AL159" s="936" t="s">
        <v>158</v>
      </c>
      <c r="AM159" s="991" t="s">
        <v>158</v>
      </c>
      <c r="AN159" s="991">
        <v>2.0199999999999999E-2</v>
      </c>
      <c r="AO159" s="936" t="s">
        <v>158</v>
      </c>
      <c r="AP159" s="991" t="s">
        <v>158</v>
      </c>
      <c r="AQ159" s="991">
        <v>2.0199999999999999E-2</v>
      </c>
      <c r="AR159" s="936" t="s">
        <v>158</v>
      </c>
      <c r="AS159" s="991" t="s">
        <v>158</v>
      </c>
      <c r="AT159" s="991">
        <v>2.0199999999999999E-2</v>
      </c>
      <c r="AU159" s="936" t="s">
        <v>158</v>
      </c>
      <c r="AV159" s="991" t="s">
        <v>158</v>
      </c>
      <c r="AW159" s="991">
        <v>2.0299999999999999E-2</v>
      </c>
      <c r="AX159" s="936" t="s">
        <v>158</v>
      </c>
      <c r="AY159" s="991" t="s">
        <v>158</v>
      </c>
      <c r="AZ159" s="991">
        <v>2.0299999999999999E-2</v>
      </c>
      <c r="BA159" s="991" t="s">
        <v>158</v>
      </c>
      <c r="BB159" s="991" t="s">
        <v>158</v>
      </c>
      <c r="BC159" s="991">
        <v>2.0299999999999999E-2</v>
      </c>
      <c r="BD159" s="991" t="s">
        <v>158</v>
      </c>
      <c r="BE159" s="991" t="s">
        <v>158</v>
      </c>
    </row>
    <row r="160" spans="1:57" s="928" customFormat="1" ht="16.5" customHeight="1" x14ac:dyDescent="0.3">
      <c r="A160" s="929"/>
      <c r="B160" s="927"/>
      <c r="C160" s="375"/>
      <c r="D160" s="375"/>
      <c r="E160" s="1275"/>
      <c r="F160" s="937" t="s">
        <v>1437</v>
      </c>
      <c r="G160" s="936">
        <v>0.02</v>
      </c>
      <c r="H160" s="936" t="s">
        <v>158</v>
      </c>
      <c r="I160" s="936" t="s">
        <v>158</v>
      </c>
      <c r="J160" s="936">
        <v>2.0299999999999999E-2</v>
      </c>
      <c r="K160" s="936" t="s">
        <v>158</v>
      </c>
      <c r="L160" s="936" t="s">
        <v>158</v>
      </c>
      <c r="M160" s="936">
        <v>2.0500000000000001E-2</v>
      </c>
      <c r="N160" s="936" t="s">
        <v>158</v>
      </c>
      <c r="O160" s="936" t="s">
        <v>158</v>
      </c>
      <c r="P160" s="936">
        <v>2.0500000000000001E-2</v>
      </c>
      <c r="Q160" s="936" t="s">
        <v>158</v>
      </c>
      <c r="R160" s="936" t="s">
        <v>158</v>
      </c>
      <c r="S160" s="936">
        <v>2.0199999999999999E-2</v>
      </c>
      <c r="T160" s="936" t="s">
        <v>158</v>
      </c>
      <c r="U160" s="936" t="s">
        <v>158</v>
      </c>
      <c r="V160" s="990">
        <v>1.9699999999999999E-2</v>
      </c>
      <c r="W160" s="936" t="s">
        <v>158</v>
      </c>
      <c r="X160" s="990" t="s">
        <v>158</v>
      </c>
      <c r="Y160" s="990">
        <v>0.02</v>
      </c>
      <c r="Z160" s="936" t="s">
        <v>158</v>
      </c>
      <c r="AA160" s="990" t="s">
        <v>158</v>
      </c>
      <c r="AB160" s="991">
        <v>1.9900000000000001E-2</v>
      </c>
      <c r="AC160" s="936" t="s">
        <v>158</v>
      </c>
      <c r="AD160" s="991" t="s">
        <v>158</v>
      </c>
      <c r="AE160" s="991">
        <v>1.9900000000000001E-2</v>
      </c>
      <c r="AF160" s="936" t="s">
        <v>158</v>
      </c>
      <c r="AG160" s="991" t="s">
        <v>158</v>
      </c>
      <c r="AH160" s="991">
        <v>1.9900000000000001E-2</v>
      </c>
      <c r="AI160" s="936" t="s">
        <v>158</v>
      </c>
      <c r="AJ160" s="991" t="s">
        <v>158</v>
      </c>
      <c r="AK160" s="991">
        <v>1.9900000000000001E-2</v>
      </c>
      <c r="AL160" s="936" t="s">
        <v>158</v>
      </c>
      <c r="AM160" s="991" t="s">
        <v>158</v>
      </c>
      <c r="AN160" s="991">
        <v>1.9800000000000002E-2</v>
      </c>
      <c r="AO160" s="936" t="s">
        <v>158</v>
      </c>
      <c r="AP160" s="991" t="s">
        <v>158</v>
      </c>
      <c r="AQ160" s="991">
        <v>1.9800000000000002E-2</v>
      </c>
      <c r="AR160" s="936" t="s">
        <v>158</v>
      </c>
      <c r="AS160" s="991" t="s">
        <v>158</v>
      </c>
      <c r="AT160" s="991">
        <v>1.9900000000000001E-2</v>
      </c>
      <c r="AU160" s="936" t="s">
        <v>158</v>
      </c>
      <c r="AV160" s="991" t="s">
        <v>158</v>
      </c>
      <c r="AW160" s="991">
        <v>1.9900000000000001E-2</v>
      </c>
      <c r="AX160" s="936" t="s">
        <v>158</v>
      </c>
      <c r="AY160" s="991" t="s">
        <v>158</v>
      </c>
      <c r="AZ160" s="991">
        <v>1.9800000000000002E-2</v>
      </c>
      <c r="BA160" s="991" t="s">
        <v>158</v>
      </c>
      <c r="BB160" s="991" t="s">
        <v>158</v>
      </c>
      <c r="BC160" s="991">
        <v>1.9800000000000002E-2</v>
      </c>
      <c r="BD160" s="991" t="s">
        <v>158</v>
      </c>
      <c r="BE160" s="991" t="s">
        <v>158</v>
      </c>
    </row>
    <row r="161" spans="1:57" s="928" customFormat="1" ht="16.5" customHeight="1" x14ac:dyDescent="0.3">
      <c r="A161" s="929"/>
      <c r="B161" s="927"/>
      <c r="C161" s="375"/>
      <c r="D161" s="375"/>
      <c r="E161" s="1275"/>
      <c r="F161" s="937" t="s">
        <v>1438</v>
      </c>
      <c r="G161" s="936">
        <v>2.06E-2</v>
      </c>
      <c r="H161" s="936" t="s">
        <v>158</v>
      </c>
      <c r="I161" s="936" t="s">
        <v>158</v>
      </c>
      <c r="J161" s="936">
        <v>2.0400000000000001E-2</v>
      </c>
      <c r="K161" s="936" t="s">
        <v>158</v>
      </c>
      <c r="L161" s="936" t="s">
        <v>158</v>
      </c>
      <c r="M161" s="936">
        <v>2.0400000000000001E-2</v>
      </c>
      <c r="N161" s="936" t="s">
        <v>158</v>
      </c>
      <c r="O161" s="936" t="s">
        <v>158</v>
      </c>
      <c r="P161" s="936">
        <v>2.0400000000000001E-2</v>
      </c>
      <c r="Q161" s="936" t="s">
        <v>158</v>
      </c>
      <c r="R161" s="936" t="s">
        <v>158</v>
      </c>
      <c r="S161" s="936">
        <v>2.0400000000000001E-2</v>
      </c>
      <c r="T161" s="936" t="s">
        <v>158</v>
      </c>
      <c r="U161" s="936" t="s">
        <v>158</v>
      </c>
      <c r="V161" s="990">
        <v>2.0299999999999999E-2</v>
      </c>
      <c r="W161" s="936" t="s">
        <v>158</v>
      </c>
      <c r="X161" s="990" t="s">
        <v>158</v>
      </c>
      <c r="Y161" s="990">
        <v>2.0199999999999999E-2</v>
      </c>
      <c r="Z161" s="936" t="s">
        <v>158</v>
      </c>
      <c r="AA161" s="990" t="s">
        <v>158</v>
      </c>
      <c r="AB161" s="991">
        <v>2.01E-2</v>
      </c>
      <c r="AC161" s="936" t="s">
        <v>158</v>
      </c>
      <c r="AD161" s="991" t="s">
        <v>158</v>
      </c>
      <c r="AE161" s="991">
        <v>2.01E-2</v>
      </c>
      <c r="AF161" s="936" t="s">
        <v>158</v>
      </c>
      <c r="AG161" s="991" t="s">
        <v>158</v>
      </c>
      <c r="AH161" s="991">
        <v>1.9900000000000001E-2</v>
      </c>
      <c r="AI161" s="936" t="s">
        <v>158</v>
      </c>
      <c r="AJ161" s="991" t="s">
        <v>158</v>
      </c>
      <c r="AK161" s="991">
        <v>2.01E-2</v>
      </c>
      <c r="AL161" s="936" t="s">
        <v>158</v>
      </c>
      <c r="AM161" s="991" t="s">
        <v>158</v>
      </c>
      <c r="AN161" s="991">
        <v>1.9900000000000001E-2</v>
      </c>
      <c r="AO161" s="936" t="s">
        <v>158</v>
      </c>
      <c r="AP161" s="991" t="s">
        <v>158</v>
      </c>
      <c r="AQ161" s="991">
        <v>0.02</v>
      </c>
      <c r="AR161" s="936" t="s">
        <v>158</v>
      </c>
      <c r="AS161" s="991" t="s">
        <v>158</v>
      </c>
      <c r="AT161" s="991">
        <v>0.02</v>
      </c>
      <c r="AU161" s="936" t="s">
        <v>158</v>
      </c>
      <c r="AV161" s="991" t="s">
        <v>158</v>
      </c>
      <c r="AW161" s="991">
        <v>0.02</v>
      </c>
      <c r="AX161" s="936" t="s">
        <v>158</v>
      </c>
      <c r="AY161" s="991" t="s">
        <v>158</v>
      </c>
      <c r="AZ161" s="991">
        <v>1.9900000000000001E-2</v>
      </c>
      <c r="BA161" s="991" t="s">
        <v>158</v>
      </c>
      <c r="BB161" s="991" t="s">
        <v>158</v>
      </c>
      <c r="BC161" s="991">
        <v>0.02</v>
      </c>
      <c r="BD161" s="991" t="s">
        <v>158</v>
      </c>
      <c r="BE161" s="991" t="s">
        <v>158</v>
      </c>
    </row>
    <row r="162" spans="1:57" s="928" customFormat="1" ht="16.5" customHeight="1" x14ac:dyDescent="0.3">
      <c r="A162" s="929"/>
      <c r="B162" s="927"/>
      <c r="C162" s="375"/>
      <c r="D162" s="375"/>
      <c r="E162" s="1275"/>
      <c r="F162" s="937" t="s">
        <v>1439</v>
      </c>
      <c r="G162" s="936">
        <v>2.06E-2</v>
      </c>
      <c r="H162" s="936" t="s">
        <v>158</v>
      </c>
      <c r="I162" s="936" t="s">
        <v>158</v>
      </c>
      <c r="J162" s="936">
        <v>2.0500000000000001E-2</v>
      </c>
      <c r="K162" s="936" t="s">
        <v>158</v>
      </c>
      <c r="L162" s="936" t="s">
        <v>158</v>
      </c>
      <c r="M162" s="936">
        <v>2.0500000000000001E-2</v>
      </c>
      <c r="N162" s="936" t="s">
        <v>158</v>
      </c>
      <c r="O162" s="936" t="s">
        <v>158</v>
      </c>
      <c r="P162" s="936">
        <v>2.0500000000000001E-2</v>
      </c>
      <c r="Q162" s="936" t="s">
        <v>158</v>
      </c>
      <c r="R162" s="936" t="s">
        <v>158</v>
      </c>
      <c r="S162" s="936">
        <v>2.0500000000000001E-2</v>
      </c>
      <c r="T162" s="936" t="s">
        <v>158</v>
      </c>
      <c r="U162" s="936" t="s">
        <v>158</v>
      </c>
      <c r="V162" s="990">
        <v>2.01E-2</v>
      </c>
      <c r="W162" s="936" t="s">
        <v>158</v>
      </c>
      <c r="X162" s="990" t="s">
        <v>158</v>
      </c>
      <c r="Y162" s="990">
        <v>2.01E-2</v>
      </c>
      <c r="Z162" s="936" t="s">
        <v>158</v>
      </c>
      <c r="AA162" s="990" t="s">
        <v>158</v>
      </c>
      <c r="AB162" s="991">
        <v>0.02</v>
      </c>
      <c r="AC162" s="936" t="s">
        <v>158</v>
      </c>
      <c r="AD162" s="991" t="s">
        <v>158</v>
      </c>
      <c r="AE162" s="991">
        <v>0.02</v>
      </c>
      <c r="AF162" s="936" t="s">
        <v>158</v>
      </c>
      <c r="AG162" s="991" t="s">
        <v>158</v>
      </c>
      <c r="AH162" s="991">
        <v>1.9900000000000001E-2</v>
      </c>
      <c r="AI162" s="936" t="s">
        <v>158</v>
      </c>
      <c r="AJ162" s="991" t="s">
        <v>158</v>
      </c>
      <c r="AK162" s="991">
        <v>1.9900000000000001E-2</v>
      </c>
      <c r="AL162" s="936" t="s">
        <v>158</v>
      </c>
      <c r="AM162" s="991" t="s">
        <v>158</v>
      </c>
      <c r="AN162" s="991">
        <v>1.9800000000000002E-2</v>
      </c>
      <c r="AO162" s="936" t="s">
        <v>158</v>
      </c>
      <c r="AP162" s="991" t="s">
        <v>158</v>
      </c>
      <c r="AQ162" s="991">
        <v>1.9900000000000001E-2</v>
      </c>
      <c r="AR162" s="936" t="s">
        <v>158</v>
      </c>
      <c r="AS162" s="991" t="s">
        <v>158</v>
      </c>
      <c r="AT162" s="991">
        <v>1.9900000000000001E-2</v>
      </c>
      <c r="AU162" s="936" t="s">
        <v>158</v>
      </c>
      <c r="AV162" s="991" t="s">
        <v>158</v>
      </c>
      <c r="AW162" s="991">
        <v>1.9900000000000001E-2</v>
      </c>
      <c r="AX162" s="936" t="s">
        <v>158</v>
      </c>
      <c r="AY162" s="991" t="s">
        <v>158</v>
      </c>
      <c r="AZ162" s="991">
        <v>1.9900000000000001E-2</v>
      </c>
      <c r="BA162" s="991" t="s">
        <v>158</v>
      </c>
      <c r="BB162" s="991" t="s">
        <v>158</v>
      </c>
      <c r="BC162" s="991">
        <v>1.9900000000000001E-2</v>
      </c>
      <c r="BD162" s="991" t="s">
        <v>158</v>
      </c>
      <c r="BE162" s="991" t="s">
        <v>158</v>
      </c>
    </row>
    <row r="163" spans="1:57" s="928" customFormat="1" ht="16.5" customHeight="1" x14ac:dyDescent="0.3">
      <c r="A163" s="929"/>
      <c r="B163" s="927"/>
      <c r="C163" s="375"/>
      <c r="D163" s="375"/>
      <c r="E163" s="1275"/>
      <c r="F163" s="937" t="s">
        <v>1440</v>
      </c>
      <c r="G163" s="936">
        <v>2.0500000000000001E-2</v>
      </c>
      <c r="H163" s="936" t="s">
        <v>158</v>
      </c>
      <c r="I163" s="936" t="s">
        <v>158</v>
      </c>
      <c r="J163" s="936">
        <v>2.0400000000000001E-2</v>
      </c>
      <c r="K163" s="936" t="s">
        <v>158</v>
      </c>
      <c r="L163" s="936" t="s">
        <v>158</v>
      </c>
      <c r="M163" s="936">
        <v>2.0500000000000001E-2</v>
      </c>
      <c r="N163" s="936" t="s">
        <v>158</v>
      </c>
      <c r="O163" s="936" t="s">
        <v>158</v>
      </c>
      <c r="P163" s="936">
        <v>2.0400000000000001E-2</v>
      </c>
      <c r="Q163" s="936" t="s">
        <v>158</v>
      </c>
      <c r="R163" s="936" t="s">
        <v>158</v>
      </c>
      <c r="S163" s="936">
        <v>2.0500000000000001E-2</v>
      </c>
      <c r="T163" s="936" t="s">
        <v>158</v>
      </c>
      <c r="U163" s="936" t="s">
        <v>158</v>
      </c>
      <c r="V163" s="990">
        <v>2.0199999999999999E-2</v>
      </c>
      <c r="W163" s="936" t="s">
        <v>158</v>
      </c>
      <c r="X163" s="990" t="s">
        <v>158</v>
      </c>
      <c r="Y163" s="990">
        <v>2.0799999999999999E-2</v>
      </c>
      <c r="Z163" s="936" t="s">
        <v>158</v>
      </c>
      <c r="AA163" s="990" t="s">
        <v>158</v>
      </c>
      <c r="AB163" s="991">
        <v>2.0899999999999998E-2</v>
      </c>
      <c r="AC163" s="936" t="s">
        <v>158</v>
      </c>
      <c r="AD163" s="991" t="s">
        <v>158</v>
      </c>
      <c r="AE163" s="991">
        <v>2.1000000000000001E-2</v>
      </c>
      <c r="AF163" s="936" t="s">
        <v>158</v>
      </c>
      <c r="AG163" s="991" t="s">
        <v>158</v>
      </c>
      <c r="AH163" s="991">
        <v>2.1100000000000001E-2</v>
      </c>
      <c r="AI163" s="936" t="s">
        <v>158</v>
      </c>
      <c r="AJ163" s="991" t="s">
        <v>158</v>
      </c>
      <c r="AK163" s="991">
        <v>2.1100000000000001E-2</v>
      </c>
      <c r="AL163" s="936" t="s">
        <v>158</v>
      </c>
      <c r="AM163" s="991" t="s">
        <v>158</v>
      </c>
      <c r="AN163" s="991">
        <v>2.01E-2</v>
      </c>
      <c r="AO163" s="936" t="s">
        <v>158</v>
      </c>
      <c r="AP163" s="991" t="s">
        <v>158</v>
      </c>
      <c r="AQ163" s="991">
        <v>2.1299999999999999E-2</v>
      </c>
      <c r="AR163" s="936" t="s">
        <v>158</v>
      </c>
      <c r="AS163" s="991" t="s">
        <v>158</v>
      </c>
      <c r="AT163" s="991">
        <v>2.1299999999999999E-2</v>
      </c>
      <c r="AU163" s="936" t="s">
        <v>158</v>
      </c>
      <c r="AV163" s="991" t="s">
        <v>158</v>
      </c>
      <c r="AW163" s="991">
        <v>2.1100000000000001E-2</v>
      </c>
      <c r="AX163" s="936" t="s">
        <v>158</v>
      </c>
      <c r="AY163" s="991" t="s">
        <v>158</v>
      </c>
      <c r="AZ163" s="991">
        <v>2.12E-2</v>
      </c>
      <c r="BA163" s="991" t="s">
        <v>158</v>
      </c>
      <c r="BB163" s="991" t="s">
        <v>158</v>
      </c>
      <c r="BC163" s="991">
        <v>2.1299999999999999E-2</v>
      </c>
      <c r="BD163" s="991" t="s">
        <v>158</v>
      </c>
      <c r="BE163" s="991" t="s">
        <v>158</v>
      </c>
    </row>
    <row r="164" spans="1:57" s="928" customFormat="1" ht="16.5" customHeight="1" x14ac:dyDescent="0.3">
      <c r="A164" s="929"/>
      <c r="B164" s="927"/>
      <c r="C164" s="375"/>
      <c r="D164" s="375"/>
      <c r="E164" s="1275"/>
      <c r="F164" s="937" t="s">
        <v>1441</v>
      </c>
      <c r="G164" s="936">
        <v>2.0799999999999999E-2</v>
      </c>
      <c r="H164" s="936" t="s">
        <v>158</v>
      </c>
      <c r="I164" s="936" t="s">
        <v>158</v>
      </c>
      <c r="J164" s="936">
        <v>2.06E-2</v>
      </c>
      <c r="K164" s="936" t="s">
        <v>158</v>
      </c>
      <c r="L164" s="936" t="s">
        <v>158</v>
      </c>
      <c r="M164" s="936">
        <v>2.07E-2</v>
      </c>
      <c r="N164" s="936" t="s">
        <v>158</v>
      </c>
      <c r="O164" s="936" t="s">
        <v>158</v>
      </c>
      <c r="P164" s="936">
        <v>2.06E-2</v>
      </c>
      <c r="Q164" s="936" t="s">
        <v>158</v>
      </c>
      <c r="R164" s="936" t="s">
        <v>158</v>
      </c>
      <c r="S164" s="936">
        <v>2.06E-2</v>
      </c>
      <c r="T164" s="936" t="s">
        <v>158</v>
      </c>
      <c r="U164" s="936" t="s">
        <v>158</v>
      </c>
      <c r="V164" s="990">
        <v>2.06E-2</v>
      </c>
      <c r="W164" s="936" t="s">
        <v>158</v>
      </c>
      <c r="X164" s="990" t="s">
        <v>158</v>
      </c>
      <c r="Y164" s="990">
        <v>2.06E-2</v>
      </c>
      <c r="Z164" s="936" t="s">
        <v>158</v>
      </c>
      <c r="AA164" s="990" t="s">
        <v>158</v>
      </c>
      <c r="AB164" s="991">
        <v>2.0500000000000001E-2</v>
      </c>
      <c r="AC164" s="936" t="s">
        <v>158</v>
      </c>
      <c r="AD164" s="991" t="s">
        <v>158</v>
      </c>
      <c r="AE164" s="991">
        <v>2.0400000000000001E-2</v>
      </c>
      <c r="AF164" s="936" t="s">
        <v>158</v>
      </c>
      <c r="AG164" s="991" t="s">
        <v>158</v>
      </c>
      <c r="AH164" s="991">
        <v>2.0299999999999999E-2</v>
      </c>
      <c r="AI164" s="936" t="s">
        <v>158</v>
      </c>
      <c r="AJ164" s="991" t="s">
        <v>158</v>
      </c>
      <c r="AK164" s="991">
        <v>2.0199999999999999E-2</v>
      </c>
      <c r="AL164" s="936" t="s">
        <v>158</v>
      </c>
      <c r="AM164" s="991" t="s">
        <v>158</v>
      </c>
      <c r="AN164" s="991">
        <v>2.0199999999999999E-2</v>
      </c>
      <c r="AO164" s="936" t="s">
        <v>158</v>
      </c>
      <c r="AP164" s="991" t="s">
        <v>158</v>
      </c>
      <c r="AQ164" s="991">
        <v>2.0199999999999999E-2</v>
      </c>
      <c r="AR164" s="936" t="s">
        <v>158</v>
      </c>
      <c r="AS164" s="991" t="s">
        <v>158</v>
      </c>
      <c r="AT164" s="991">
        <v>2.0199999999999999E-2</v>
      </c>
      <c r="AU164" s="936" t="s">
        <v>158</v>
      </c>
      <c r="AV164" s="991" t="s">
        <v>158</v>
      </c>
      <c r="AW164" s="991">
        <v>2.0299999999999999E-2</v>
      </c>
      <c r="AX164" s="936" t="s">
        <v>158</v>
      </c>
      <c r="AY164" s="991" t="s">
        <v>158</v>
      </c>
      <c r="AZ164" s="991">
        <v>2.0299999999999999E-2</v>
      </c>
      <c r="BA164" s="991" t="s">
        <v>158</v>
      </c>
      <c r="BB164" s="991" t="s">
        <v>158</v>
      </c>
      <c r="BC164" s="991">
        <v>2.0299999999999999E-2</v>
      </c>
      <c r="BD164" s="991" t="s">
        <v>158</v>
      </c>
      <c r="BE164" s="991" t="s">
        <v>158</v>
      </c>
    </row>
    <row r="165" spans="1:57" s="928" customFormat="1" ht="16.5" customHeight="1" x14ac:dyDescent="0.3">
      <c r="A165" s="929"/>
      <c r="B165" s="927"/>
      <c r="C165" s="375"/>
      <c r="D165" s="375"/>
      <c r="E165" s="1275"/>
      <c r="F165" s="937" t="s">
        <v>1442</v>
      </c>
      <c r="G165" s="936">
        <v>0.02</v>
      </c>
      <c r="H165" s="936" t="s">
        <v>158</v>
      </c>
      <c r="I165" s="936" t="s">
        <v>158</v>
      </c>
      <c r="J165" s="936">
        <v>0.02</v>
      </c>
      <c r="K165" s="936" t="s">
        <v>158</v>
      </c>
      <c r="L165" s="936" t="s">
        <v>158</v>
      </c>
      <c r="M165" s="936">
        <v>0.02</v>
      </c>
      <c r="N165" s="936" t="s">
        <v>158</v>
      </c>
      <c r="O165" s="936" t="s">
        <v>158</v>
      </c>
      <c r="P165" s="936">
        <v>0.02</v>
      </c>
      <c r="Q165" s="936" t="s">
        <v>158</v>
      </c>
      <c r="R165" s="936" t="s">
        <v>158</v>
      </c>
      <c r="S165" s="936">
        <v>1.9900000000000001E-2</v>
      </c>
      <c r="T165" s="936" t="s">
        <v>158</v>
      </c>
      <c r="U165" s="936" t="s">
        <v>158</v>
      </c>
      <c r="V165" s="990">
        <v>1.9900000000000001E-2</v>
      </c>
      <c r="W165" s="936" t="s">
        <v>158</v>
      </c>
      <c r="X165" s="990" t="s">
        <v>158</v>
      </c>
      <c r="Y165" s="990">
        <v>1.9800000000000002E-2</v>
      </c>
      <c r="Z165" s="936" t="s">
        <v>158</v>
      </c>
      <c r="AA165" s="990" t="s">
        <v>158</v>
      </c>
      <c r="AB165" s="991">
        <v>1.9699999999999999E-2</v>
      </c>
      <c r="AC165" s="936" t="s">
        <v>158</v>
      </c>
      <c r="AD165" s="991" t="s">
        <v>158</v>
      </c>
      <c r="AE165" s="991">
        <v>1.9599999999999999E-2</v>
      </c>
      <c r="AF165" s="936" t="s">
        <v>158</v>
      </c>
      <c r="AG165" s="991" t="s">
        <v>158</v>
      </c>
      <c r="AH165" s="991">
        <v>1.9400000000000001E-2</v>
      </c>
      <c r="AI165" s="936" t="s">
        <v>158</v>
      </c>
      <c r="AJ165" s="991" t="s">
        <v>158</v>
      </c>
      <c r="AK165" s="991">
        <v>1.9400000000000001E-2</v>
      </c>
      <c r="AL165" s="936" t="s">
        <v>158</v>
      </c>
      <c r="AM165" s="991" t="s">
        <v>158</v>
      </c>
      <c r="AN165" s="991">
        <v>1.9400000000000001E-2</v>
      </c>
      <c r="AO165" s="936" t="s">
        <v>158</v>
      </c>
      <c r="AP165" s="991" t="s">
        <v>158</v>
      </c>
      <c r="AQ165" s="991">
        <v>1.9400000000000001E-2</v>
      </c>
      <c r="AR165" s="936" t="s">
        <v>158</v>
      </c>
      <c r="AS165" s="991" t="s">
        <v>158</v>
      </c>
      <c r="AT165" s="991">
        <v>1.9400000000000001E-2</v>
      </c>
      <c r="AU165" s="936" t="s">
        <v>158</v>
      </c>
      <c r="AV165" s="991" t="s">
        <v>158</v>
      </c>
      <c r="AW165" s="991">
        <v>1.9400000000000001E-2</v>
      </c>
      <c r="AX165" s="936" t="s">
        <v>158</v>
      </c>
      <c r="AY165" s="991" t="s">
        <v>158</v>
      </c>
      <c r="AZ165" s="991">
        <v>1.9400000000000001E-2</v>
      </c>
      <c r="BA165" s="991" t="s">
        <v>158</v>
      </c>
      <c r="BB165" s="991" t="s">
        <v>158</v>
      </c>
      <c r="BC165" s="991">
        <v>1.9699999999999999E-2</v>
      </c>
      <c r="BD165" s="991" t="s">
        <v>158</v>
      </c>
      <c r="BE165" s="991" t="s">
        <v>158</v>
      </c>
    </row>
    <row r="166" spans="1:57" s="928" customFormat="1" ht="16.5" customHeight="1" x14ac:dyDescent="0.3">
      <c r="A166" s="929"/>
      <c r="B166" s="927"/>
      <c r="C166" s="375"/>
      <c r="D166" s="375"/>
      <c r="E166" s="1275"/>
      <c r="F166" s="937" t="s">
        <v>1443</v>
      </c>
      <c r="G166" s="936">
        <v>2.0199999999999999E-2</v>
      </c>
      <c r="H166" s="936" t="s">
        <v>158</v>
      </c>
      <c r="I166" s="936" t="s">
        <v>158</v>
      </c>
      <c r="J166" s="936">
        <v>2.01E-2</v>
      </c>
      <c r="K166" s="936" t="s">
        <v>158</v>
      </c>
      <c r="L166" s="936" t="s">
        <v>158</v>
      </c>
      <c r="M166" s="936">
        <v>2.01E-2</v>
      </c>
      <c r="N166" s="936" t="s">
        <v>158</v>
      </c>
      <c r="O166" s="936" t="s">
        <v>158</v>
      </c>
      <c r="P166" s="936">
        <v>1.9900000000000001E-2</v>
      </c>
      <c r="Q166" s="936" t="s">
        <v>158</v>
      </c>
      <c r="R166" s="936" t="s">
        <v>158</v>
      </c>
      <c r="S166" s="936">
        <v>1.9800000000000002E-2</v>
      </c>
      <c r="T166" s="936" t="s">
        <v>158</v>
      </c>
      <c r="U166" s="936" t="s">
        <v>158</v>
      </c>
      <c r="V166" s="990">
        <v>1.9800000000000002E-2</v>
      </c>
      <c r="W166" s="936" t="s">
        <v>158</v>
      </c>
      <c r="X166" s="990" t="s">
        <v>158</v>
      </c>
      <c r="Y166" s="990">
        <v>1.9800000000000002E-2</v>
      </c>
      <c r="Z166" s="936" t="s">
        <v>158</v>
      </c>
      <c r="AA166" s="990" t="s">
        <v>158</v>
      </c>
      <c r="AB166" s="991">
        <v>1.9800000000000002E-2</v>
      </c>
      <c r="AC166" s="936" t="s">
        <v>158</v>
      </c>
      <c r="AD166" s="991" t="s">
        <v>158</v>
      </c>
      <c r="AE166" s="991">
        <v>1.9800000000000002E-2</v>
      </c>
      <c r="AF166" s="936" t="s">
        <v>158</v>
      </c>
      <c r="AG166" s="991" t="s">
        <v>158</v>
      </c>
      <c r="AH166" s="991">
        <v>1.9599999999999999E-2</v>
      </c>
      <c r="AI166" s="936" t="s">
        <v>158</v>
      </c>
      <c r="AJ166" s="991" t="s">
        <v>158</v>
      </c>
      <c r="AK166" s="991">
        <v>1.9599999999999999E-2</v>
      </c>
      <c r="AL166" s="936" t="s">
        <v>158</v>
      </c>
      <c r="AM166" s="991" t="s">
        <v>158</v>
      </c>
      <c r="AN166" s="991">
        <v>1.9599999999999999E-2</v>
      </c>
      <c r="AO166" s="936" t="s">
        <v>158</v>
      </c>
      <c r="AP166" s="991" t="s">
        <v>158</v>
      </c>
      <c r="AQ166" s="991">
        <v>1.9599999999999999E-2</v>
      </c>
      <c r="AR166" s="936" t="s">
        <v>158</v>
      </c>
      <c r="AS166" s="991" t="s">
        <v>158</v>
      </c>
      <c r="AT166" s="991">
        <v>1.9699999999999999E-2</v>
      </c>
      <c r="AU166" s="936" t="s">
        <v>158</v>
      </c>
      <c r="AV166" s="991" t="s">
        <v>158</v>
      </c>
      <c r="AW166" s="991">
        <v>1.9599999999999999E-2</v>
      </c>
      <c r="AX166" s="936" t="s">
        <v>158</v>
      </c>
      <c r="AY166" s="991" t="s">
        <v>158</v>
      </c>
      <c r="AZ166" s="991">
        <v>1.9599999999999999E-2</v>
      </c>
      <c r="BA166" s="991" t="s">
        <v>158</v>
      </c>
      <c r="BB166" s="991" t="s">
        <v>158</v>
      </c>
      <c r="BC166" s="991">
        <v>1.9599999999999999E-2</v>
      </c>
      <c r="BD166" s="991" t="s">
        <v>158</v>
      </c>
      <c r="BE166" s="991" t="s">
        <v>158</v>
      </c>
    </row>
    <row r="167" spans="1:57" s="928" customFormat="1" ht="16.5" customHeight="1" x14ac:dyDescent="0.3">
      <c r="A167" s="929"/>
      <c r="B167" s="927"/>
      <c r="C167" s="375"/>
      <c r="D167" s="375"/>
      <c r="E167" s="1275"/>
      <c r="F167" s="937" t="s">
        <v>1444</v>
      </c>
      <c r="G167" s="936">
        <v>2.0799999999999999E-2</v>
      </c>
      <c r="H167" s="936" t="s">
        <v>158</v>
      </c>
      <c r="I167" s="936" t="s">
        <v>158</v>
      </c>
      <c r="J167" s="936">
        <v>2.06E-2</v>
      </c>
      <c r="K167" s="936" t="s">
        <v>158</v>
      </c>
      <c r="L167" s="936" t="s">
        <v>158</v>
      </c>
      <c r="M167" s="936">
        <v>2.07E-2</v>
      </c>
      <c r="N167" s="936" t="s">
        <v>158</v>
      </c>
      <c r="O167" s="936" t="s">
        <v>158</v>
      </c>
      <c r="P167" s="936">
        <v>2.06E-2</v>
      </c>
      <c r="Q167" s="936" t="s">
        <v>158</v>
      </c>
      <c r="R167" s="936" t="s">
        <v>158</v>
      </c>
      <c r="S167" s="936">
        <v>2.06E-2</v>
      </c>
      <c r="T167" s="936" t="s">
        <v>158</v>
      </c>
      <c r="U167" s="936" t="s">
        <v>158</v>
      </c>
      <c r="V167" s="990">
        <v>2.06E-2</v>
      </c>
      <c r="W167" s="936" t="s">
        <v>158</v>
      </c>
      <c r="X167" s="990" t="s">
        <v>158</v>
      </c>
      <c r="Y167" s="990">
        <v>2.06E-2</v>
      </c>
      <c r="Z167" s="936" t="s">
        <v>158</v>
      </c>
      <c r="AA167" s="990" t="s">
        <v>158</v>
      </c>
      <c r="AB167" s="991">
        <v>2.0500000000000001E-2</v>
      </c>
      <c r="AC167" s="936" t="s">
        <v>158</v>
      </c>
      <c r="AD167" s="991" t="s">
        <v>158</v>
      </c>
      <c r="AE167" s="991">
        <v>2.0400000000000001E-2</v>
      </c>
      <c r="AF167" s="936" t="s">
        <v>158</v>
      </c>
      <c r="AG167" s="991" t="s">
        <v>158</v>
      </c>
      <c r="AH167" s="991">
        <v>2.0299999999999999E-2</v>
      </c>
      <c r="AI167" s="936" t="s">
        <v>158</v>
      </c>
      <c r="AJ167" s="991" t="s">
        <v>158</v>
      </c>
      <c r="AK167" s="991">
        <v>2.0199999999999999E-2</v>
      </c>
      <c r="AL167" s="936" t="s">
        <v>158</v>
      </c>
      <c r="AM167" s="991" t="s">
        <v>158</v>
      </c>
      <c r="AN167" s="991">
        <v>2.0199999999999999E-2</v>
      </c>
      <c r="AO167" s="936" t="s">
        <v>158</v>
      </c>
      <c r="AP167" s="991" t="s">
        <v>158</v>
      </c>
      <c r="AQ167" s="991">
        <v>2.0199999999999999E-2</v>
      </c>
      <c r="AR167" s="936" t="s">
        <v>158</v>
      </c>
      <c r="AS167" s="991" t="s">
        <v>158</v>
      </c>
      <c r="AT167" s="991">
        <v>2.0199999999999999E-2</v>
      </c>
      <c r="AU167" s="936" t="s">
        <v>158</v>
      </c>
      <c r="AV167" s="991" t="s">
        <v>158</v>
      </c>
      <c r="AW167" s="991">
        <v>2.0299999999999999E-2</v>
      </c>
      <c r="AX167" s="936" t="s">
        <v>158</v>
      </c>
      <c r="AY167" s="991" t="s">
        <v>158</v>
      </c>
      <c r="AZ167" s="991">
        <v>2.0299999999999999E-2</v>
      </c>
      <c r="BA167" s="991" t="s">
        <v>158</v>
      </c>
      <c r="BB167" s="991" t="s">
        <v>158</v>
      </c>
      <c r="BC167" s="991">
        <v>2.0299999999999999E-2</v>
      </c>
      <c r="BD167" s="991" t="s">
        <v>158</v>
      </c>
      <c r="BE167" s="991" t="s">
        <v>158</v>
      </c>
    </row>
    <row r="168" spans="1:57" s="928" customFormat="1" ht="16.5" customHeight="1" x14ac:dyDescent="0.3">
      <c r="A168" s="929"/>
      <c r="B168" s="927"/>
      <c r="C168" s="375"/>
      <c r="D168" s="375"/>
      <c r="E168" s="1275"/>
      <c r="F168" s="937" t="s">
        <v>1445</v>
      </c>
      <c r="G168" s="936">
        <v>2.0799999999999999E-2</v>
      </c>
      <c r="H168" s="936" t="s">
        <v>158</v>
      </c>
      <c r="I168" s="936" t="s">
        <v>158</v>
      </c>
      <c r="J168" s="936">
        <v>2.07E-2</v>
      </c>
      <c r="K168" s="936" t="s">
        <v>158</v>
      </c>
      <c r="L168" s="936" t="s">
        <v>158</v>
      </c>
      <c r="M168" s="936">
        <v>2.0500000000000001E-2</v>
      </c>
      <c r="N168" s="936" t="s">
        <v>158</v>
      </c>
      <c r="O168" s="936" t="s">
        <v>158</v>
      </c>
      <c r="P168" s="936">
        <v>2.07E-2</v>
      </c>
      <c r="Q168" s="936" t="s">
        <v>158</v>
      </c>
      <c r="R168" s="936" t="s">
        <v>158</v>
      </c>
      <c r="S168" s="936">
        <v>2.0899999999999998E-2</v>
      </c>
      <c r="T168" s="936" t="s">
        <v>158</v>
      </c>
      <c r="U168" s="936" t="s">
        <v>158</v>
      </c>
      <c r="V168" s="990">
        <v>2.0199999999999999E-2</v>
      </c>
      <c r="W168" s="936" t="s">
        <v>158</v>
      </c>
      <c r="X168" s="990" t="s">
        <v>158</v>
      </c>
      <c r="Y168" s="990">
        <v>2.0500000000000001E-2</v>
      </c>
      <c r="Z168" s="936" t="s">
        <v>158</v>
      </c>
      <c r="AA168" s="990" t="s">
        <v>158</v>
      </c>
      <c r="AB168" s="991">
        <v>2.0400000000000001E-2</v>
      </c>
      <c r="AC168" s="936" t="s">
        <v>158</v>
      </c>
      <c r="AD168" s="991" t="s">
        <v>158</v>
      </c>
      <c r="AE168" s="991">
        <v>2.0400000000000001E-2</v>
      </c>
      <c r="AF168" s="936" t="s">
        <v>158</v>
      </c>
      <c r="AG168" s="991" t="s">
        <v>158</v>
      </c>
      <c r="AH168" s="991">
        <v>2.0299999999999999E-2</v>
      </c>
      <c r="AI168" s="936" t="s">
        <v>158</v>
      </c>
      <c r="AJ168" s="991" t="s">
        <v>158</v>
      </c>
      <c r="AK168" s="991">
        <v>2.0299999999999999E-2</v>
      </c>
      <c r="AL168" s="936" t="s">
        <v>158</v>
      </c>
      <c r="AM168" s="991" t="s">
        <v>158</v>
      </c>
      <c r="AN168" s="991">
        <v>2.01E-2</v>
      </c>
      <c r="AO168" s="936" t="s">
        <v>158</v>
      </c>
      <c r="AP168" s="991" t="s">
        <v>158</v>
      </c>
      <c r="AQ168" s="991">
        <v>2.01E-2</v>
      </c>
      <c r="AR168" s="936" t="s">
        <v>158</v>
      </c>
      <c r="AS168" s="991" t="s">
        <v>158</v>
      </c>
      <c r="AT168" s="991">
        <v>2.01E-2</v>
      </c>
      <c r="AU168" s="936" t="s">
        <v>158</v>
      </c>
      <c r="AV168" s="991" t="s">
        <v>158</v>
      </c>
      <c r="AW168" s="991">
        <v>2.01E-2</v>
      </c>
      <c r="AX168" s="936" t="s">
        <v>158</v>
      </c>
      <c r="AY168" s="991" t="s">
        <v>158</v>
      </c>
      <c r="AZ168" s="991">
        <v>2.0299999999999999E-2</v>
      </c>
      <c r="BA168" s="991" t="s">
        <v>158</v>
      </c>
      <c r="BB168" s="991" t="s">
        <v>158</v>
      </c>
      <c r="BC168" s="991">
        <v>2.0299999999999999E-2</v>
      </c>
      <c r="BD168" s="991" t="s">
        <v>158</v>
      </c>
      <c r="BE168" s="991" t="s">
        <v>158</v>
      </c>
    </row>
    <row r="169" spans="1:57" s="928" customFormat="1" ht="16.5" customHeight="1" x14ac:dyDescent="0.3">
      <c r="A169" s="929"/>
      <c r="B169" s="927"/>
      <c r="C169" s="375"/>
      <c r="D169" s="375"/>
      <c r="E169" s="1275"/>
      <c r="F169" s="937" t="s">
        <v>1446</v>
      </c>
      <c r="G169" s="936">
        <v>0.02</v>
      </c>
      <c r="H169" s="936" t="s">
        <v>158</v>
      </c>
      <c r="I169" s="936" t="s">
        <v>158</v>
      </c>
      <c r="J169" s="936">
        <v>0.02</v>
      </c>
      <c r="K169" s="936" t="s">
        <v>158</v>
      </c>
      <c r="L169" s="936" t="s">
        <v>158</v>
      </c>
      <c r="M169" s="936">
        <v>0.02</v>
      </c>
      <c r="N169" s="936" t="s">
        <v>158</v>
      </c>
      <c r="O169" s="936" t="s">
        <v>158</v>
      </c>
      <c r="P169" s="936">
        <v>0.02</v>
      </c>
      <c r="Q169" s="936" t="s">
        <v>158</v>
      </c>
      <c r="R169" s="936" t="s">
        <v>158</v>
      </c>
      <c r="S169" s="936">
        <v>1.9900000000000001E-2</v>
      </c>
      <c r="T169" s="936" t="s">
        <v>158</v>
      </c>
      <c r="U169" s="936" t="s">
        <v>158</v>
      </c>
      <c r="V169" s="990">
        <v>1.9900000000000001E-2</v>
      </c>
      <c r="W169" s="936" t="s">
        <v>158</v>
      </c>
      <c r="X169" s="990" t="s">
        <v>158</v>
      </c>
      <c r="Y169" s="990">
        <v>1.9800000000000002E-2</v>
      </c>
      <c r="Z169" s="936" t="s">
        <v>158</v>
      </c>
      <c r="AA169" s="990" t="s">
        <v>158</v>
      </c>
      <c r="AB169" s="991">
        <v>1.9699999999999999E-2</v>
      </c>
      <c r="AC169" s="936" t="s">
        <v>158</v>
      </c>
      <c r="AD169" s="991" t="s">
        <v>158</v>
      </c>
      <c r="AE169" s="991">
        <v>1.9599999999999999E-2</v>
      </c>
      <c r="AF169" s="936" t="s">
        <v>158</v>
      </c>
      <c r="AG169" s="991" t="s">
        <v>158</v>
      </c>
      <c r="AH169" s="991">
        <v>1.9400000000000001E-2</v>
      </c>
      <c r="AI169" s="936" t="s">
        <v>158</v>
      </c>
      <c r="AJ169" s="991" t="s">
        <v>158</v>
      </c>
      <c r="AK169" s="991">
        <v>1.9400000000000001E-2</v>
      </c>
      <c r="AL169" s="936" t="s">
        <v>158</v>
      </c>
      <c r="AM169" s="991" t="s">
        <v>158</v>
      </c>
      <c r="AN169" s="991">
        <v>1.9400000000000001E-2</v>
      </c>
      <c r="AO169" s="936" t="s">
        <v>158</v>
      </c>
      <c r="AP169" s="991" t="s">
        <v>158</v>
      </c>
      <c r="AQ169" s="991">
        <v>1.9400000000000001E-2</v>
      </c>
      <c r="AR169" s="936" t="s">
        <v>158</v>
      </c>
      <c r="AS169" s="991" t="s">
        <v>158</v>
      </c>
      <c r="AT169" s="991">
        <v>1.9400000000000001E-2</v>
      </c>
      <c r="AU169" s="936" t="s">
        <v>158</v>
      </c>
      <c r="AV169" s="991" t="s">
        <v>158</v>
      </c>
      <c r="AW169" s="991">
        <v>1.9400000000000001E-2</v>
      </c>
      <c r="AX169" s="936" t="s">
        <v>158</v>
      </c>
      <c r="AY169" s="991" t="s">
        <v>158</v>
      </c>
      <c r="AZ169" s="991">
        <v>1.9400000000000001E-2</v>
      </c>
      <c r="BA169" s="991" t="s">
        <v>158</v>
      </c>
      <c r="BB169" s="991" t="s">
        <v>158</v>
      </c>
      <c r="BC169" s="991">
        <v>1.9699999999999999E-2</v>
      </c>
      <c r="BD169" s="991" t="s">
        <v>158</v>
      </c>
      <c r="BE169" s="991" t="s">
        <v>158</v>
      </c>
    </row>
    <row r="170" spans="1:57" s="928" customFormat="1" ht="16.5" customHeight="1" x14ac:dyDescent="0.3">
      <c r="A170" s="929"/>
      <c r="B170" s="927"/>
      <c r="C170" s="375"/>
      <c r="D170" s="375"/>
      <c r="E170" s="1275"/>
      <c r="F170" s="937" t="s">
        <v>1447</v>
      </c>
      <c r="G170" s="936">
        <v>2.0199999999999999E-2</v>
      </c>
      <c r="H170" s="936" t="s">
        <v>158</v>
      </c>
      <c r="I170" s="936" t="s">
        <v>158</v>
      </c>
      <c r="J170" s="936">
        <v>2.01E-2</v>
      </c>
      <c r="K170" s="936" t="s">
        <v>158</v>
      </c>
      <c r="L170" s="936" t="s">
        <v>158</v>
      </c>
      <c r="M170" s="936">
        <v>2.01E-2</v>
      </c>
      <c r="N170" s="936" t="s">
        <v>158</v>
      </c>
      <c r="O170" s="936" t="s">
        <v>158</v>
      </c>
      <c r="P170" s="936">
        <v>1.9900000000000001E-2</v>
      </c>
      <c r="Q170" s="936" t="s">
        <v>158</v>
      </c>
      <c r="R170" s="936" t="s">
        <v>158</v>
      </c>
      <c r="S170" s="936">
        <v>1.9800000000000002E-2</v>
      </c>
      <c r="T170" s="936" t="s">
        <v>158</v>
      </c>
      <c r="U170" s="936" t="s">
        <v>158</v>
      </c>
      <c r="V170" s="990">
        <v>1.9800000000000002E-2</v>
      </c>
      <c r="W170" s="936" t="s">
        <v>158</v>
      </c>
      <c r="X170" s="990" t="s">
        <v>158</v>
      </c>
      <c r="Y170" s="990">
        <v>1.9800000000000002E-2</v>
      </c>
      <c r="Z170" s="936" t="s">
        <v>158</v>
      </c>
      <c r="AA170" s="990" t="s">
        <v>158</v>
      </c>
      <c r="AB170" s="991">
        <v>1.9800000000000002E-2</v>
      </c>
      <c r="AC170" s="936" t="s">
        <v>158</v>
      </c>
      <c r="AD170" s="991" t="s">
        <v>158</v>
      </c>
      <c r="AE170" s="991">
        <v>1.9699999999999999E-2</v>
      </c>
      <c r="AF170" s="936" t="s">
        <v>158</v>
      </c>
      <c r="AG170" s="991" t="s">
        <v>158</v>
      </c>
      <c r="AH170" s="991">
        <v>1.9599999999999999E-2</v>
      </c>
      <c r="AI170" s="936" t="s">
        <v>158</v>
      </c>
      <c r="AJ170" s="991" t="s">
        <v>158</v>
      </c>
      <c r="AK170" s="991">
        <v>1.9599999999999999E-2</v>
      </c>
      <c r="AL170" s="936" t="s">
        <v>158</v>
      </c>
      <c r="AM170" s="991" t="s">
        <v>158</v>
      </c>
      <c r="AN170" s="991">
        <v>1.9599999999999999E-2</v>
      </c>
      <c r="AO170" s="936" t="s">
        <v>158</v>
      </c>
      <c r="AP170" s="991" t="s">
        <v>158</v>
      </c>
      <c r="AQ170" s="991">
        <v>1.9599999999999999E-2</v>
      </c>
      <c r="AR170" s="936" t="s">
        <v>158</v>
      </c>
      <c r="AS170" s="991" t="s">
        <v>158</v>
      </c>
      <c r="AT170" s="991">
        <v>1.9699999999999999E-2</v>
      </c>
      <c r="AU170" s="936" t="s">
        <v>158</v>
      </c>
      <c r="AV170" s="991" t="s">
        <v>158</v>
      </c>
      <c r="AW170" s="991">
        <v>1.9599999999999999E-2</v>
      </c>
      <c r="AX170" s="936" t="s">
        <v>158</v>
      </c>
      <c r="AY170" s="991" t="s">
        <v>158</v>
      </c>
      <c r="AZ170" s="991">
        <v>1.9599999999999999E-2</v>
      </c>
      <c r="BA170" s="991" t="s">
        <v>158</v>
      </c>
      <c r="BB170" s="991" t="s">
        <v>158</v>
      </c>
      <c r="BC170" s="991">
        <v>1.9599999999999999E-2</v>
      </c>
      <c r="BD170" s="991" t="s">
        <v>158</v>
      </c>
      <c r="BE170" s="991" t="s">
        <v>158</v>
      </c>
    </row>
    <row r="171" spans="1:57" s="928" customFormat="1" ht="16.5" customHeight="1" x14ac:dyDescent="0.3">
      <c r="A171" s="929"/>
      <c r="B171" s="927"/>
      <c r="C171" s="375"/>
      <c r="D171" s="375"/>
      <c r="E171" s="1275"/>
      <c r="F171" s="937" t="s">
        <v>1448</v>
      </c>
      <c r="G171" s="936">
        <v>0.02</v>
      </c>
      <c r="H171" s="936" t="s">
        <v>158</v>
      </c>
      <c r="I171" s="936" t="s">
        <v>158</v>
      </c>
      <c r="J171" s="936">
        <v>0.02</v>
      </c>
      <c r="K171" s="936" t="s">
        <v>158</v>
      </c>
      <c r="L171" s="936" t="s">
        <v>158</v>
      </c>
      <c r="M171" s="936">
        <v>0.02</v>
      </c>
      <c r="N171" s="936" t="s">
        <v>158</v>
      </c>
      <c r="O171" s="936" t="s">
        <v>158</v>
      </c>
      <c r="P171" s="936">
        <v>0.02</v>
      </c>
      <c r="Q171" s="936" t="s">
        <v>158</v>
      </c>
      <c r="R171" s="936" t="s">
        <v>158</v>
      </c>
      <c r="S171" s="936">
        <v>1.9900000000000001E-2</v>
      </c>
      <c r="T171" s="936" t="s">
        <v>158</v>
      </c>
      <c r="U171" s="936" t="s">
        <v>158</v>
      </c>
      <c r="V171" s="990">
        <v>1.9900000000000001E-2</v>
      </c>
      <c r="W171" s="936" t="s">
        <v>158</v>
      </c>
      <c r="X171" s="990" t="s">
        <v>158</v>
      </c>
      <c r="Y171" s="990">
        <v>1.9800000000000002E-2</v>
      </c>
      <c r="Z171" s="936" t="s">
        <v>158</v>
      </c>
      <c r="AA171" s="990" t="s">
        <v>158</v>
      </c>
      <c r="AB171" s="991">
        <v>1.9699999999999999E-2</v>
      </c>
      <c r="AC171" s="936" t="s">
        <v>158</v>
      </c>
      <c r="AD171" s="991" t="s">
        <v>158</v>
      </c>
      <c r="AE171" s="991">
        <v>1.9599999999999999E-2</v>
      </c>
      <c r="AF171" s="936" t="s">
        <v>158</v>
      </c>
      <c r="AG171" s="991" t="s">
        <v>158</v>
      </c>
      <c r="AH171" s="991">
        <v>1.9400000000000001E-2</v>
      </c>
      <c r="AI171" s="936" t="s">
        <v>158</v>
      </c>
      <c r="AJ171" s="991" t="s">
        <v>158</v>
      </c>
      <c r="AK171" s="991">
        <v>1.9400000000000001E-2</v>
      </c>
      <c r="AL171" s="936" t="s">
        <v>158</v>
      </c>
      <c r="AM171" s="991" t="s">
        <v>158</v>
      </c>
      <c r="AN171" s="991">
        <v>1.9400000000000001E-2</v>
      </c>
      <c r="AO171" s="936" t="s">
        <v>158</v>
      </c>
      <c r="AP171" s="991" t="s">
        <v>158</v>
      </c>
      <c r="AQ171" s="991">
        <v>1.9400000000000001E-2</v>
      </c>
      <c r="AR171" s="936" t="s">
        <v>158</v>
      </c>
      <c r="AS171" s="991" t="s">
        <v>158</v>
      </c>
      <c r="AT171" s="991">
        <v>1.9400000000000001E-2</v>
      </c>
      <c r="AU171" s="936" t="s">
        <v>158</v>
      </c>
      <c r="AV171" s="991" t="s">
        <v>158</v>
      </c>
      <c r="AW171" s="991">
        <v>1.9400000000000001E-2</v>
      </c>
      <c r="AX171" s="936" t="s">
        <v>158</v>
      </c>
      <c r="AY171" s="991" t="s">
        <v>158</v>
      </c>
      <c r="AZ171" s="991">
        <v>1.9400000000000001E-2</v>
      </c>
      <c r="BA171" s="991" t="s">
        <v>158</v>
      </c>
      <c r="BB171" s="991" t="s">
        <v>158</v>
      </c>
      <c r="BC171" s="991">
        <v>1.9699999999999999E-2</v>
      </c>
      <c r="BD171" s="991" t="s">
        <v>158</v>
      </c>
      <c r="BE171" s="991" t="s">
        <v>158</v>
      </c>
    </row>
    <row r="172" spans="1:57" s="928" customFormat="1" ht="16.5" customHeight="1" x14ac:dyDescent="0.3">
      <c r="A172" s="929"/>
      <c r="B172" s="927"/>
      <c r="C172" s="375"/>
      <c r="D172" s="375"/>
      <c r="E172" s="1275"/>
      <c r="F172" s="937" t="s">
        <v>1449</v>
      </c>
      <c r="G172" s="936">
        <v>2.06E-2</v>
      </c>
      <c r="H172" s="936" t="s">
        <v>158</v>
      </c>
      <c r="I172" s="936" t="s">
        <v>158</v>
      </c>
      <c r="J172" s="936">
        <v>2.0400000000000001E-2</v>
      </c>
      <c r="K172" s="936" t="s">
        <v>158</v>
      </c>
      <c r="L172" s="936" t="s">
        <v>158</v>
      </c>
      <c r="M172" s="936">
        <v>2.0400000000000001E-2</v>
      </c>
      <c r="N172" s="936" t="s">
        <v>158</v>
      </c>
      <c r="O172" s="936" t="s">
        <v>158</v>
      </c>
      <c r="P172" s="936">
        <v>2.0400000000000001E-2</v>
      </c>
      <c r="Q172" s="936" t="s">
        <v>158</v>
      </c>
      <c r="R172" s="936" t="s">
        <v>158</v>
      </c>
      <c r="S172" s="936">
        <v>2.0400000000000001E-2</v>
      </c>
      <c r="T172" s="936" t="s">
        <v>158</v>
      </c>
      <c r="U172" s="936" t="s">
        <v>158</v>
      </c>
      <c r="V172" s="990">
        <v>2.0299999999999999E-2</v>
      </c>
      <c r="W172" s="936" t="s">
        <v>158</v>
      </c>
      <c r="X172" s="990" t="s">
        <v>158</v>
      </c>
      <c r="Y172" s="990">
        <v>2.0199999999999999E-2</v>
      </c>
      <c r="Z172" s="936" t="s">
        <v>158</v>
      </c>
      <c r="AA172" s="990" t="s">
        <v>158</v>
      </c>
      <c r="AB172" s="991">
        <v>2.01E-2</v>
      </c>
      <c r="AC172" s="936" t="s">
        <v>158</v>
      </c>
      <c r="AD172" s="991" t="s">
        <v>158</v>
      </c>
      <c r="AE172" s="991">
        <v>2.01E-2</v>
      </c>
      <c r="AF172" s="936" t="s">
        <v>158</v>
      </c>
      <c r="AG172" s="991" t="s">
        <v>158</v>
      </c>
      <c r="AH172" s="991">
        <v>1.9900000000000001E-2</v>
      </c>
      <c r="AI172" s="936" t="s">
        <v>158</v>
      </c>
      <c r="AJ172" s="991" t="s">
        <v>158</v>
      </c>
      <c r="AK172" s="991">
        <v>2.01E-2</v>
      </c>
      <c r="AL172" s="936" t="s">
        <v>158</v>
      </c>
      <c r="AM172" s="991" t="s">
        <v>158</v>
      </c>
      <c r="AN172" s="991">
        <v>1.9900000000000001E-2</v>
      </c>
      <c r="AO172" s="936" t="s">
        <v>158</v>
      </c>
      <c r="AP172" s="991" t="s">
        <v>158</v>
      </c>
      <c r="AQ172" s="991">
        <v>0.02</v>
      </c>
      <c r="AR172" s="936" t="s">
        <v>158</v>
      </c>
      <c r="AS172" s="991" t="s">
        <v>158</v>
      </c>
      <c r="AT172" s="991">
        <v>0.02</v>
      </c>
      <c r="AU172" s="936" t="s">
        <v>158</v>
      </c>
      <c r="AV172" s="991" t="s">
        <v>158</v>
      </c>
      <c r="AW172" s="991">
        <v>0.02</v>
      </c>
      <c r="AX172" s="936" t="s">
        <v>158</v>
      </c>
      <c r="AY172" s="991" t="s">
        <v>158</v>
      </c>
      <c r="AZ172" s="991">
        <v>1.9900000000000001E-2</v>
      </c>
      <c r="BA172" s="991" t="s">
        <v>158</v>
      </c>
      <c r="BB172" s="991" t="s">
        <v>158</v>
      </c>
      <c r="BC172" s="991">
        <v>0.02</v>
      </c>
      <c r="BD172" s="991" t="s">
        <v>158</v>
      </c>
      <c r="BE172" s="991" t="s">
        <v>158</v>
      </c>
    </row>
    <row r="173" spans="1:57" s="928" customFormat="1" ht="16.5" customHeight="1" x14ac:dyDescent="0.3">
      <c r="A173" s="929"/>
      <c r="B173" s="927"/>
      <c r="C173" s="375"/>
      <c r="D173" s="375"/>
      <c r="E173" s="1275"/>
      <c r="F173" s="937" t="s">
        <v>1450</v>
      </c>
      <c r="G173" s="936">
        <v>0.02</v>
      </c>
      <c r="H173" s="936" t="s">
        <v>158</v>
      </c>
      <c r="I173" s="936" t="s">
        <v>158</v>
      </c>
      <c r="J173" s="936">
        <v>0.02</v>
      </c>
      <c r="K173" s="936" t="s">
        <v>158</v>
      </c>
      <c r="L173" s="936" t="s">
        <v>158</v>
      </c>
      <c r="M173" s="936">
        <v>0.02</v>
      </c>
      <c r="N173" s="936" t="s">
        <v>158</v>
      </c>
      <c r="O173" s="936" t="s">
        <v>158</v>
      </c>
      <c r="P173" s="936">
        <v>0.02</v>
      </c>
      <c r="Q173" s="936" t="s">
        <v>158</v>
      </c>
      <c r="R173" s="936" t="s">
        <v>158</v>
      </c>
      <c r="S173" s="936">
        <v>1.9900000000000001E-2</v>
      </c>
      <c r="T173" s="936" t="s">
        <v>158</v>
      </c>
      <c r="U173" s="936" t="s">
        <v>158</v>
      </c>
      <c r="V173" s="990">
        <v>1.9900000000000001E-2</v>
      </c>
      <c r="W173" s="936" t="s">
        <v>158</v>
      </c>
      <c r="X173" s="990" t="s">
        <v>158</v>
      </c>
      <c r="Y173" s="990">
        <v>1.9800000000000002E-2</v>
      </c>
      <c r="Z173" s="936" t="s">
        <v>158</v>
      </c>
      <c r="AA173" s="990" t="s">
        <v>158</v>
      </c>
      <c r="AB173" s="991">
        <v>1.9699999999999999E-2</v>
      </c>
      <c r="AC173" s="936" t="s">
        <v>158</v>
      </c>
      <c r="AD173" s="991" t="s">
        <v>158</v>
      </c>
      <c r="AE173" s="991">
        <v>1.9599999999999999E-2</v>
      </c>
      <c r="AF173" s="936" t="s">
        <v>158</v>
      </c>
      <c r="AG173" s="991" t="s">
        <v>158</v>
      </c>
      <c r="AH173" s="991">
        <v>1.9400000000000001E-2</v>
      </c>
      <c r="AI173" s="936" t="s">
        <v>158</v>
      </c>
      <c r="AJ173" s="991" t="s">
        <v>158</v>
      </c>
      <c r="AK173" s="991">
        <v>1.9400000000000001E-2</v>
      </c>
      <c r="AL173" s="936" t="s">
        <v>158</v>
      </c>
      <c r="AM173" s="991" t="s">
        <v>158</v>
      </c>
      <c r="AN173" s="991">
        <v>1.9400000000000001E-2</v>
      </c>
      <c r="AO173" s="936" t="s">
        <v>158</v>
      </c>
      <c r="AP173" s="991" t="s">
        <v>158</v>
      </c>
      <c r="AQ173" s="991">
        <v>1.9400000000000001E-2</v>
      </c>
      <c r="AR173" s="936" t="s">
        <v>158</v>
      </c>
      <c r="AS173" s="991" t="s">
        <v>158</v>
      </c>
      <c r="AT173" s="991">
        <v>1.9400000000000001E-2</v>
      </c>
      <c r="AU173" s="936" t="s">
        <v>158</v>
      </c>
      <c r="AV173" s="991" t="s">
        <v>158</v>
      </c>
      <c r="AW173" s="991">
        <v>1.9400000000000001E-2</v>
      </c>
      <c r="AX173" s="936" t="s">
        <v>158</v>
      </c>
      <c r="AY173" s="991" t="s">
        <v>158</v>
      </c>
      <c r="AZ173" s="991">
        <v>1.9400000000000001E-2</v>
      </c>
      <c r="BA173" s="991" t="s">
        <v>158</v>
      </c>
      <c r="BB173" s="991" t="s">
        <v>158</v>
      </c>
      <c r="BC173" s="991">
        <v>1.9699999999999999E-2</v>
      </c>
      <c r="BD173" s="991" t="s">
        <v>158</v>
      </c>
      <c r="BE173" s="991" t="s">
        <v>158</v>
      </c>
    </row>
    <row r="174" spans="1:57" s="928" customFormat="1" ht="16.5" customHeight="1" x14ac:dyDescent="0.3">
      <c r="A174" s="929"/>
      <c r="B174" s="927"/>
      <c r="C174" s="375"/>
      <c r="D174" s="375"/>
      <c r="E174" s="1275"/>
      <c r="F174" s="937" t="s">
        <v>1451</v>
      </c>
      <c r="G174" s="936">
        <v>1.9699999999999999E-2</v>
      </c>
      <c r="H174" s="936" t="s">
        <v>158</v>
      </c>
      <c r="I174" s="936" t="s">
        <v>158</v>
      </c>
      <c r="J174" s="936">
        <v>1.9400000000000001E-2</v>
      </c>
      <c r="K174" s="936" t="s">
        <v>158</v>
      </c>
      <c r="L174" s="936" t="s">
        <v>158</v>
      </c>
      <c r="M174" s="936">
        <v>1.9300000000000001E-2</v>
      </c>
      <c r="N174" s="936" t="s">
        <v>158</v>
      </c>
      <c r="O174" s="936" t="s">
        <v>158</v>
      </c>
      <c r="P174" s="936">
        <v>1.9300000000000001E-2</v>
      </c>
      <c r="Q174" s="936" t="s">
        <v>158</v>
      </c>
      <c r="R174" s="936" t="s">
        <v>158</v>
      </c>
      <c r="S174" s="936">
        <v>1.9300000000000001E-2</v>
      </c>
      <c r="T174" s="936" t="s">
        <v>158</v>
      </c>
      <c r="U174" s="936" t="s">
        <v>158</v>
      </c>
      <c r="V174" s="990">
        <v>1.9199999999999998E-2</v>
      </c>
      <c r="W174" s="936" t="s">
        <v>158</v>
      </c>
      <c r="X174" s="990" t="s">
        <v>158</v>
      </c>
      <c r="Y174" s="990">
        <v>1.9199999999999998E-2</v>
      </c>
      <c r="Z174" s="936" t="s">
        <v>158</v>
      </c>
      <c r="AA174" s="990" t="s">
        <v>158</v>
      </c>
      <c r="AB174" s="991">
        <v>1.9300000000000001E-2</v>
      </c>
      <c r="AC174" s="936" t="s">
        <v>158</v>
      </c>
      <c r="AD174" s="991" t="s">
        <v>158</v>
      </c>
      <c r="AE174" s="991">
        <v>1.9199999999999998E-2</v>
      </c>
      <c r="AF174" s="936" t="s">
        <v>158</v>
      </c>
      <c r="AG174" s="991" t="s">
        <v>158</v>
      </c>
      <c r="AH174" s="991">
        <v>1.9E-2</v>
      </c>
      <c r="AI174" s="936" t="s">
        <v>158</v>
      </c>
      <c r="AJ174" s="991" t="s">
        <v>158</v>
      </c>
      <c r="AK174" s="991">
        <v>1.9E-2</v>
      </c>
      <c r="AL174" s="936" t="s">
        <v>158</v>
      </c>
      <c r="AM174" s="991" t="s">
        <v>158</v>
      </c>
      <c r="AN174" s="991">
        <v>1.9E-2</v>
      </c>
      <c r="AO174" s="936" t="s">
        <v>158</v>
      </c>
      <c r="AP174" s="991" t="s">
        <v>158</v>
      </c>
      <c r="AQ174" s="991">
        <v>1.89E-2</v>
      </c>
      <c r="AR174" s="936" t="s">
        <v>158</v>
      </c>
      <c r="AS174" s="991" t="s">
        <v>158</v>
      </c>
      <c r="AT174" s="991">
        <v>1.89E-2</v>
      </c>
      <c r="AU174" s="936" t="s">
        <v>158</v>
      </c>
      <c r="AV174" s="991" t="s">
        <v>158</v>
      </c>
      <c r="AW174" s="991">
        <v>1.89E-2</v>
      </c>
      <c r="AX174" s="936" t="s">
        <v>158</v>
      </c>
      <c r="AY174" s="991" t="s">
        <v>158</v>
      </c>
      <c r="AZ174" s="991">
        <v>1.8800000000000001E-2</v>
      </c>
      <c r="BA174" s="991" t="s">
        <v>158</v>
      </c>
      <c r="BB174" s="991" t="s">
        <v>158</v>
      </c>
      <c r="BC174" s="991">
        <v>1.8800000000000001E-2</v>
      </c>
      <c r="BD174" s="991" t="s">
        <v>158</v>
      </c>
      <c r="BE174" s="991" t="s">
        <v>158</v>
      </c>
    </row>
    <row r="175" spans="1:57" s="928" customFormat="1" ht="16.5" customHeight="1" x14ac:dyDescent="0.3">
      <c r="A175" s="929"/>
      <c r="B175" s="927"/>
      <c r="C175" s="375"/>
      <c r="D175" s="375"/>
      <c r="E175" s="1275"/>
      <c r="F175" s="937" t="s">
        <v>1452</v>
      </c>
      <c r="G175" s="936">
        <v>1.89E-2</v>
      </c>
      <c r="H175" s="936" t="s">
        <v>158</v>
      </c>
      <c r="I175" s="936" t="s">
        <v>158</v>
      </c>
      <c r="J175" s="936">
        <v>1.89E-2</v>
      </c>
      <c r="K175" s="936" t="s">
        <v>158</v>
      </c>
      <c r="L175" s="936" t="s">
        <v>158</v>
      </c>
      <c r="M175" s="936">
        <v>1.9300000000000001E-2</v>
      </c>
      <c r="N175" s="936" t="s">
        <v>158</v>
      </c>
      <c r="O175" s="936" t="s">
        <v>158</v>
      </c>
      <c r="P175" s="936">
        <v>1.9800000000000002E-2</v>
      </c>
      <c r="Q175" s="936" t="s">
        <v>158</v>
      </c>
      <c r="R175" s="936" t="s">
        <v>158</v>
      </c>
      <c r="S175" s="936">
        <v>1.9900000000000001E-2</v>
      </c>
      <c r="T175" s="936" t="s">
        <v>158</v>
      </c>
      <c r="U175" s="936" t="s">
        <v>158</v>
      </c>
      <c r="V175" s="990">
        <v>2.0799999999999999E-2</v>
      </c>
      <c r="W175" s="936" t="s">
        <v>158</v>
      </c>
      <c r="X175" s="990" t="s">
        <v>158</v>
      </c>
      <c r="Y175" s="990">
        <v>1.9800000000000002E-2</v>
      </c>
      <c r="Z175" s="936" t="s">
        <v>158</v>
      </c>
      <c r="AA175" s="990" t="s">
        <v>158</v>
      </c>
      <c r="AB175" s="991">
        <v>1.9099999999999999E-2</v>
      </c>
      <c r="AC175" s="936" t="s">
        <v>158</v>
      </c>
      <c r="AD175" s="991" t="s">
        <v>158</v>
      </c>
      <c r="AE175" s="991">
        <v>1.9900000000000001E-2</v>
      </c>
      <c r="AF175" s="936" t="s">
        <v>158</v>
      </c>
      <c r="AG175" s="991" t="s">
        <v>158</v>
      </c>
      <c r="AH175" s="991">
        <v>1.9599999999999999E-2</v>
      </c>
      <c r="AI175" s="936" t="s">
        <v>158</v>
      </c>
      <c r="AJ175" s="991" t="s">
        <v>158</v>
      </c>
      <c r="AK175" s="991">
        <v>1.9599999999999999E-2</v>
      </c>
      <c r="AL175" s="936" t="s">
        <v>158</v>
      </c>
      <c r="AM175" s="991" t="s">
        <v>158</v>
      </c>
      <c r="AN175" s="991">
        <v>1.9699999999999999E-2</v>
      </c>
      <c r="AO175" s="936" t="s">
        <v>158</v>
      </c>
      <c r="AP175" s="991" t="s">
        <v>158</v>
      </c>
      <c r="AQ175" s="991">
        <v>1.9599999999999999E-2</v>
      </c>
      <c r="AR175" s="936" t="s">
        <v>158</v>
      </c>
      <c r="AS175" s="991" t="s">
        <v>158</v>
      </c>
      <c r="AT175" s="991">
        <v>1.9199999999999998E-2</v>
      </c>
      <c r="AU175" s="936" t="s">
        <v>158</v>
      </c>
      <c r="AV175" s="991" t="s">
        <v>158</v>
      </c>
      <c r="AW175" s="991">
        <v>1.9199999999999998E-2</v>
      </c>
      <c r="AX175" s="936" t="s">
        <v>158</v>
      </c>
      <c r="AY175" s="991" t="s">
        <v>158</v>
      </c>
      <c r="AZ175" s="991">
        <v>1.9199999999999998E-2</v>
      </c>
      <c r="BA175" s="991" t="s">
        <v>158</v>
      </c>
      <c r="BB175" s="991" t="s">
        <v>158</v>
      </c>
      <c r="BC175" s="991">
        <v>1.95E-2</v>
      </c>
      <c r="BD175" s="991" t="s">
        <v>158</v>
      </c>
      <c r="BE175" s="991" t="s">
        <v>158</v>
      </c>
    </row>
    <row r="176" spans="1:57" s="928" customFormat="1" ht="16.5" customHeight="1" x14ac:dyDescent="0.3">
      <c r="A176" s="929"/>
      <c r="B176" s="927"/>
      <c r="C176" s="375"/>
      <c r="D176" s="375"/>
      <c r="E176" s="1275"/>
      <c r="F176" s="937" t="s">
        <v>1453</v>
      </c>
      <c r="G176" s="936">
        <v>2.0299999999999999E-2</v>
      </c>
      <c r="H176" s="936" t="s">
        <v>158</v>
      </c>
      <c r="I176" s="936" t="s">
        <v>158</v>
      </c>
      <c r="J176" s="936">
        <v>2.0400000000000001E-2</v>
      </c>
      <c r="K176" s="936" t="s">
        <v>158</v>
      </c>
      <c r="L176" s="936" t="s">
        <v>158</v>
      </c>
      <c r="M176" s="936">
        <v>2.0299999999999999E-2</v>
      </c>
      <c r="N176" s="936" t="s">
        <v>158</v>
      </c>
      <c r="O176" s="936" t="s">
        <v>158</v>
      </c>
      <c r="P176" s="936">
        <v>2.0400000000000001E-2</v>
      </c>
      <c r="Q176" s="936" t="s">
        <v>158</v>
      </c>
      <c r="R176" s="936" t="s">
        <v>158</v>
      </c>
      <c r="S176" s="936">
        <v>2.0199999999999999E-2</v>
      </c>
      <c r="T176" s="936" t="s">
        <v>158</v>
      </c>
      <c r="U176" s="936" t="s">
        <v>158</v>
      </c>
      <c r="V176" s="990">
        <v>2.0299999999999999E-2</v>
      </c>
      <c r="W176" s="936" t="s">
        <v>158</v>
      </c>
      <c r="X176" s="990" t="s">
        <v>158</v>
      </c>
      <c r="Y176" s="990">
        <v>2.0199999999999999E-2</v>
      </c>
      <c r="Z176" s="936" t="s">
        <v>158</v>
      </c>
      <c r="AA176" s="990" t="s">
        <v>158</v>
      </c>
      <c r="AB176" s="991">
        <v>2.01E-2</v>
      </c>
      <c r="AC176" s="936" t="s">
        <v>158</v>
      </c>
      <c r="AD176" s="991" t="s">
        <v>158</v>
      </c>
      <c r="AE176" s="991">
        <v>0.02</v>
      </c>
      <c r="AF176" s="936" t="s">
        <v>158</v>
      </c>
      <c r="AG176" s="991" t="s">
        <v>158</v>
      </c>
      <c r="AH176" s="991">
        <v>1.9800000000000002E-2</v>
      </c>
      <c r="AI176" s="936" t="s">
        <v>158</v>
      </c>
      <c r="AJ176" s="991" t="s">
        <v>158</v>
      </c>
      <c r="AK176" s="991">
        <v>1.9800000000000002E-2</v>
      </c>
      <c r="AL176" s="936" t="s">
        <v>158</v>
      </c>
      <c r="AM176" s="991" t="s">
        <v>158</v>
      </c>
      <c r="AN176" s="991">
        <v>1.9900000000000001E-2</v>
      </c>
      <c r="AO176" s="936" t="s">
        <v>158</v>
      </c>
      <c r="AP176" s="991" t="s">
        <v>158</v>
      </c>
      <c r="AQ176" s="991">
        <v>1.9900000000000001E-2</v>
      </c>
      <c r="AR176" s="936" t="s">
        <v>158</v>
      </c>
      <c r="AS176" s="991" t="s">
        <v>158</v>
      </c>
      <c r="AT176" s="991">
        <v>1.9800000000000002E-2</v>
      </c>
      <c r="AU176" s="936" t="s">
        <v>158</v>
      </c>
      <c r="AV176" s="991" t="s">
        <v>158</v>
      </c>
      <c r="AW176" s="991">
        <v>1.9900000000000001E-2</v>
      </c>
      <c r="AX176" s="936" t="s">
        <v>158</v>
      </c>
      <c r="AY176" s="991" t="s">
        <v>158</v>
      </c>
      <c r="AZ176" s="991">
        <v>1.9900000000000001E-2</v>
      </c>
      <c r="BA176" s="991" t="s">
        <v>158</v>
      </c>
      <c r="BB176" s="991" t="s">
        <v>158</v>
      </c>
      <c r="BC176" s="991">
        <v>1.9900000000000001E-2</v>
      </c>
      <c r="BD176" s="991" t="s">
        <v>158</v>
      </c>
      <c r="BE176" s="991" t="s">
        <v>158</v>
      </c>
    </row>
    <row r="177" spans="1:57" s="928" customFormat="1" ht="16.5" customHeight="1" x14ac:dyDescent="0.3">
      <c r="A177" s="929"/>
      <c r="B177" s="927"/>
      <c r="C177" s="375"/>
      <c r="D177" s="375"/>
      <c r="E177" s="1275"/>
      <c r="F177" s="937" t="s">
        <v>1638</v>
      </c>
      <c r="G177" s="936">
        <v>2.23E-2</v>
      </c>
      <c r="H177" s="936" t="s">
        <v>158</v>
      </c>
      <c r="I177" s="936" t="s">
        <v>158</v>
      </c>
      <c r="J177" s="936">
        <v>2.2200000000000001E-2</v>
      </c>
      <c r="K177" s="936" t="s">
        <v>158</v>
      </c>
      <c r="L177" s="936" t="s">
        <v>158</v>
      </c>
      <c r="M177" s="936">
        <v>2.2100000000000002E-2</v>
      </c>
      <c r="N177" s="936" t="s">
        <v>158</v>
      </c>
      <c r="O177" s="936" t="s">
        <v>158</v>
      </c>
      <c r="P177" s="936">
        <v>2.1899999999999999E-2</v>
      </c>
      <c r="Q177" s="936" t="s">
        <v>158</v>
      </c>
      <c r="R177" s="936" t="s">
        <v>158</v>
      </c>
      <c r="S177" s="936">
        <v>2.1299999999999999E-2</v>
      </c>
      <c r="T177" s="936" t="s">
        <v>158</v>
      </c>
      <c r="U177" s="936" t="s">
        <v>158</v>
      </c>
      <c r="V177" s="990">
        <v>2.0799999999999999E-2</v>
      </c>
      <c r="W177" s="936" t="s">
        <v>158</v>
      </c>
      <c r="X177" s="990" t="s">
        <v>158</v>
      </c>
      <c r="Y177" s="990">
        <v>2.0199999999999999E-2</v>
      </c>
      <c r="Z177" s="936" t="s">
        <v>158</v>
      </c>
      <c r="AA177" s="990" t="s">
        <v>158</v>
      </c>
      <c r="AB177" s="991">
        <v>2.0199999999999999E-2</v>
      </c>
      <c r="AC177" s="936" t="s">
        <v>158</v>
      </c>
      <c r="AD177" s="991" t="s">
        <v>158</v>
      </c>
      <c r="AE177" s="991">
        <v>2.0299999999999999E-2</v>
      </c>
      <c r="AF177" s="936" t="s">
        <v>158</v>
      </c>
      <c r="AG177" s="991" t="s">
        <v>158</v>
      </c>
      <c r="AH177" s="991">
        <v>2.0199999999999999E-2</v>
      </c>
      <c r="AI177" s="936" t="s">
        <v>158</v>
      </c>
      <c r="AJ177" s="991" t="s">
        <v>158</v>
      </c>
      <c r="AK177" s="991">
        <v>2.01E-2</v>
      </c>
      <c r="AL177" s="936" t="s">
        <v>158</v>
      </c>
      <c r="AM177" s="991" t="s">
        <v>158</v>
      </c>
      <c r="AN177" s="991">
        <v>0.02</v>
      </c>
      <c r="AO177" s="936" t="s">
        <v>158</v>
      </c>
      <c r="AP177" s="991" t="s">
        <v>158</v>
      </c>
      <c r="AQ177" s="991">
        <v>0.02</v>
      </c>
      <c r="AR177" s="936" t="s">
        <v>158</v>
      </c>
      <c r="AS177" s="991" t="s">
        <v>158</v>
      </c>
      <c r="AT177" s="991">
        <v>1.9900000000000001E-2</v>
      </c>
      <c r="AU177" s="936" t="s">
        <v>158</v>
      </c>
      <c r="AV177" s="991" t="s">
        <v>158</v>
      </c>
      <c r="AW177" s="991">
        <v>1.9900000000000001E-2</v>
      </c>
      <c r="AX177" s="936" t="s">
        <v>158</v>
      </c>
      <c r="AY177" s="991" t="s">
        <v>158</v>
      </c>
      <c r="AZ177" s="991">
        <v>1.9900000000000001E-2</v>
      </c>
      <c r="BA177" s="991" t="s">
        <v>158</v>
      </c>
      <c r="BB177" s="991" t="s">
        <v>158</v>
      </c>
      <c r="BC177" s="991">
        <v>1.9900000000000001E-2</v>
      </c>
      <c r="BD177" s="991" t="s">
        <v>158</v>
      </c>
      <c r="BE177" s="991" t="s">
        <v>158</v>
      </c>
    </row>
    <row r="178" spans="1:57" s="928" customFormat="1" ht="16.5" customHeight="1" x14ac:dyDescent="0.3">
      <c r="A178" s="929"/>
      <c r="B178" s="927"/>
      <c r="C178" s="375"/>
      <c r="D178" s="375"/>
      <c r="E178" s="1275"/>
      <c r="F178" s="937" t="s">
        <v>1454</v>
      </c>
      <c r="G178" s="936">
        <v>0.02</v>
      </c>
      <c r="H178" s="936" t="s">
        <v>158</v>
      </c>
      <c r="I178" s="936" t="s">
        <v>158</v>
      </c>
      <c r="J178" s="936">
        <v>0.02</v>
      </c>
      <c r="K178" s="936" t="s">
        <v>158</v>
      </c>
      <c r="L178" s="936" t="s">
        <v>158</v>
      </c>
      <c r="M178" s="936">
        <v>0.02</v>
      </c>
      <c r="N178" s="936" t="s">
        <v>158</v>
      </c>
      <c r="O178" s="936" t="s">
        <v>158</v>
      </c>
      <c r="P178" s="936">
        <v>0.02</v>
      </c>
      <c r="Q178" s="936" t="s">
        <v>158</v>
      </c>
      <c r="R178" s="936" t="s">
        <v>158</v>
      </c>
      <c r="S178" s="936">
        <v>1.9900000000000001E-2</v>
      </c>
      <c r="T178" s="936" t="s">
        <v>158</v>
      </c>
      <c r="U178" s="936" t="s">
        <v>158</v>
      </c>
      <c r="V178" s="990">
        <v>1.9900000000000001E-2</v>
      </c>
      <c r="W178" s="936" t="s">
        <v>158</v>
      </c>
      <c r="X178" s="990" t="s">
        <v>158</v>
      </c>
      <c r="Y178" s="990">
        <v>1.9800000000000002E-2</v>
      </c>
      <c r="Z178" s="936" t="s">
        <v>158</v>
      </c>
      <c r="AA178" s="990" t="s">
        <v>158</v>
      </c>
      <c r="AB178" s="991">
        <v>1.9699999999999999E-2</v>
      </c>
      <c r="AC178" s="936" t="s">
        <v>158</v>
      </c>
      <c r="AD178" s="991" t="s">
        <v>158</v>
      </c>
      <c r="AE178" s="991">
        <v>1.9599999999999999E-2</v>
      </c>
      <c r="AF178" s="936" t="s">
        <v>158</v>
      </c>
      <c r="AG178" s="991" t="s">
        <v>158</v>
      </c>
      <c r="AH178" s="991">
        <v>1.9400000000000001E-2</v>
      </c>
      <c r="AI178" s="936" t="s">
        <v>158</v>
      </c>
      <c r="AJ178" s="991" t="s">
        <v>158</v>
      </c>
      <c r="AK178" s="991">
        <v>1.9400000000000001E-2</v>
      </c>
      <c r="AL178" s="936" t="s">
        <v>158</v>
      </c>
      <c r="AM178" s="991" t="s">
        <v>158</v>
      </c>
      <c r="AN178" s="991">
        <v>1.9400000000000001E-2</v>
      </c>
      <c r="AO178" s="936" t="s">
        <v>158</v>
      </c>
      <c r="AP178" s="991" t="s">
        <v>158</v>
      </c>
      <c r="AQ178" s="991">
        <v>1.9400000000000001E-2</v>
      </c>
      <c r="AR178" s="936" t="s">
        <v>158</v>
      </c>
      <c r="AS178" s="991" t="s">
        <v>158</v>
      </c>
      <c r="AT178" s="991">
        <v>1.9400000000000001E-2</v>
      </c>
      <c r="AU178" s="936" t="s">
        <v>158</v>
      </c>
      <c r="AV178" s="991" t="s">
        <v>158</v>
      </c>
      <c r="AW178" s="991">
        <v>1.9400000000000001E-2</v>
      </c>
      <c r="AX178" s="936" t="s">
        <v>158</v>
      </c>
      <c r="AY178" s="991" t="s">
        <v>158</v>
      </c>
      <c r="AZ178" s="991">
        <v>1.9400000000000001E-2</v>
      </c>
      <c r="BA178" s="991" t="s">
        <v>158</v>
      </c>
      <c r="BB178" s="991" t="s">
        <v>158</v>
      </c>
      <c r="BC178" s="991">
        <v>1.9699999999999999E-2</v>
      </c>
      <c r="BD178" s="991" t="s">
        <v>158</v>
      </c>
      <c r="BE178" s="991" t="s">
        <v>158</v>
      </c>
    </row>
    <row r="179" spans="1:57" s="928" customFormat="1" ht="16.5" customHeight="1" x14ac:dyDescent="0.3">
      <c r="A179" s="929"/>
      <c r="B179" s="927"/>
      <c r="C179" s="375"/>
      <c r="D179" s="375"/>
      <c r="E179" s="1275"/>
      <c r="F179" s="937" t="s">
        <v>1455</v>
      </c>
      <c r="G179" s="936">
        <v>0.02</v>
      </c>
      <c r="H179" s="936" t="s">
        <v>158</v>
      </c>
      <c r="I179" s="936" t="s">
        <v>158</v>
      </c>
      <c r="J179" s="936">
        <v>0.02</v>
      </c>
      <c r="K179" s="936" t="s">
        <v>158</v>
      </c>
      <c r="L179" s="936" t="s">
        <v>158</v>
      </c>
      <c r="M179" s="936">
        <v>0.02</v>
      </c>
      <c r="N179" s="936" t="s">
        <v>158</v>
      </c>
      <c r="O179" s="936" t="s">
        <v>158</v>
      </c>
      <c r="P179" s="936">
        <v>0.02</v>
      </c>
      <c r="Q179" s="936" t="s">
        <v>158</v>
      </c>
      <c r="R179" s="936" t="s">
        <v>158</v>
      </c>
      <c r="S179" s="936">
        <v>1.9900000000000001E-2</v>
      </c>
      <c r="T179" s="936" t="s">
        <v>158</v>
      </c>
      <c r="U179" s="936" t="s">
        <v>158</v>
      </c>
      <c r="V179" s="990">
        <v>1.9900000000000001E-2</v>
      </c>
      <c r="W179" s="936" t="s">
        <v>158</v>
      </c>
      <c r="X179" s="990" t="s">
        <v>158</v>
      </c>
      <c r="Y179" s="990">
        <v>1.9800000000000002E-2</v>
      </c>
      <c r="Z179" s="936" t="s">
        <v>158</v>
      </c>
      <c r="AA179" s="990" t="s">
        <v>158</v>
      </c>
      <c r="AB179" s="991">
        <v>1.9699999999999999E-2</v>
      </c>
      <c r="AC179" s="936" t="s">
        <v>158</v>
      </c>
      <c r="AD179" s="991" t="s">
        <v>158</v>
      </c>
      <c r="AE179" s="991">
        <v>1.9599999999999999E-2</v>
      </c>
      <c r="AF179" s="936" t="s">
        <v>158</v>
      </c>
      <c r="AG179" s="991" t="s">
        <v>158</v>
      </c>
      <c r="AH179" s="991">
        <v>1.9400000000000001E-2</v>
      </c>
      <c r="AI179" s="936" t="s">
        <v>158</v>
      </c>
      <c r="AJ179" s="991" t="s">
        <v>158</v>
      </c>
      <c r="AK179" s="991">
        <v>1.9400000000000001E-2</v>
      </c>
      <c r="AL179" s="936" t="s">
        <v>158</v>
      </c>
      <c r="AM179" s="991" t="s">
        <v>158</v>
      </c>
      <c r="AN179" s="991">
        <v>1.9400000000000001E-2</v>
      </c>
      <c r="AO179" s="936" t="s">
        <v>158</v>
      </c>
      <c r="AP179" s="991" t="s">
        <v>158</v>
      </c>
      <c r="AQ179" s="991">
        <v>1.9400000000000001E-2</v>
      </c>
      <c r="AR179" s="936" t="s">
        <v>158</v>
      </c>
      <c r="AS179" s="991" t="s">
        <v>158</v>
      </c>
      <c r="AT179" s="991">
        <v>1.9400000000000001E-2</v>
      </c>
      <c r="AU179" s="936" t="s">
        <v>158</v>
      </c>
      <c r="AV179" s="991" t="s">
        <v>158</v>
      </c>
      <c r="AW179" s="991">
        <v>1.9400000000000001E-2</v>
      </c>
      <c r="AX179" s="936" t="s">
        <v>158</v>
      </c>
      <c r="AY179" s="991" t="s">
        <v>158</v>
      </c>
      <c r="AZ179" s="991">
        <v>1.9400000000000001E-2</v>
      </c>
      <c r="BA179" s="991" t="s">
        <v>158</v>
      </c>
      <c r="BB179" s="991" t="s">
        <v>158</v>
      </c>
      <c r="BC179" s="991">
        <v>1.9699999999999999E-2</v>
      </c>
      <c r="BD179" s="991" t="s">
        <v>158</v>
      </c>
      <c r="BE179" s="991" t="s">
        <v>158</v>
      </c>
    </row>
    <row r="180" spans="1:57" s="928" customFormat="1" ht="16.5" customHeight="1" x14ac:dyDescent="0.3">
      <c r="A180" s="929"/>
      <c r="B180" s="927"/>
      <c r="C180" s="375"/>
      <c r="D180" s="375"/>
      <c r="E180" s="1275"/>
      <c r="F180" s="937" t="s">
        <v>1456</v>
      </c>
      <c r="G180" s="936">
        <v>1.89E-2</v>
      </c>
      <c r="H180" s="936" t="s">
        <v>158</v>
      </c>
      <c r="I180" s="936" t="s">
        <v>158</v>
      </c>
      <c r="J180" s="936">
        <v>1.89E-2</v>
      </c>
      <c r="K180" s="936" t="s">
        <v>158</v>
      </c>
      <c r="L180" s="936" t="s">
        <v>158</v>
      </c>
      <c r="M180" s="936">
        <v>1.9199999999999998E-2</v>
      </c>
      <c r="N180" s="936" t="s">
        <v>158</v>
      </c>
      <c r="O180" s="936" t="s">
        <v>158</v>
      </c>
      <c r="P180" s="936">
        <v>1.9800000000000002E-2</v>
      </c>
      <c r="Q180" s="936" t="s">
        <v>158</v>
      </c>
      <c r="R180" s="936" t="s">
        <v>158</v>
      </c>
      <c r="S180" s="936">
        <v>1.9900000000000001E-2</v>
      </c>
      <c r="T180" s="936" t="s">
        <v>158</v>
      </c>
      <c r="U180" s="936" t="s">
        <v>158</v>
      </c>
      <c r="V180" s="990">
        <v>2.0799999999999999E-2</v>
      </c>
      <c r="W180" s="936" t="s">
        <v>158</v>
      </c>
      <c r="X180" s="990" t="s">
        <v>158</v>
      </c>
      <c r="Y180" s="990">
        <v>1.9800000000000002E-2</v>
      </c>
      <c r="Z180" s="936" t="s">
        <v>158</v>
      </c>
      <c r="AA180" s="990" t="s">
        <v>158</v>
      </c>
      <c r="AB180" s="991">
        <v>1.9099999999999999E-2</v>
      </c>
      <c r="AC180" s="936" t="s">
        <v>158</v>
      </c>
      <c r="AD180" s="991" t="s">
        <v>158</v>
      </c>
      <c r="AE180" s="991">
        <v>1.9900000000000001E-2</v>
      </c>
      <c r="AF180" s="936" t="s">
        <v>158</v>
      </c>
      <c r="AG180" s="991" t="s">
        <v>158</v>
      </c>
      <c r="AH180" s="991">
        <v>1.9599999999999999E-2</v>
      </c>
      <c r="AI180" s="936" t="s">
        <v>158</v>
      </c>
      <c r="AJ180" s="991" t="s">
        <v>158</v>
      </c>
      <c r="AK180" s="991">
        <v>1.9599999999999999E-2</v>
      </c>
      <c r="AL180" s="936" t="s">
        <v>158</v>
      </c>
      <c r="AM180" s="991" t="s">
        <v>158</v>
      </c>
      <c r="AN180" s="991">
        <v>1.9699999999999999E-2</v>
      </c>
      <c r="AO180" s="936" t="s">
        <v>158</v>
      </c>
      <c r="AP180" s="991" t="s">
        <v>158</v>
      </c>
      <c r="AQ180" s="991">
        <v>1.9599999999999999E-2</v>
      </c>
      <c r="AR180" s="936" t="s">
        <v>158</v>
      </c>
      <c r="AS180" s="991" t="s">
        <v>158</v>
      </c>
      <c r="AT180" s="991">
        <v>1.9199999999999998E-2</v>
      </c>
      <c r="AU180" s="936" t="s">
        <v>158</v>
      </c>
      <c r="AV180" s="991" t="s">
        <v>158</v>
      </c>
      <c r="AW180" s="991">
        <v>1.9199999999999998E-2</v>
      </c>
      <c r="AX180" s="936" t="s">
        <v>158</v>
      </c>
      <c r="AY180" s="991" t="s">
        <v>158</v>
      </c>
      <c r="AZ180" s="991">
        <v>1.9199999999999998E-2</v>
      </c>
      <c r="BA180" s="991" t="s">
        <v>158</v>
      </c>
      <c r="BB180" s="991" t="s">
        <v>158</v>
      </c>
      <c r="BC180" s="991">
        <v>1.95E-2</v>
      </c>
      <c r="BD180" s="991" t="s">
        <v>158</v>
      </c>
      <c r="BE180" s="991" t="s">
        <v>158</v>
      </c>
    </row>
    <row r="181" spans="1:57" s="928" customFormat="1" ht="16.5" customHeight="1" x14ac:dyDescent="0.3">
      <c r="A181" s="929"/>
      <c r="B181" s="927"/>
      <c r="C181" s="375"/>
      <c r="D181" s="375"/>
      <c r="E181" s="1276"/>
      <c r="F181" s="937" t="s">
        <v>1929</v>
      </c>
      <c r="G181" s="936">
        <v>2.0299999999999999E-2</v>
      </c>
      <c r="H181" s="936" t="s">
        <v>158</v>
      </c>
      <c r="I181" s="936" t="s">
        <v>158</v>
      </c>
      <c r="J181" s="936">
        <v>2.0299999999999999E-2</v>
      </c>
      <c r="K181" s="936" t="s">
        <v>158</v>
      </c>
      <c r="L181" s="936" t="s">
        <v>158</v>
      </c>
      <c r="M181" s="936">
        <v>2.0299999999999999E-2</v>
      </c>
      <c r="N181" s="936" t="s">
        <v>158</v>
      </c>
      <c r="O181" s="936" t="s">
        <v>158</v>
      </c>
      <c r="P181" s="936">
        <v>2.0299999999999999E-2</v>
      </c>
      <c r="Q181" s="936" t="s">
        <v>158</v>
      </c>
      <c r="R181" s="936" t="s">
        <v>158</v>
      </c>
      <c r="S181" s="936">
        <v>2.0299999999999999E-2</v>
      </c>
      <c r="T181" s="936" t="s">
        <v>158</v>
      </c>
      <c r="U181" s="936" t="s">
        <v>158</v>
      </c>
      <c r="V181" s="990">
        <v>2.01E-2</v>
      </c>
      <c r="W181" s="936" t="s">
        <v>158</v>
      </c>
      <c r="X181" s="990" t="s">
        <v>158</v>
      </c>
      <c r="Y181" s="990">
        <v>2.01E-2</v>
      </c>
      <c r="Z181" s="936" t="s">
        <v>158</v>
      </c>
      <c r="AA181" s="990" t="s">
        <v>158</v>
      </c>
      <c r="AB181" s="991">
        <v>0.02</v>
      </c>
      <c r="AC181" s="936" t="s">
        <v>158</v>
      </c>
      <c r="AD181" s="991" t="s">
        <v>158</v>
      </c>
      <c r="AE181" s="991">
        <v>0.02</v>
      </c>
      <c r="AF181" s="936" t="s">
        <v>158</v>
      </c>
      <c r="AG181" s="991" t="s">
        <v>158</v>
      </c>
      <c r="AH181" s="991">
        <v>1.9800000000000002E-2</v>
      </c>
      <c r="AI181" s="936" t="s">
        <v>158</v>
      </c>
      <c r="AJ181" s="991" t="s">
        <v>158</v>
      </c>
      <c r="AK181" s="991">
        <v>0.02</v>
      </c>
      <c r="AL181" s="936" t="s">
        <v>158</v>
      </c>
      <c r="AM181" s="991" t="s">
        <v>158</v>
      </c>
      <c r="AN181" s="991">
        <v>1.9800000000000002E-2</v>
      </c>
      <c r="AO181" s="936" t="s">
        <v>158</v>
      </c>
      <c r="AP181" s="991" t="s">
        <v>158</v>
      </c>
      <c r="AQ181" s="991">
        <v>1.9900000000000001E-2</v>
      </c>
      <c r="AR181" s="936" t="s">
        <v>158</v>
      </c>
      <c r="AS181" s="991" t="s">
        <v>158</v>
      </c>
      <c r="AT181" s="991">
        <v>1.9800000000000002E-2</v>
      </c>
      <c r="AU181" s="936" t="s">
        <v>158</v>
      </c>
      <c r="AV181" s="991" t="s">
        <v>158</v>
      </c>
      <c r="AW181" s="991">
        <v>1.9800000000000002E-2</v>
      </c>
      <c r="AX181" s="936" t="s">
        <v>158</v>
      </c>
      <c r="AY181" s="991" t="s">
        <v>158</v>
      </c>
      <c r="AZ181" s="991">
        <v>1.9800000000000002E-2</v>
      </c>
      <c r="BA181" s="991" t="s">
        <v>158</v>
      </c>
      <c r="BB181" s="991" t="s">
        <v>158</v>
      </c>
      <c r="BC181" s="991">
        <v>1.9900000000000001E-2</v>
      </c>
      <c r="BD181" s="991" t="s">
        <v>158</v>
      </c>
      <c r="BE181" s="991" t="s">
        <v>158</v>
      </c>
    </row>
    <row r="182" spans="1:57" s="928" customFormat="1" ht="16.5" customHeight="1" x14ac:dyDescent="0.3">
      <c r="A182" s="929"/>
      <c r="B182" s="927"/>
      <c r="C182" s="375"/>
      <c r="D182" s="375"/>
      <c r="E182" s="1277" t="s">
        <v>1343</v>
      </c>
      <c r="F182" s="937" t="s">
        <v>1408</v>
      </c>
      <c r="G182" s="936">
        <v>2.0899999999999998E-2</v>
      </c>
      <c r="H182" s="936" t="s">
        <v>158</v>
      </c>
      <c r="I182" s="936" t="s">
        <v>158</v>
      </c>
      <c r="J182" s="936">
        <v>2.0799999999999999E-2</v>
      </c>
      <c r="K182" s="936" t="s">
        <v>158</v>
      </c>
      <c r="L182" s="936" t="s">
        <v>158</v>
      </c>
      <c r="M182" s="936">
        <v>2.0500000000000001E-2</v>
      </c>
      <c r="N182" s="936" t="s">
        <v>158</v>
      </c>
      <c r="O182" s="936" t="s">
        <v>158</v>
      </c>
      <c r="P182" s="936">
        <v>2.0899999999999998E-2</v>
      </c>
      <c r="Q182" s="936" t="s">
        <v>158</v>
      </c>
      <c r="R182" s="936" t="s">
        <v>158</v>
      </c>
      <c r="S182" s="936">
        <v>2.06E-2</v>
      </c>
      <c r="T182" s="936" t="s">
        <v>158</v>
      </c>
      <c r="U182" s="936" t="s">
        <v>158</v>
      </c>
      <c r="V182" s="990">
        <v>2.0400000000000001E-2</v>
      </c>
      <c r="W182" s="936" t="s">
        <v>158</v>
      </c>
      <c r="X182" s="990" t="s">
        <v>158</v>
      </c>
      <c r="Y182" s="990">
        <v>2.0400000000000001E-2</v>
      </c>
      <c r="Z182" s="936" t="s">
        <v>158</v>
      </c>
      <c r="AA182" s="990" t="s">
        <v>158</v>
      </c>
      <c r="AB182" s="991">
        <v>2.0500000000000001E-2</v>
      </c>
      <c r="AC182" s="936" t="s">
        <v>158</v>
      </c>
      <c r="AD182" s="991" t="s">
        <v>158</v>
      </c>
      <c r="AE182" s="991">
        <v>2.0400000000000001E-2</v>
      </c>
      <c r="AF182" s="936" t="s">
        <v>158</v>
      </c>
      <c r="AG182" s="991" t="s">
        <v>158</v>
      </c>
      <c r="AH182" s="991">
        <v>2.0400000000000001E-2</v>
      </c>
      <c r="AI182" s="936" t="s">
        <v>158</v>
      </c>
      <c r="AJ182" s="991" t="s">
        <v>158</v>
      </c>
      <c r="AK182" s="991">
        <v>2.0400000000000001E-2</v>
      </c>
      <c r="AL182" s="936" t="s">
        <v>158</v>
      </c>
      <c r="AM182" s="991" t="s">
        <v>158</v>
      </c>
      <c r="AN182" s="991">
        <v>2.0400000000000001E-2</v>
      </c>
      <c r="AO182" s="936" t="s">
        <v>158</v>
      </c>
      <c r="AP182" s="991" t="s">
        <v>158</v>
      </c>
      <c r="AQ182" s="991">
        <v>2.0400000000000001E-2</v>
      </c>
      <c r="AR182" s="936" t="s">
        <v>158</v>
      </c>
      <c r="AS182" s="991" t="s">
        <v>158</v>
      </c>
      <c r="AT182" s="991">
        <v>2.0400000000000001E-2</v>
      </c>
      <c r="AU182" s="936" t="s">
        <v>158</v>
      </c>
      <c r="AV182" s="991" t="s">
        <v>158</v>
      </c>
      <c r="AW182" s="991">
        <v>2.0500000000000001E-2</v>
      </c>
      <c r="AX182" s="936" t="s">
        <v>158</v>
      </c>
      <c r="AY182" s="991" t="s">
        <v>158</v>
      </c>
      <c r="AZ182" s="991">
        <v>2.0500000000000001E-2</v>
      </c>
      <c r="BA182" s="991" t="s">
        <v>158</v>
      </c>
      <c r="BB182" s="991" t="s">
        <v>158</v>
      </c>
      <c r="BC182" s="991">
        <v>2.0500000000000001E-2</v>
      </c>
      <c r="BD182" s="991" t="s">
        <v>158</v>
      </c>
      <c r="BE182" s="991" t="s">
        <v>158</v>
      </c>
    </row>
    <row r="183" spans="1:57" s="928" customFormat="1" ht="16.5" customHeight="1" x14ac:dyDescent="0.3">
      <c r="A183" s="929"/>
      <c r="B183" s="927"/>
      <c r="C183" s="375"/>
      <c r="D183" s="375"/>
      <c r="E183" s="1275"/>
      <c r="F183" s="937" t="s">
        <v>1409</v>
      </c>
      <c r="G183" s="936">
        <v>1.8800000000000001E-2</v>
      </c>
      <c r="H183" s="936" t="s">
        <v>158</v>
      </c>
      <c r="I183" s="936" t="s">
        <v>158</v>
      </c>
      <c r="J183" s="936">
        <v>1.7399999999999999E-2</v>
      </c>
      <c r="K183" s="936" t="s">
        <v>158</v>
      </c>
      <c r="L183" s="936" t="s">
        <v>158</v>
      </c>
      <c r="M183" s="936">
        <v>1.7500000000000002E-2</v>
      </c>
      <c r="N183" s="936" t="s">
        <v>158</v>
      </c>
      <c r="O183" s="936" t="s">
        <v>158</v>
      </c>
      <c r="P183" s="936">
        <v>1.9699999999999999E-2</v>
      </c>
      <c r="Q183" s="936" t="s">
        <v>158</v>
      </c>
      <c r="R183" s="936" t="s">
        <v>158</v>
      </c>
      <c r="S183" s="936">
        <v>1.77E-2</v>
      </c>
      <c r="T183" s="936" t="s">
        <v>158</v>
      </c>
      <c r="U183" s="936" t="s">
        <v>158</v>
      </c>
      <c r="V183" s="990">
        <v>1.8800000000000001E-2</v>
      </c>
      <c r="W183" s="936" t="s">
        <v>158</v>
      </c>
      <c r="X183" s="990" t="s">
        <v>158</v>
      </c>
      <c r="Y183" s="990">
        <v>1.8800000000000001E-2</v>
      </c>
      <c r="Z183" s="936" t="s">
        <v>158</v>
      </c>
      <c r="AA183" s="990" t="s">
        <v>158</v>
      </c>
      <c r="AB183" s="991">
        <v>1.8599999999999998E-2</v>
      </c>
      <c r="AC183" s="936" t="s">
        <v>158</v>
      </c>
      <c r="AD183" s="991" t="s">
        <v>158</v>
      </c>
      <c r="AE183" s="991">
        <v>1.89E-2</v>
      </c>
      <c r="AF183" s="936" t="s">
        <v>158</v>
      </c>
      <c r="AG183" s="991" t="s">
        <v>158</v>
      </c>
      <c r="AH183" s="991">
        <v>1.8800000000000001E-2</v>
      </c>
      <c r="AI183" s="936" t="s">
        <v>158</v>
      </c>
      <c r="AJ183" s="991" t="s">
        <v>158</v>
      </c>
      <c r="AK183" s="991">
        <v>1.8800000000000001E-2</v>
      </c>
      <c r="AL183" s="936" t="s">
        <v>158</v>
      </c>
      <c r="AM183" s="991" t="s">
        <v>158</v>
      </c>
      <c r="AN183" s="991">
        <v>1.8800000000000001E-2</v>
      </c>
      <c r="AO183" s="936" t="s">
        <v>158</v>
      </c>
      <c r="AP183" s="991" t="s">
        <v>158</v>
      </c>
      <c r="AQ183" s="991">
        <v>1.89E-2</v>
      </c>
      <c r="AR183" s="936" t="s">
        <v>158</v>
      </c>
      <c r="AS183" s="991" t="s">
        <v>158</v>
      </c>
      <c r="AT183" s="991">
        <v>1.89E-2</v>
      </c>
      <c r="AU183" s="936" t="s">
        <v>158</v>
      </c>
      <c r="AV183" s="991" t="s">
        <v>158</v>
      </c>
      <c r="AW183" s="991">
        <v>1.89E-2</v>
      </c>
      <c r="AX183" s="936" t="s">
        <v>158</v>
      </c>
      <c r="AY183" s="991" t="s">
        <v>158</v>
      </c>
      <c r="AZ183" s="991">
        <v>1.8800000000000001E-2</v>
      </c>
      <c r="BA183" s="991" t="s">
        <v>158</v>
      </c>
      <c r="BB183" s="991" t="s">
        <v>158</v>
      </c>
      <c r="BC183" s="991">
        <v>1.8599999999999998E-2</v>
      </c>
      <c r="BD183" s="991" t="s">
        <v>158</v>
      </c>
      <c r="BE183" s="991" t="s">
        <v>158</v>
      </c>
    </row>
    <row r="184" spans="1:57" s="928" customFormat="1" ht="16.5" customHeight="1" x14ac:dyDescent="0.3">
      <c r="A184" s="929"/>
      <c r="B184" s="927"/>
      <c r="C184" s="375"/>
      <c r="D184" s="375"/>
      <c r="E184" s="1275"/>
      <c r="F184" s="937" t="s">
        <v>1410</v>
      </c>
      <c r="G184" s="936">
        <v>1.7500000000000002E-2</v>
      </c>
      <c r="H184" s="936" t="s">
        <v>158</v>
      </c>
      <c r="I184" s="936" t="s">
        <v>158</v>
      </c>
      <c r="J184" s="936">
        <v>1.6799999999999999E-2</v>
      </c>
      <c r="K184" s="936" t="s">
        <v>158</v>
      </c>
      <c r="L184" s="936" t="s">
        <v>158</v>
      </c>
      <c r="M184" s="936">
        <v>1.6899999999999998E-2</v>
      </c>
      <c r="N184" s="936" t="s">
        <v>158</v>
      </c>
      <c r="O184" s="936" t="s">
        <v>158</v>
      </c>
      <c r="P184" s="936">
        <v>1.7000000000000001E-2</v>
      </c>
      <c r="Q184" s="936" t="s">
        <v>158</v>
      </c>
      <c r="R184" s="936" t="s">
        <v>158</v>
      </c>
      <c r="S184" s="936">
        <v>1.7100000000000001E-2</v>
      </c>
      <c r="T184" s="936" t="s">
        <v>158</v>
      </c>
      <c r="U184" s="936" t="s">
        <v>158</v>
      </c>
      <c r="V184" s="990">
        <v>1.77E-2</v>
      </c>
      <c r="W184" s="936" t="s">
        <v>158</v>
      </c>
      <c r="X184" s="990" t="s">
        <v>158</v>
      </c>
      <c r="Y184" s="990">
        <v>1.7999999999999999E-2</v>
      </c>
      <c r="Z184" s="936" t="s">
        <v>158</v>
      </c>
      <c r="AA184" s="990" t="s">
        <v>158</v>
      </c>
      <c r="AB184" s="991">
        <v>1.8200000000000001E-2</v>
      </c>
      <c r="AC184" s="936" t="s">
        <v>158</v>
      </c>
      <c r="AD184" s="991" t="s">
        <v>158</v>
      </c>
      <c r="AE184" s="991">
        <v>1.7999999999999999E-2</v>
      </c>
      <c r="AF184" s="936" t="s">
        <v>158</v>
      </c>
      <c r="AG184" s="991" t="s">
        <v>158</v>
      </c>
      <c r="AH184" s="991">
        <v>1.7899999999999999E-2</v>
      </c>
      <c r="AI184" s="936" t="s">
        <v>158</v>
      </c>
      <c r="AJ184" s="991" t="s">
        <v>158</v>
      </c>
      <c r="AK184" s="991">
        <v>1.84E-2</v>
      </c>
      <c r="AL184" s="936" t="s">
        <v>158</v>
      </c>
      <c r="AM184" s="991" t="s">
        <v>158</v>
      </c>
      <c r="AN184" s="991">
        <v>1.8100000000000002E-2</v>
      </c>
      <c r="AO184" s="936" t="s">
        <v>158</v>
      </c>
      <c r="AP184" s="991" t="s">
        <v>158</v>
      </c>
      <c r="AQ184" s="991">
        <v>1.8499999999999999E-2</v>
      </c>
      <c r="AR184" s="936" t="s">
        <v>158</v>
      </c>
      <c r="AS184" s="991" t="s">
        <v>158</v>
      </c>
      <c r="AT184" s="991">
        <v>1.84E-2</v>
      </c>
      <c r="AU184" s="936" t="s">
        <v>158</v>
      </c>
      <c r="AV184" s="991" t="s">
        <v>158</v>
      </c>
      <c r="AW184" s="991">
        <v>1.7999999999999999E-2</v>
      </c>
      <c r="AX184" s="936" t="s">
        <v>158</v>
      </c>
      <c r="AY184" s="991" t="s">
        <v>158</v>
      </c>
      <c r="AZ184" s="991">
        <v>1.8100000000000002E-2</v>
      </c>
      <c r="BA184" s="991" t="s">
        <v>158</v>
      </c>
      <c r="BB184" s="991" t="s">
        <v>158</v>
      </c>
      <c r="BC184" s="991">
        <v>1.84E-2</v>
      </c>
      <c r="BD184" s="991" t="s">
        <v>158</v>
      </c>
      <c r="BE184" s="991" t="s">
        <v>158</v>
      </c>
    </row>
    <row r="185" spans="1:57" s="928" customFormat="1" ht="16.5" customHeight="1" x14ac:dyDescent="0.3">
      <c r="A185" s="929"/>
      <c r="B185" s="927"/>
      <c r="C185" s="375"/>
      <c r="D185" s="375"/>
      <c r="E185" s="1275"/>
      <c r="F185" s="937" t="s">
        <v>1411</v>
      </c>
      <c r="G185" s="936">
        <v>1.8200000000000001E-2</v>
      </c>
      <c r="H185" s="936" t="s">
        <v>158</v>
      </c>
      <c r="I185" s="936" t="s">
        <v>158</v>
      </c>
      <c r="J185" s="936">
        <v>1.8200000000000001E-2</v>
      </c>
      <c r="K185" s="936" t="s">
        <v>158</v>
      </c>
      <c r="L185" s="936" t="s">
        <v>158</v>
      </c>
      <c r="M185" s="936">
        <v>1.8200000000000001E-2</v>
      </c>
      <c r="N185" s="936" t="s">
        <v>158</v>
      </c>
      <c r="O185" s="936" t="s">
        <v>158</v>
      </c>
      <c r="P185" s="936">
        <v>1.8200000000000001E-2</v>
      </c>
      <c r="Q185" s="936" t="s">
        <v>158</v>
      </c>
      <c r="R185" s="936" t="s">
        <v>158</v>
      </c>
      <c r="S185" s="936">
        <v>1.7999999999999999E-2</v>
      </c>
      <c r="T185" s="936" t="s">
        <v>158</v>
      </c>
      <c r="U185" s="936" t="s">
        <v>158</v>
      </c>
      <c r="V185" s="990">
        <v>1.7999999999999999E-2</v>
      </c>
      <c r="W185" s="936" t="s">
        <v>158</v>
      </c>
      <c r="X185" s="990" t="s">
        <v>158</v>
      </c>
      <c r="Y185" s="990">
        <v>1.7999999999999999E-2</v>
      </c>
      <c r="Z185" s="936" t="s">
        <v>158</v>
      </c>
      <c r="AA185" s="990" t="s">
        <v>158</v>
      </c>
      <c r="AB185" s="991">
        <v>1.7999999999999999E-2</v>
      </c>
      <c r="AC185" s="936" t="s">
        <v>158</v>
      </c>
      <c r="AD185" s="991" t="s">
        <v>158</v>
      </c>
      <c r="AE185" s="991">
        <v>1.7999999999999999E-2</v>
      </c>
      <c r="AF185" s="936" t="s">
        <v>158</v>
      </c>
      <c r="AG185" s="991" t="s">
        <v>158</v>
      </c>
      <c r="AH185" s="991">
        <v>1.8200000000000001E-2</v>
      </c>
      <c r="AI185" s="936" t="s">
        <v>158</v>
      </c>
      <c r="AJ185" s="991" t="s">
        <v>158</v>
      </c>
      <c r="AK185" s="991">
        <v>1.8200000000000001E-2</v>
      </c>
      <c r="AL185" s="936" t="s">
        <v>158</v>
      </c>
      <c r="AM185" s="991" t="s">
        <v>158</v>
      </c>
      <c r="AN185" s="991">
        <v>1.8200000000000001E-2</v>
      </c>
      <c r="AO185" s="936" t="s">
        <v>158</v>
      </c>
      <c r="AP185" s="991" t="s">
        <v>158</v>
      </c>
      <c r="AQ185" s="991">
        <v>1.8200000000000001E-2</v>
      </c>
      <c r="AR185" s="936" t="s">
        <v>158</v>
      </c>
      <c r="AS185" s="991" t="s">
        <v>158</v>
      </c>
      <c r="AT185" s="991">
        <v>1.8200000000000001E-2</v>
      </c>
      <c r="AU185" s="936" t="s">
        <v>158</v>
      </c>
      <c r="AV185" s="991" t="s">
        <v>158</v>
      </c>
      <c r="AW185" s="991">
        <v>1.8200000000000001E-2</v>
      </c>
      <c r="AX185" s="936" t="s">
        <v>158</v>
      </c>
      <c r="AY185" s="991" t="s">
        <v>158</v>
      </c>
      <c r="AZ185" s="991">
        <v>1.8200000000000001E-2</v>
      </c>
      <c r="BA185" s="991" t="s">
        <v>158</v>
      </c>
      <c r="BB185" s="991" t="s">
        <v>158</v>
      </c>
      <c r="BC185" s="991">
        <v>1.8200000000000001E-2</v>
      </c>
      <c r="BD185" s="991" t="s">
        <v>158</v>
      </c>
      <c r="BE185" s="991" t="s">
        <v>158</v>
      </c>
    </row>
    <row r="186" spans="1:57" s="928" customFormat="1" ht="16.5" customHeight="1" x14ac:dyDescent="0.3">
      <c r="A186" s="929"/>
      <c r="B186" s="927"/>
      <c r="C186" s="375"/>
      <c r="D186" s="375"/>
      <c r="E186" s="1275"/>
      <c r="F186" s="937" t="s">
        <v>1412</v>
      </c>
      <c r="G186" s="936">
        <v>2.0799999999999999E-2</v>
      </c>
      <c r="H186" s="936" t="s">
        <v>158</v>
      </c>
      <c r="I186" s="936" t="s">
        <v>158</v>
      </c>
      <c r="J186" s="936">
        <v>2.0899999999999998E-2</v>
      </c>
      <c r="K186" s="936" t="s">
        <v>158</v>
      </c>
      <c r="L186" s="936" t="s">
        <v>158</v>
      </c>
      <c r="M186" s="936">
        <v>2.0899999999999998E-2</v>
      </c>
      <c r="N186" s="936" t="s">
        <v>158</v>
      </c>
      <c r="O186" s="936" t="s">
        <v>158</v>
      </c>
      <c r="P186" s="936">
        <v>2.1299999999999999E-2</v>
      </c>
      <c r="Q186" s="936" t="s">
        <v>158</v>
      </c>
      <c r="R186" s="936" t="s">
        <v>158</v>
      </c>
      <c r="S186" s="936">
        <v>2.0899999999999998E-2</v>
      </c>
      <c r="T186" s="936" t="s">
        <v>158</v>
      </c>
      <c r="U186" s="936" t="s">
        <v>158</v>
      </c>
      <c r="V186" s="990">
        <v>2.1000000000000001E-2</v>
      </c>
      <c r="W186" s="936" t="s">
        <v>158</v>
      </c>
      <c r="X186" s="990" t="s">
        <v>158</v>
      </c>
      <c r="Y186" s="990">
        <v>2.1000000000000001E-2</v>
      </c>
      <c r="Z186" s="936" t="s">
        <v>158</v>
      </c>
      <c r="AA186" s="990" t="s">
        <v>158</v>
      </c>
      <c r="AB186" s="991">
        <v>2.0199999999999999E-2</v>
      </c>
      <c r="AC186" s="936" t="s">
        <v>158</v>
      </c>
      <c r="AD186" s="991" t="s">
        <v>158</v>
      </c>
      <c r="AE186" s="991">
        <v>2.01E-2</v>
      </c>
      <c r="AF186" s="936" t="s">
        <v>158</v>
      </c>
      <c r="AG186" s="991" t="s">
        <v>158</v>
      </c>
      <c r="AH186" s="991">
        <v>2.01E-2</v>
      </c>
      <c r="AI186" s="936" t="s">
        <v>158</v>
      </c>
      <c r="AJ186" s="991" t="s">
        <v>158</v>
      </c>
      <c r="AK186" s="991">
        <v>2.06E-2</v>
      </c>
      <c r="AL186" s="936" t="s">
        <v>158</v>
      </c>
      <c r="AM186" s="991" t="s">
        <v>158</v>
      </c>
      <c r="AN186" s="991">
        <v>2.01E-2</v>
      </c>
      <c r="AO186" s="936" t="s">
        <v>158</v>
      </c>
      <c r="AP186" s="991" t="s">
        <v>158</v>
      </c>
      <c r="AQ186" s="991">
        <v>2.0799999999999999E-2</v>
      </c>
      <c r="AR186" s="936" t="s">
        <v>158</v>
      </c>
      <c r="AS186" s="991" t="s">
        <v>158</v>
      </c>
      <c r="AT186" s="991">
        <v>2.0199999999999999E-2</v>
      </c>
      <c r="AU186" s="936" t="s">
        <v>158</v>
      </c>
      <c r="AV186" s="991" t="s">
        <v>158</v>
      </c>
      <c r="AW186" s="991">
        <v>2.0199999999999999E-2</v>
      </c>
      <c r="AX186" s="936" t="s">
        <v>158</v>
      </c>
      <c r="AY186" s="991" t="s">
        <v>158</v>
      </c>
      <c r="AZ186" s="991">
        <v>2.06E-2</v>
      </c>
      <c r="BA186" s="991" t="s">
        <v>158</v>
      </c>
      <c r="BB186" s="991" t="s">
        <v>158</v>
      </c>
      <c r="BC186" s="991">
        <v>2.07E-2</v>
      </c>
      <c r="BD186" s="991" t="s">
        <v>158</v>
      </c>
      <c r="BE186" s="991" t="s">
        <v>158</v>
      </c>
    </row>
    <row r="187" spans="1:57" s="928" customFormat="1" ht="16.5" customHeight="1" x14ac:dyDescent="0.3">
      <c r="A187" s="929"/>
      <c r="B187" s="927"/>
      <c r="C187" s="375"/>
      <c r="D187" s="375"/>
      <c r="E187" s="1275"/>
      <c r="F187" s="937" t="s">
        <v>1413</v>
      </c>
      <c r="G187" s="936">
        <v>2.0400000000000001E-2</v>
      </c>
      <c r="H187" s="936" t="s">
        <v>158</v>
      </c>
      <c r="I187" s="936" t="s">
        <v>158</v>
      </c>
      <c r="J187" s="936">
        <v>2.01E-2</v>
      </c>
      <c r="K187" s="936" t="s">
        <v>158</v>
      </c>
      <c r="L187" s="936" t="s">
        <v>158</v>
      </c>
      <c r="M187" s="936">
        <v>2.0400000000000001E-2</v>
      </c>
      <c r="N187" s="936" t="s">
        <v>158</v>
      </c>
      <c r="O187" s="936" t="s">
        <v>158</v>
      </c>
      <c r="P187" s="936">
        <v>2.0299999999999999E-2</v>
      </c>
      <c r="Q187" s="936" t="s">
        <v>158</v>
      </c>
      <c r="R187" s="936" t="s">
        <v>158</v>
      </c>
      <c r="S187" s="936">
        <v>1.9E-2</v>
      </c>
      <c r="T187" s="936" t="s">
        <v>158</v>
      </c>
      <c r="U187" s="936" t="s">
        <v>158</v>
      </c>
      <c r="V187" s="990">
        <v>1.9099999999999999E-2</v>
      </c>
      <c r="W187" s="936" t="s">
        <v>158</v>
      </c>
      <c r="X187" s="990" t="s">
        <v>158</v>
      </c>
      <c r="Y187" s="990">
        <v>1.9099999999999999E-2</v>
      </c>
      <c r="Z187" s="936" t="s">
        <v>158</v>
      </c>
      <c r="AA187" s="990" t="s">
        <v>158</v>
      </c>
      <c r="AB187" s="991">
        <v>1.9099999999999999E-2</v>
      </c>
      <c r="AC187" s="936" t="s">
        <v>158</v>
      </c>
      <c r="AD187" s="991" t="s">
        <v>158</v>
      </c>
      <c r="AE187" s="991">
        <v>1.9199999999999998E-2</v>
      </c>
      <c r="AF187" s="936" t="s">
        <v>158</v>
      </c>
      <c r="AG187" s="991" t="s">
        <v>158</v>
      </c>
      <c r="AH187" s="991">
        <v>1.9199999999999998E-2</v>
      </c>
      <c r="AI187" s="936" t="s">
        <v>158</v>
      </c>
      <c r="AJ187" s="991" t="s">
        <v>158</v>
      </c>
      <c r="AK187" s="991">
        <v>1.9300000000000001E-2</v>
      </c>
      <c r="AL187" s="936" t="s">
        <v>158</v>
      </c>
      <c r="AM187" s="991" t="s">
        <v>158</v>
      </c>
      <c r="AN187" s="991">
        <v>1.9300000000000001E-2</v>
      </c>
      <c r="AO187" s="936" t="s">
        <v>158</v>
      </c>
      <c r="AP187" s="991" t="s">
        <v>158</v>
      </c>
      <c r="AQ187" s="991">
        <v>1.9300000000000001E-2</v>
      </c>
      <c r="AR187" s="936" t="s">
        <v>158</v>
      </c>
      <c r="AS187" s="991" t="s">
        <v>158</v>
      </c>
      <c r="AT187" s="991">
        <v>1.9199999999999998E-2</v>
      </c>
      <c r="AU187" s="936" t="s">
        <v>158</v>
      </c>
      <c r="AV187" s="991" t="s">
        <v>158</v>
      </c>
      <c r="AW187" s="991">
        <v>1.9300000000000001E-2</v>
      </c>
      <c r="AX187" s="936" t="s">
        <v>158</v>
      </c>
      <c r="AY187" s="991" t="s">
        <v>158</v>
      </c>
      <c r="AZ187" s="991">
        <v>1.9300000000000001E-2</v>
      </c>
      <c r="BA187" s="991" t="s">
        <v>158</v>
      </c>
      <c r="BB187" s="991" t="s">
        <v>158</v>
      </c>
      <c r="BC187" s="991">
        <v>1.9199999999999998E-2</v>
      </c>
      <c r="BD187" s="991" t="s">
        <v>158</v>
      </c>
      <c r="BE187" s="991" t="s">
        <v>158</v>
      </c>
    </row>
    <row r="188" spans="1:57" s="928" customFormat="1" ht="16.5" customHeight="1" x14ac:dyDescent="0.3">
      <c r="A188" s="929"/>
      <c r="B188" s="927"/>
      <c r="C188" s="375"/>
      <c r="D188" s="375"/>
      <c r="E188" s="1275"/>
      <c r="F188" s="937" t="s">
        <v>1414</v>
      </c>
      <c r="G188" s="936">
        <v>1.9199999999999998E-2</v>
      </c>
      <c r="H188" s="936" t="s">
        <v>158</v>
      </c>
      <c r="I188" s="936" t="s">
        <v>158</v>
      </c>
      <c r="J188" s="936">
        <v>1.9199999999999998E-2</v>
      </c>
      <c r="K188" s="936" t="s">
        <v>158</v>
      </c>
      <c r="L188" s="936" t="s">
        <v>158</v>
      </c>
      <c r="M188" s="936">
        <v>1.9199999999999998E-2</v>
      </c>
      <c r="N188" s="936" t="s">
        <v>158</v>
      </c>
      <c r="O188" s="936" t="s">
        <v>158</v>
      </c>
      <c r="P188" s="936">
        <v>1.9300000000000001E-2</v>
      </c>
      <c r="Q188" s="936" t="s">
        <v>158</v>
      </c>
      <c r="R188" s="936" t="s">
        <v>158</v>
      </c>
      <c r="S188" s="936">
        <v>1.84E-2</v>
      </c>
      <c r="T188" s="936" t="s">
        <v>158</v>
      </c>
      <c r="U188" s="936" t="s">
        <v>158</v>
      </c>
      <c r="V188" s="990">
        <v>1.8499999999999999E-2</v>
      </c>
      <c r="W188" s="936" t="s">
        <v>158</v>
      </c>
      <c r="X188" s="990" t="s">
        <v>158</v>
      </c>
      <c r="Y188" s="990">
        <v>1.8499999999999999E-2</v>
      </c>
      <c r="Z188" s="936" t="s">
        <v>158</v>
      </c>
      <c r="AA188" s="990" t="s">
        <v>158</v>
      </c>
      <c r="AB188" s="991">
        <v>1.84E-2</v>
      </c>
      <c r="AC188" s="936" t="s">
        <v>158</v>
      </c>
      <c r="AD188" s="991" t="s">
        <v>158</v>
      </c>
      <c r="AE188" s="991">
        <v>1.84E-2</v>
      </c>
      <c r="AF188" s="936" t="s">
        <v>158</v>
      </c>
      <c r="AG188" s="991" t="s">
        <v>158</v>
      </c>
      <c r="AH188" s="991">
        <v>1.78E-2</v>
      </c>
      <c r="AI188" s="936" t="s">
        <v>158</v>
      </c>
      <c r="AJ188" s="991" t="s">
        <v>158</v>
      </c>
      <c r="AK188" s="991">
        <v>1.78E-2</v>
      </c>
      <c r="AL188" s="936" t="s">
        <v>158</v>
      </c>
      <c r="AM188" s="991" t="s">
        <v>158</v>
      </c>
      <c r="AN188" s="991">
        <v>1.78E-2</v>
      </c>
      <c r="AO188" s="936" t="s">
        <v>158</v>
      </c>
      <c r="AP188" s="991" t="s">
        <v>158</v>
      </c>
      <c r="AQ188" s="991">
        <v>1.78E-2</v>
      </c>
      <c r="AR188" s="936" t="s">
        <v>158</v>
      </c>
      <c r="AS188" s="991" t="s">
        <v>158</v>
      </c>
      <c r="AT188" s="991">
        <v>1.77E-2</v>
      </c>
      <c r="AU188" s="936" t="s">
        <v>158</v>
      </c>
      <c r="AV188" s="991" t="s">
        <v>158</v>
      </c>
      <c r="AW188" s="991">
        <v>1.77E-2</v>
      </c>
      <c r="AX188" s="936" t="s">
        <v>158</v>
      </c>
      <c r="AY188" s="991" t="s">
        <v>158</v>
      </c>
      <c r="AZ188" s="991">
        <v>1.7600000000000001E-2</v>
      </c>
      <c r="BA188" s="991" t="s">
        <v>158</v>
      </c>
      <c r="BB188" s="991" t="s">
        <v>158</v>
      </c>
      <c r="BC188" s="991">
        <v>1.7500000000000002E-2</v>
      </c>
      <c r="BD188" s="991" t="s">
        <v>158</v>
      </c>
      <c r="BE188" s="991" t="s">
        <v>158</v>
      </c>
    </row>
    <row r="189" spans="1:57" s="928" customFormat="1" ht="16.5" customHeight="1" x14ac:dyDescent="0.3">
      <c r="A189" s="929"/>
      <c r="B189" s="927"/>
      <c r="C189" s="375"/>
      <c r="D189" s="375"/>
      <c r="E189" s="1275"/>
      <c r="F189" s="937" t="s">
        <v>1415</v>
      </c>
      <c r="G189" s="936">
        <v>1.7999999999999999E-2</v>
      </c>
      <c r="H189" s="936" t="s">
        <v>158</v>
      </c>
      <c r="I189" s="936" t="s">
        <v>158</v>
      </c>
      <c r="J189" s="936">
        <v>1.8100000000000002E-2</v>
      </c>
      <c r="K189" s="936" t="s">
        <v>158</v>
      </c>
      <c r="L189" s="936" t="s">
        <v>158</v>
      </c>
      <c r="M189" s="936">
        <v>1.7999999999999999E-2</v>
      </c>
      <c r="N189" s="936" t="s">
        <v>158</v>
      </c>
      <c r="O189" s="936" t="s">
        <v>158</v>
      </c>
      <c r="P189" s="936">
        <v>1.83E-2</v>
      </c>
      <c r="Q189" s="936" t="s">
        <v>158</v>
      </c>
      <c r="R189" s="936" t="s">
        <v>158</v>
      </c>
      <c r="S189" s="936">
        <v>1.7500000000000002E-2</v>
      </c>
      <c r="T189" s="936" t="s">
        <v>158</v>
      </c>
      <c r="U189" s="936" t="s">
        <v>158</v>
      </c>
      <c r="V189" s="990">
        <v>1.7500000000000002E-2</v>
      </c>
      <c r="W189" s="936" t="s">
        <v>158</v>
      </c>
      <c r="X189" s="990" t="s">
        <v>158</v>
      </c>
      <c r="Y189" s="990">
        <v>1.7500000000000002E-2</v>
      </c>
      <c r="Z189" s="936" t="s">
        <v>158</v>
      </c>
      <c r="AA189" s="990" t="s">
        <v>158</v>
      </c>
      <c r="AB189" s="991">
        <v>1.7399999999999999E-2</v>
      </c>
      <c r="AC189" s="936" t="s">
        <v>158</v>
      </c>
      <c r="AD189" s="991" t="s">
        <v>158</v>
      </c>
      <c r="AE189" s="991">
        <v>1.7399999999999999E-2</v>
      </c>
      <c r="AF189" s="936" t="s">
        <v>158</v>
      </c>
      <c r="AG189" s="991" t="s">
        <v>158</v>
      </c>
      <c r="AH189" s="991">
        <v>1.7500000000000002E-2</v>
      </c>
      <c r="AI189" s="936" t="s">
        <v>158</v>
      </c>
      <c r="AJ189" s="991" t="s">
        <v>158</v>
      </c>
      <c r="AK189" s="991">
        <v>1.7500000000000002E-2</v>
      </c>
      <c r="AL189" s="936" t="s">
        <v>158</v>
      </c>
      <c r="AM189" s="991" t="s">
        <v>158</v>
      </c>
      <c r="AN189" s="991">
        <v>1.7500000000000002E-2</v>
      </c>
      <c r="AO189" s="936" t="s">
        <v>158</v>
      </c>
      <c r="AP189" s="991" t="s">
        <v>158</v>
      </c>
      <c r="AQ189" s="991">
        <v>1.7600000000000001E-2</v>
      </c>
      <c r="AR189" s="936" t="s">
        <v>158</v>
      </c>
      <c r="AS189" s="991" t="s">
        <v>158</v>
      </c>
      <c r="AT189" s="991">
        <v>1.7500000000000002E-2</v>
      </c>
      <c r="AU189" s="936" t="s">
        <v>158</v>
      </c>
      <c r="AV189" s="991" t="s">
        <v>158</v>
      </c>
      <c r="AW189" s="991">
        <v>1.7600000000000001E-2</v>
      </c>
      <c r="AX189" s="936" t="s">
        <v>158</v>
      </c>
      <c r="AY189" s="991" t="s">
        <v>158</v>
      </c>
      <c r="AZ189" s="991">
        <v>1.7500000000000002E-2</v>
      </c>
      <c r="BA189" s="991" t="s">
        <v>158</v>
      </c>
      <c r="BB189" s="991" t="s">
        <v>158</v>
      </c>
      <c r="BC189" s="991">
        <v>1.7500000000000002E-2</v>
      </c>
      <c r="BD189" s="991" t="s">
        <v>158</v>
      </c>
      <c r="BE189" s="991" t="s">
        <v>158</v>
      </c>
    </row>
    <row r="190" spans="1:57" s="928" customFormat="1" ht="16.5" customHeight="1" x14ac:dyDescent="0.3">
      <c r="A190" s="929"/>
      <c r="B190" s="927"/>
      <c r="C190" s="375"/>
      <c r="D190" s="375"/>
      <c r="E190" s="1275"/>
      <c r="F190" s="937" t="s">
        <v>1416</v>
      </c>
      <c r="G190" s="936">
        <v>1.9E-2</v>
      </c>
      <c r="H190" s="936" t="s">
        <v>158</v>
      </c>
      <c r="I190" s="936" t="s">
        <v>158</v>
      </c>
      <c r="J190" s="936">
        <v>1.9300000000000001E-2</v>
      </c>
      <c r="K190" s="936" t="s">
        <v>158</v>
      </c>
      <c r="L190" s="936" t="s">
        <v>158</v>
      </c>
      <c r="M190" s="936">
        <v>2.0500000000000001E-2</v>
      </c>
      <c r="N190" s="936" t="s">
        <v>158</v>
      </c>
      <c r="O190" s="936" t="s">
        <v>158</v>
      </c>
      <c r="P190" s="936">
        <v>2.1499999999999998E-2</v>
      </c>
      <c r="Q190" s="936" t="s">
        <v>158</v>
      </c>
      <c r="R190" s="936" t="s">
        <v>158</v>
      </c>
      <c r="S190" s="936">
        <v>1.89E-2</v>
      </c>
      <c r="T190" s="936" t="s">
        <v>158</v>
      </c>
      <c r="U190" s="936" t="s">
        <v>158</v>
      </c>
      <c r="V190" s="990">
        <v>1.89E-2</v>
      </c>
      <c r="W190" s="936" t="s">
        <v>158</v>
      </c>
      <c r="X190" s="990" t="s">
        <v>158</v>
      </c>
      <c r="Y190" s="990">
        <v>1.9E-2</v>
      </c>
      <c r="Z190" s="936" t="s">
        <v>158</v>
      </c>
      <c r="AA190" s="990" t="s">
        <v>158</v>
      </c>
      <c r="AB190" s="991">
        <v>1.8800000000000001E-2</v>
      </c>
      <c r="AC190" s="936" t="s">
        <v>158</v>
      </c>
      <c r="AD190" s="991" t="s">
        <v>158</v>
      </c>
      <c r="AE190" s="991">
        <v>1.9099999999999999E-2</v>
      </c>
      <c r="AF190" s="936" t="s">
        <v>158</v>
      </c>
      <c r="AG190" s="991" t="s">
        <v>158</v>
      </c>
      <c r="AH190" s="991">
        <v>1.9300000000000001E-2</v>
      </c>
      <c r="AI190" s="936" t="s">
        <v>158</v>
      </c>
      <c r="AJ190" s="991" t="s">
        <v>158</v>
      </c>
      <c r="AK190" s="991">
        <v>1.9300000000000001E-2</v>
      </c>
      <c r="AL190" s="936" t="s">
        <v>158</v>
      </c>
      <c r="AM190" s="991" t="s">
        <v>158</v>
      </c>
      <c r="AN190" s="991">
        <v>1.9300000000000001E-2</v>
      </c>
      <c r="AO190" s="936" t="s">
        <v>158</v>
      </c>
      <c r="AP190" s="991" t="s">
        <v>158</v>
      </c>
      <c r="AQ190" s="991">
        <v>1.9599999999999999E-2</v>
      </c>
      <c r="AR190" s="936" t="s">
        <v>158</v>
      </c>
      <c r="AS190" s="991" t="s">
        <v>158</v>
      </c>
      <c r="AT190" s="991">
        <v>1.9599999999999999E-2</v>
      </c>
      <c r="AU190" s="936" t="s">
        <v>158</v>
      </c>
      <c r="AV190" s="991" t="s">
        <v>158</v>
      </c>
      <c r="AW190" s="991">
        <v>1.9400000000000001E-2</v>
      </c>
      <c r="AX190" s="936" t="s">
        <v>158</v>
      </c>
      <c r="AY190" s="991" t="s">
        <v>158</v>
      </c>
      <c r="AZ190" s="991">
        <v>1.9400000000000001E-2</v>
      </c>
      <c r="BA190" s="991" t="s">
        <v>158</v>
      </c>
      <c r="BB190" s="991" t="s">
        <v>158</v>
      </c>
      <c r="BC190" s="991">
        <v>1.9400000000000001E-2</v>
      </c>
      <c r="BD190" s="991" t="s">
        <v>158</v>
      </c>
      <c r="BE190" s="991" t="s">
        <v>158</v>
      </c>
    </row>
    <row r="191" spans="1:57" s="928" customFormat="1" ht="16.5" customHeight="1" x14ac:dyDescent="0.3">
      <c r="A191" s="929"/>
      <c r="B191" s="927"/>
      <c r="C191" s="375"/>
      <c r="D191" s="375"/>
      <c r="E191" s="1275"/>
      <c r="F191" s="937" t="s">
        <v>1417</v>
      </c>
      <c r="G191" s="936">
        <v>1.89E-2</v>
      </c>
      <c r="H191" s="936" t="s">
        <v>158</v>
      </c>
      <c r="I191" s="936" t="s">
        <v>158</v>
      </c>
      <c r="J191" s="936">
        <v>1.89E-2</v>
      </c>
      <c r="K191" s="936" t="s">
        <v>158</v>
      </c>
      <c r="L191" s="936" t="s">
        <v>158</v>
      </c>
      <c r="M191" s="936">
        <v>1.89E-2</v>
      </c>
      <c r="N191" s="936" t="s">
        <v>158</v>
      </c>
      <c r="O191" s="936" t="s">
        <v>158</v>
      </c>
      <c r="P191" s="936">
        <v>1.89E-2</v>
      </c>
      <c r="Q191" s="936" t="s">
        <v>158</v>
      </c>
      <c r="R191" s="936" t="s">
        <v>158</v>
      </c>
      <c r="S191" s="936">
        <v>1.8800000000000001E-2</v>
      </c>
      <c r="T191" s="936" t="s">
        <v>158</v>
      </c>
      <c r="U191" s="936" t="s">
        <v>158</v>
      </c>
      <c r="V191" s="990">
        <v>1.8800000000000001E-2</v>
      </c>
      <c r="W191" s="936" t="s">
        <v>158</v>
      </c>
      <c r="X191" s="990" t="s">
        <v>158</v>
      </c>
      <c r="Y191" s="990">
        <v>1.8800000000000001E-2</v>
      </c>
      <c r="Z191" s="936" t="s">
        <v>158</v>
      </c>
      <c r="AA191" s="990" t="s">
        <v>158</v>
      </c>
      <c r="AB191" s="991">
        <v>1.8800000000000001E-2</v>
      </c>
      <c r="AC191" s="936" t="s">
        <v>158</v>
      </c>
      <c r="AD191" s="991" t="s">
        <v>158</v>
      </c>
      <c r="AE191" s="991">
        <v>1.8800000000000001E-2</v>
      </c>
      <c r="AF191" s="936" t="s">
        <v>158</v>
      </c>
      <c r="AG191" s="991" t="s">
        <v>158</v>
      </c>
      <c r="AH191" s="991">
        <v>1.8800000000000001E-2</v>
      </c>
      <c r="AI191" s="936" t="s">
        <v>158</v>
      </c>
      <c r="AJ191" s="991" t="s">
        <v>158</v>
      </c>
      <c r="AK191" s="991">
        <v>1.8800000000000001E-2</v>
      </c>
      <c r="AL191" s="936" t="s">
        <v>158</v>
      </c>
      <c r="AM191" s="991" t="s">
        <v>158</v>
      </c>
      <c r="AN191" s="991">
        <v>1.8800000000000001E-2</v>
      </c>
      <c r="AO191" s="936" t="s">
        <v>158</v>
      </c>
      <c r="AP191" s="991" t="s">
        <v>158</v>
      </c>
      <c r="AQ191" s="991">
        <v>1.8800000000000001E-2</v>
      </c>
      <c r="AR191" s="936" t="s">
        <v>158</v>
      </c>
      <c r="AS191" s="991" t="s">
        <v>158</v>
      </c>
      <c r="AT191" s="991">
        <v>1.8800000000000001E-2</v>
      </c>
      <c r="AU191" s="936" t="s">
        <v>158</v>
      </c>
      <c r="AV191" s="991" t="s">
        <v>158</v>
      </c>
      <c r="AW191" s="991">
        <v>1.8800000000000001E-2</v>
      </c>
      <c r="AX191" s="936" t="s">
        <v>158</v>
      </c>
      <c r="AY191" s="991" t="s">
        <v>158</v>
      </c>
      <c r="AZ191" s="991">
        <v>1.8800000000000001E-2</v>
      </c>
      <c r="BA191" s="991" t="s">
        <v>158</v>
      </c>
      <c r="BB191" s="991" t="s">
        <v>158</v>
      </c>
      <c r="BC191" s="991">
        <v>1.8800000000000001E-2</v>
      </c>
      <c r="BD191" s="991" t="s">
        <v>158</v>
      </c>
      <c r="BE191" s="991" t="s">
        <v>158</v>
      </c>
    </row>
    <row r="192" spans="1:57" s="928" customFormat="1" ht="16.5" customHeight="1" x14ac:dyDescent="0.3">
      <c r="A192" s="929"/>
      <c r="B192" s="927"/>
      <c r="C192" s="375"/>
      <c r="D192" s="375"/>
      <c r="E192" s="1275"/>
      <c r="F192" s="937" t="s">
        <v>1418</v>
      </c>
      <c r="G192" s="936">
        <v>2.3E-2</v>
      </c>
      <c r="H192" s="936" t="s">
        <v>158</v>
      </c>
      <c r="I192" s="936" t="s">
        <v>158</v>
      </c>
      <c r="J192" s="936">
        <v>2.2200000000000001E-2</v>
      </c>
      <c r="K192" s="936" t="s">
        <v>158</v>
      </c>
      <c r="L192" s="936" t="s">
        <v>158</v>
      </c>
      <c r="M192" s="936">
        <v>2.3300000000000001E-2</v>
      </c>
      <c r="N192" s="936" t="s">
        <v>158</v>
      </c>
      <c r="O192" s="936" t="s">
        <v>158</v>
      </c>
      <c r="P192" s="936">
        <v>2.3300000000000001E-2</v>
      </c>
      <c r="Q192" s="936" t="s">
        <v>158</v>
      </c>
      <c r="R192" s="936" t="s">
        <v>158</v>
      </c>
      <c r="S192" s="936">
        <v>2.2499999999999999E-2</v>
      </c>
      <c r="T192" s="936" t="s">
        <v>158</v>
      </c>
      <c r="U192" s="936" t="s">
        <v>158</v>
      </c>
      <c r="V192" s="990">
        <v>2.1899999999999999E-2</v>
      </c>
      <c r="W192" s="936" t="s">
        <v>158</v>
      </c>
      <c r="X192" s="990" t="s">
        <v>158</v>
      </c>
      <c r="Y192" s="990">
        <v>2.1899999999999999E-2</v>
      </c>
      <c r="Z192" s="936" t="s">
        <v>158</v>
      </c>
      <c r="AA192" s="990" t="s">
        <v>158</v>
      </c>
      <c r="AB192" s="991">
        <v>2.1899999999999999E-2</v>
      </c>
      <c r="AC192" s="936" t="s">
        <v>158</v>
      </c>
      <c r="AD192" s="991" t="s">
        <v>158</v>
      </c>
      <c r="AE192" s="991">
        <v>2.1899999999999999E-2</v>
      </c>
      <c r="AF192" s="936" t="s">
        <v>158</v>
      </c>
      <c r="AG192" s="991" t="s">
        <v>158</v>
      </c>
      <c r="AH192" s="991">
        <v>2.1299999999999999E-2</v>
      </c>
      <c r="AI192" s="936" t="s">
        <v>158</v>
      </c>
      <c r="AJ192" s="991" t="s">
        <v>158</v>
      </c>
      <c r="AK192" s="991">
        <v>2.1399999999999999E-2</v>
      </c>
      <c r="AL192" s="936" t="s">
        <v>158</v>
      </c>
      <c r="AM192" s="991" t="s">
        <v>158</v>
      </c>
      <c r="AN192" s="991">
        <v>2.1399999999999999E-2</v>
      </c>
      <c r="AO192" s="936" t="s">
        <v>158</v>
      </c>
      <c r="AP192" s="991" t="s">
        <v>158</v>
      </c>
      <c r="AQ192" s="991">
        <v>2.1399999999999999E-2</v>
      </c>
      <c r="AR192" s="936" t="s">
        <v>158</v>
      </c>
      <c r="AS192" s="991" t="s">
        <v>158</v>
      </c>
      <c r="AT192" s="991">
        <v>2.1399999999999999E-2</v>
      </c>
      <c r="AU192" s="936" t="s">
        <v>158</v>
      </c>
      <c r="AV192" s="991" t="s">
        <v>158</v>
      </c>
      <c r="AW192" s="991">
        <v>2.1299999999999999E-2</v>
      </c>
      <c r="AX192" s="936" t="s">
        <v>158</v>
      </c>
      <c r="AY192" s="991" t="s">
        <v>158</v>
      </c>
      <c r="AZ192" s="991">
        <v>2.1299999999999999E-2</v>
      </c>
      <c r="BA192" s="991" t="s">
        <v>158</v>
      </c>
      <c r="BB192" s="991" t="s">
        <v>158</v>
      </c>
      <c r="BC192" s="991">
        <v>2.1299999999999999E-2</v>
      </c>
      <c r="BD192" s="991" t="s">
        <v>158</v>
      </c>
      <c r="BE192" s="991" t="s">
        <v>158</v>
      </c>
    </row>
    <row r="193" spans="1:57" s="928" customFormat="1" ht="16.5" customHeight="1" x14ac:dyDescent="0.3">
      <c r="A193" s="929"/>
      <c r="B193" s="927"/>
      <c r="C193" s="375"/>
      <c r="D193" s="375"/>
      <c r="E193" s="1275"/>
      <c r="F193" s="937" t="s">
        <v>1419</v>
      </c>
      <c r="G193" s="936">
        <v>1.95E-2</v>
      </c>
      <c r="H193" s="936" t="s">
        <v>158</v>
      </c>
      <c r="I193" s="936" t="s">
        <v>158</v>
      </c>
      <c r="J193" s="936">
        <v>1.9199999999999998E-2</v>
      </c>
      <c r="K193" s="936" t="s">
        <v>158</v>
      </c>
      <c r="L193" s="936" t="s">
        <v>158</v>
      </c>
      <c r="M193" s="936">
        <v>1.9300000000000001E-2</v>
      </c>
      <c r="N193" s="936" t="s">
        <v>158</v>
      </c>
      <c r="O193" s="936" t="s">
        <v>158</v>
      </c>
      <c r="P193" s="936">
        <v>1.9300000000000001E-2</v>
      </c>
      <c r="Q193" s="936" t="s">
        <v>158</v>
      </c>
      <c r="R193" s="936" t="s">
        <v>158</v>
      </c>
      <c r="S193" s="936">
        <v>1.8499999999999999E-2</v>
      </c>
      <c r="T193" s="936" t="s">
        <v>158</v>
      </c>
      <c r="U193" s="936" t="s">
        <v>158</v>
      </c>
      <c r="V193" s="990">
        <v>1.8599999999999998E-2</v>
      </c>
      <c r="W193" s="936" t="s">
        <v>158</v>
      </c>
      <c r="X193" s="990" t="s">
        <v>158</v>
      </c>
      <c r="Y193" s="990">
        <v>1.8599999999999998E-2</v>
      </c>
      <c r="Z193" s="936" t="s">
        <v>158</v>
      </c>
      <c r="AA193" s="990" t="s">
        <v>158</v>
      </c>
      <c r="AB193" s="991">
        <v>1.8499999999999999E-2</v>
      </c>
      <c r="AC193" s="936" t="s">
        <v>158</v>
      </c>
      <c r="AD193" s="991" t="s">
        <v>158</v>
      </c>
      <c r="AE193" s="991">
        <v>1.8499999999999999E-2</v>
      </c>
      <c r="AF193" s="936" t="s">
        <v>158</v>
      </c>
      <c r="AG193" s="991" t="s">
        <v>158</v>
      </c>
      <c r="AH193" s="991">
        <v>1.8200000000000001E-2</v>
      </c>
      <c r="AI193" s="936" t="s">
        <v>158</v>
      </c>
      <c r="AJ193" s="991" t="s">
        <v>158</v>
      </c>
      <c r="AK193" s="991">
        <v>1.8100000000000002E-2</v>
      </c>
      <c r="AL193" s="936" t="s">
        <v>158</v>
      </c>
      <c r="AM193" s="991" t="s">
        <v>158</v>
      </c>
      <c r="AN193" s="991">
        <v>1.8100000000000002E-2</v>
      </c>
      <c r="AO193" s="936" t="s">
        <v>158</v>
      </c>
      <c r="AP193" s="991" t="s">
        <v>158</v>
      </c>
      <c r="AQ193" s="991">
        <v>1.8100000000000002E-2</v>
      </c>
      <c r="AR193" s="936" t="s">
        <v>158</v>
      </c>
      <c r="AS193" s="991" t="s">
        <v>158</v>
      </c>
      <c r="AT193" s="991">
        <v>1.7999999999999999E-2</v>
      </c>
      <c r="AU193" s="936" t="s">
        <v>158</v>
      </c>
      <c r="AV193" s="991" t="s">
        <v>158</v>
      </c>
      <c r="AW193" s="991">
        <v>1.8100000000000002E-2</v>
      </c>
      <c r="AX193" s="936" t="s">
        <v>158</v>
      </c>
      <c r="AY193" s="991" t="s">
        <v>158</v>
      </c>
      <c r="AZ193" s="991">
        <v>1.7999999999999999E-2</v>
      </c>
      <c r="BA193" s="991" t="s">
        <v>158</v>
      </c>
      <c r="BB193" s="991" t="s">
        <v>158</v>
      </c>
      <c r="BC193" s="991">
        <v>1.7999999999999999E-2</v>
      </c>
      <c r="BD193" s="991" t="s">
        <v>158</v>
      </c>
      <c r="BE193" s="991" t="s">
        <v>158</v>
      </c>
    </row>
    <row r="194" spans="1:57" s="928" customFormat="1" ht="16.5" customHeight="1" x14ac:dyDescent="0.3">
      <c r="A194" s="929"/>
      <c r="B194" s="927"/>
      <c r="C194" s="375"/>
      <c r="D194" s="375"/>
      <c r="E194" s="1275"/>
      <c r="F194" s="937" t="s">
        <v>1420</v>
      </c>
      <c r="G194" s="936">
        <v>2.0500000000000001E-2</v>
      </c>
      <c r="H194" s="936" t="s">
        <v>158</v>
      </c>
      <c r="I194" s="936" t="s">
        <v>158</v>
      </c>
      <c r="J194" s="936">
        <v>1.9599999999999999E-2</v>
      </c>
      <c r="K194" s="936" t="s">
        <v>158</v>
      </c>
      <c r="L194" s="936" t="s">
        <v>158</v>
      </c>
      <c r="M194" s="936">
        <v>2.06E-2</v>
      </c>
      <c r="N194" s="936" t="s">
        <v>158</v>
      </c>
      <c r="O194" s="936" t="s">
        <v>158</v>
      </c>
      <c r="P194" s="936">
        <v>2.0500000000000001E-2</v>
      </c>
      <c r="Q194" s="936" t="s">
        <v>158</v>
      </c>
      <c r="R194" s="936" t="s">
        <v>158</v>
      </c>
      <c r="S194" s="936">
        <v>1.8599999999999998E-2</v>
      </c>
      <c r="T194" s="936" t="s">
        <v>158</v>
      </c>
      <c r="U194" s="936" t="s">
        <v>158</v>
      </c>
      <c r="V194" s="990">
        <v>1.9E-2</v>
      </c>
      <c r="W194" s="936" t="s">
        <v>158</v>
      </c>
      <c r="X194" s="990" t="s">
        <v>158</v>
      </c>
      <c r="Y194" s="990">
        <v>1.89E-2</v>
      </c>
      <c r="Z194" s="936" t="s">
        <v>158</v>
      </c>
      <c r="AA194" s="990" t="s">
        <v>158</v>
      </c>
      <c r="AB194" s="991">
        <v>1.9400000000000001E-2</v>
      </c>
      <c r="AC194" s="936" t="s">
        <v>158</v>
      </c>
      <c r="AD194" s="991" t="s">
        <v>158</v>
      </c>
      <c r="AE194" s="991">
        <v>1.9099999999999999E-2</v>
      </c>
      <c r="AF194" s="936" t="s">
        <v>158</v>
      </c>
      <c r="AG194" s="991" t="s">
        <v>158</v>
      </c>
      <c r="AH194" s="991">
        <v>1.84E-2</v>
      </c>
      <c r="AI194" s="936" t="s">
        <v>158</v>
      </c>
      <c r="AJ194" s="991" t="s">
        <v>158</v>
      </c>
      <c r="AK194" s="991">
        <v>1.83E-2</v>
      </c>
      <c r="AL194" s="936" t="s">
        <v>158</v>
      </c>
      <c r="AM194" s="991" t="s">
        <v>158</v>
      </c>
      <c r="AN194" s="991">
        <v>1.84E-2</v>
      </c>
      <c r="AO194" s="936" t="s">
        <v>158</v>
      </c>
      <c r="AP194" s="991" t="s">
        <v>158</v>
      </c>
      <c r="AQ194" s="991">
        <v>1.84E-2</v>
      </c>
      <c r="AR194" s="936" t="s">
        <v>158</v>
      </c>
      <c r="AS194" s="991" t="s">
        <v>158</v>
      </c>
      <c r="AT194" s="991">
        <v>1.83E-2</v>
      </c>
      <c r="AU194" s="936" t="s">
        <v>158</v>
      </c>
      <c r="AV194" s="991" t="s">
        <v>158</v>
      </c>
      <c r="AW194" s="991">
        <v>1.8499999999999999E-2</v>
      </c>
      <c r="AX194" s="936" t="s">
        <v>158</v>
      </c>
      <c r="AY194" s="991" t="s">
        <v>158</v>
      </c>
      <c r="AZ194" s="991">
        <v>1.8499999999999999E-2</v>
      </c>
      <c r="BA194" s="991" t="s">
        <v>158</v>
      </c>
      <c r="BB194" s="991" t="s">
        <v>158</v>
      </c>
      <c r="BC194" s="991">
        <v>1.8499999999999999E-2</v>
      </c>
      <c r="BD194" s="991" t="s">
        <v>158</v>
      </c>
      <c r="BE194" s="991" t="s">
        <v>158</v>
      </c>
    </row>
    <row r="195" spans="1:57" s="928" customFormat="1" ht="16.5" customHeight="1" x14ac:dyDescent="0.3">
      <c r="A195" s="929"/>
      <c r="B195" s="927"/>
      <c r="C195" s="375"/>
      <c r="D195" s="375"/>
      <c r="E195" s="1275"/>
      <c r="F195" s="937" t="s">
        <v>1421</v>
      </c>
      <c r="G195" s="936">
        <v>2.2100000000000002E-2</v>
      </c>
      <c r="H195" s="936" t="s">
        <v>158</v>
      </c>
      <c r="I195" s="936" t="s">
        <v>158</v>
      </c>
      <c r="J195" s="936">
        <v>1.8200000000000001E-2</v>
      </c>
      <c r="K195" s="936" t="s">
        <v>158</v>
      </c>
      <c r="L195" s="936" t="s">
        <v>158</v>
      </c>
      <c r="M195" s="936">
        <v>1.8100000000000002E-2</v>
      </c>
      <c r="N195" s="936" t="s">
        <v>158</v>
      </c>
      <c r="O195" s="936" t="s">
        <v>158</v>
      </c>
      <c r="P195" s="936">
        <v>1.7999999999999999E-2</v>
      </c>
      <c r="Q195" s="936" t="s">
        <v>158</v>
      </c>
      <c r="R195" s="936" t="s">
        <v>158</v>
      </c>
      <c r="S195" s="936">
        <v>1.95E-2</v>
      </c>
      <c r="T195" s="936" t="s">
        <v>158</v>
      </c>
      <c r="U195" s="936" t="s">
        <v>158</v>
      </c>
      <c r="V195" s="990">
        <v>1.9699999999999999E-2</v>
      </c>
      <c r="W195" s="936" t="s">
        <v>158</v>
      </c>
      <c r="X195" s="990" t="s">
        <v>158</v>
      </c>
      <c r="Y195" s="990">
        <v>1.95E-2</v>
      </c>
      <c r="Z195" s="936" t="s">
        <v>158</v>
      </c>
      <c r="AA195" s="990" t="s">
        <v>158</v>
      </c>
      <c r="AB195" s="991">
        <v>1.7999999999999999E-2</v>
      </c>
      <c r="AC195" s="936" t="s">
        <v>158</v>
      </c>
      <c r="AD195" s="991" t="s">
        <v>158</v>
      </c>
      <c r="AE195" s="991">
        <v>1.9199999999999998E-2</v>
      </c>
      <c r="AF195" s="936" t="s">
        <v>158</v>
      </c>
      <c r="AG195" s="991" t="s">
        <v>158</v>
      </c>
      <c r="AH195" s="991">
        <v>2.0400000000000001E-2</v>
      </c>
      <c r="AI195" s="936" t="s">
        <v>158</v>
      </c>
      <c r="AJ195" s="991" t="s">
        <v>158</v>
      </c>
      <c r="AK195" s="991">
        <v>2.1299999999999999E-2</v>
      </c>
      <c r="AL195" s="936" t="s">
        <v>158</v>
      </c>
      <c r="AM195" s="991" t="s">
        <v>158</v>
      </c>
      <c r="AN195" s="991">
        <v>0.02</v>
      </c>
      <c r="AO195" s="936" t="s">
        <v>158</v>
      </c>
      <c r="AP195" s="991" t="s">
        <v>158</v>
      </c>
      <c r="AQ195" s="991">
        <v>2.0799999999999999E-2</v>
      </c>
      <c r="AR195" s="936" t="s">
        <v>158</v>
      </c>
      <c r="AS195" s="991" t="s">
        <v>158</v>
      </c>
      <c r="AT195" s="991">
        <v>2.0899999999999998E-2</v>
      </c>
      <c r="AU195" s="936" t="s">
        <v>158</v>
      </c>
      <c r="AV195" s="991" t="s">
        <v>158</v>
      </c>
      <c r="AW195" s="991">
        <v>2.07E-2</v>
      </c>
      <c r="AX195" s="936" t="s">
        <v>158</v>
      </c>
      <c r="AY195" s="991" t="s">
        <v>158</v>
      </c>
      <c r="AZ195" s="991">
        <v>2.07E-2</v>
      </c>
      <c r="BA195" s="991" t="s">
        <v>158</v>
      </c>
      <c r="BB195" s="991" t="s">
        <v>158</v>
      </c>
      <c r="BC195" s="991">
        <v>2.1299999999999999E-2</v>
      </c>
      <c r="BD195" s="991" t="s">
        <v>158</v>
      </c>
      <c r="BE195" s="991" t="s">
        <v>158</v>
      </c>
    </row>
    <row r="196" spans="1:57" s="928" customFormat="1" ht="16.5" customHeight="1" x14ac:dyDescent="0.3">
      <c r="A196" s="929"/>
      <c r="B196" s="927"/>
      <c r="C196" s="375"/>
      <c r="D196" s="375"/>
      <c r="E196" s="1275"/>
      <c r="F196" s="937" t="s">
        <v>1422</v>
      </c>
      <c r="G196" s="936">
        <v>1.84E-2</v>
      </c>
      <c r="H196" s="936" t="s">
        <v>158</v>
      </c>
      <c r="I196" s="936" t="s">
        <v>158</v>
      </c>
      <c r="J196" s="936">
        <v>1.7500000000000002E-2</v>
      </c>
      <c r="K196" s="936" t="s">
        <v>158</v>
      </c>
      <c r="L196" s="936" t="s">
        <v>158</v>
      </c>
      <c r="M196" s="936">
        <v>1.7899999999999999E-2</v>
      </c>
      <c r="N196" s="936" t="s">
        <v>158</v>
      </c>
      <c r="O196" s="936" t="s">
        <v>158</v>
      </c>
      <c r="P196" s="936">
        <v>1.8200000000000001E-2</v>
      </c>
      <c r="Q196" s="936" t="s">
        <v>158</v>
      </c>
      <c r="R196" s="936" t="s">
        <v>158</v>
      </c>
      <c r="S196" s="936">
        <v>1.78E-2</v>
      </c>
      <c r="T196" s="936" t="s">
        <v>158</v>
      </c>
      <c r="U196" s="936" t="s">
        <v>158</v>
      </c>
      <c r="V196" s="990">
        <v>1.8499999999999999E-2</v>
      </c>
      <c r="W196" s="936" t="s">
        <v>158</v>
      </c>
      <c r="X196" s="990" t="s">
        <v>158</v>
      </c>
      <c r="Y196" s="990">
        <v>1.84E-2</v>
      </c>
      <c r="Z196" s="936" t="s">
        <v>158</v>
      </c>
      <c r="AA196" s="990" t="s">
        <v>158</v>
      </c>
      <c r="AB196" s="991">
        <v>1.8499999999999999E-2</v>
      </c>
      <c r="AC196" s="936" t="s">
        <v>158</v>
      </c>
      <c r="AD196" s="991" t="s">
        <v>158</v>
      </c>
      <c r="AE196" s="991">
        <v>1.8499999999999999E-2</v>
      </c>
      <c r="AF196" s="936" t="s">
        <v>158</v>
      </c>
      <c r="AG196" s="991" t="s">
        <v>158</v>
      </c>
      <c r="AH196" s="991">
        <v>1.8700000000000001E-2</v>
      </c>
      <c r="AI196" s="936" t="s">
        <v>158</v>
      </c>
      <c r="AJ196" s="991" t="s">
        <v>158</v>
      </c>
      <c r="AK196" s="991">
        <v>1.8700000000000001E-2</v>
      </c>
      <c r="AL196" s="936" t="s">
        <v>158</v>
      </c>
      <c r="AM196" s="991" t="s">
        <v>158</v>
      </c>
      <c r="AN196" s="991">
        <v>1.8700000000000001E-2</v>
      </c>
      <c r="AO196" s="936" t="s">
        <v>158</v>
      </c>
      <c r="AP196" s="991" t="s">
        <v>158</v>
      </c>
      <c r="AQ196" s="991">
        <v>1.8700000000000001E-2</v>
      </c>
      <c r="AR196" s="936" t="s">
        <v>158</v>
      </c>
      <c r="AS196" s="991" t="s">
        <v>158</v>
      </c>
      <c r="AT196" s="991">
        <v>1.8800000000000001E-2</v>
      </c>
      <c r="AU196" s="936" t="s">
        <v>158</v>
      </c>
      <c r="AV196" s="991" t="s">
        <v>158</v>
      </c>
      <c r="AW196" s="991">
        <v>1.8700000000000001E-2</v>
      </c>
      <c r="AX196" s="936" t="s">
        <v>158</v>
      </c>
      <c r="AY196" s="991" t="s">
        <v>158</v>
      </c>
      <c r="AZ196" s="991">
        <v>1.8700000000000001E-2</v>
      </c>
      <c r="BA196" s="991" t="s">
        <v>158</v>
      </c>
      <c r="BB196" s="991" t="s">
        <v>158</v>
      </c>
      <c r="BC196" s="991">
        <v>1.8700000000000001E-2</v>
      </c>
      <c r="BD196" s="991" t="s">
        <v>158</v>
      </c>
      <c r="BE196" s="991" t="s">
        <v>158</v>
      </c>
    </row>
    <row r="197" spans="1:57" s="928" customFormat="1" ht="16.5" customHeight="1" x14ac:dyDescent="0.3">
      <c r="A197" s="929"/>
      <c r="B197" s="927"/>
      <c r="C197" s="375"/>
      <c r="D197" s="375"/>
      <c r="E197" s="1275"/>
      <c r="F197" s="937" t="s">
        <v>1423</v>
      </c>
      <c r="G197" s="936">
        <v>2.0400000000000001E-2</v>
      </c>
      <c r="H197" s="936" t="s">
        <v>158</v>
      </c>
      <c r="I197" s="936" t="s">
        <v>158</v>
      </c>
      <c r="J197" s="936">
        <v>2.06E-2</v>
      </c>
      <c r="K197" s="936" t="s">
        <v>158</v>
      </c>
      <c r="L197" s="936" t="s">
        <v>158</v>
      </c>
      <c r="M197" s="936">
        <v>2.01E-2</v>
      </c>
      <c r="N197" s="936" t="s">
        <v>158</v>
      </c>
      <c r="O197" s="936" t="s">
        <v>158</v>
      </c>
      <c r="P197" s="936">
        <v>2.0799999999999999E-2</v>
      </c>
      <c r="Q197" s="936" t="s">
        <v>158</v>
      </c>
      <c r="R197" s="936" t="s">
        <v>158</v>
      </c>
      <c r="S197" s="936">
        <v>0.02</v>
      </c>
      <c r="T197" s="936" t="s">
        <v>158</v>
      </c>
      <c r="U197" s="936" t="s">
        <v>158</v>
      </c>
      <c r="V197" s="990">
        <v>2.01E-2</v>
      </c>
      <c r="W197" s="936" t="s">
        <v>158</v>
      </c>
      <c r="X197" s="990" t="s">
        <v>158</v>
      </c>
      <c r="Y197" s="990">
        <v>2.01E-2</v>
      </c>
      <c r="Z197" s="936" t="s">
        <v>158</v>
      </c>
      <c r="AA197" s="990" t="s">
        <v>158</v>
      </c>
      <c r="AB197" s="991">
        <v>2.0199999999999999E-2</v>
      </c>
      <c r="AC197" s="936" t="s">
        <v>158</v>
      </c>
      <c r="AD197" s="991" t="s">
        <v>158</v>
      </c>
      <c r="AE197" s="991">
        <v>2.0299999999999999E-2</v>
      </c>
      <c r="AF197" s="936" t="s">
        <v>158</v>
      </c>
      <c r="AG197" s="991" t="s">
        <v>158</v>
      </c>
      <c r="AH197" s="991">
        <v>2.0299999999999999E-2</v>
      </c>
      <c r="AI197" s="936" t="s">
        <v>158</v>
      </c>
      <c r="AJ197" s="991" t="s">
        <v>158</v>
      </c>
      <c r="AK197" s="991">
        <v>2.0299999999999999E-2</v>
      </c>
      <c r="AL197" s="936" t="s">
        <v>158</v>
      </c>
      <c r="AM197" s="991" t="s">
        <v>158</v>
      </c>
      <c r="AN197" s="991">
        <v>2.0400000000000001E-2</v>
      </c>
      <c r="AO197" s="936" t="s">
        <v>158</v>
      </c>
      <c r="AP197" s="991" t="s">
        <v>158</v>
      </c>
      <c r="AQ197" s="991">
        <v>2.0400000000000001E-2</v>
      </c>
      <c r="AR197" s="936" t="s">
        <v>158</v>
      </c>
      <c r="AS197" s="991" t="s">
        <v>158</v>
      </c>
      <c r="AT197" s="991">
        <v>2.0400000000000001E-2</v>
      </c>
      <c r="AU197" s="936" t="s">
        <v>158</v>
      </c>
      <c r="AV197" s="991" t="s">
        <v>158</v>
      </c>
      <c r="AW197" s="991">
        <v>2.0400000000000001E-2</v>
      </c>
      <c r="AX197" s="936" t="s">
        <v>158</v>
      </c>
      <c r="AY197" s="991" t="s">
        <v>158</v>
      </c>
      <c r="AZ197" s="991">
        <v>2.0400000000000001E-2</v>
      </c>
      <c r="BA197" s="991" t="s">
        <v>158</v>
      </c>
      <c r="BB197" s="991" t="s">
        <v>158</v>
      </c>
      <c r="BC197" s="991">
        <v>2.0400000000000001E-2</v>
      </c>
      <c r="BD197" s="991" t="s">
        <v>158</v>
      </c>
      <c r="BE197" s="991" t="s">
        <v>158</v>
      </c>
    </row>
    <row r="198" spans="1:57" s="928" customFormat="1" ht="16.5" customHeight="1" x14ac:dyDescent="0.3">
      <c r="A198" s="929"/>
      <c r="B198" s="927"/>
      <c r="C198" s="375"/>
      <c r="D198" s="375"/>
      <c r="E198" s="1275"/>
      <c r="F198" s="937" t="s">
        <v>1424</v>
      </c>
      <c r="G198" s="936">
        <v>1.6500000000000001E-2</v>
      </c>
      <c r="H198" s="936" t="s">
        <v>158</v>
      </c>
      <c r="I198" s="936" t="s">
        <v>158</v>
      </c>
      <c r="J198" s="936">
        <v>1.6500000000000001E-2</v>
      </c>
      <c r="K198" s="936" t="s">
        <v>158</v>
      </c>
      <c r="L198" s="936" t="s">
        <v>158</v>
      </c>
      <c r="M198" s="936">
        <v>1.7399999999999999E-2</v>
      </c>
      <c r="N198" s="936" t="s">
        <v>158</v>
      </c>
      <c r="O198" s="936" t="s">
        <v>158</v>
      </c>
      <c r="P198" s="936">
        <v>2.0199999999999999E-2</v>
      </c>
      <c r="Q198" s="936" t="s">
        <v>158</v>
      </c>
      <c r="R198" s="936" t="s">
        <v>158</v>
      </c>
      <c r="S198" s="936">
        <v>1.8700000000000001E-2</v>
      </c>
      <c r="T198" s="936" t="s">
        <v>158</v>
      </c>
      <c r="U198" s="936" t="s">
        <v>158</v>
      </c>
      <c r="V198" s="990">
        <v>1.7899999999999999E-2</v>
      </c>
      <c r="W198" s="936" t="s">
        <v>158</v>
      </c>
      <c r="X198" s="990" t="s">
        <v>158</v>
      </c>
      <c r="Y198" s="990">
        <v>1.7600000000000001E-2</v>
      </c>
      <c r="Z198" s="936" t="s">
        <v>158</v>
      </c>
      <c r="AA198" s="990" t="s">
        <v>158</v>
      </c>
      <c r="AB198" s="991">
        <v>1.77E-2</v>
      </c>
      <c r="AC198" s="936" t="s">
        <v>158</v>
      </c>
      <c r="AD198" s="991" t="s">
        <v>158</v>
      </c>
      <c r="AE198" s="991">
        <v>1.7399999999999999E-2</v>
      </c>
      <c r="AF198" s="936" t="s">
        <v>158</v>
      </c>
      <c r="AG198" s="991" t="s">
        <v>158</v>
      </c>
      <c r="AH198" s="991">
        <v>1.7600000000000001E-2</v>
      </c>
      <c r="AI198" s="936" t="s">
        <v>158</v>
      </c>
      <c r="AJ198" s="991" t="s">
        <v>158</v>
      </c>
      <c r="AK198" s="991">
        <v>1.7600000000000001E-2</v>
      </c>
      <c r="AL198" s="936" t="s">
        <v>158</v>
      </c>
      <c r="AM198" s="991" t="s">
        <v>158</v>
      </c>
      <c r="AN198" s="991">
        <v>1.77E-2</v>
      </c>
      <c r="AO198" s="936" t="s">
        <v>158</v>
      </c>
      <c r="AP198" s="991" t="s">
        <v>158</v>
      </c>
      <c r="AQ198" s="991">
        <v>1.7500000000000002E-2</v>
      </c>
      <c r="AR198" s="936" t="s">
        <v>158</v>
      </c>
      <c r="AS198" s="991" t="s">
        <v>158</v>
      </c>
      <c r="AT198" s="991">
        <v>1.7500000000000002E-2</v>
      </c>
      <c r="AU198" s="936" t="s">
        <v>158</v>
      </c>
      <c r="AV198" s="991" t="s">
        <v>158</v>
      </c>
      <c r="AW198" s="991">
        <v>1.7500000000000002E-2</v>
      </c>
      <c r="AX198" s="936" t="s">
        <v>158</v>
      </c>
      <c r="AY198" s="991" t="s">
        <v>158</v>
      </c>
      <c r="AZ198" s="991">
        <v>1.7500000000000002E-2</v>
      </c>
      <c r="BA198" s="991" t="s">
        <v>158</v>
      </c>
      <c r="BB198" s="991" t="s">
        <v>158</v>
      </c>
      <c r="BC198" s="991">
        <v>1.7500000000000002E-2</v>
      </c>
      <c r="BD198" s="991" t="s">
        <v>158</v>
      </c>
      <c r="BE198" s="991" t="s">
        <v>158</v>
      </c>
    </row>
    <row r="199" spans="1:57" s="928" customFormat="1" ht="16.5" customHeight="1" x14ac:dyDescent="0.3">
      <c r="A199" s="929"/>
      <c r="B199" s="927"/>
      <c r="C199" s="375"/>
      <c r="D199" s="375"/>
      <c r="E199" s="1275"/>
      <c r="F199" s="937" t="s">
        <v>1425</v>
      </c>
      <c r="G199" s="936">
        <v>1.9099999999999999E-2</v>
      </c>
      <c r="H199" s="936" t="s">
        <v>158</v>
      </c>
      <c r="I199" s="936" t="s">
        <v>158</v>
      </c>
      <c r="J199" s="936">
        <v>1.9099999999999999E-2</v>
      </c>
      <c r="K199" s="936" t="s">
        <v>158</v>
      </c>
      <c r="L199" s="936" t="s">
        <v>158</v>
      </c>
      <c r="M199" s="936">
        <v>1.9099999999999999E-2</v>
      </c>
      <c r="N199" s="936" t="s">
        <v>158</v>
      </c>
      <c r="O199" s="936" t="s">
        <v>158</v>
      </c>
      <c r="P199" s="936">
        <v>1.9099999999999999E-2</v>
      </c>
      <c r="Q199" s="936" t="s">
        <v>158</v>
      </c>
      <c r="R199" s="936" t="s">
        <v>158</v>
      </c>
      <c r="S199" s="936">
        <v>1.9199999999999998E-2</v>
      </c>
      <c r="T199" s="936" t="s">
        <v>158</v>
      </c>
      <c r="U199" s="936" t="s">
        <v>158</v>
      </c>
      <c r="V199" s="990">
        <v>1.8800000000000001E-2</v>
      </c>
      <c r="W199" s="936" t="s">
        <v>158</v>
      </c>
      <c r="X199" s="990" t="s">
        <v>158</v>
      </c>
      <c r="Y199" s="990">
        <v>1.89E-2</v>
      </c>
      <c r="Z199" s="936" t="s">
        <v>158</v>
      </c>
      <c r="AA199" s="990" t="s">
        <v>158</v>
      </c>
      <c r="AB199" s="991">
        <v>1.9300000000000001E-2</v>
      </c>
      <c r="AC199" s="936" t="s">
        <v>158</v>
      </c>
      <c r="AD199" s="991" t="s">
        <v>158</v>
      </c>
      <c r="AE199" s="991">
        <v>1.9199999999999998E-2</v>
      </c>
      <c r="AF199" s="936" t="s">
        <v>158</v>
      </c>
      <c r="AG199" s="991" t="s">
        <v>158</v>
      </c>
      <c r="AH199" s="991">
        <v>1.8200000000000001E-2</v>
      </c>
      <c r="AI199" s="936" t="s">
        <v>158</v>
      </c>
      <c r="AJ199" s="991" t="s">
        <v>158</v>
      </c>
      <c r="AK199" s="991">
        <v>1.95E-2</v>
      </c>
      <c r="AL199" s="936" t="s">
        <v>158</v>
      </c>
      <c r="AM199" s="991" t="s">
        <v>158</v>
      </c>
      <c r="AN199" s="991">
        <v>0.02</v>
      </c>
      <c r="AO199" s="936" t="s">
        <v>158</v>
      </c>
      <c r="AP199" s="991" t="s">
        <v>158</v>
      </c>
      <c r="AQ199" s="991">
        <v>0.02</v>
      </c>
      <c r="AR199" s="936" t="s">
        <v>158</v>
      </c>
      <c r="AS199" s="991" t="s">
        <v>158</v>
      </c>
      <c r="AT199" s="991">
        <v>0.02</v>
      </c>
      <c r="AU199" s="936" t="s">
        <v>158</v>
      </c>
      <c r="AV199" s="991" t="s">
        <v>158</v>
      </c>
      <c r="AW199" s="991">
        <v>0.02</v>
      </c>
      <c r="AX199" s="936" t="s">
        <v>158</v>
      </c>
      <c r="AY199" s="991" t="s">
        <v>158</v>
      </c>
      <c r="AZ199" s="991">
        <v>0.02</v>
      </c>
      <c r="BA199" s="991" t="s">
        <v>158</v>
      </c>
      <c r="BB199" s="991" t="s">
        <v>158</v>
      </c>
      <c r="BC199" s="991">
        <v>0.02</v>
      </c>
      <c r="BD199" s="991" t="s">
        <v>158</v>
      </c>
      <c r="BE199" s="991" t="s">
        <v>158</v>
      </c>
    </row>
    <row r="200" spans="1:57" s="928" customFormat="1" ht="16.5" customHeight="1" x14ac:dyDescent="0.3">
      <c r="A200" s="929"/>
      <c r="B200" s="927"/>
      <c r="C200" s="375"/>
      <c r="D200" s="375"/>
      <c r="E200" s="1275"/>
      <c r="F200" s="937" t="s">
        <v>1426</v>
      </c>
      <c r="G200" s="936">
        <v>2.1299999999999999E-2</v>
      </c>
      <c r="H200" s="936" t="s">
        <v>158</v>
      </c>
      <c r="I200" s="936" t="s">
        <v>158</v>
      </c>
      <c r="J200" s="936">
        <v>2.1000000000000001E-2</v>
      </c>
      <c r="K200" s="936" t="s">
        <v>158</v>
      </c>
      <c r="L200" s="936" t="s">
        <v>158</v>
      </c>
      <c r="M200" s="936">
        <v>2.1000000000000001E-2</v>
      </c>
      <c r="N200" s="936" t="s">
        <v>158</v>
      </c>
      <c r="O200" s="936" t="s">
        <v>158</v>
      </c>
      <c r="P200" s="936">
        <v>2.1000000000000001E-2</v>
      </c>
      <c r="Q200" s="936" t="s">
        <v>158</v>
      </c>
      <c r="R200" s="936" t="s">
        <v>158</v>
      </c>
      <c r="S200" s="936">
        <v>2.01E-2</v>
      </c>
      <c r="T200" s="936" t="s">
        <v>158</v>
      </c>
      <c r="U200" s="936" t="s">
        <v>158</v>
      </c>
      <c r="V200" s="990">
        <v>2.0299999999999999E-2</v>
      </c>
      <c r="W200" s="936" t="s">
        <v>158</v>
      </c>
      <c r="X200" s="990" t="s">
        <v>158</v>
      </c>
      <c r="Y200" s="990">
        <v>2.01E-2</v>
      </c>
      <c r="Z200" s="936" t="s">
        <v>158</v>
      </c>
      <c r="AA200" s="990" t="s">
        <v>158</v>
      </c>
      <c r="AB200" s="991">
        <v>2.01E-2</v>
      </c>
      <c r="AC200" s="936" t="s">
        <v>158</v>
      </c>
      <c r="AD200" s="991" t="s">
        <v>158</v>
      </c>
      <c r="AE200" s="991">
        <v>2.0400000000000001E-2</v>
      </c>
      <c r="AF200" s="936" t="s">
        <v>158</v>
      </c>
      <c r="AG200" s="991" t="s">
        <v>158</v>
      </c>
      <c r="AH200" s="991">
        <v>2.0500000000000001E-2</v>
      </c>
      <c r="AI200" s="936" t="s">
        <v>158</v>
      </c>
      <c r="AJ200" s="991" t="s">
        <v>158</v>
      </c>
      <c r="AK200" s="991">
        <v>2.0299999999999999E-2</v>
      </c>
      <c r="AL200" s="936" t="s">
        <v>158</v>
      </c>
      <c r="AM200" s="991" t="s">
        <v>158</v>
      </c>
      <c r="AN200" s="991">
        <v>2.0400000000000001E-2</v>
      </c>
      <c r="AO200" s="936" t="s">
        <v>158</v>
      </c>
      <c r="AP200" s="991" t="s">
        <v>158</v>
      </c>
      <c r="AQ200" s="991">
        <v>2.0500000000000001E-2</v>
      </c>
      <c r="AR200" s="936" t="s">
        <v>158</v>
      </c>
      <c r="AS200" s="991" t="s">
        <v>158</v>
      </c>
      <c r="AT200" s="991">
        <v>2.0500000000000001E-2</v>
      </c>
      <c r="AU200" s="936" t="s">
        <v>158</v>
      </c>
      <c r="AV200" s="991" t="s">
        <v>158</v>
      </c>
      <c r="AW200" s="991">
        <v>2.0500000000000001E-2</v>
      </c>
      <c r="AX200" s="936" t="s">
        <v>158</v>
      </c>
      <c r="AY200" s="991" t="s">
        <v>158</v>
      </c>
      <c r="AZ200" s="991">
        <v>2.0500000000000001E-2</v>
      </c>
      <c r="BA200" s="991" t="s">
        <v>158</v>
      </c>
      <c r="BB200" s="991" t="s">
        <v>158</v>
      </c>
      <c r="BC200" s="991">
        <v>2.0500000000000001E-2</v>
      </c>
      <c r="BD200" s="991" t="s">
        <v>158</v>
      </c>
      <c r="BE200" s="991" t="s">
        <v>158</v>
      </c>
    </row>
    <row r="201" spans="1:57" s="928" customFormat="1" ht="16.5" customHeight="1" x14ac:dyDescent="0.3">
      <c r="A201" s="929"/>
      <c r="B201" s="927"/>
      <c r="C201" s="375"/>
      <c r="D201" s="375"/>
      <c r="E201" s="1275"/>
      <c r="F201" s="937" t="s">
        <v>1427</v>
      </c>
      <c r="G201" s="936">
        <v>1.8499999999999999E-2</v>
      </c>
      <c r="H201" s="936" t="s">
        <v>158</v>
      </c>
      <c r="I201" s="936" t="s">
        <v>158</v>
      </c>
      <c r="J201" s="936">
        <v>1.8499999999999999E-2</v>
      </c>
      <c r="K201" s="936" t="s">
        <v>158</v>
      </c>
      <c r="L201" s="936" t="s">
        <v>158</v>
      </c>
      <c r="M201" s="936">
        <v>1.8499999999999999E-2</v>
      </c>
      <c r="N201" s="936" t="s">
        <v>158</v>
      </c>
      <c r="O201" s="936" t="s">
        <v>158</v>
      </c>
      <c r="P201" s="936">
        <v>1.8499999999999999E-2</v>
      </c>
      <c r="Q201" s="936" t="s">
        <v>158</v>
      </c>
      <c r="R201" s="936" t="s">
        <v>158</v>
      </c>
      <c r="S201" s="936">
        <v>1.8200000000000001E-2</v>
      </c>
      <c r="T201" s="936" t="s">
        <v>158</v>
      </c>
      <c r="U201" s="936" t="s">
        <v>158</v>
      </c>
      <c r="V201" s="990">
        <v>1.8200000000000001E-2</v>
      </c>
      <c r="W201" s="936" t="s">
        <v>158</v>
      </c>
      <c r="X201" s="990" t="s">
        <v>158</v>
      </c>
      <c r="Y201" s="990">
        <v>1.8200000000000001E-2</v>
      </c>
      <c r="Z201" s="936" t="s">
        <v>158</v>
      </c>
      <c r="AA201" s="990" t="s">
        <v>158</v>
      </c>
      <c r="AB201" s="991">
        <v>1.8200000000000001E-2</v>
      </c>
      <c r="AC201" s="936" t="s">
        <v>158</v>
      </c>
      <c r="AD201" s="991" t="s">
        <v>158</v>
      </c>
      <c r="AE201" s="991">
        <v>1.8200000000000001E-2</v>
      </c>
      <c r="AF201" s="936" t="s">
        <v>158</v>
      </c>
      <c r="AG201" s="991" t="s">
        <v>158</v>
      </c>
      <c r="AH201" s="991">
        <v>1.8700000000000001E-2</v>
      </c>
      <c r="AI201" s="936" t="s">
        <v>158</v>
      </c>
      <c r="AJ201" s="991" t="s">
        <v>158</v>
      </c>
      <c r="AK201" s="991">
        <v>1.8700000000000001E-2</v>
      </c>
      <c r="AL201" s="936" t="s">
        <v>158</v>
      </c>
      <c r="AM201" s="991" t="s">
        <v>158</v>
      </c>
      <c r="AN201" s="991">
        <v>1.8700000000000001E-2</v>
      </c>
      <c r="AO201" s="936" t="s">
        <v>158</v>
      </c>
      <c r="AP201" s="991" t="s">
        <v>158</v>
      </c>
      <c r="AQ201" s="991">
        <v>1.8700000000000001E-2</v>
      </c>
      <c r="AR201" s="936" t="s">
        <v>158</v>
      </c>
      <c r="AS201" s="991" t="s">
        <v>158</v>
      </c>
      <c r="AT201" s="991">
        <v>1.8700000000000001E-2</v>
      </c>
      <c r="AU201" s="936" t="s">
        <v>158</v>
      </c>
      <c r="AV201" s="991" t="s">
        <v>158</v>
      </c>
      <c r="AW201" s="991">
        <v>1.8700000000000001E-2</v>
      </c>
      <c r="AX201" s="936" t="s">
        <v>158</v>
      </c>
      <c r="AY201" s="991" t="s">
        <v>158</v>
      </c>
      <c r="AZ201" s="991">
        <v>1.8700000000000001E-2</v>
      </c>
      <c r="BA201" s="991" t="s">
        <v>158</v>
      </c>
      <c r="BB201" s="991" t="s">
        <v>158</v>
      </c>
      <c r="BC201" s="991">
        <v>1.8700000000000001E-2</v>
      </c>
      <c r="BD201" s="991" t="s">
        <v>158</v>
      </c>
      <c r="BE201" s="991" t="s">
        <v>158</v>
      </c>
    </row>
    <row r="202" spans="1:57" s="928" customFormat="1" ht="16.5" customHeight="1" x14ac:dyDescent="0.3">
      <c r="A202" s="929"/>
      <c r="B202" s="927"/>
      <c r="C202" s="375"/>
      <c r="D202" s="375"/>
      <c r="E202" s="1275"/>
      <c r="F202" s="937" t="s">
        <v>1428</v>
      </c>
      <c r="G202" s="936">
        <v>1.9E-2</v>
      </c>
      <c r="H202" s="936" t="s">
        <v>158</v>
      </c>
      <c r="I202" s="936" t="s">
        <v>158</v>
      </c>
      <c r="J202" s="936">
        <v>1.9199999999999998E-2</v>
      </c>
      <c r="K202" s="936" t="s">
        <v>158</v>
      </c>
      <c r="L202" s="936" t="s">
        <v>158</v>
      </c>
      <c r="M202" s="936">
        <v>2.12E-2</v>
      </c>
      <c r="N202" s="936" t="s">
        <v>158</v>
      </c>
      <c r="O202" s="936" t="s">
        <v>158</v>
      </c>
      <c r="P202" s="936">
        <v>2.12E-2</v>
      </c>
      <c r="Q202" s="936" t="s">
        <v>158</v>
      </c>
      <c r="R202" s="936" t="s">
        <v>158</v>
      </c>
      <c r="S202" s="936">
        <v>1.8800000000000001E-2</v>
      </c>
      <c r="T202" s="936" t="s">
        <v>158</v>
      </c>
      <c r="U202" s="936" t="s">
        <v>158</v>
      </c>
      <c r="V202" s="990">
        <v>1.9400000000000001E-2</v>
      </c>
      <c r="W202" s="936" t="s">
        <v>158</v>
      </c>
      <c r="X202" s="990" t="s">
        <v>158</v>
      </c>
      <c r="Y202" s="990">
        <v>1.9400000000000001E-2</v>
      </c>
      <c r="Z202" s="936" t="s">
        <v>158</v>
      </c>
      <c r="AA202" s="990" t="s">
        <v>158</v>
      </c>
      <c r="AB202" s="991">
        <v>1.9900000000000001E-2</v>
      </c>
      <c r="AC202" s="936" t="s">
        <v>158</v>
      </c>
      <c r="AD202" s="991" t="s">
        <v>158</v>
      </c>
      <c r="AE202" s="991">
        <v>1.9800000000000002E-2</v>
      </c>
      <c r="AF202" s="936" t="s">
        <v>158</v>
      </c>
      <c r="AG202" s="991" t="s">
        <v>158</v>
      </c>
      <c r="AH202" s="991">
        <v>1.9800000000000002E-2</v>
      </c>
      <c r="AI202" s="936" t="s">
        <v>158</v>
      </c>
      <c r="AJ202" s="991" t="s">
        <v>158</v>
      </c>
      <c r="AK202" s="991">
        <v>1.9800000000000002E-2</v>
      </c>
      <c r="AL202" s="936" t="s">
        <v>158</v>
      </c>
      <c r="AM202" s="991" t="s">
        <v>158</v>
      </c>
      <c r="AN202" s="991">
        <v>1.9900000000000001E-2</v>
      </c>
      <c r="AO202" s="936" t="s">
        <v>158</v>
      </c>
      <c r="AP202" s="991" t="s">
        <v>158</v>
      </c>
      <c r="AQ202" s="991">
        <v>0.02</v>
      </c>
      <c r="AR202" s="936" t="s">
        <v>158</v>
      </c>
      <c r="AS202" s="991" t="s">
        <v>158</v>
      </c>
      <c r="AT202" s="991">
        <v>0.02</v>
      </c>
      <c r="AU202" s="936" t="s">
        <v>158</v>
      </c>
      <c r="AV202" s="991" t="s">
        <v>158</v>
      </c>
      <c r="AW202" s="991">
        <v>0.02</v>
      </c>
      <c r="AX202" s="936" t="s">
        <v>158</v>
      </c>
      <c r="AY202" s="991" t="s">
        <v>158</v>
      </c>
      <c r="AZ202" s="991">
        <v>2.01E-2</v>
      </c>
      <c r="BA202" s="991" t="s">
        <v>158</v>
      </c>
      <c r="BB202" s="991" t="s">
        <v>158</v>
      </c>
      <c r="BC202" s="991">
        <v>2.01E-2</v>
      </c>
      <c r="BD202" s="991" t="s">
        <v>158</v>
      </c>
      <c r="BE202" s="991" t="s">
        <v>158</v>
      </c>
    </row>
    <row r="203" spans="1:57" s="928" customFormat="1" ht="16.5" customHeight="1" x14ac:dyDescent="0.3">
      <c r="A203" s="929"/>
      <c r="B203" s="927"/>
      <c r="C203" s="375"/>
      <c r="D203" s="375"/>
      <c r="E203" s="1275"/>
      <c r="F203" s="937" t="s">
        <v>1429</v>
      </c>
      <c r="G203" s="936">
        <v>1.7999999999999999E-2</v>
      </c>
      <c r="H203" s="936" t="s">
        <v>158</v>
      </c>
      <c r="I203" s="936" t="s">
        <v>158</v>
      </c>
      <c r="J203" s="936">
        <v>1.8100000000000002E-2</v>
      </c>
      <c r="K203" s="936" t="s">
        <v>158</v>
      </c>
      <c r="L203" s="936" t="s">
        <v>158</v>
      </c>
      <c r="M203" s="936">
        <v>1.7299999999999999E-2</v>
      </c>
      <c r="N203" s="936" t="s">
        <v>158</v>
      </c>
      <c r="O203" s="936" t="s">
        <v>158</v>
      </c>
      <c r="P203" s="936">
        <v>1.7299999999999999E-2</v>
      </c>
      <c r="Q203" s="936" t="s">
        <v>158</v>
      </c>
      <c r="R203" s="936" t="s">
        <v>158</v>
      </c>
      <c r="S203" s="936">
        <v>1.7399999999999999E-2</v>
      </c>
      <c r="T203" s="936" t="s">
        <v>158</v>
      </c>
      <c r="U203" s="936" t="s">
        <v>158</v>
      </c>
      <c r="V203" s="990">
        <v>1.7600000000000001E-2</v>
      </c>
      <c r="W203" s="936" t="s">
        <v>158</v>
      </c>
      <c r="X203" s="990" t="s">
        <v>158</v>
      </c>
      <c r="Y203" s="990">
        <v>1.7600000000000001E-2</v>
      </c>
      <c r="Z203" s="936" t="s">
        <v>158</v>
      </c>
      <c r="AA203" s="990" t="s">
        <v>158</v>
      </c>
      <c r="AB203" s="991">
        <v>1.7600000000000001E-2</v>
      </c>
      <c r="AC203" s="936" t="s">
        <v>158</v>
      </c>
      <c r="AD203" s="991" t="s">
        <v>158</v>
      </c>
      <c r="AE203" s="991">
        <v>1.7600000000000001E-2</v>
      </c>
      <c r="AF203" s="936" t="s">
        <v>158</v>
      </c>
      <c r="AG203" s="991" t="s">
        <v>158</v>
      </c>
      <c r="AH203" s="991">
        <v>1.8100000000000002E-2</v>
      </c>
      <c r="AI203" s="936" t="s">
        <v>158</v>
      </c>
      <c r="AJ203" s="991" t="s">
        <v>158</v>
      </c>
      <c r="AK203" s="991">
        <v>1.8200000000000001E-2</v>
      </c>
      <c r="AL203" s="936" t="s">
        <v>158</v>
      </c>
      <c r="AM203" s="991" t="s">
        <v>158</v>
      </c>
      <c r="AN203" s="991">
        <v>1.7999999999999999E-2</v>
      </c>
      <c r="AO203" s="936" t="s">
        <v>158</v>
      </c>
      <c r="AP203" s="991" t="s">
        <v>158</v>
      </c>
      <c r="AQ203" s="991">
        <v>1.8200000000000001E-2</v>
      </c>
      <c r="AR203" s="936" t="s">
        <v>158</v>
      </c>
      <c r="AS203" s="991" t="s">
        <v>158</v>
      </c>
      <c r="AT203" s="991">
        <v>1.8200000000000001E-2</v>
      </c>
      <c r="AU203" s="936" t="s">
        <v>158</v>
      </c>
      <c r="AV203" s="991" t="s">
        <v>158</v>
      </c>
      <c r="AW203" s="991">
        <v>1.7999999999999999E-2</v>
      </c>
      <c r="AX203" s="936" t="s">
        <v>158</v>
      </c>
      <c r="AY203" s="991" t="s">
        <v>158</v>
      </c>
      <c r="AZ203" s="991">
        <v>1.7999999999999999E-2</v>
      </c>
      <c r="BA203" s="991" t="s">
        <v>158</v>
      </c>
      <c r="BB203" s="991" t="s">
        <v>158</v>
      </c>
      <c r="BC203" s="991">
        <v>1.84E-2</v>
      </c>
      <c r="BD203" s="991" t="s">
        <v>158</v>
      </c>
      <c r="BE203" s="991" t="s">
        <v>158</v>
      </c>
    </row>
    <row r="204" spans="1:57" s="928" customFormat="1" ht="16.5" customHeight="1" x14ac:dyDescent="0.3">
      <c r="A204" s="929"/>
      <c r="B204" s="927"/>
      <c r="C204" s="375"/>
      <c r="D204" s="375"/>
      <c r="E204" s="1275"/>
      <c r="F204" s="937" t="s">
        <v>1430</v>
      </c>
      <c r="G204" s="936">
        <v>2.1399999999999999E-2</v>
      </c>
      <c r="H204" s="936" t="s">
        <v>158</v>
      </c>
      <c r="I204" s="936" t="s">
        <v>158</v>
      </c>
      <c r="J204" s="936">
        <v>2.1000000000000001E-2</v>
      </c>
      <c r="K204" s="936" t="s">
        <v>158</v>
      </c>
      <c r="L204" s="936" t="s">
        <v>158</v>
      </c>
      <c r="M204" s="936">
        <v>2.12E-2</v>
      </c>
      <c r="N204" s="936" t="s">
        <v>158</v>
      </c>
      <c r="O204" s="936" t="s">
        <v>158</v>
      </c>
      <c r="P204" s="936">
        <v>2.1100000000000001E-2</v>
      </c>
      <c r="Q204" s="936" t="s">
        <v>158</v>
      </c>
      <c r="R204" s="936" t="s">
        <v>158</v>
      </c>
      <c r="S204" s="936">
        <v>2.06E-2</v>
      </c>
      <c r="T204" s="936" t="s">
        <v>158</v>
      </c>
      <c r="U204" s="936" t="s">
        <v>158</v>
      </c>
      <c r="V204" s="990">
        <v>0.02</v>
      </c>
      <c r="W204" s="936" t="s">
        <v>158</v>
      </c>
      <c r="X204" s="990" t="s">
        <v>158</v>
      </c>
      <c r="Y204" s="990">
        <v>2.0199999999999999E-2</v>
      </c>
      <c r="Z204" s="936" t="s">
        <v>158</v>
      </c>
      <c r="AA204" s="990" t="s">
        <v>158</v>
      </c>
      <c r="AB204" s="991">
        <v>2.0199999999999999E-2</v>
      </c>
      <c r="AC204" s="936" t="s">
        <v>158</v>
      </c>
      <c r="AD204" s="991" t="s">
        <v>158</v>
      </c>
      <c r="AE204" s="991">
        <v>2.0500000000000001E-2</v>
      </c>
      <c r="AF204" s="936" t="s">
        <v>158</v>
      </c>
      <c r="AG204" s="991" t="s">
        <v>158</v>
      </c>
      <c r="AH204" s="991">
        <v>2.0500000000000001E-2</v>
      </c>
      <c r="AI204" s="936" t="s">
        <v>158</v>
      </c>
      <c r="AJ204" s="991" t="s">
        <v>158</v>
      </c>
      <c r="AK204" s="991">
        <v>2.0400000000000001E-2</v>
      </c>
      <c r="AL204" s="936" t="s">
        <v>158</v>
      </c>
      <c r="AM204" s="991" t="s">
        <v>158</v>
      </c>
      <c r="AN204" s="991">
        <v>2.0400000000000001E-2</v>
      </c>
      <c r="AO204" s="936" t="s">
        <v>158</v>
      </c>
      <c r="AP204" s="991" t="s">
        <v>158</v>
      </c>
      <c r="AQ204" s="991">
        <v>2.01E-2</v>
      </c>
      <c r="AR204" s="936" t="s">
        <v>158</v>
      </c>
      <c r="AS204" s="991" t="s">
        <v>158</v>
      </c>
      <c r="AT204" s="991">
        <v>2.0299999999999999E-2</v>
      </c>
      <c r="AU204" s="936" t="s">
        <v>158</v>
      </c>
      <c r="AV204" s="991" t="s">
        <v>158</v>
      </c>
      <c r="AW204" s="991">
        <v>2.0199999999999999E-2</v>
      </c>
      <c r="AX204" s="936" t="s">
        <v>158</v>
      </c>
      <c r="AY204" s="991" t="s">
        <v>158</v>
      </c>
      <c r="AZ204" s="991">
        <v>2.0199999999999999E-2</v>
      </c>
      <c r="BA204" s="991" t="s">
        <v>158</v>
      </c>
      <c r="BB204" s="991" t="s">
        <v>158</v>
      </c>
      <c r="BC204" s="991">
        <v>2.01E-2</v>
      </c>
      <c r="BD204" s="991" t="s">
        <v>158</v>
      </c>
      <c r="BE204" s="991" t="s">
        <v>158</v>
      </c>
    </row>
    <row r="205" spans="1:57" s="928" customFormat="1" ht="16.5" customHeight="1" x14ac:dyDescent="0.3">
      <c r="A205" s="929"/>
      <c r="B205" s="927"/>
      <c r="C205" s="375"/>
      <c r="D205" s="375"/>
      <c r="E205" s="1275"/>
      <c r="F205" s="937" t="s">
        <v>1431</v>
      </c>
      <c r="G205" s="936">
        <v>1.61E-2</v>
      </c>
      <c r="H205" s="936" t="s">
        <v>158</v>
      </c>
      <c r="I205" s="936" t="s">
        <v>158</v>
      </c>
      <c r="J205" s="936">
        <v>1.67E-2</v>
      </c>
      <c r="K205" s="936" t="s">
        <v>158</v>
      </c>
      <c r="L205" s="936" t="s">
        <v>158</v>
      </c>
      <c r="M205" s="936">
        <v>1.8100000000000002E-2</v>
      </c>
      <c r="N205" s="936" t="s">
        <v>158</v>
      </c>
      <c r="O205" s="936" t="s">
        <v>158</v>
      </c>
      <c r="P205" s="936">
        <v>1.61E-2</v>
      </c>
      <c r="Q205" s="936" t="s">
        <v>158</v>
      </c>
      <c r="R205" s="936" t="s">
        <v>158</v>
      </c>
      <c r="S205" s="936">
        <v>1.8100000000000002E-2</v>
      </c>
      <c r="T205" s="936" t="s">
        <v>158</v>
      </c>
      <c r="U205" s="936" t="s">
        <v>158</v>
      </c>
      <c r="V205" s="990">
        <v>1.7999999999999999E-2</v>
      </c>
      <c r="W205" s="936" t="s">
        <v>158</v>
      </c>
      <c r="X205" s="990" t="s">
        <v>158</v>
      </c>
      <c r="Y205" s="990">
        <v>1.7999999999999999E-2</v>
      </c>
      <c r="Z205" s="936" t="s">
        <v>158</v>
      </c>
      <c r="AA205" s="990" t="s">
        <v>158</v>
      </c>
      <c r="AB205" s="991">
        <v>1.83E-2</v>
      </c>
      <c r="AC205" s="936" t="s">
        <v>158</v>
      </c>
      <c r="AD205" s="991" t="s">
        <v>158</v>
      </c>
      <c r="AE205" s="991">
        <v>1.7899999999999999E-2</v>
      </c>
      <c r="AF205" s="936" t="s">
        <v>158</v>
      </c>
      <c r="AG205" s="991" t="s">
        <v>158</v>
      </c>
      <c r="AH205" s="991">
        <v>1.8499999999999999E-2</v>
      </c>
      <c r="AI205" s="936" t="s">
        <v>158</v>
      </c>
      <c r="AJ205" s="991" t="s">
        <v>158</v>
      </c>
      <c r="AK205" s="991">
        <v>1.8200000000000001E-2</v>
      </c>
      <c r="AL205" s="936" t="s">
        <v>158</v>
      </c>
      <c r="AM205" s="991" t="s">
        <v>158</v>
      </c>
      <c r="AN205" s="991">
        <v>1.83E-2</v>
      </c>
      <c r="AO205" s="936" t="s">
        <v>158</v>
      </c>
      <c r="AP205" s="991" t="s">
        <v>158</v>
      </c>
      <c r="AQ205" s="991">
        <v>1.83E-2</v>
      </c>
      <c r="AR205" s="936" t="s">
        <v>158</v>
      </c>
      <c r="AS205" s="991" t="s">
        <v>158</v>
      </c>
      <c r="AT205" s="991">
        <v>1.8200000000000001E-2</v>
      </c>
      <c r="AU205" s="936" t="s">
        <v>158</v>
      </c>
      <c r="AV205" s="991" t="s">
        <v>158</v>
      </c>
      <c r="AW205" s="991">
        <v>1.8100000000000002E-2</v>
      </c>
      <c r="AX205" s="936" t="s">
        <v>158</v>
      </c>
      <c r="AY205" s="991" t="s">
        <v>158</v>
      </c>
      <c r="AZ205" s="991">
        <v>1.83E-2</v>
      </c>
      <c r="BA205" s="991" t="s">
        <v>158</v>
      </c>
      <c r="BB205" s="991" t="s">
        <v>158</v>
      </c>
      <c r="BC205" s="991">
        <v>1.84E-2</v>
      </c>
      <c r="BD205" s="991" t="s">
        <v>158</v>
      </c>
      <c r="BE205" s="991" t="s">
        <v>158</v>
      </c>
    </row>
    <row r="206" spans="1:57" s="928" customFormat="1" ht="16.5" customHeight="1" x14ac:dyDescent="0.3">
      <c r="A206" s="929"/>
      <c r="B206" s="927"/>
      <c r="C206" s="375"/>
      <c r="D206" s="375"/>
      <c r="E206" s="1275"/>
      <c r="F206" s="937" t="s">
        <v>1432</v>
      </c>
      <c r="G206" s="936">
        <v>1.8599999999999998E-2</v>
      </c>
      <c r="H206" s="936" t="s">
        <v>158</v>
      </c>
      <c r="I206" s="936" t="s">
        <v>158</v>
      </c>
      <c r="J206" s="936">
        <v>1.8599999999999998E-2</v>
      </c>
      <c r="K206" s="936" t="s">
        <v>158</v>
      </c>
      <c r="L206" s="936" t="s">
        <v>158</v>
      </c>
      <c r="M206" s="936">
        <v>1.8700000000000001E-2</v>
      </c>
      <c r="N206" s="936" t="s">
        <v>158</v>
      </c>
      <c r="O206" s="936" t="s">
        <v>158</v>
      </c>
      <c r="P206" s="936">
        <v>1.8800000000000001E-2</v>
      </c>
      <c r="Q206" s="936" t="s">
        <v>158</v>
      </c>
      <c r="R206" s="936" t="s">
        <v>158</v>
      </c>
      <c r="S206" s="936">
        <v>1.83E-2</v>
      </c>
      <c r="T206" s="936" t="s">
        <v>158</v>
      </c>
      <c r="U206" s="936" t="s">
        <v>158</v>
      </c>
      <c r="V206" s="990">
        <v>1.84E-2</v>
      </c>
      <c r="W206" s="936" t="s">
        <v>158</v>
      </c>
      <c r="X206" s="990" t="s">
        <v>158</v>
      </c>
      <c r="Y206" s="990">
        <v>1.84E-2</v>
      </c>
      <c r="Z206" s="936" t="s">
        <v>158</v>
      </c>
      <c r="AA206" s="990" t="s">
        <v>158</v>
      </c>
      <c r="AB206" s="991">
        <v>1.84E-2</v>
      </c>
      <c r="AC206" s="936" t="s">
        <v>158</v>
      </c>
      <c r="AD206" s="991" t="s">
        <v>158</v>
      </c>
      <c r="AE206" s="991">
        <v>1.84E-2</v>
      </c>
      <c r="AF206" s="936" t="s">
        <v>158</v>
      </c>
      <c r="AG206" s="991" t="s">
        <v>158</v>
      </c>
      <c r="AH206" s="991">
        <v>1.84E-2</v>
      </c>
      <c r="AI206" s="936" t="s">
        <v>158</v>
      </c>
      <c r="AJ206" s="991" t="s">
        <v>158</v>
      </c>
      <c r="AK206" s="991">
        <v>1.84E-2</v>
      </c>
      <c r="AL206" s="936" t="s">
        <v>158</v>
      </c>
      <c r="AM206" s="991" t="s">
        <v>158</v>
      </c>
      <c r="AN206" s="991">
        <v>1.84E-2</v>
      </c>
      <c r="AO206" s="936" t="s">
        <v>158</v>
      </c>
      <c r="AP206" s="991" t="s">
        <v>158</v>
      </c>
      <c r="AQ206" s="991">
        <v>1.84E-2</v>
      </c>
      <c r="AR206" s="936" t="s">
        <v>158</v>
      </c>
      <c r="AS206" s="991" t="s">
        <v>158</v>
      </c>
      <c r="AT206" s="991">
        <v>1.84E-2</v>
      </c>
      <c r="AU206" s="936" t="s">
        <v>158</v>
      </c>
      <c r="AV206" s="991" t="s">
        <v>158</v>
      </c>
      <c r="AW206" s="991">
        <v>1.8499999999999999E-2</v>
      </c>
      <c r="AX206" s="936" t="s">
        <v>158</v>
      </c>
      <c r="AY206" s="991" t="s">
        <v>158</v>
      </c>
      <c r="AZ206" s="991">
        <v>1.8499999999999999E-2</v>
      </c>
      <c r="BA206" s="991" t="s">
        <v>158</v>
      </c>
      <c r="BB206" s="991" t="s">
        <v>158</v>
      </c>
      <c r="BC206" s="991">
        <v>1.8499999999999999E-2</v>
      </c>
      <c r="BD206" s="991" t="s">
        <v>158</v>
      </c>
      <c r="BE206" s="991" t="s">
        <v>158</v>
      </c>
    </row>
    <row r="207" spans="1:57" s="928" customFormat="1" ht="16.5" customHeight="1" x14ac:dyDescent="0.3">
      <c r="A207" s="929"/>
      <c r="B207" s="927"/>
      <c r="C207" s="375"/>
      <c r="D207" s="375"/>
      <c r="E207" s="1275"/>
      <c r="F207" s="937" t="s">
        <v>1433</v>
      </c>
      <c r="G207" s="936">
        <v>1.7299999999999999E-2</v>
      </c>
      <c r="H207" s="936" t="s">
        <v>158</v>
      </c>
      <c r="I207" s="936" t="s">
        <v>158</v>
      </c>
      <c r="J207" s="936">
        <v>1.7399999999999999E-2</v>
      </c>
      <c r="K207" s="936" t="s">
        <v>158</v>
      </c>
      <c r="L207" s="936" t="s">
        <v>158</v>
      </c>
      <c r="M207" s="936">
        <v>1.84E-2</v>
      </c>
      <c r="N207" s="936" t="s">
        <v>158</v>
      </c>
      <c r="O207" s="936" t="s">
        <v>158</v>
      </c>
      <c r="P207" s="936">
        <v>1.7299999999999999E-2</v>
      </c>
      <c r="Q207" s="936" t="s">
        <v>158</v>
      </c>
      <c r="R207" s="936" t="s">
        <v>158</v>
      </c>
      <c r="S207" s="936">
        <v>1.8599999999999998E-2</v>
      </c>
      <c r="T207" s="936" t="s">
        <v>158</v>
      </c>
      <c r="U207" s="936" t="s">
        <v>158</v>
      </c>
      <c r="V207" s="990">
        <v>1.83E-2</v>
      </c>
      <c r="W207" s="936" t="s">
        <v>158</v>
      </c>
      <c r="X207" s="990" t="s">
        <v>158</v>
      </c>
      <c r="Y207" s="990">
        <v>1.8200000000000001E-2</v>
      </c>
      <c r="Z207" s="936" t="s">
        <v>158</v>
      </c>
      <c r="AA207" s="990" t="s">
        <v>158</v>
      </c>
      <c r="AB207" s="991">
        <v>1.8700000000000001E-2</v>
      </c>
      <c r="AC207" s="936" t="s">
        <v>158</v>
      </c>
      <c r="AD207" s="991" t="s">
        <v>158</v>
      </c>
      <c r="AE207" s="991">
        <v>1.84E-2</v>
      </c>
      <c r="AF207" s="936" t="s">
        <v>158</v>
      </c>
      <c r="AG207" s="991" t="s">
        <v>158</v>
      </c>
      <c r="AH207" s="991">
        <v>1.78E-2</v>
      </c>
      <c r="AI207" s="936" t="s">
        <v>158</v>
      </c>
      <c r="AJ207" s="991" t="s">
        <v>158</v>
      </c>
      <c r="AK207" s="991">
        <v>1.7999999999999999E-2</v>
      </c>
      <c r="AL207" s="936" t="s">
        <v>158</v>
      </c>
      <c r="AM207" s="991" t="s">
        <v>158</v>
      </c>
      <c r="AN207" s="991">
        <v>1.8700000000000001E-2</v>
      </c>
      <c r="AO207" s="936" t="s">
        <v>158</v>
      </c>
      <c r="AP207" s="991" t="s">
        <v>158</v>
      </c>
      <c r="AQ207" s="991">
        <v>1.7999999999999999E-2</v>
      </c>
      <c r="AR207" s="936" t="s">
        <v>158</v>
      </c>
      <c r="AS207" s="991" t="s">
        <v>158</v>
      </c>
      <c r="AT207" s="991">
        <v>1.7999999999999999E-2</v>
      </c>
      <c r="AU207" s="936" t="s">
        <v>158</v>
      </c>
      <c r="AV207" s="991" t="s">
        <v>158</v>
      </c>
      <c r="AW207" s="991">
        <v>1.8599999999999998E-2</v>
      </c>
      <c r="AX207" s="936" t="s">
        <v>158</v>
      </c>
      <c r="AY207" s="991" t="s">
        <v>158</v>
      </c>
      <c r="AZ207" s="991">
        <v>1.8499999999999999E-2</v>
      </c>
      <c r="BA207" s="991" t="s">
        <v>158</v>
      </c>
      <c r="BB207" s="991" t="s">
        <v>158</v>
      </c>
      <c r="BC207" s="991">
        <v>1.83E-2</v>
      </c>
      <c r="BD207" s="991" t="s">
        <v>158</v>
      </c>
      <c r="BE207" s="991" t="s">
        <v>158</v>
      </c>
    </row>
    <row r="208" spans="1:57" s="928" customFormat="1" ht="16.5" customHeight="1" x14ac:dyDescent="0.3">
      <c r="A208" s="929"/>
      <c r="B208" s="927"/>
      <c r="C208" s="375"/>
      <c r="D208" s="375"/>
      <c r="E208" s="1275"/>
      <c r="F208" s="937" t="s">
        <v>1434</v>
      </c>
      <c r="G208" s="936">
        <v>0.02</v>
      </c>
      <c r="H208" s="936" t="s">
        <v>158</v>
      </c>
      <c r="I208" s="936" t="s">
        <v>158</v>
      </c>
      <c r="J208" s="936">
        <v>0.02</v>
      </c>
      <c r="K208" s="936" t="s">
        <v>158</v>
      </c>
      <c r="L208" s="936" t="s">
        <v>158</v>
      </c>
      <c r="M208" s="936">
        <v>2.0400000000000001E-2</v>
      </c>
      <c r="N208" s="936" t="s">
        <v>158</v>
      </c>
      <c r="O208" s="936" t="s">
        <v>158</v>
      </c>
      <c r="P208" s="936">
        <v>2.0400000000000001E-2</v>
      </c>
      <c r="Q208" s="936" t="s">
        <v>158</v>
      </c>
      <c r="R208" s="936" t="s">
        <v>158</v>
      </c>
      <c r="S208" s="936">
        <v>1.8700000000000001E-2</v>
      </c>
      <c r="T208" s="936" t="s">
        <v>158</v>
      </c>
      <c r="U208" s="936" t="s">
        <v>158</v>
      </c>
      <c r="V208" s="990">
        <v>1.89E-2</v>
      </c>
      <c r="W208" s="936" t="s">
        <v>158</v>
      </c>
      <c r="X208" s="990" t="s">
        <v>158</v>
      </c>
      <c r="Y208" s="990">
        <v>1.9E-2</v>
      </c>
      <c r="Z208" s="936" t="s">
        <v>158</v>
      </c>
      <c r="AA208" s="990" t="s">
        <v>158</v>
      </c>
      <c r="AB208" s="991">
        <v>1.9E-2</v>
      </c>
      <c r="AC208" s="936" t="s">
        <v>158</v>
      </c>
      <c r="AD208" s="991" t="s">
        <v>158</v>
      </c>
      <c r="AE208" s="991">
        <v>1.9099999999999999E-2</v>
      </c>
      <c r="AF208" s="936" t="s">
        <v>158</v>
      </c>
      <c r="AG208" s="991" t="s">
        <v>158</v>
      </c>
      <c r="AH208" s="991">
        <v>1.9E-2</v>
      </c>
      <c r="AI208" s="936" t="s">
        <v>158</v>
      </c>
      <c r="AJ208" s="991" t="s">
        <v>158</v>
      </c>
      <c r="AK208" s="991">
        <v>1.9099999999999999E-2</v>
      </c>
      <c r="AL208" s="936" t="s">
        <v>158</v>
      </c>
      <c r="AM208" s="991" t="s">
        <v>158</v>
      </c>
      <c r="AN208" s="991">
        <v>1.9099999999999999E-2</v>
      </c>
      <c r="AO208" s="936" t="s">
        <v>158</v>
      </c>
      <c r="AP208" s="991" t="s">
        <v>158</v>
      </c>
      <c r="AQ208" s="991">
        <v>1.9E-2</v>
      </c>
      <c r="AR208" s="936" t="s">
        <v>158</v>
      </c>
      <c r="AS208" s="991" t="s">
        <v>158</v>
      </c>
      <c r="AT208" s="991">
        <v>1.9E-2</v>
      </c>
      <c r="AU208" s="936" t="s">
        <v>158</v>
      </c>
      <c r="AV208" s="991" t="s">
        <v>158</v>
      </c>
      <c r="AW208" s="991">
        <v>1.9E-2</v>
      </c>
      <c r="AX208" s="936" t="s">
        <v>158</v>
      </c>
      <c r="AY208" s="991" t="s">
        <v>158</v>
      </c>
      <c r="AZ208" s="991">
        <v>1.9E-2</v>
      </c>
      <c r="BA208" s="991" t="s">
        <v>158</v>
      </c>
      <c r="BB208" s="991" t="s">
        <v>158</v>
      </c>
      <c r="BC208" s="991">
        <v>1.9E-2</v>
      </c>
      <c r="BD208" s="991" t="s">
        <v>158</v>
      </c>
      <c r="BE208" s="991" t="s">
        <v>158</v>
      </c>
    </row>
    <row r="209" spans="1:57" s="928" customFormat="1" ht="16.5" customHeight="1" x14ac:dyDescent="0.3">
      <c r="A209" s="929"/>
      <c r="B209" s="927"/>
      <c r="C209" s="375"/>
      <c r="D209" s="375"/>
      <c r="E209" s="1275"/>
      <c r="F209" s="937" t="s">
        <v>1435</v>
      </c>
      <c r="G209" s="936">
        <v>1.95E-2</v>
      </c>
      <c r="H209" s="936" t="s">
        <v>158</v>
      </c>
      <c r="I209" s="936" t="s">
        <v>158</v>
      </c>
      <c r="J209" s="936">
        <v>1.9199999999999998E-2</v>
      </c>
      <c r="K209" s="936" t="s">
        <v>158</v>
      </c>
      <c r="L209" s="936" t="s">
        <v>158</v>
      </c>
      <c r="M209" s="936">
        <v>1.7999999999999999E-2</v>
      </c>
      <c r="N209" s="936" t="s">
        <v>158</v>
      </c>
      <c r="O209" s="936" t="s">
        <v>158</v>
      </c>
      <c r="P209" s="936">
        <v>2.0899999999999998E-2</v>
      </c>
      <c r="Q209" s="936" t="s">
        <v>158</v>
      </c>
      <c r="R209" s="936" t="s">
        <v>158</v>
      </c>
      <c r="S209" s="936">
        <v>1.77E-2</v>
      </c>
      <c r="T209" s="936" t="s">
        <v>158</v>
      </c>
      <c r="U209" s="936" t="s">
        <v>158</v>
      </c>
      <c r="V209" s="990">
        <v>1.8499999999999999E-2</v>
      </c>
      <c r="W209" s="936" t="s">
        <v>158</v>
      </c>
      <c r="X209" s="990" t="s">
        <v>158</v>
      </c>
      <c r="Y209" s="990">
        <v>1.89E-2</v>
      </c>
      <c r="Z209" s="936" t="s">
        <v>158</v>
      </c>
      <c r="AA209" s="990" t="s">
        <v>158</v>
      </c>
      <c r="AB209" s="991">
        <v>1.9099999999999999E-2</v>
      </c>
      <c r="AC209" s="936" t="s">
        <v>158</v>
      </c>
      <c r="AD209" s="991" t="s">
        <v>158</v>
      </c>
      <c r="AE209" s="991">
        <v>1.8200000000000001E-2</v>
      </c>
      <c r="AF209" s="936" t="s">
        <v>158</v>
      </c>
      <c r="AG209" s="991" t="s">
        <v>158</v>
      </c>
      <c r="AH209" s="991">
        <v>1.83E-2</v>
      </c>
      <c r="AI209" s="936" t="s">
        <v>158</v>
      </c>
      <c r="AJ209" s="991" t="s">
        <v>158</v>
      </c>
      <c r="AK209" s="991">
        <v>1.83E-2</v>
      </c>
      <c r="AL209" s="936" t="s">
        <v>158</v>
      </c>
      <c r="AM209" s="991" t="s">
        <v>158</v>
      </c>
      <c r="AN209" s="991">
        <v>1.8599999999999998E-2</v>
      </c>
      <c r="AO209" s="936" t="s">
        <v>158</v>
      </c>
      <c r="AP209" s="991" t="s">
        <v>158</v>
      </c>
      <c r="AQ209" s="991">
        <v>1.8700000000000001E-2</v>
      </c>
      <c r="AR209" s="936" t="s">
        <v>158</v>
      </c>
      <c r="AS209" s="991" t="s">
        <v>158</v>
      </c>
      <c r="AT209" s="991">
        <v>1.8700000000000001E-2</v>
      </c>
      <c r="AU209" s="936" t="s">
        <v>158</v>
      </c>
      <c r="AV209" s="991" t="s">
        <v>158</v>
      </c>
      <c r="AW209" s="991">
        <v>1.89E-2</v>
      </c>
      <c r="AX209" s="936" t="s">
        <v>158</v>
      </c>
      <c r="AY209" s="991" t="s">
        <v>158</v>
      </c>
      <c r="AZ209" s="991">
        <v>1.9199999999999998E-2</v>
      </c>
      <c r="BA209" s="991" t="s">
        <v>158</v>
      </c>
      <c r="BB209" s="991" t="s">
        <v>158</v>
      </c>
      <c r="BC209" s="991">
        <v>1.9099999999999999E-2</v>
      </c>
      <c r="BD209" s="991" t="s">
        <v>158</v>
      </c>
      <c r="BE209" s="991" t="s">
        <v>158</v>
      </c>
    </row>
    <row r="210" spans="1:57" s="928" customFormat="1" ht="16.5" customHeight="1" x14ac:dyDescent="0.3">
      <c r="A210" s="929"/>
      <c r="B210" s="927"/>
      <c r="C210" s="375"/>
      <c r="D210" s="375"/>
      <c r="E210" s="1275"/>
      <c r="F210" s="937" t="s">
        <v>1436</v>
      </c>
      <c r="G210" s="936">
        <v>1.9099999999999999E-2</v>
      </c>
      <c r="H210" s="936" t="s">
        <v>158</v>
      </c>
      <c r="I210" s="936" t="s">
        <v>158</v>
      </c>
      <c r="J210" s="936">
        <v>1.9099999999999999E-2</v>
      </c>
      <c r="K210" s="936" t="s">
        <v>158</v>
      </c>
      <c r="L210" s="936" t="s">
        <v>158</v>
      </c>
      <c r="M210" s="936">
        <v>1.9099999999999999E-2</v>
      </c>
      <c r="N210" s="936" t="s">
        <v>158</v>
      </c>
      <c r="O210" s="936" t="s">
        <v>158</v>
      </c>
      <c r="P210" s="936">
        <v>1.9099999999999999E-2</v>
      </c>
      <c r="Q210" s="936" t="s">
        <v>158</v>
      </c>
      <c r="R210" s="936" t="s">
        <v>158</v>
      </c>
      <c r="S210" s="936">
        <v>1.9900000000000001E-2</v>
      </c>
      <c r="T210" s="936" t="s">
        <v>158</v>
      </c>
      <c r="U210" s="936" t="s">
        <v>158</v>
      </c>
      <c r="V210" s="990">
        <v>1.9599999999999999E-2</v>
      </c>
      <c r="W210" s="936" t="s">
        <v>158</v>
      </c>
      <c r="X210" s="990" t="s">
        <v>158</v>
      </c>
      <c r="Y210" s="990">
        <v>1.9699999999999999E-2</v>
      </c>
      <c r="Z210" s="936" t="s">
        <v>158</v>
      </c>
      <c r="AA210" s="990" t="s">
        <v>158</v>
      </c>
      <c r="AB210" s="991">
        <v>1.9800000000000002E-2</v>
      </c>
      <c r="AC210" s="936" t="s">
        <v>158</v>
      </c>
      <c r="AD210" s="991" t="s">
        <v>158</v>
      </c>
      <c r="AE210" s="991">
        <v>1.9800000000000002E-2</v>
      </c>
      <c r="AF210" s="936" t="s">
        <v>158</v>
      </c>
      <c r="AG210" s="991" t="s">
        <v>158</v>
      </c>
      <c r="AH210" s="991">
        <v>1.8599999999999998E-2</v>
      </c>
      <c r="AI210" s="936" t="s">
        <v>158</v>
      </c>
      <c r="AJ210" s="991" t="s">
        <v>158</v>
      </c>
      <c r="AK210" s="991">
        <v>1.9400000000000001E-2</v>
      </c>
      <c r="AL210" s="936" t="s">
        <v>158</v>
      </c>
      <c r="AM210" s="991" t="s">
        <v>158</v>
      </c>
      <c r="AN210" s="991">
        <v>2.0400000000000001E-2</v>
      </c>
      <c r="AO210" s="936" t="s">
        <v>158</v>
      </c>
      <c r="AP210" s="991" t="s">
        <v>158</v>
      </c>
      <c r="AQ210" s="991">
        <v>0.02</v>
      </c>
      <c r="AR210" s="936" t="s">
        <v>158</v>
      </c>
      <c r="AS210" s="991" t="s">
        <v>158</v>
      </c>
      <c r="AT210" s="991">
        <v>0.02</v>
      </c>
      <c r="AU210" s="936" t="s">
        <v>158</v>
      </c>
      <c r="AV210" s="991" t="s">
        <v>158</v>
      </c>
      <c r="AW210" s="991">
        <v>0.02</v>
      </c>
      <c r="AX210" s="936" t="s">
        <v>158</v>
      </c>
      <c r="AY210" s="991" t="s">
        <v>158</v>
      </c>
      <c r="AZ210" s="991">
        <v>0.02</v>
      </c>
      <c r="BA210" s="991" t="s">
        <v>158</v>
      </c>
      <c r="BB210" s="991" t="s">
        <v>158</v>
      </c>
      <c r="BC210" s="991">
        <v>0.02</v>
      </c>
      <c r="BD210" s="991" t="s">
        <v>158</v>
      </c>
      <c r="BE210" s="991" t="s">
        <v>158</v>
      </c>
    </row>
    <row r="211" spans="1:57" s="928" customFormat="1" ht="16.5" customHeight="1" x14ac:dyDescent="0.3">
      <c r="A211" s="929"/>
      <c r="B211" s="927"/>
      <c r="C211" s="375"/>
      <c r="D211" s="375"/>
      <c r="E211" s="1275"/>
      <c r="F211" s="937" t="s">
        <v>1437</v>
      </c>
      <c r="G211" s="936">
        <v>2.0899999999999998E-2</v>
      </c>
      <c r="H211" s="936" t="s">
        <v>158</v>
      </c>
      <c r="I211" s="936" t="s">
        <v>158</v>
      </c>
      <c r="J211" s="936">
        <v>2.0799999999999999E-2</v>
      </c>
      <c r="K211" s="936" t="s">
        <v>158</v>
      </c>
      <c r="L211" s="936" t="s">
        <v>158</v>
      </c>
      <c r="M211" s="936">
        <v>2.07E-2</v>
      </c>
      <c r="N211" s="936" t="s">
        <v>158</v>
      </c>
      <c r="O211" s="936" t="s">
        <v>158</v>
      </c>
      <c r="P211" s="936">
        <v>2.0899999999999998E-2</v>
      </c>
      <c r="Q211" s="936" t="s">
        <v>158</v>
      </c>
      <c r="R211" s="936" t="s">
        <v>158</v>
      </c>
      <c r="S211" s="936">
        <v>1.9900000000000001E-2</v>
      </c>
      <c r="T211" s="936" t="s">
        <v>158</v>
      </c>
      <c r="U211" s="936" t="s">
        <v>158</v>
      </c>
      <c r="V211" s="990">
        <v>1.9900000000000001E-2</v>
      </c>
      <c r="W211" s="936" t="s">
        <v>158</v>
      </c>
      <c r="X211" s="990" t="s">
        <v>158</v>
      </c>
      <c r="Y211" s="990">
        <v>1.9900000000000001E-2</v>
      </c>
      <c r="Z211" s="936" t="s">
        <v>158</v>
      </c>
      <c r="AA211" s="990" t="s">
        <v>158</v>
      </c>
      <c r="AB211" s="991">
        <v>1.9800000000000002E-2</v>
      </c>
      <c r="AC211" s="936" t="s">
        <v>158</v>
      </c>
      <c r="AD211" s="991" t="s">
        <v>158</v>
      </c>
      <c r="AE211" s="991">
        <v>1.9800000000000002E-2</v>
      </c>
      <c r="AF211" s="936" t="s">
        <v>158</v>
      </c>
      <c r="AG211" s="991" t="s">
        <v>158</v>
      </c>
      <c r="AH211" s="991">
        <v>2.06E-2</v>
      </c>
      <c r="AI211" s="936" t="s">
        <v>158</v>
      </c>
      <c r="AJ211" s="991" t="s">
        <v>158</v>
      </c>
      <c r="AK211" s="991">
        <v>2.0799999999999999E-2</v>
      </c>
      <c r="AL211" s="936" t="s">
        <v>158</v>
      </c>
      <c r="AM211" s="991" t="s">
        <v>158</v>
      </c>
      <c r="AN211" s="991">
        <v>2.0799999999999999E-2</v>
      </c>
      <c r="AO211" s="936" t="s">
        <v>158</v>
      </c>
      <c r="AP211" s="991" t="s">
        <v>158</v>
      </c>
      <c r="AQ211" s="991">
        <v>2.06E-2</v>
      </c>
      <c r="AR211" s="936" t="s">
        <v>158</v>
      </c>
      <c r="AS211" s="991" t="s">
        <v>158</v>
      </c>
      <c r="AT211" s="991">
        <v>2.07E-2</v>
      </c>
      <c r="AU211" s="936" t="s">
        <v>158</v>
      </c>
      <c r="AV211" s="991" t="s">
        <v>158</v>
      </c>
      <c r="AW211" s="991">
        <v>2.06E-2</v>
      </c>
      <c r="AX211" s="936" t="s">
        <v>158</v>
      </c>
      <c r="AY211" s="991" t="s">
        <v>158</v>
      </c>
      <c r="AZ211" s="991">
        <v>2.07E-2</v>
      </c>
      <c r="BA211" s="991" t="s">
        <v>158</v>
      </c>
      <c r="BB211" s="991" t="s">
        <v>158</v>
      </c>
      <c r="BC211" s="991">
        <v>2.07E-2</v>
      </c>
      <c r="BD211" s="991" t="s">
        <v>158</v>
      </c>
      <c r="BE211" s="991" t="s">
        <v>158</v>
      </c>
    </row>
    <row r="212" spans="1:57" s="928" customFormat="1" ht="16.5" customHeight="1" x14ac:dyDescent="0.3">
      <c r="A212" s="929"/>
      <c r="B212" s="927"/>
      <c r="C212" s="375"/>
      <c r="D212" s="375"/>
      <c r="E212" s="1275"/>
      <c r="F212" s="937" t="s">
        <v>1438</v>
      </c>
      <c r="G212" s="936">
        <v>1.7999999999999999E-2</v>
      </c>
      <c r="H212" s="936" t="s">
        <v>158</v>
      </c>
      <c r="I212" s="936" t="s">
        <v>158</v>
      </c>
      <c r="J212" s="936">
        <v>1.78E-2</v>
      </c>
      <c r="K212" s="936" t="s">
        <v>158</v>
      </c>
      <c r="L212" s="936" t="s">
        <v>158</v>
      </c>
      <c r="M212" s="936">
        <v>1.9599999999999999E-2</v>
      </c>
      <c r="N212" s="936" t="s">
        <v>158</v>
      </c>
      <c r="O212" s="936" t="s">
        <v>158</v>
      </c>
      <c r="P212" s="936">
        <v>1.6199999999999999E-2</v>
      </c>
      <c r="Q212" s="936" t="s">
        <v>158</v>
      </c>
      <c r="R212" s="936" t="s">
        <v>158</v>
      </c>
      <c r="S212" s="936">
        <v>1.7500000000000002E-2</v>
      </c>
      <c r="T212" s="936" t="s">
        <v>158</v>
      </c>
      <c r="U212" s="936" t="s">
        <v>158</v>
      </c>
      <c r="V212" s="990">
        <v>1.7899999999999999E-2</v>
      </c>
      <c r="W212" s="936" t="s">
        <v>158</v>
      </c>
      <c r="X212" s="990" t="s">
        <v>158</v>
      </c>
      <c r="Y212" s="990">
        <v>1.8200000000000001E-2</v>
      </c>
      <c r="Z212" s="936" t="s">
        <v>158</v>
      </c>
      <c r="AA212" s="990" t="s">
        <v>158</v>
      </c>
      <c r="AB212" s="991">
        <v>1.8200000000000001E-2</v>
      </c>
      <c r="AC212" s="936" t="s">
        <v>158</v>
      </c>
      <c r="AD212" s="991" t="s">
        <v>158</v>
      </c>
      <c r="AE212" s="991">
        <v>1.8100000000000002E-2</v>
      </c>
      <c r="AF212" s="936" t="s">
        <v>158</v>
      </c>
      <c r="AG212" s="991" t="s">
        <v>158</v>
      </c>
      <c r="AH212" s="991">
        <v>1.8499999999999999E-2</v>
      </c>
      <c r="AI212" s="936" t="s">
        <v>158</v>
      </c>
      <c r="AJ212" s="991" t="s">
        <v>158</v>
      </c>
      <c r="AK212" s="991">
        <v>1.8499999999999999E-2</v>
      </c>
      <c r="AL212" s="936" t="s">
        <v>158</v>
      </c>
      <c r="AM212" s="991" t="s">
        <v>158</v>
      </c>
      <c r="AN212" s="991">
        <v>1.84E-2</v>
      </c>
      <c r="AO212" s="936" t="s">
        <v>158</v>
      </c>
      <c r="AP212" s="991" t="s">
        <v>158</v>
      </c>
      <c r="AQ212" s="991">
        <v>1.8499999999999999E-2</v>
      </c>
      <c r="AR212" s="936" t="s">
        <v>158</v>
      </c>
      <c r="AS212" s="991" t="s">
        <v>158</v>
      </c>
      <c r="AT212" s="991">
        <v>1.8499999999999999E-2</v>
      </c>
      <c r="AU212" s="936" t="s">
        <v>158</v>
      </c>
      <c r="AV212" s="991" t="s">
        <v>158</v>
      </c>
      <c r="AW212" s="991">
        <v>1.83E-2</v>
      </c>
      <c r="AX212" s="936" t="s">
        <v>158</v>
      </c>
      <c r="AY212" s="991" t="s">
        <v>158</v>
      </c>
      <c r="AZ212" s="991">
        <v>1.83E-2</v>
      </c>
      <c r="BA212" s="991" t="s">
        <v>158</v>
      </c>
      <c r="BB212" s="991" t="s">
        <v>158</v>
      </c>
      <c r="BC212" s="991">
        <v>1.84E-2</v>
      </c>
      <c r="BD212" s="991" t="s">
        <v>158</v>
      </c>
      <c r="BE212" s="991" t="s">
        <v>158</v>
      </c>
    </row>
    <row r="213" spans="1:57" s="928" customFormat="1" ht="16.5" customHeight="1" x14ac:dyDescent="0.3">
      <c r="A213" s="929"/>
      <c r="B213" s="927"/>
      <c r="C213" s="375"/>
      <c r="D213" s="375"/>
      <c r="E213" s="1275"/>
      <c r="F213" s="937" t="s">
        <v>1439</v>
      </c>
      <c r="G213" s="936">
        <v>1.6899999999999998E-2</v>
      </c>
      <c r="H213" s="936" t="s">
        <v>158</v>
      </c>
      <c r="I213" s="936" t="s">
        <v>158</v>
      </c>
      <c r="J213" s="936">
        <v>1.7100000000000001E-2</v>
      </c>
      <c r="K213" s="936" t="s">
        <v>158</v>
      </c>
      <c r="L213" s="936" t="s">
        <v>158</v>
      </c>
      <c r="M213" s="936">
        <v>1.7100000000000001E-2</v>
      </c>
      <c r="N213" s="936" t="s">
        <v>158</v>
      </c>
      <c r="O213" s="936" t="s">
        <v>158</v>
      </c>
      <c r="P213" s="936">
        <v>1.7100000000000001E-2</v>
      </c>
      <c r="Q213" s="936" t="s">
        <v>158</v>
      </c>
      <c r="R213" s="936" t="s">
        <v>158</v>
      </c>
      <c r="S213" s="936">
        <v>1.72E-2</v>
      </c>
      <c r="T213" s="936" t="s">
        <v>158</v>
      </c>
      <c r="U213" s="936" t="s">
        <v>158</v>
      </c>
      <c r="V213" s="990">
        <v>1.72E-2</v>
      </c>
      <c r="W213" s="936" t="s">
        <v>158</v>
      </c>
      <c r="X213" s="990" t="s">
        <v>158</v>
      </c>
      <c r="Y213" s="990">
        <v>1.72E-2</v>
      </c>
      <c r="Z213" s="936" t="s">
        <v>158</v>
      </c>
      <c r="AA213" s="990" t="s">
        <v>158</v>
      </c>
      <c r="AB213" s="991">
        <v>1.72E-2</v>
      </c>
      <c r="AC213" s="936" t="s">
        <v>158</v>
      </c>
      <c r="AD213" s="991" t="s">
        <v>158</v>
      </c>
      <c r="AE213" s="991">
        <v>1.72E-2</v>
      </c>
      <c r="AF213" s="936" t="s">
        <v>158</v>
      </c>
      <c r="AG213" s="991" t="s">
        <v>158</v>
      </c>
      <c r="AH213" s="991">
        <v>1.72E-2</v>
      </c>
      <c r="AI213" s="936" t="s">
        <v>158</v>
      </c>
      <c r="AJ213" s="991" t="s">
        <v>158</v>
      </c>
      <c r="AK213" s="991">
        <v>1.7399999999999999E-2</v>
      </c>
      <c r="AL213" s="936" t="s">
        <v>158</v>
      </c>
      <c r="AM213" s="991" t="s">
        <v>158</v>
      </c>
      <c r="AN213" s="991">
        <v>1.7399999999999999E-2</v>
      </c>
      <c r="AO213" s="936" t="s">
        <v>158</v>
      </c>
      <c r="AP213" s="991" t="s">
        <v>158</v>
      </c>
      <c r="AQ213" s="991">
        <v>1.7399999999999999E-2</v>
      </c>
      <c r="AR213" s="936" t="s">
        <v>158</v>
      </c>
      <c r="AS213" s="991" t="s">
        <v>158</v>
      </c>
      <c r="AT213" s="991">
        <v>1.7399999999999999E-2</v>
      </c>
      <c r="AU213" s="936" t="s">
        <v>158</v>
      </c>
      <c r="AV213" s="991" t="s">
        <v>158</v>
      </c>
      <c r="AW213" s="991">
        <v>1.7399999999999999E-2</v>
      </c>
      <c r="AX213" s="936" t="s">
        <v>158</v>
      </c>
      <c r="AY213" s="991" t="s">
        <v>158</v>
      </c>
      <c r="AZ213" s="991">
        <v>1.7299999999999999E-2</v>
      </c>
      <c r="BA213" s="991" t="s">
        <v>158</v>
      </c>
      <c r="BB213" s="991" t="s">
        <v>158</v>
      </c>
      <c r="BC213" s="991">
        <v>1.7299999999999999E-2</v>
      </c>
      <c r="BD213" s="991" t="s">
        <v>158</v>
      </c>
      <c r="BE213" s="991" t="s">
        <v>158</v>
      </c>
    </row>
    <row r="214" spans="1:57" s="928" customFormat="1" ht="16.5" customHeight="1" x14ac:dyDescent="0.3">
      <c r="A214" s="929"/>
      <c r="B214" s="927"/>
      <c r="C214" s="375"/>
      <c r="D214" s="375"/>
      <c r="E214" s="1275"/>
      <c r="F214" s="937" t="s">
        <v>1440</v>
      </c>
      <c r="G214" s="936">
        <v>1.8100000000000002E-2</v>
      </c>
      <c r="H214" s="936" t="s">
        <v>158</v>
      </c>
      <c r="I214" s="936" t="s">
        <v>158</v>
      </c>
      <c r="J214" s="936">
        <v>1.8100000000000002E-2</v>
      </c>
      <c r="K214" s="936" t="s">
        <v>158</v>
      </c>
      <c r="L214" s="936" t="s">
        <v>158</v>
      </c>
      <c r="M214" s="936">
        <v>1.8100000000000002E-2</v>
      </c>
      <c r="N214" s="936" t="s">
        <v>158</v>
      </c>
      <c r="O214" s="936" t="s">
        <v>158</v>
      </c>
      <c r="P214" s="936">
        <v>1.8100000000000002E-2</v>
      </c>
      <c r="Q214" s="936" t="s">
        <v>158</v>
      </c>
      <c r="R214" s="936" t="s">
        <v>158</v>
      </c>
      <c r="S214" s="936">
        <v>1.7500000000000002E-2</v>
      </c>
      <c r="T214" s="936" t="s">
        <v>158</v>
      </c>
      <c r="U214" s="936" t="s">
        <v>158</v>
      </c>
      <c r="V214" s="990">
        <v>1.7500000000000002E-2</v>
      </c>
      <c r="W214" s="936" t="s">
        <v>158</v>
      </c>
      <c r="X214" s="990" t="s">
        <v>158</v>
      </c>
      <c r="Y214" s="990">
        <v>1.7500000000000002E-2</v>
      </c>
      <c r="Z214" s="936" t="s">
        <v>158</v>
      </c>
      <c r="AA214" s="990" t="s">
        <v>158</v>
      </c>
      <c r="AB214" s="991">
        <v>1.7500000000000002E-2</v>
      </c>
      <c r="AC214" s="936" t="s">
        <v>158</v>
      </c>
      <c r="AD214" s="991" t="s">
        <v>158</v>
      </c>
      <c r="AE214" s="991">
        <v>1.7500000000000002E-2</v>
      </c>
      <c r="AF214" s="936" t="s">
        <v>158</v>
      </c>
      <c r="AG214" s="991" t="s">
        <v>158</v>
      </c>
      <c r="AH214" s="991">
        <v>1.7500000000000002E-2</v>
      </c>
      <c r="AI214" s="936" t="s">
        <v>158</v>
      </c>
      <c r="AJ214" s="991" t="s">
        <v>158</v>
      </c>
      <c r="AK214" s="991">
        <v>1.7500000000000002E-2</v>
      </c>
      <c r="AL214" s="936" t="s">
        <v>158</v>
      </c>
      <c r="AM214" s="991" t="s">
        <v>158</v>
      </c>
      <c r="AN214" s="991">
        <v>1.7500000000000002E-2</v>
      </c>
      <c r="AO214" s="936" t="s">
        <v>158</v>
      </c>
      <c r="AP214" s="991" t="s">
        <v>158</v>
      </c>
      <c r="AQ214" s="991">
        <v>1.7500000000000002E-2</v>
      </c>
      <c r="AR214" s="936" t="s">
        <v>158</v>
      </c>
      <c r="AS214" s="991" t="s">
        <v>158</v>
      </c>
      <c r="AT214" s="991">
        <v>1.7500000000000002E-2</v>
      </c>
      <c r="AU214" s="936" t="s">
        <v>158</v>
      </c>
      <c r="AV214" s="991" t="s">
        <v>158</v>
      </c>
      <c r="AW214" s="991">
        <v>1.7500000000000002E-2</v>
      </c>
      <c r="AX214" s="936" t="s">
        <v>158</v>
      </c>
      <c r="AY214" s="991" t="s">
        <v>158</v>
      </c>
      <c r="AZ214" s="991">
        <v>1.7500000000000002E-2</v>
      </c>
      <c r="BA214" s="991" t="s">
        <v>158</v>
      </c>
      <c r="BB214" s="991" t="s">
        <v>158</v>
      </c>
      <c r="BC214" s="991">
        <v>1.7500000000000002E-2</v>
      </c>
      <c r="BD214" s="991" t="s">
        <v>158</v>
      </c>
      <c r="BE214" s="991" t="s">
        <v>158</v>
      </c>
    </row>
    <row r="215" spans="1:57" s="928" customFormat="1" ht="16.5" customHeight="1" x14ac:dyDescent="0.3">
      <c r="A215" s="929"/>
      <c r="B215" s="927"/>
      <c r="C215" s="375"/>
      <c r="D215" s="375"/>
      <c r="E215" s="1275"/>
      <c r="F215" s="937" t="s">
        <v>1441</v>
      </c>
      <c r="G215" s="936">
        <v>1.9099999999999999E-2</v>
      </c>
      <c r="H215" s="936" t="s">
        <v>158</v>
      </c>
      <c r="I215" s="936" t="s">
        <v>158</v>
      </c>
      <c r="J215" s="936">
        <v>1.9099999999999999E-2</v>
      </c>
      <c r="K215" s="936" t="s">
        <v>158</v>
      </c>
      <c r="L215" s="936" t="s">
        <v>158</v>
      </c>
      <c r="M215" s="936">
        <v>1.9099999999999999E-2</v>
      </c>
      <c r="N215" s="936" t="s">
        <v>158</v>
      </c>
      <c r="O215" s="936" t="s">
        <v>158</v>
      </c>
      <c r="P215" s="936">
        <v>1.9099999999999999E-2</v>
      </c>
      <c r="Q215" s="936" t="s">
        <v>158</v>
      </c>
      <c r="R215" s="936" t="s">
        <v>158</v>
      </c>
      <c r="S215" s="936">
        <v>2.0400000000000001E-2</v>
      </c>
      <c r="T215" s="936" t="s">
        <v>158</v>
      </c>
      <c r="U215" s="936" t="s">
        <v>158</v>
      </c>
      <c r="V215" s="990">
        <v>2.1399999999999999E-2</v>
      </c>
      <c r="W215" s="936" t="s">
        <v>158</v>
      </c>
      <c r="X215" s="990" t="s">
        <v>158</v>
      </c>
      <c r="Y215" s="990">
        <v>2.12E-2</v>
      </c>
      <c r="Z215" s="936" t="s">
        <v>158</v>
      </c>
      <c r="AA215" s="990" t="s">
        <v>158</v>
      </c>
      <c r="AB215" s="991">
        <v>2.0899999999999998E-2</v>
      </c>
      <c r="AC215" s="936" t="s">
        <v>158</v>
      </c>
      <c r="AD215" s="991" t="s">
        <v>158</v>
      </c>
      <c r="AE215" s="991">
        <v>2.0899999999999998E-2</v>
      </c>
      <c r="AF215" s="936" t="s">
        <v>158</v>
      </c>
      <c r="AG215" s="991" t="s">
        <v>158</v>
      </c>
      <c r="AH215" s="991">
        <v>1.9400000000000001E-2</v>
      </c>
      <c r="AI215" s="936" t="s">
        <v>158</v>
      </c>
      <c r="AJ215" s="991" t="s">
        <v>158</v>
      </c>
      <c r="AK215" s="991">
        <v>1.9400000000000001E-2</v>
      </c>
      <c r="AL215" s="936" t="s">
        <v>158</v>
      </c>
      <c r="AM215" s="991" t="s">
        <v>158</v>
      </c>
      <c r="AN215" s="991">
        <v>1.9900000000000001E-2</v>
      </c>
      <c r="AO215" s="936" t="s">
        <v>158</v>
      </c>
      <c r="AP215" s="991" t="s">
        <v>158</v>
      </c>
      <c r="AQ215" s="991">
        <v>1.95E-2</v>
      </c>
      <c r="AR215" s="936" t="s">
        <v>158</v>
      </c>
      <c r="AS215" s="991" t="s">
        <v>158</v>
      </c>
      <c r="AT215" s="991">
        <v>1.9599999999999999E-2</v>
      </c>
      <c r="AU215" s="936" t="s">
        <v>158</v>
      </c>
      <c r="AV215" s="991" t="s">
        <v>158</v>
      </c>
      <c r="AW215" s="991">
        <v>1.9599999999999999E-2</v>
      </c>
      <c r="AX215" s="936" t="s">
        <v>158</v>
      </c>
      <c r="AY215" s="991" t="s">
        <v>158</v>
      </c>
      <c r="AZ215" s="991">
        <v>1.9599999999999999E-2</v>
      </c>
      <c r="BA215" s="991" t="s">
        <v>158</v>
      </c>
      <c r="BB215" s="991" t="s">
        <v>158</v>
      </c>
      <c r="BC215" s="991">
        <v>1.9599999999999999E-2</v>
      </c>
      <c r="BD215" s="991" t="s">
        <v>158</v>
      </c>
      <c r="BE215" s="991" t="s">
        <v>158</v>
      </c>
    </row>
    <row r="216" spans="1:57" s="928" customFormat="1" ht="16.5" customHeight="1" x14ac:dyDescent="0.3">
      <c r="A216" s="929"/>
      <c r="B216" s="927"/>
      <c r="C216" s="375"/>
      <c r="D216" s="375"/>
      <c r="E216" s="1275"/>
      <c r="F216" s="937" t="s">
        <v>1442</v>
      </c>
      <c r="G216" s="936">
        <v>2.12E-2</v>
      </c>
      <c r="H216" s="936" t="s">
        <v>158</v>
      </c>
      <c r="I216" s="936" t="s">
        <v>158</v>
      </c>
      <c r="J216" s="936">
        <v>2.0799999999999999E-2</v>
      </c>
      <c r="K216" s="936" t="s">
        <v>158</v>
      </c>
      <c r="L216" s="936" t="s">
        <v>158</v>
      </c>
      <c r="M216" s="936">
        <v>2.1100000000000001E-2</v>
      </c>
      <c r="N216" s="936" t="s">
        <v>158</v>
      </c>
      <c r="O216" s="936" t="s">
        <v>158</v>
      </c>
      <c r="P216" s="936">
        <v>2.1000000000000001E-2</v>
      </c>
      <c r="Q216" s="936" t="s">
        <v>158</v>
      </c>
      <c r="R216" s="936" t="s">
        <v>158</v>
      </c>
      <c r="S216" s="936">
        <v>1.9800000000000002E-2</v>
      </c>
      <c r="T216" s="936" t="s">
        <v>158</v>
      </c>
      <c r="U216" s="936" t="s">
        <v>158</v>
      </c>
      <c r="V216" s="990">
        <v>1.9599999999999999E-2</v>
      </c>
      <c r="W216" s="936" t="s">
        <v>158</v>
      </c>
      <c r="X216" s="990" t="s">
        <v>158</v>
      </c>
      <c r="Y216" s="990">
        <v>1.9599999999999999E-2</v>
      </c>
      <c r="Z216" s="936" t="s">
        <v>158</v>
      </c>
      <c r="AA216" s="990" t="s">
        <v>158</v>
      </c>
      <c r="AB216" s="991">
        <v>1.9699999999999999E-2</v>
      </c>
      <c r="AC216" s="936" t="s">
        <v>158</v>
      </c>
      <c r="AD216" s="991" t="s">
        <v>158</v>
      </c>
      <c r="AE216" s="991">
        <v>1.9800000000000002E-2</v>
      </c>
      <c r="AF216" s="936" t="s">
        <v>158</v>
      </c>
      <c r="AG216" s="991" t="s">
        <v>158</v>
      </c>
      <c r="AH216" s="991">
        <v>1.9699999999999999E-2</v>
      </c>
      <c r="AI216" s="936" t="s">
        <v>158</v>
      </c>
      <c r="AJ216" s="991" t="s">
        <v>158</v>
      </c>
      <c r="AK216" s="991">
        <v>1.9699999999999999E-2</v>
      </c>
      <c r="AL216" s="936" t="s">
        <v>158</v>
      </c>
      <c r="AM216" s="991" t="s">
        <v>158</v>
      </c>
      <c r="AN216" s="991">
        <v>1.9699999999999999E-2</v>
      </c>
      <c r="AO216" s="936" t="s">
        <v>158</v>
      </c>
      <c r="AP216" s="991" t="s">
        <v>158</v>
      </c>
      <c r="AQ216" s="991">
        <v>1.9699999999999999E-2</v>
      </c>
      <c r="AR216" s="936" t="s">
        <v>158</v>
      </c>
      <c r="AS216" s="991" t="s">
        <v>158</v>
      </c>
      <c r="AT216" s="991">
        <v>1.9699999999999999E-2</v>
      </c>
      <c r="AU216" s="936" t="s">
        <v>158</v>
      </c>
      <c r="AV216" s="991" t="s">
        <v>158</v>
      </c>
      <c r="AW216" s="991">
        <v>1.9699999999999999E-2</v>
      </c>
      <c r="AX216" s="936" t="s">
        <v>158</v>
      </c>
      <c r="AY216" s="991" t="s">
        <v>158</v>
      </c>
      <c r="AZ216" s="991">
        <v>1.9699999999999999E-2</v>
      </c>
      <c r="BA216" s="991" t="s">
        <v>158</v>
      </c>
      <c r="BB216" s="991" t="s">
        <v>158</v>
      </c>
      <c r="BC216" s="991">
        <v>1.9699999999999999E-2</v>
      </c>
      <c r="BD216" s="991" t="s">
        <v>158</v>
      </c>
      <c r="BE216" s="991" t="s">
        <v>158</v>
      </c>
    </row>
    <row r="217" spans="1:57" s="928" customFormat="1" ht="16.5" customHeight="1" x14ac:dyDescent="0.3">
      <c r="A217" s="929"/>
      <c r="B217" s="927"/>
      <c r="C217" s="375"/>
      <c r="D217" s="375"/>
      <c r="E217" s="1275"/>
      <c r="F217" s="937" t="s">
        <v>1443</v>
      </c>
      <c r="G217" s="936">
        <v>2.29E-2</v>
      </c>
      <c r="H217" s="936" t="s">
        <v>158</v>
      </c>
      <c r="I217" s="936" t="s">
        <v>158</v>
      </c>
      <c r="J217" s="936">
        <v>2.2700000000000001E-2</v>
      </c>
      <c r="K217" s="936" t="s">
        <v>158</v>
      </c>
      <c r="L217" s="936" t="s">
        <v>158</v>
      </c>
      <c r="M217" s="936">
        <v>2.2800000000000001E-2</v>
      </c>
      <c r="N217" s="936" t="s">
        <v>158</v>
      </c>
      <c r="O217" s="936" t="s">
        <v>158</v>
      </c>
      <c r="P217" s="936">
        <v>2.2599999999999999E-2</v>
      </c>
      <c r="Q217" s="936" t="s">
        <v>158</v>
      </c>
      <c r="R217" s="936" t="s">
        <v>158</v>
      </c>
      <c r="S217" s="936">
        <v>2.23E-2</v>
      </c>
      <c r="T217" s="936" t="s">
        <v>158</v>
      </c>
      <c r="U217" s="936" t="s">
        <v>158</v>
      </c>
      <c r="V217" s="990">
        <v>2.1399999999999999E-2</v>
      </c>
      <c r="W217" s="936" t="s">
        <v>158</v>
      </c>
      <c r="X217" s="990" t="s">
        <v>158</v>
      </c>
      <c r="Y217" s="990">
        <v>2.1899999999999999E-2</v>
      </c>
      <c r="Z217" s="936" t="s">
        <v>158</v>
      </c>
      <c r="AA217" s="990" t="s">
        <v>158</v>
      </c>
      <c r="AB217" s="991">
        <v>2.1899999999999999E-2</v>
      </c>
      <c r="AC217" s="936" t="s">
        <v>158</v>
      </c>
      <c r="AD217" s="991" t="s">
        <v>158</v>
      </c>
      <c r="AE217" s="991">
        <v>2.18E-2</v>
      </c>
      <c r="AF217" s="936" t="s">
        <v>158</v>
      </c>
      <c r="AG217" s="991" t="s">
        <v>158</v>
      </c>
      <c r="AH217" s="991">
        <v>2.2200000000000001E-2</v>
      </c>
      <c r="AI217" s="936" t="s">
        <v>158</v>
      </c>
      <c r="AJ217" s="991" t="s">
        <v>158</v>
      </c>
      <c r="AK217" s="991">
        <v>2.24E-2</v>
      </c>
      <c r="AL217" s="936" t="s">
        <v>158</v>
      </c>
      <c r="AM217" s="991" t="s">
        <v>158</v>
      </c>
      <c r="AN217" s="991">
        <v>2.2200000000000001E-2</v>
      </c>
      <c r="AO217" s="936" t="s">
        <v>158</v>
      </c>
      <c r="AP217" s="991" t="s">
        <v>158</v>
      </c>
      <c r="AQ217" s="991">
        <v>2.2499999999999999E-2</v>
      </c>
      <c r="AR217" s="936" t="s">
        <v>158</v>
      </c>
      <c r="AS217" s="991" t="s">
        <v>158</v>
      </c>
      <c r="AT217" s="991">
        <v>2.2499999999999999E-2</v>
      </c>
      <c r="AU217" s="936" t="s">
        <v>158</v>
      </c>
      <c r="AV217" s="991" t="s">
        <v>158</v>
      </c>
      <c r="AW217" s="991">
        <v>2.24E-2</v>
      </c>
      <c r="AX217" s="936" t="s">
        <v>158</v>
      </c>
      <c r="AY217" s="991" t="s">
        <v>158</v>
      </c>
      <c r="AZ217" s="991">
        <v>2.24E-2</v>
      </c>
      <c r="BA217" s="991" t="s">
        <v>158</v>
      </c>
      <c r="BB217" s="991" t="s">
        <v>158</v>
      </c>
      <c r="BC217" s="991">
        <v>2.2499999999999999E-2</v>
      </c>
      <c r="BD217" s="991" t="s">
        <v>158</v>
      </c>
      <c r="BE217" s="991" t="s">
        <v>158</v>
      </c>
    </row>
    <row r="218" spans="1:57" s="928" customFormat="1" ht="16.5" customHeight="1" x14ac:dyDescent="0.3">
      <c r="A218" s="929"/>
      <c r="B218" s="927"/>
      <c r="C218" s="375"/>
      <c r="D218" s="375"/>
      <c r="E218" s="1275"/>
      <c r="F218" s="937" t="s">
        <v>1444</v>
      </c>
      <c r="G218" s="936">
        <v>1.9099999999999999E-2</v>
      </c>
      <c r="H218" s="936" t="s">
        <v>158</v>
      </c>
      <c r="I218" s="936" t="s">
        <v>158</v>
      </c>
      <c r="J218" s="936">
        <v>1.9099999999999999E-2</v>
      </c>
      <c r="K218" s="936" t="s">
        <v>158</v>
      </c>
      <c r="L218" s="936" t="s">
        <v>158</v>
      </c>
      <c r="M218" s="936">
        <v>1.9099999999999999E-2</v>
      </c>
      <c r="N218" s="936" t="s">
        <v>158</v>
      </c>
      <c r="O218" s="936" t="s">
        <v>158</v>
      </c>
      <c r="P218" s="936">
        <v>1.9099999999999999E-2</v>
      </c>
      <c r="Q218" s="936" t="s">
        <v>158</v>
      </c>
      <c r="R218" s="936" t="s">
        <v>158</v>
      </c>
      <c r="S218" s="936">
        <v>2.0400000000000001E-2</v>
      </c>
      <c r="T218" s="936" t="s">
        <v>158</v>
      </c>
      <c r="U218" s="936" t="s">
        <v>158</v>
      </c>
      <c r="V218" s="990">
        <v>2.0299999999999999E-2</v>
      </c>
      <c r="W218" s="936" t="s">
        <v>158</v>
      </c>
      <c r="X218" s="990" t="s">
        <v>158</v>
      </c>
      <c r="Y218" s="990">
        <v>2.0299999999999999E-2</v>
      </c>
      <c r="Z218" s="936" t="s">
        <v>158</v>
      </c>
      <c r="AA218" s="990" t="s">
        <v>158</v>
      </c>
      <c r="AB218" s="991">
        <v>2.0299999999999999E-2</v>
      </c>
      <c r="AC218" s="936" t="s">
        <v>158</v>
      </c>
      <c r="AD218" s="991" t="s">
        <v>158</v>
      </c>
      <c r="AE218" s="991">
        <v>2.0299999999999999E-2</v>
      </c>
      <c r="AF218" s="936" t="s">
        <v>158</v>
      </c>
      <c r="AG218" s="991" t="s">
        <v>158</v>
      </c>
      <c r="AH218" s="991">
        <v>1.8800000000000001E-2</v>
      </c>
      <c r="AI218" s="936" t="s">
        <v>158</v>
      </c>
      <c r="AJ218" s="991" t="s">
        <v>158</v>
      </c>
      <c r="AK218" s="991">
        <v>1.9699999999999999E-2</v>
      </c>
      <c r="AL218" s="936" t="s">
        <v>158</v>
      </c>
      <c r="AM218" s="991" t="s">
        <v>158</v>
      </c>
      <c r="AN218" s="991">
        <v>1.9599999999999999E-2</v>
      </c>
      <c r="AO218" s="936" t="s">
        <v>158</v>
      </c>
      <c r="AP218" s="991" t="s">
        <v>158</v>
      </c>
      <c r="AQ218" s="991">
        <v>0.02</v>
      </c>
      <c r="AR218" s="936" t="s">
        <v>158</v>
      </c>
      <c r="AS218" s="991" t="s">
        <v>158</v>
      </c>
      <c r="AT218" s="991">
        <v>1.9900000000000001E-2</v>
      </c>
      <c r="AU218" s="936" t="s">
        <v>158</v>
      </c>
      <c r="AV218" s="991" t="s">
        <v>158</v>
      </c>
      <c r="AW218" s="991">
        <v>1.9800000000000002E-2</v>
      </c>
      <c r="AX218" s="936" t="s">
        <v>158</v>
      </c>
      <c r="AY218" s="991" t="s">
        <v>158</v>
      </c>
      <c r="AZ218" s="991">
        <v>1.9800000000000002E-2</v>
      </c>
      <c r="BA218" s="991" t="s">
        <v>158</v>
      </c>
      <c r="BB218" s="991" t="s">
        <v>158</v>
      </c>
      <c r="BC218" s="991">
        <v>1.9900000000000001E-2</v>
      </c>
      <c r="BD218" s="991" t="s">
        <v>158</v>
      </c>
      <c r="BE218" s="991" t="s">
        <v>158</v>
      </c>
    </row>
    <row r="219" spans="1:57" s="928" customFormat="1" ht="16.5" customHeight="1" x14ac:dyDescent="0.3">
      <c r="A219" s="929"/>
      <c r="B219" s="927"/>
      <c r="C219" s="375"/>
      <c r="D219" s="375"/>
      <c r="E219" s="1275"/>
      <c r="F219" s="937" t="s">
        <v>1445</v>
      </c>
      <c r="G219" s="936">
        <v>2.0299999999999999E-2</v>
      </c>
      <c r="H219" s="936" t="s">
        <v>158</v>
      </c>
      <c r="I219" s="936" t="s">
        <v>158</v>
      </c>
      <c r="J219" s="936">
        <v>2.2200000000000001E-2</v>
      </c>
      <c r="K219" s="936" t="s">
        <v>158</v>
      </c>
      <c r="L219" s="936" t="s">
        <v>158</v>
      </c>
      <c r="M219" s="936">
        <v>2.1499999999999998E-2</v>
      </c>
      <c r="N219" s="936" t="s">
        <v>158</v>
      </c>
      <c r="O219" s="936" t="s">
        <v>158</v>
      </c>
      <c r="P219" s="936">
        <v>2.1100000000000001E-2</v>
      </c>
      <c r="Q219" s="936" t="s">
        <v>158</v>
      </c>
      <c r="R219" s="936" t="s">
        <v>158</v>
      </c>
      <c r="S219" s="936">
        <v>2.0400000000000001E-2</v>
      </c>
      <c r="T219" s="936" t="s">
        <v>158</v>
      </c>
      <c r="U219" s="936" t="s">
        <v>158</v>
      </c>
      <c r="V219" s="990">
        <v>2.0500000000000001E-2</v>
      </c>
      <c r="W219" s="936" t="s">
        <v>158</v>
      </c>
      <c r="X219" s="990" t="s">
        <v>158</v>
      </c>
      <c r="Y219" s="990">
        <v>2.0400000000000001E-2</v>
      </c>
      <c r="Z219" s="936" t="s">
        <v>158</v>
      </c>
      <c r="AA219" s="990" t="s">
        <v>158</v>
      </c>
      <c r="AB219" s="991">
        <v>2.07E-2</v>
      </c>
      <c r="AC219" s="936" t="s">
        <v>158</v>
      </c>
      <c r="AD219" s="991" t="s">
        <v>158</v>
      </c>
      <c r="AE219" s="991">
        <v>2.0500000000000001E-2</v>
      </c>
      <c r="AF219" s="936" t="s">
        <v>158</v>
      </c>
      <c r="AG219" s="991" t="s">
        <v>158</v>
      </c>
      <c r="AH219" s="991">
        <v>1.9099999999999999E-2</v>
      </c>
      <c r="AI219" s="936" t="s">
        <v>158</v>
      </c>
      <c r="AJ219" s="991" t="s">
        <v>158</v>
      </c>
      <c r="AK219" s="991">
        <v>1.89E-2</v>
      </c>
      <c r="AL219" s="936" t="s">
        <v>158</v>
      </c>
      <c r="AM219" s="991" t="s">
        <v>158</v>
      </c>
      <c r="AN219" s="991">
        <v>1.9199999999999998E-2</v>
      </c>
      <c r="AO219" s="936" t="s">
        <v>158</v>
      </c>
      <c r="AP219" s="991" t="s">
        <v>158</v>
      </c>
      <c r="AQ219" s="991">
        <v>1.9199999999999998E-2</v>
      </c>
      <c r="AR219" s="936" t="s">
        <v>158</v>
      </c>
      <c r="AS219" s="991" t="s">
        <v>158</v>
      </c>
      <c r="AT219" s="991">
        <v>1.9199999999999998E-2</v>
      </c>
      <c r="AU219" s="936" t="s">
        <v>158</v>
      </c>
      <c r="AV219" s="991" t="s">
        <v>158</v>
      </c>
      <c r="AW219" s="991">
        <v>1.9300000000000001E-2</v>
      </c>
      <c r="AX219" s="936" t="s">
        <v>158</v>
      </c>
      <c r="AY219" s="991" t="s">
        <v>158</v>
      </c>
      <c r="AZ219" s="991">
        <v>1.9300000000000001E-2</v>
      </c>
      <c r="BA219" s="991" t="s">
        <v>158</v>
      </c>
      <c r="BB219" s="991" t="s">
        <v>158</v>
      </c>
      <c r="BC219" s="991">
        <v>1.9300000000000001E-2</v>
      </c>
      <c r="BD219" s="991" t="s">
        <v>158</v>
      </c>
      <c r="BE219" s="991" t="s">
        <v>158</v>
      </c>
    </row>
    <row r="220" spans="1:57" s="928" customFormat="1" ht="16.5" customHeight="1" x14ac:dyDescent="0.3">
      <c r="A220" s="929"/>
      <c r="B220" s="927"/>
      <c r="C220" s="375"/>
      <c r="D220" s="375"/>
      <c r="E220" s="1275"/>
      <c r="F220" s="937" t="s">
        <v>1446</v>
      </c>
      <c r="G220" s="936">
        <v>2.0299999999999999E-2</v>
      </c>
      <c r="H220" s="936" t="s">
        <v>158</v>
      </c>
      <c r="I220" s="936" t="s">
        <v>158</v>
      </c>
      <c r="J220" s="936">
        <v>2.0299999999999999E-2</v>
      </c>
      <c r="K220" s="936" t="s">
        <v>158</v>
      </c>
      <c r="L220" s="936" t="s">
        <v>158</v>
      </c>
      <c r="M220" s="936">
        <v>2.0299999999999999E-2</v>
      </c>
      <c r="N220" s="936" t="s">
        <v>158</v>
      </c>
      <c r="O220" s="936" t="s">
        <v>158</v>
      </c>
      <c r="P220" s="936">
        <v>2.0199999999999999E-2</v>
      </c>
      <c r="Q220" s="936" t="s">
        <v>158</v>
      </c>
      <c r="R220" s="936" t="s">
        <v>158</v>
      </c>
      <c r="S220" s="936">
        <v>1.9E-2</v>
      </c>
      <c r="T220" s="936" t="s">
        <v>158</v>
      </c>
      <c r="U220" s="936" t="s">
        <v>158</v>
      </c>
      <c r="V220" s="990">
        <v>1.8800000000000001E-2</v>
      </c>
      <c r="W220" s="936" t="s">
        <v>158</v>
      </c>
      <c r="X220" s="990" t="s">
        <v>158</v>
      </c>
      <c r="Y220" s="990">
        <v>1.9E-2</v>
      </c>
      <c r="Z220" s="936" t="s">
        <v>158</v>
      </c>
      <c r="AA220" s="990" t="s">
        <v>158</v>
      </c>
      <c r="AB220" s="991">
        <v>1.9E-2</v>
      </c>
      <c r="AC220" s="936" t="s">
        <v>158</v>
      </c>
      <c r="AD220" s="991" t="s">
        <v>158</v>
      </c>
      <c r="AE220" s="991">
        <v>1.9099999999999999E-2</v>
      </c>
      <c r="AF220" s="936" t="s">
        <v>158</v>
      </c>
      <c r="AG220" s="991" t="s">
        <v>158</v>
      </c>
      <c r="AH220" s="991">
        <v>1.9E-2</v>
      </c>
      <c r="AI220" s="936" t="s">
        <v>158</v>
      </c>
      <c r="AJ220" s="991" t="s">
        <v>158</v>
      </c>
      <c r="AK220" s="991">
        <v>1.9099999999999999E-2</v>
      </c>
      <c r="AL220" s="936" t="s">
        <v>158</v>
      </c>
      <c r="AM220" s="991" t="s">
        <v>158</v>
      </c>
      <c r="AN220" s="991">
        <v>1.9099999999999999E-2</v>
      </c>
      <c r="AO220" s="936" t="s">
        <v>158</v>
      </c>
      <c r="AP220" s="991" t="s">
        <v>158</v>
      </c>
      <c r="AQ220" s="991">
        <v>1.9099999999999999E-2</v>
      </c>
      <c r="AR220" s="936" t="s">
        <v>158</v>
      </c>
      <c r="AS220" s="991" t="s">
        <v>158</v>
      </c>
      <c r="AT220" s="991">
        <v>1.9E-2</v>
      </c>
      <c r="AU220" s="936" t="s">
        <v>158</v>
      </c>
      <c r="AV220" s="991" t="s">
        <v>158</v>
      </c>
      <c r="AW220" s="991">
        <v>1.9E-2</v>
      </c>
      <c r="AX220" s="936" t="s">
        <v>158</v>
      </c>
      <c r="AY220" s="991" t="s">
        <v>158</v>
      </c>
      <c r="AZ220" s="991">
        <v>1.9E-2</v>
      </c>
      <c r="BA220" s="991" t="s">
        <v>158</v>
      </c>
      <c r="BB220" s="991" t="s">
        <v>158</v>
      </c>
      <c r="BC220" s="991">
        <v>1.9099999999999999E-2</v>
      </c>
      <c r="BD220" s="991" t="s">
        <v>158</v>
      </c>
      <c r="BE220" s="991" t="s">
        <v>158</v>
      </c>
    </row>
    <row r="221" spans="1:57" s="928" customFormat="1" ht="16.5" customHeight="1" x14ac:dyDescent="0.3">
      <c r="A221" s="929"/>
      <c r="B221" s="927"/>
      <c r="C221" s="375"/>
      <c r="D221" s="375"/>
      <c r="E221" s="1275"/>
      <c r="F221" s="937" t="s">
        <v>1447</v>
      </c>
      <c r="G221" s="936">
        <v>2.23E-2</v>
      </c>
      <c r="H221" s="936" t="s">
        <v>158</v>
      </c>
      <c r="I221" s="936" t="s">
        <v>158</v>
      </c>
      <c r="J221" s="936">
        <v>2.2200000000000001E-2</v>
      </c>
      <c r="K221" s="936" t="s">
        <v>158</v>
      </c>
      <c r="L221" s="936" t="s">
        <v>158</v>
      </c>
      <c r="M221" s="936">
        <v>2.2200000000000001E-2</v>
      </c>
      <c r="N221" s="936" t="s">
        <v>158</v>
      </c>
      <c r="O221" s="936" t="s">
        <v>158</v>
      </c>
      <c r="P221" s="936">
        <v>2.2200000000000001E-2</v>
      </c>
      <c r="Q221" s="936" t="s">
        <v>158</v>
      </c>
      <c r="R221" s="936" t="s">
        <v>158</v>
      </c>
      <c r="S221" s="936">
        <v>2.1700000000000001E-2</v>
      </c>
      <c r="T221" s="936" t="s">
        <v>158</v>
      </c>
      <c r="U221" s="936" t="s">
        <v>158</v>
      </c>
      <c r="V221" s="990">
        <v>2.2100000000000002E-2</v>
      </c>
      <c r="W221" s="936" t="s">
        <v>158</v>
      </c>
      <c r="X221" s="990" t="s">
        <v>158</v>
      </c>
      <c r="Y221" s="990">
        <v>2.1700000000000001E-2</v>
      </c>
      <c r="Z221" s="936" t="s">
        <v>158</v>
      </c>
      <c r="AA221" s="990" t="s">
        <v>158</v>
      </c>
      <c r="AB221" s="991">
        <v>2.1899999999999999E-2</v>
      </c>
      <c r="AC221" s="936" t="s">
        <v>158</v>
      </c>
      <c r="AD221" s="991" t="s">
        <v>158</v>
      </c>
      <c r="AE221" s="991">
        <v>2.18E-2</v>
      </c>
      <c r="AF221" s="936" t="s">
        <v>158</v>
      </c>
      <c r="AG221" s="991" t="s">
        <v>158</v>
      </c>
      <c r="AH221" s="991">
        <v>2.2100000000000002E-2</v>
      </c>
      <c r="AI221" s="936" t="s">
        <v>158</v>
      </c>
      <c r="AJ221" s="991" t="s">
        <v>158</v>
      </c>
      <c r="AK221" s="991">
        <v>2.24E-2</v>
      </c>
      <c r="AL221" s="936" t="s">
        <v>158</v>
      </c>
      <c r="AM221" s="991" t="s">
        <v>158</v>
      </c>
      <c r="AN221" s="991">
        <v>2.2499999999999999E-2</v>
      </c>
      <c r="AO221" s="936" t="s">
        <v>158</v>
      </c>
      <c r="AP221" s="991" t="s">
        <v>158</v>
      </c>
      <c r="AQ221" s="991">
        <v>2.24E-2</v>
      </c>
      <c r="AR221" s="936" t="s">
        <v>158</v>
      </c>
      <c r="AS221" s="991" t="s">
        <v>158</v>
      </c>
      <c r="AT221" s="991">
        <v>2.2499999999999999E-2</v>
      </c>
      <c r="AU221" s="936" t="s">
        <v>158</v>
      </c>
      <c r="AV221" s="991" t="s">
        <v>158</v>
      </c>
      <c r="AW221" s="991">
        <v>2.24E-2</v>
      </c>
      <c r="AX221" s="936" t="s">
        <v>158</v>
      </c>
      <c r="AY221" s="991" t="s">
        <v>158</v>
      </c>
      <c r="AZ221" s="991">
        <v>2.24E-2</v>
      </c>
      <c r="BA221" s="991" t="s">
        <v>158</v>
      </c>
      <c r="BB221" s="991" t="s">
        <v>158</v>
      </c>
      <c r="BC221" s="991">
        <v>2.2499999999999999E-2</v>
      </c>
      <c r="BD221" s="991" t="s">
        <v>158</v>
      </c>
      <c r="BE221" s="991" t="s">
        <v>158</v>
      </c>
    </row>
    <row r="222" spans="1:57" s="928" customFormat="1" ht="16.5" customHeight="1" x14ac:dyDescent="0.3">
      <c r="A222" s="929"/>
      <c r="B222" s="927"/>
      <c r="C222" s="375"/>
      <c r="D222" s="375"/>
      <c r="E222" s="1275"/>
      <c r="F222" s="937" t="s">
        <v>1448</v>
      </c>
      <c r="G222" s="936">
        <v>2.1299999999999999E-2</v>
      </c>
      <c r="H222" s="936" t="s">
        <v>158</v>
      </c>
      <c r="I222" s="936" t="s">
        <v>158</v>
      </c>
      <c r="J222" s="936">
        <v>2.1299999999999999E-2</v>
      </c>
      <c r="K222" s="936" t="s">
        <v>158</v>
      </c>
      <c r="L222" s="936" t="s">
        <v>158</v>
      </c>
      <c r="M222" s="936">
        <v>2.1499999999999998E-2</v>
      </c>
      <c r="N222" s="936" t="s">
        <v>158</v>
      </c>
      <c r="O222" s="936" t="s">
        <v>158</v>
      </c>
      <c r="P222" s="936">
        <v>2.1399999999999999E-2</v>
      </c>
      <c r="Q222" s="936" t="s">
        <v>158</v>
      </c>
      <c r="R222" s="936" t="s">
        <v>158</v>
      </c>
      <c r="S222" s="936">
        <v>2.0199999999999999E-2</v>
      </c>
      <c r="T222" s="936" t="s">
        <v>158</v>
      </c>
      <c r="U222" s="936" t="s">
        <v>158</v>
      </c>
      <c r="V222" s="990">
        <v>2.0199999999999999E-2</v>
      </c>
      <c r="W222" s="936" t="s">
        <v>158</v>
      </c>
      <c r="X222" s="990" t="s">
        <v>158</v>
      </c>
      <c r="Y222" s="990">
        <v>2.0199999999999999E-2</v>
      </c>
      <c r="Z222" s="936" t="s">
        <v>158</v>
      </c>
      <c r="AA222" s="990" t="s">
        <v>158</v>
      </c>
      <c r="AB222" s="991">
        <v>2.0199999999999999E-2</v>
      </c>
      <c r="AC222" s="936" t="s">
        <v>158</v>
      </c>
      <c r="AD222" s="991" t="s">
        <v>158</v>
      </c>
      <c r="AE222" s="991">
        <v>2.0199999999999999E-2</v>
      </c>
      <c r="AF222" s="936" t="s">
        <v>158</v>
      </c>
      <c r="AG222" s="991" t="s">
        <v>158</v>
      </c>
      <c r="AH222" s="991">
        <v>1.9800000000000002E-2</v>
      </c>
      <c r="AI222" s="936" t="s">
        <v>158</v>
      </c>
      <c r="AJ222" s="991" t="s">
        <v>158</v>
      </c>
      <c r="AK222" s="991">
        <v>1.9900000000000001E-2</v>
      </c>
      <c r="AL222" s="936" t="s">
        <v>158</v>
      </c>
      <c r="AM222" s="991" t="s">
        <v>158</v>
      </c>
      <c r="AN222" s="991">
        <v>1.9900000000000001E-2</v>
      </c>
      <c r="AO222" s="936" t="s">
        <v>158</v>
      </c>
      <c r="AP222" s="991" t="s">
        <v>158</v>
      </c>
      <c r="AQ222" s="991">
        <v>1.9900000000000001E-2</v>
      </c>
      <c r="AR222" s="936" t="s">
        <v>158</v>
      </c>
      <c r="AS222" s="991" t="s">
        <v>158</v>
      </c>
      <c r="AT222" s="991">
        <v>1.9900000000000001E-2</v>
      </c>
      <c r="AU222" s="936" t="s">
        <v>158</v>
      </c>
      <c r="AV222" s="991" t="s">
        <v>158</v>
      </c>
      <c r="AW222" s="991">
        <v>1.9800000000000002E-2</v>
      </c>
      <c r="AX222" s="936" t="s">
        <v>158</v>
      </c>
      <c r="AY222" s="991" t="s">
        <v>158</v>
      </c>
      <c r="AZ222" s="991">
        <v>1.9800000000000002E-2</v>
      </c>
      <c r="BA222" s="991" t="s">
        <v>158</v>
      </c>
      <c r="BB222" s="991" t="s">
        <v>158</v>
      </c>
      <c r="BC222" s="991">
        <v>1.9800000000000002E-2</v>
      </c>
      <c r="BD222" s="991" t="s">
        <v>158</v>
      </c>
      <c r="BE222" s="991" t="s">
        <v>158</v>
      </c>
    </row>
    <row r="223" spans="1:57" s="928" customFormat="1" ht="16.5" customHeight="1" x14ac:dyDescent="0.3">
      <c r="A223" s="929"/>
      <c r="B223" s="927"/>
      <c r="C223" s="375"/>
      <c r="D223" s="375"/>
      <c r="E223" s="1275"/>
      <c r="F223" s="937" t="s">
        <v>1449</v>
      </c>
      <c r="G223" s="936">
        <v>1.6299999999999999E-2</v>
      </c>
      <c r="H223" s="936" t="s">
        <v>158</v>
      </c>
      <c r="I223" s="936" t="s">
        <v>158</v>
      </c>
      <c r="J223" s="936">
        <v>1.6500000000000001E-2</v>
      </c>
      <c r="K223" s="936" t="s">
        <v>158</v>
      </c>
      <c r="L223" s="936" t="s">
        <v>158</v>
      </c>
      <c r="M223" s="936">
        <v>1.6500000000000001E-2</v>
      </c>
      <c r="N223" s="936" t="s">
        <v>158</v>
      </c>
      <c r="O223" s="936" t="s">
        <v>158</v>
      </c>
      <c r="P223" s="936">
        <v>1.78E-2</v>
      </c>
      <c r="Q223" s="936" t="s">
        <v>158</v>
      </c>
      <c r="R223" s="936" t="s">
        <v>158</v>
      </c>
      <c r="S223" s="936">
        <v>1.7299999999999999E-2</v>
      </c>
      <c r="T223" s="936" t="s">
        <v>158</v>
      </c>
      <c r="U223" s="936" t="s">
        <v>158</v>
      </c>
      <c r="V223" s="990">
        <v>1.6500000000000001E-2</v>
      </c>
      <c r="W223" s="936" t="s">
        <v>158</v>
      </c>
      <c r="X223" s="990" t="s">
        <v>158</v>
      </c>
      <c r="Y223" s="990">
        <v>1.6500000000000001E-2</v>
      </c>
      <c r="Z223" s="936" t="s">
        <v>158</v>
      </c>
      <c r="AA223" s="990" t="s">
        <v>158</v>
      </c>
      <c r="AB223" s="991">
        <v>1.66E-2</v>
      </c>
      <c r="AC223" s="936" t="s">
        <v>158</v>
      </c>
      <c r="AD223" s="991" t="s">
        <v>158</v>
      </c>
      <c r="AE223" s="991">
        <v>1.7100000000000001E-2</v>
      </c>
      <c r="AF223" s="936" t="s">
        <v>158</v>
      </c>
      <c r="AG223" s="991" t="s">
        <v>158</v>
      </c>
      <c r="AH223" s="991">
        <v>1.7000000000000001E-2</v>
      </c>
      <c r="AI223" s="936" t="s">
        <v>158</v>
      </c>
      <c r="AJ223" s="991" t="s">
        <v>158</v>
      </c>
      <c r="AK223" s="991">
        <v>1.7399999999999999E-2</v>
      </c>
      <c r="AL223" s="936" t="s">
        <v>158</v>
      </c>
      <c r="AM223" s="991" t="s">
        <v>158</v>
      </c>
      <c r="AN223" s="991">
        <v>1.7399999999999999E-2</v>
      </c>
      <c r="AO223" s="936" t="s">
        <v>158</v>
      </c>
      <c r="AP223" s="991" t="s">
        <v>158</v>
      </c>
      <c r="AQ223" s="991">
        <v>1.77E-2</v>
      </c>
      <c r="AR223" s="936" t="s">
        <v>158</v>
      </c>
      <c r="AS223" s="991" t="s">
        <v>158</v>
      </c>
      <c r="AT223" s="991">
        <v>1.77E-2</v>
      </c>
      <c r="AU223" s="936" t="s">
        <v>158</v>
      </c>
      <c r="AV223" s="991" t="s">
        <v>158</v>
      </c>
      <c r="AW223" s="991">
        <v>1.77E-2</v>
      </c>
      <c r="AX223" s="936" t="s">
        <v>158</v>
      </c>
      <c r="AY223" s="991" t="s">
        <v>158</v>
      </c>
      <c r="AZ223" s="991">
        <v>1.77E-2</v>
      </c>
      <c r="BA223" s="991" t="s">
        <v>158</v>
      </c>
      <c r="BB223" s="991" t="s">
        <v>158</v>
      </c>
      <c r="BC223" s="991">
        <v>1.78E-2</v>
      </c>
      <c r="BD223" s="991" t="s">
        <v>158</v>
      </c>
      <c r="BE223" s="991" t="s">
        <v>158</v>
      </c>
    </row>
    <row r="224" spans="1:57" s="928" customFormat="1" ht="16.5" customHeight="1" x14ac:dyDescent="0.3">
      <c r="A224" s="929"/>
      <c r="B224" s="927"/>
      <c r="C224" s="375"/>
      <c r="D224" s="375"/>
      <c r="E224" s="1275"/>
      <c r="F224" s="937" t="s">
        <v>1450</v>
      </c>
      <c r="G224" s="936">
        <v>2.01E-2</v>
      </c>
      <c r="H224" s="936" t="s">
        <v>158</v>
      </c>
      <c r="I224" s="936" t="s">
        <v>158</v>
      </c>
      <c r="J224" s="936">
        <v>2.0799999999999999E-2</v>
      </c>
      <c r="K224" s="936" t="s">
        <v>158</v>
      </c>
      <c r="L224" s="936" t="s">
        <v>158</v>
      </c>
      <c r="M224" s="936">
        <v>1.9699999999999999E-2</v>
      </c>
      <c r="N224" s="936" t="s">
        <v>158</v>
      </c>
      <c r="O224" s="936" t="s">
        <v>158</v>
      </c>
      <c r="P224" s="936">
        <v>1.89E-2</v>
      </c>
      <c r="Q224" s="936" t="s">
        <v>158</v>
      </c>
      <c r="R224" s="936" t="s">
        <v>158</v>
      </c>
      <c r="S224" s="936">
        <v>1.9300000000000001E-2</v>
      </c>
      <c r="T224" s="936" t="s">
        <v>158</v>
      </c>
      <c r="U224" s="936" t="s">
        <v>158</v>
      </c>
      <c r="V224" s="990">
        <v>1.9699999999999999E-2</v>
      </c>
      <c r="W224" s="936" t="s">
        <v>158</v>
      </c>
      <c r="X224" s="990" t="s">
        <v>158</v>
      </c>
      <c r="Y224" s="990">
        <v>1.9699999999999999E-2</v>
      </c>
      <c r="Z224" s="936" t="s">
        <v>158</v>
      </c>
      <c r="AA224" s="990" t="s">
        <v>158</v>
      </c>
      <c r="AB224" s="991">
        <v>1.9699999999999999E-2</v>
      </c>
      <c r="AC224" s="936" t="s">
        <v>158</v>
      </c>
      <c r="AD224" s="991" t="s">
        <v>158</v>
      </c>
      <c r="AE224" s="991">
        <v>1.9699999999999999E-2</v>
      </c>
      <c r="AF224" s="936" t="s">
        <v>158</v>
      </c>
      <c r="AG224" s="991" t="s">
        <v>158</v>
      </c>
      <c r="AH224" s="991">
        <v>1.95E-2</v>
      </c>
      <c r="AI224" s="936" t="s">
        <v>158</v>
      </c>
      <c r="AJ224" s="991" t="s">
        <v>158</v>
      </c>
      <c r="AK224" s="991">
        <v>1.9599999999999999E-2</v>
      </c>
      <c r="AL224" s="936" t="s">
        <v>158</v>
      </c>
      <c r="AM224" s="991" t="s">
        <v>158</v>
      </c>
      <c r="AN224" s="991">
        <v>1.9599999999999999E-2</v>
      </c>
      <c r="AO224" s="936" t="s">
        <v>158</v>
      </c>
      <c r="AP224" s="991" t="s">
        <v>158</v>
      </c>
      <c r="AQ224" s="991">
        <v>1.9599999999999999E-2</v>
      </c>
      <c r="AR224" s="936" t="s">
        <v>158</v>
      </c>
      <c r="AS224" s="991" t="s">
        <v>158</v>
      </c>
      <c r="AT224" s="991">
        <v>1.9599999999999999E-2</v>
      </c>
      <c r="AU224" s="936" t="s">
        <v>158</v>
      </c>
      <c r="AV224" s="991" t="s">
        <v>158</v>
      </c>
      <c r="AW224" s="991">
        <v>1.9699999999999999E-2</v>
      </c>
      <c r="AX224" s="936" t="s">
        <v>158</v>
      </c>
      <c r="AY224" s="991" t="s">
        <v>158</v>
      </c>
      <c r="AZ224" s="991">
        <v>1.95E-2</v>
      </c>
      <c r="BA224" s="991" t="s">
        <v>158</v>
      </c>
      <c r="BB224" s="991" t="s">
        <v>158</v>
      </c>
      <c r="BC224" s="991">
        <v>1.9599999999999999E-2</v>
      </c>
      <c r="BD224" s="991" t="s">
        <v>158</v>
      </c>
      <c r="BE224" s="991" t="s">
        <v>158</v>
      </c>
    </row>
    <row r="225" spans="1:57" s="928" customFormat="1" ht="16.5" customHeight="1" x14ac:dyDescent="0.3">
      <c r="A225" s="929"/>
      <c r="B225" s="927"/>
      <c r="C225" s="375"/>
      <c r="D225" s="375"/>
      <c r="E225" s="1275"/>
      <c r="F225" s="937" t="s">
        <v>1451</v>
      </c>
      <c r="G225" s="936">
        <v>1.9400000000000001E-2</v>
      </c>
      <c r="H225" s="936" t="s">
        <v>158</v>
      </c>
      <c r="I225" s="936" t="s">
        <v>158</v>
      </c>
      <c r="J225" s="936">
        <v>1.8700000000000001E-2</v>
      </c>
      <c r="K225" s="936" t="s">
        <v>158</v>
      </c>
      <c r="L225" s="936" t="s">
        <v>158</v>
      </c>
      <c r="M225" s="936">
        <v>1.9900000000000001E-2</v>
      </c>
      <c r="N225" s="936" t="s">
        <v>158</v>
      </c>
      <c r="O225" s="936" t="s">
        <v>158</v>
      </c>
      <c r="P225" s="936">
        <v>1.8700000000000001E-2</v>
      </c>
      <c r="Q225" s="936" t="s">
        <v>158</v>
      </c>
      <c r="R225" s="936" t="s">
        <v>158</v>
      </c>
      <c r="S225" s="936">
        <v>1.8700000000000001E-2</v>
      </c>
      <c r="T225" s="936" t="s">
        <v>158</v>
      </c>
      <c r="U225" s="936" t="s">
        <v>158</v>
      </c>
      <c r="V225" s="990">
        <v>1.8599999999999998E-2</v>
      </c>
      <c r="W225" s="936" t="s">
        <v>158</v>
      </c>
      <c r="X225" s="990" t="s">
        <v>158</v>
      </c>
      <c r="Y225" s="990">
        <v>1.8700000000000001E-2</v>
      </c>
      <c r="Z225" s="936" t="s">
        <v>158</v>
      </c>
      <c r="AA225" s="990" t="s">
        <v>158</v>
      </c>
      <c r="AB225" s="991">
        <v>1.8700000000000001E-2</v>
      </c>
      <c r="AC225" s="936" t="s">
        <v>158</v>
      </c>
      <c r="AD225" s="991" t="s">
        <v>158</v>
      </c>
      <c r="AE225" s="991">
        <v>1.9199999999999998E-2</v>
      </c>
      <c r="AF225" s="936" t="s">
        <v>158</v>
      </c>
      <c r="AG225" s="991" t="s">
        <v>158</v>
      </c>
      <c r="AH225" s="991">
        <v>1.9300000000000001E-2</v>
      </c>
      <c r="AI225" s="936" t="s">
        <v>158</v>
      </c>
      <c r="AJ225" s="991" t="s">
        <v>158</v>
      </c>
      <c r="AK225" s="991">
        <v>1.9300000000000001E-2</v>
      </c>
      <c r="AL225" s="936" t="s">
        <v>158</v>
      </c>
      <c r="AM225" s="991" t="s">
        <v>158</v>
      </c>
      <c r="AN225" s="991">
        <v>1.9300000000000001E-2</v>
      </c>
      <c r="AO225" s="936" t="s">
        <v>158</v>
      </c>
      <c r="AP225" s="991" t="s">
        <v>158</v>
      </c>
      <c r="AQ225" s="991">
        <v>1.9E-2</v>
      </c>
      <c r="AR225" s="936" t="s">
        <v>158</v>
      </c>
      <c r="AS225" s="991" t="s">
        <v>158</v>
      </c>
      <c r="AT225" s="991">
        <v>1.9099999999999999E-2</v>
      </c>
      <c r="AU225" s="936" t="s">
        <v>158</v>
      </c>
      <c r="AV225" s="991" t="s">
        <v>158</v>
      </c>
      <c r="AW225" s="991">
        <v>1.9099999999999999E-2</v>
      </c>
      <c r="AX225" s="936" t="s">
        <v>158</v>
      </c>
      <c r="AY225" s="991" t="s">
        <v>158</v>
      </c>
      <c r="AZ225" s="991">
        <v>1.9300000000000001E-2</v>
      </c>
      <c r="BA225" s="991" t="s">
        <v>158</v>
      </c>
      <c r="BB225" s="991" t="s">
        <v>158</v>
      </c>
      <c r="BC225" s="991">
        <v>1.9300000000000001E-2</v>
      </c>
      <c r="BD225" s="991" t="s">
        <v>158</v>
      </c>
      <c r="BE225" s="991" t="s">
        <v>158</v>
      </c>
    </row>
    <row r="226" spans="1:57" s="928" customFormat="1" ht="16.5" customHeight="1" x14ac:dyDescent="0.3">
      <c r="A226" s="929"/>
      <c r="B226" s="927"/>
      <c r="C226" s="375"/>
      <c r="D226" s="375"/>
      <c r="E226" s="1275"/>
      <c r="F226" s="937" t="s">
        <v>1452</v>
      </c>
      <c r="G226" s="936">
        <v>1.9199999999999998E-2</v>
      </c>
      <c r="H226" s="936" t="s">
        <v>158</v>
      </c>
      <c r="I226" s="936" t="s">
        <v>158</v>
      </c>
      <c r="J226" s="936">
        <v>1.8599999999999998E-2</v>
      </c>
      <c r="K226" s="936" t="s">
        <v>158</v>
      </c>
      <c r="L226" s="936" t="s">
        <v>158</v>
      </c>
      <c r="M226" s="936">
        <v>1.8599999999999998E-2</v>
      </c>
      <c r="N226" s="936" t="s">
        <v>158</v>
      </c>
      <c r="O226" s="936" t="s">
        <v>158</v>
      </c>
      <c r="P226" s="936">
        <v>1.9099999999999999E-2</v>
      </c>
      <c r="Q226" s="936" t="s">
        <v>158</v>
      </c>
      <c r="R226" s="936" t="s">
        <v>158</v>
      </c>
      <c r="S226" s="936">
        <v>1.83E-2</v>
      </c>
      <c r="T226" s="936" t="s">
        <v>158</v>
      </c>
      <c r="U226" s="936" t="s">
        <v>158</v>
      </c>
      <c r="V226" s="990">
        <v>1.8599999999999998E-2</v>
      </c>
      <c r="W226" s="936" t="s">
        <v>158</v>
      </c>
      <c r="X226" s="990" t="s">
        <v>158</v>
      </c>
      <c r="Y226" s="990">
        <v>1.8599999999999998E-2</v>
      </c>
      <c r="Z226" s="936" t="s">
        <v>158</v>
      </c>
      <c r="AA226" s="990" t="s">
        <v>158</v>
      </c>
      <c r="AB226" s="991">
        <v>1.8499999999999999E-2</v>
      </c>
      <c r="AC226" s="936" t="s">
        <v>158</v>
      </c>
      <c r="AD226" s="991" t="s">
        <v>158</v>
      </c>
      <c r="AE226" s="991">
        <v>1.8499999999999999E-2</v>
      </c>
      <c r="AF226" s="936" t="s">
        <v>158</v>
      </c>
      <c r="AG226" s="991" t="s">
        <v>158</v>
      </c>
      <c r="AH226" s="991">
        <v>1.8499999999999999E-2</v>
      </c>
      <c r="AI226" s="936" t="s">
        <v>158</v>
      </c>
      <c r="AJ226" s="991" t="s">
        <v>158</v>
      </c>
      <c r="AK226" s="991">
        <v>1.8599999999999998E-2</v>
      </c>
      <c r="AL226" s="936" t="s">
        <v>158</v>
      </c>
      <c r="AM226" s="991" t="s">
        <v>158</v>
      </c>
      <c r="AN226" s="991">
        <v>1.8499999999999999E-2</v>
      </c>
      <c r="AO226" s="936" t="s">
        <v>158</v>
      </c>
      <c r="AP226" s="991" t="s">
        <v>158</v>
      </c>
      <c r="AQ226" s="991">
        <v>1.8499999999999999E-2</v>
      </c>
      <c r="AR226" s="936" t="s">
        <v>158</v>
      </c>
      <c r="AS226" s="991" t="s">
        <v>158</v>
      </c>
      <c r="AT226" s="991">
        <v>1.8499999999999999E-2</v>
      </c>
      <c r="AU226" s="936" t="s">
        <v>158</v>
      </c>
      <c r="AV226" s="991" t="s">
        <v>158</v>
      </c>
      <c r="AW226" s="991">
        <v>1.8499999999999999E-2</v>
      </c>
      <c r="AX226" s="936" t="s">
        <v>158</v>
      </c>
      <c r="AY226" s="991" t="s">
        <v>158</v>
      </c>
      <c r="AZ226" s="991">
        <v>1.8499999999999999E-2</v>
      </c>
      <c r="BA226" s="991" t="s">
        <v>158</v>
      </c>
      <c r="BB226" s="991" t="s">
        <v>158</v>
      </c>
      <c r="BC226" s="991">
        <v>1.8499999999999999E-2</v>
      </c>
      <c r="BD226" s="991" t="s">
        <v>158</v>
      </c>
      <c r="BE226" s="991" t="s">
        <v>158</v>
      </c>
    </row>
    <row r="227" spans="1:57" s="928" customFormat="1" ht="16.5" customHeight="1" x14ac:dyDescent="0.3">
      <c r="A227" s="929"/>
      <c r="B227" s="927"/>
      <c r="C227" s="375"/>
      <c r="D227" s="375"/>
      <c r="E227" s="1275"/>
      <c r="F227" s="937" t="s">
        <v>1453</v>
      </c>
      <c r="G227" s="936">
        <v>2.1399999999999999E-2</v>
      </c>
      <c r="H227" s="936" t="s">
        <v>158</v>
      </c>
      <c r="I227" s="936" t="s">
        <v>158</v>
      </c>
      <c r="J227" s="936">
        <v>2.12E-2</v>
      </c>
      <c r="K227" s="936" t="s">
        <v>158</v>
      </c>
      <c r="L227" s="936" t="s">
        <v>158</v>
      </c>
      <c r="M227" s="936">
        <v>2.1000000000000001E-2</v>
      </c>
      <c r="N227" s="936" t="s">
        <v>158</v>
      </c>
      <c r="O227" s="936" t="s">
        <v>158</v>
      </c>
      <c r="P227" s="936">
        <v>2.1299999999999999E-2</v>
      </c>
      <c r="Q227" s="936" t="s">
        <v>158</v>
      </c>
      <c r="R227" s="936" t="s">
        <v>158</v>
      </c>
      <c r="S227" s="936">
        <v>2.0400000000000001E-2</v>
      </c>
      <c r="T227" s="936" t="s">
        <v>158</v>
      </c>
      <c r="U227" s="936" t="s">
        <v>158</v>
      </c>
      <c r="V227" s="990">
        <v>2.0500000000000001E-2</v>
      </c>
      <c r="W227" s="936" t="s">
        <v>158</v>
      </c>
      <c r="X227" s="990" t="s">
        <v>158</v>
      </c>
      <c r="Y227" s="990">
        <v>2.0400000000000001E-2</v>
      </c>
      <c r="Z227" s="936" t="s">
        <v>158</v>
      </c>
      <c r="AA227" s="990" t="s">
        <v>158</v>
      </c>
      <c r="AB227" s="991">
        <v>2.0400000000000001E-2</v>
      </c>
      <c r="AC227" s="936" t="s">
        <v>158</v>
      </c>
      <c r="AD227" s="991" t="s">
        <v>158</v>
      </c>
      <c r="AE227" s="991">
        <v>2.0400000000000001E-2</v>
      </c>
      <c r="AF227" s="936" t="s">
        <v>158</v>
      </c>
      <c r="AG227" s="991" t="s">
        <v>158</v>
      </c>
      <c r="AH227" s="991">
        <v>2.0400000000000001E-2</v>
      </c>
      <c r="AI227" s="936" t="s">
        <v>158</v>
      </c>
      <c r="AJ227" s="991" t="s">
        <v>158</v>
      </c>
      <c r="AK227" s="991">
        <v>2.0400000000000001E-2</v>
      </c>
      <c r="AL227" s="936" t="s">
        <v>158</v>
      </c>
      <c r="AM227" s="991" t="s">
        <v>158</v>
      </c>
      <c r="AN227" s="991">
        <v>2.0500000000000001E-2</v>
      </c>
      <c r="AO227" s="936" t="s">
        <v>158</v>
      </c>
      <c r="AP227" s="991" t="s">
        <v>158</v>
      </c>
      <c r="AQ227" s="991">
        <v>2.0400000000000001E-2</v>
      </c>
      <c r="AR227" s="936" t="s">
        <v>158</v>
      </c>
      <c r="AS227" s="991" t="s">
        <v>158</v>
      </c>
      <c r="AT227" s="991">
        <v>2.0500000000000001E-2</v>
      </c>
      <c r="AU227" s="936" t="s">
        <v>158</v>
      </c>
      <c r="AV227" s="991" t="s">
        <v>158</v>
      </c>
      <c r="AW227" s="991">
        <v>2.0500000000000001E-2</v>
      </c>
      <c r="AX227" s="936" t="s">
        <v>158</v>
      </c>
      <c r="AY227" s="991" t="s">
        <v>158</v>
      </c>
      <c r="AZ227" s="991">
        <v>2.0500000000000001E-2</v>
      </c>
      <c r="BA227" s="991" t="s">
        <v>158</v>
      </c>
      <c r="BB227" s="991" t="s">
        <v>158</v>
      </c>
      <c r="BC227" s="991">
        <v>2.0500000000000001E-2</v>
      </c>
      <c r="BD227" s="991" t="s">
        <v>158</v>
      </c>
      <c r="BE227" s="991" t="s">
        <v>158</v>
      </c>
    </row>
    <row r="228" spans="1:57" s="928" customFormat="1" ht="16.5" customHeight="1" x14ac:dyDescent="0.3">
      <c r="A228" s="929"/>
      <c r="B228" s="927"/>
      <c r="C228" s="375"/>
      <c r="D228" s="375"/>
      <c r="E228" s="1275"/>
      <c r="F228" s="937" t="s">
        <v>1638</v>
      </c>
      <c r="G228" s="936">
        <v>1.9900000000000001E-2</v>
      </c>
      <c r="H228" s="936" t="s">
        <v>158</v>
      </c>
      <c r="I228" s="936" t="s">
        <v>158</v>
      </c>
      <c r="J228" s="936">
        <v>1.9E-2</v>
      </c>
      <c r="K228" s="936" t="s">
        <v>158</v>
      </c>
      <c r="L228" s="936" t="s">
        <v>158</v>
      </c>
      <c r="M228" s="936">
        <v>1.9599999999999999E-2</v>
      </c>
      <c r="N228" s="936" t="s">
        <v>158</v>
      </c>
      <c r="O228" s="936" t="s">
        <v>158</v>
      </c>
      <c r="P228" s="936">
        <v>1.7999999999999999E-2</v>
      </c>
      <c r="Q228" s="936" t="s">
        <v>158</v>
      </c>
      <c r="R228" s="936" t="s">
        <v>158</v>
      </c>
      <c r="S228" s="936">
        <v>1.8100000000000002E-2</v>
      </c>
      <c r="T228" s="936" t="s">
        <v>158</v>
      </c>
      <c r="U228" s="936" t="s">
        <v>158</v>
      </c>
      <c r="V228" s="990">
        <v>1.8599999999999998E-2</v>
      </c>
      <c r="W228" s="936" t="s">
        <v>158</v>
      </c>
      <c r="X228" s="990" t="s">
        <v>158</v>
      </c>
      <c r="Y228" s="990">
        <v>1.8599999999999998E-2</v>
      </c>
      <c r="Z228" s="936" t="s">
        <v>158</v>
      </c>
      <c r="AA228" s="990" t="s">
        <v>158</v>
      </c>
      <c r="AB228" s="991">
        <v>1.8599999999999998E-2</v>
      </c>
      <c r="AC228" s="936" t="s">
        <v>158</v>
      </c>
      <c r="AD228" s="991" t="s">
        <v>158</v>
      </c>
      <c r="AE228" s="991">
        <v>1.8599999999999998E-2</v>
      </c>
      <c r="AF228" s="936" t="s">
        <v>158</v>
      </c>
      <c r="AG228" s="991" t="s">
        <v>158</v>
      </c>
      <c r="AH228" s="991">
        <v>1.95E-2</v>
      </c>
      <c r="AI228" s="936" t="s">
        <v>158</v>
      </c>
      <c r="AJ228" s="991" t="s">
        <v>158</v>
      </c>
      <c r="AK228" s="991">
        <v>1.9400000000000001E-2</v>
      </c>
      <c r="AL228" s="936" t="s">
        <v>158</v>
      </c>
      <c r="AM228" s="991" t="s">
        <v>158</v>
      </c>
      <c r="AN228" s="991">
        <v>1.95E-2</v>
      </c>
      <c r="AO228" s="936" t="s">
        <v>158</v>
      </c>
      <c r="AP228" s="991" t="s">
        <v>158</v>
      </c>
      <c r="AQ228" s="991">
        <v>1.9599999999999999E-2</v>
      </c>
      <c r="AR228" s="936" t="s">
        <v>158</v>
      </c>
      <c r="AS228" s="991" t="s">
        <v>158</v>
      </c>
      <c r="AT228" s="991">
        <v>1.9900000000000001E-2</v>
      </c>
      <c r="AU228" s="936" t="s">
        <v>158</v>
      </c>
      <c r="AV228" s="991" t="s">
        <v>158</v>
      </c>
      <c r="AW228" s="991">
        <v>1.9900000000000001E-2</v>
      </c>
      <c r="AX228" s="936" t="s">
        <v>158</v>
      </c>
      <c r="AY228" s="991" t="s">
        <v>158</v>
      </c>
      <c r="AZ228" s="991">
        <v>0.02</v>
      </c>
      <c r="BA228" s="991" t="s">
        <v>158</v>
      </c>
      <c r="BB228" s="991" t="s">
        <v>158</v>
      </c>
      <c r="BC228" s="991">
        <v>0.02</v>
      </c>
      <c r="BD228" s="991" t="s">
        <v>158</v>
      </c>
      <c r="BE228" s="991" t="s">
        <v>158</v>
      </c>
    </row>
    <row r="229" spans="1:57" s="928" customFormat="1" ht="16.5" customHeight="1" x14ac:dyDescent="0.3">
      <c r="A229" s="929"/>
      <c r="B229" s="927"/>
      <c r="C229" s="375"/>
      <c r="D229" s="375"/>
      <c r="E229" s="1275"/>
      <c r="F229" s="937" t="s">
        <v>1454</v>
      </c>
      <c r="G229" s="936">
        <v>2.01E-2</v>
      </c>
      <c r="H229" s="936" t="s">
        <v>158</v>
      </c>
      <c r="I229" s="936" t="s">
        <v>158</v>
      </c>
      <c r="J229" s="936">
        <v>2.01E-2</v>
      </c>
      <c r="K229" s="936" t="s">
        <v>158</v>
      </c>
      <c r="L229" s="936" t="s">
        <v>158</v>
      </c>
      <c r="M229" s="936">
        <v>2.0199999999999999E-2</v>
      </c>
      <c r="N229" s="936" t="s">
        <v>158</v>
      </c>
      <c r="O229" s="936" t="s">
        <v>158</v>
      </c>
      <c r="P229" s="936">
        <v>2.0299999999999999E-2</v>
      </c>
      <c r="Q229" s="936" t="s">
        <v>158</v>
      </c>
      <c r="R229" s="936" t="s">
        <v>158</v>
      </c>
      <c r="S229" s="936">
        <v>1.8800000000000001E-2</v>
      </c>
      <c r="T229" s="936" t="s">
        <v>158</v>
      </c>
      <c r="U229" s="936" t="s">
        <v>158</v>
      </c>
      <c r="V229" s="990">
        <v>1.8800000000000001E-2</v>
      </c>
      <c r="W229" s="936" t="s">
        <v>158</v>
      </c>
      <c r="X229" s="990" t="s">
        <v>158</v>
      </c>
      <c r="Y229" s="990">
        <v>1.9E-2</v>
      </c>
      <c r="Z229" s="936" t="s">
        <v>158</v>
      </c>
      <c r="AA229" s="990" t="s">
        <v>158</v>
      </c>
      <c r="AB229" s="991">
        <v>1.89E-2</v>
      </c>
      <c r="AC229" s="936" t="s">
        <v>158</v>
      </c>
      <c r="AD229" s="991" t="s">
        <v>158</v>
      </c>
      <c r="AE229" s="991">
        <v>1.9099999999999999E-2</v>
      </c>
      <c r="AF229" s="936" t="s">
        <v>158</v>
      </c>
      <c r="AG229" s="991" t="s">
        <v>158</v>
      </c>
      <c r="AH229" s="991">
        <v>1.9E-2</v>
      </c>
      <c r="AI229" s="936" t="s">
        <v>158</v>
      </c>
      <c r="AJ229" s="991" t="s">
        <v>158</v>
      </c>
      <c r="AK229" s="991">
        <v>1.9099999999999999E-2</v>
      </c>
      <c r="AL229" s="936" t="s">
        <v>158</v>
      </c>
      <c r="AM229" s="991" t="s">
        <v>158</v>
      </c>
      <c r="AN229" s="991">
        <v>1.9099999999999999E-2</v>
      </c>
      <c r="AO229" s="936" t="s">
        <v>158</v>
      </c>
      <c r="AP229" s="991" t="s">
        <v>158</v>
      </c>
      <c r="AQ229" s="991">
        <v>1.9099999999999999E-2</v>
      </c>
      <c r="AR229" s="936" t="s">
        <v>158</v>
      </c>
      <c r="AS229" s="991" t="s">
        <v>158</v>
      </c>
      <c r="AT229" s="991">
        <v>1.9099999999999999E-2</v>
      </c>
      <c r="AU229" s="936" t="s">
        <v>158</v>
      </c>
      <c r="AV229" s="991" t="s">
        <v>158</v>
      </c>
      <c r="AW229" s="991">
        <v>1.9E-2</v>
      </c>
      <c r="AX229" s="936" t="s">
        <v>158</v>
      </c>
      <c r="AY229" s="991" t="s">
        <v>158</v>
      </c>
      <c r="AZ229" s="991">
        <v>1.9099999999999999E-2</v>
      </c>
      <c r="BA229" s="991" t="s">
        <v>158</v>
      </c>
      <c r="BB229" s="991" t="s">
        <v>158</v>
      </c>
      <c r="BC229" s="991">
        <v>1.9099999999999999E-2</v>
      </c>
      <c r="BD229" s="991" t="s">
        <v>158</v>
      </c>
      <c r="BE229" s="991" t="s">
        <v>158</v>
      </c>
    </row>
    <row r="230" spans="1:57" s="928" customFormat="1" ht="16.5" customHeight="1" x14ac:dyDescent="0.3">
      <c r="A230" s="929"/>
      <c r="B230" s="927"/>
      <c r="C230" s="375"/>
      <c r="D230" s="375"/>
      <c r="E230" s="1275"/>
      <c r="F230" s="937" t="s">
        <v>1455</v>
      </c>
      <c r="G230" s="936">
        <v>0.02</v>
      </c>
      <c r="H230" s="936" t="s">
        <v>158</v>
      </c>
      <c r="I230" s="936" t="s">
        <v>158</v>
      </c>
      <c r="J230" s="936">
        <v>2.0299999999999999E-2</v>
      </c>
      <c r="K230" s="936" t="s">
        <v>158</v>
      </c>
      <c r="L230" s="936" t="s">
        <v>158</v>
      </c>
      <c r="M230" s="936">
        <v>2.0199999999999999E-2</v>
      </c>
      <c r="N230" s="936" t="s">
        <v>158</v>
      </c>
      <c r="O230" s="936" t="s">
        <v>158</v>
      </c>
      <c r="P230" s="936">
        <v>2.0199999999999999E-2</v>
      </c>
      <c r="Q230" s="936" t="s">
        <v>158</v>
      </c>
      <c r="R230" s="936" t="s">
        <v>158</v>
      </c>
      <c r="S230" s="936">
        <v>1.89E-2</v>
      </c>
      <c r="T230" s="936" t="s">
        <v>158</v>
      </c>
      <c r="U230" s="936" t="s">
        <v>158</v>
      </c>
      <c r="V230" s="990">
        <v>1.89E-2</v>
      </c>
      <c r="W230" s="936" t="s">
        <v>158</v>
      </c>
      <c r="X230" s="990" t="s">
        <v>158</v>
      </c>
      <c r="Y230" s="990">
        <v>1.9E-2</v>
      </c>
      <c r="Z230" s="936" t="s">
        <v>158</v>
      </c>
      <c r="AA230" s="990" t="s">
        <v>158</v>
      </c>
      <c r="AB230" s="991">
        <v>1.9E-2</v>
      </c>
      <c r="AC230" s="936" t="s">
        <v>158</v>
      </c>
      <c r="AD230" s="991" t="s">
        <v>158</v>
      </c>
      <c r="AE230" s="991">
        <v>1.9099999999999999E-2</v>
      </c>
      <c r="AF230" s="936" t="s">
        <v>158</v>
      </c>
      <c r="AG230" s="991" t="s">
        <v>158</v>
      </c>
      <c r="AH230" s="991">
        <v>1.9E-2</v>
      </c>
      <c r="AI230" s="936" t="s">
        <v>158</v>
      </c>
      <c r="AJ230" s="991" t="s">
        <v>158</v>
      </c>
      <c r="AK230" s="991">
        <v>1.9099999999999999E-2</v>
      </c>
      <c r="AL230" s="936" t="s">
        <v>158</v>
      </c>
      <c r="AM230" s="991" t="s">
        <v>158</v>
      </c>
      <c r="AN230" s="991">
        <v>1.9099999999999999E-2</v>
      </c>
      <c r="AO230" s="936" t="s">
        <v>158</v>
      </c>
      <c r="AP230" s="991" t="s">
        <v>158</v>
      </c>
      <c r="AQ230" s="991">
        <v>1.9099999999999999E-2</v>
      </c>
      <c r="AR230" s="936" t="s">
        <v>158</v>
      </c>
      <c r="AS230" s="991" t="s">
        <v>158</v>
      </c>
      <c r="AT230" s="991">
        <v>1.9E-2</v>
      </c>
      <c r="AU230" s="936" t="s">
        <v>158</v>
      </c>
      <c r="AV230" s="991" t="s">
        <v>158</v>
      </c>
      <c r="AW230" s="991">
        <v>1.9099999999999999E-2</v>
      </c>
      <c r="AX230" s="936" t="s">
        <v>158</v>
      </c>
      <c r="AY230" s="991" t="s">
        <v>158</v>
      </c>
      <c r="AZ230" s="991">
        <v>1.9099999999999999E-2</v>
      </c>
      <c r="BA230" s="991" t="s">
        <v>158</v>
      </c>
      <c r="BB230" s="991" t="s">
        <v>158</v>
      </c>
      <c r="BC230" s="991">
        <v>1.9099999999999999E-2</v>
      </c>
      <c r="BD230" s="991" t="s">
        <v>158</v>
      </c>
      <c r="BE230" s="991" t="s">
        <v>158</v>
      </c>
    </row>
    <row r="231" spans="1:57" s="928" customFormat="1" ht="16.5" customHeight="1" x14ac:dyDescent="0.3">
      <c r="A231" s="929"/>
      <c r="B231" s="927"/>
      <c r="C231" s="375"/>
      <c r="D231" s="375"/>
      <c r="E231" s="1275"/>
      <c r="F231" s="937" t="s">
        <v>1456</v>
      </c>
      <c r="G231" s="936">
        <v>1.8599999999999998E-2</v>
      </c>
      <c r="H231" s="936" t="s">
        <v>158</v>
      </c>
      <c r="I231" s="936" t="s">
        <v>158</v>
      </c>
      <c r="J231" s="936">
        <v>1.8700000000000001E-2</v>
      </c>
      <c r="K231" s="936" t="s">
        <v>158</v>
      </c>
      <c r="L231" s="936" t="s">
        <v>158</v>
      </c>
      <c r="M231" s="936">
        <v>1.9400000000000001E-2</v>
      </c>
      <c r="N231" s="936" t="s">
        <v>158</v>
      </c>
      <c r="O231" s="936" t="s">
        <v>158</v>
      </c>
      <c r="P231" s="936">
        <v>1.9099999999999999E-2</v>
      </c>
      <c r="Q231" s="936" t="s">
        <v>158</v>
      </c>
      <c r="R231" s="936" t="s">
        <v>158</v>
      </c>
      <c r="S231" s="936">
        <v>1.8700000000000001E-2</v>
      </c>
      <c r="T231" s="936" t="s">
        <v>158</v>
      </c>
      <c r="U231" s="936" t="s">
        <v>158</v>
      </c>
      <c r="V231" s="990">
        <v>1.84E-2</v>
      </c>
      <c r="W231" s="936" t="s">
        <v>158</v>
      </c>
      <c r="X231" s="990" t="s">
        <v>158</v>
      </c>
      <c r="Y231" s="990">
        <v>1.83E-2</v>
      </c>
      <c r="Z231" s="936" t="s">
        <v>158</v>
      </c>
      <c r="AA231" s="990" t="s">
        <v>158</v>
      </c>
      <c r="AB231" s="991">
        <v>1.83E-2</v>
      </c>
      <c r="AC231" s="936" t="s">
        <v>158</v>
      </c>
      <c r="AD231" s="991" t="s">
        <v>158</v>
      </c>
      <c r="AE231" s="991">
        <v>1.84E-2</v>
      </c>
      <c r="AF231" s="936" t="s">
        <v>158</v>
      </c>
      <c r="AG231" s="991" t="s">
        <v>158</v>
      </c>
      <c r="AH231" s="991">
        <v>1.84E-2</v>
      </c>
      <c r="AI231" s="936" t="s">
        <v>158</v>
      </c>
      <c r="AJ231" s="991" t="s">
        <v>158</v>
      </c>
      <c r="AK231" s="991">
        <v>1.8499999999999999E-2</v>
      </c>
      <c r="AL231" s="936" t="s">
        <v>158</v>
      </c>
      <c r="AM231" s="991" t="s">
        <v>158</v>
      </c>
      <c r="AN231" s="991">
        <v>1.8599999999999998E-2</v>
      </c>
      <c r="AO231" s="936" t="s">
        <v>158</v>
      </c>
      <c r="AP231" s="991" t="s">
        <v>158</v>
      </c>
      <c r="AQ231" s="991">
        <v>1.8599999999999998E-2</v>
      </c>
      <c r="AR231" s="936" t="s">
        <v>158</v>
      </c>
      <c r="AS231" s="991" t="s">
        <v>158</v>
      </c>
      <c r="AT231" s="991">
        <v>1.8599999999999998E-2</v>
      </c>
      <c r="AU231" s="936" t="s">
        <v>158</v>
      </c>
      <c r="AV231" s="991" t="s">
        <v>158</v>
      </c>
      <c r="AW231" s="991">
        <v>1.8599999999999998E-2</v>
      </c>
      <c r="AX231" s="936" t="s">
        <v>158</v>
      </c>
      <c r="AY231" s="991" t="s">
        <v>158</v>
      </c>
      <c r="AZ231" s="991">
        <v>1.8599999999999998E-2</v>
      </c>
      <c r="BA231" s="991" t="s">
        <v>158</v>
      </c>
      <c r="BB231" s="991" t="s">
        <v>158</v>
      </c>
      <c r="BC231" s="991">
        <v>1.8700000000000001E-2</v>
      </c>
      <c r="BD231" s="991" t="s">
        <v>158</v>
      </c>
      <c r="BE231" s="991" t="s">
        <v>158</v>
      </c>
    </row>
    <row r="232" spans="1:57" s="928" customFormat="1" ht="16.5" customHeight="1" x14ac:dyDescent="0.3">
      <c r="A232" s="929"/>
      <c r="B232" s="927"/>
      <c r="C232" s="375"/>
      <c r="D232" s="375"/>
      <c r="E232" s="1276"/>
      <c r="F232" s="937" t="s">
        <v>1929</v>
      </c>
      <c r="G232" s="936">
        <v>2.0400000000000001E-2</v>
      </c>
      <c r="H232" s="936" t="s">
        <v>158</v>
      </c>
      <c r="I232" s="936" t="s">
        <v>158</v>
      </c>
      <c r="J232" s="936">
        <v>2.0199999999999999E-2</v>
      </c>
      <c r="K232" s="936" t="s">
        <v>158</v>
      </c>
      <c r="L232" s="936" t="s">
        <v>158</v>
      </c>
      <c r="M232" s="936">
        <v>2.0299999999999999E-2</v>
      </c>
      <c r="N232" s="936" t="s">
        <v>158</v>
      </c>
      <c r="O232" s="936" t="s">
        <v>158</v>
      </c>
      <c r="P232" s="936">
        <v>2.0400000000000001E-2</v>
      </c>
      <c r="Q232" s="936" t="s">
        <v>158</v>
      </c>
      <c r="R232" s="936" t="s">
        <v>158</v>
      </c>
      <c r="S232" s="936">
        <v>1.9400000000000001E-2</v>
      </c>
      <c r="T232" s="936" t="s">
        <v>158</v>
      </c>
      <c r="U232" s="936" t="s">
        <v>158</v>
      </c>
      <c r="V232" s="990">
        <v>1.9300000000000001E-2</v>
      </c>
      <c r="W232" s="936" t="s">
        <v>158</v>
      </c>
      <c r="X232" s="990" t="s">
        <v>158</v>
      </c>
      <c r="Y232" s="990">
        <v>1.9400000000000001E-2</v>
      </c>
      <c r="Z232" s="936" t="s">
        <v>158</v>
      </c>
      <c r="AA232" s="990" t="s">
        <v>158</v>
      </c>
      <c r="AB232" s="991">
        <v>1.9400000000000001E-2</v>
      </c>
      <c r="AC232" s="936" t="s">
        <v>158</v>
      </c>
      <c r="AD232" s="991" t="s">
        <v>158</v>
      </c>
      <c r="AE232" s="991">
        <v>1.95E-2</v>
      </c>
      <c r="AF232" s="936" t="s">
        <v>158</v>
      </c>
      <c r="AG232" s="991" t="s">
        <v>158</v>
      </c>
      <c r="AH232" s="991">
        <v>1.9400000000000001E-2</v>
      </c>
      <c r="AI232" s="936" t="s">
        <v>158</v>
      </c>
      <c r="AJ232" s="991" t="s">
        <v>158</v>
      </c>
      <c r="AK232" s="991">
        <v>1.9400000000000001E-2</v>
      </c>
      <c r="AL232" s="936" t="s">
        <v>158</v>
      </c>
      <c r="AM232" s="991" t="s">
        <v>158</v>
      </c>
      <c r="AN232" s="991">
        <v>1.9400000000000001E-2</v>
      </c>
      <c r="AO232" s="936" t="s">
        <v>158</v>
      </c>
      <c r="AP232" s="991" t="s">
        <v>158</v>
      </c>
      <c r="AQ232" s="991">
        <v>1.9400000000000001E-2</v>
      </c>
      <c r="AR232" s="936" t="s">
        <v>158</v>
      </c>
      <c r="AS232" s="991" t="s">
        <v>158</v>
      </c>
      <c r="AT232" s="991">
        <v>1.9400000000000001E-2</v>
      </c>
      <c r="AU232" s="936" t="s">
        <v>158</v>
      </c>
      <c r="AV232" s="991" t="s">
        <v>158</v>
      </c>
      <c r="AW232" s="991">
        <v>1.9400000000000001E-2</v>
      </c>
      <c r="AX232" s="936" t="s">
        <v>158</v>
      </c>
      <c r="AY232" s="991" t="s">
        <v>158</v>
      </c>
      <c r="AZ232" s="991">
        <v>1.9400000000000001E-2</v>
      </c>
      <c r="BA232" s="991" t="s">
        <v>158</v>
      </c>
      <c r="BB232" s="991" t="s">
        <v>158</v>
      </c>
      <c r="BC232" s="991">
        <v>1.9400000000000001E-2</v>
      </c>
      <c r="BD232" s="991" t="s">
        <v>158</v>
      </c>
      <c r="BE232" s="991" t="s">
        <v>158</v>
      </c>
    </row>
    <row r="233" spans="1:57" s="928" customFormat="1" ht="16.5" customHeight="1" x14ac:dyDescent="0.3">
      <c r="A233" s="929"/>
      <c r="B233" s="927"/>
      <c r="C233" s="375"/>
      <c r="D233" s="375"/>
      <c r="E233" s="1277" t="s">
        <v>1344</v>
      </c>
      <c r="F233" s="937" t="s">
        <v>1408</v>
      </c>
      <c r="G233" s="936">
        <v>1.01E-2</v>
      </c>
      <c r="H233" s="936">
        <v>3.8999999999999998E-3</v>
      </c>
      <c r="I233" s="936">
        <v>2.0999999999999999E-3</v>
      </c>
      <c r="J233" s="936">
        <v>1.0200000000000001E-2</v>
      </c>
      <c r="K233" s="936">
        <v>4.0000000000000001E-3</v>
      </c>
      <c r="L233" s="936">
        <v>2.0999999999999999E-3</v>
      </c>
      <c r="M233" s="936">
        <v>1.01E-2</v>
      </c>
      <c r="N233" s="936">
        <v>3.8999999999999998E-3</v>
      </c>
      <c r="O233" s="936">
        <v>2.0999999999999999E-3</v>
      </c>
      <c r="P233" s="936">
        <v>9.9000000000000008E-3</v>
      </c>
      <c r="Q233" s="936">
        <v>3.8999999999999998E-3</v>
      </c>
      <c r="R233" s="936">
        <v>2.0999999999999999E-3</v>
      </c>
      <c r="S233" s="936">
        <v>9.7999999999999997E-3</v>
      </c>
      <c r="T233" s="936">
        <v>3.8E-3</v>
      </c>
      <c r="U233" s="936">
        <v>2.0999999999999999E-3</v>
      </c>
      <c r="V233" s="990">
        <v>9.9000000000000008E-3</v>
      </c>
      <c r="W233" s="990">
        <v>3.8999999999999998E-3</v>
      </c>
      <c r="X233" s="990">
        <v>2.0999999999999999E-3</v>
      </c>
      <c r="Y233" s="990">
        <v>9.9000000000000008E-3</v>
      </c>
      <c r="Z233" s="990">
        <v>3.8E-3</v>
      </c>
      <c r="AA233" s="990">
        <v>2.0999999999999999E-3</v>
      </c>
      <c r="AB233" s="991">
        <v>9.7999999999999997E-3</v>
      </c>
      <c r="AC233" s="991">
        <v>3.8E-3</v>
      </c>
      <c r="AD233" s="991">
        <v>2E-3</v>
      </c>
      <c r="AE233" s="991">
        <v>9.7999999999999997E-3</v>
      </c>
      <c r="AF233" s="991">
        <v>3.8E-3</v>
      </c>
      <c r="AG233" s="991">
        <v>2.0999999999999999E-3</v>
      </c>
      <c r="AH233" s="991">
        <v>9.7999999999999997E-3</v>
      </c>
      <c r="AI233" s="991">
        <v>3.8E-3</v>
      </c>
      <c r="AJ233" s="991">
        <v>2E-3</v>
      </c>
      <c r="AK233" s="991">
        <v>9.7000000000000003E-3</v>
      </c>
      <c r="AL233" s="991">
        <v>3.8E-3</v>
      </c>
      <c r="AM233" s="991">
        <v>2E-3</v>
      </c>
      <c r="AN233" s="991">
        <v>9.4999999999999998E-3</v>
      </c>
      <c r="AO233" s="991">
        <v>3.7000000000000002E-3</v>
      </c>
      <c r="AP233" s="991">
        <v>2E-3</v>
      </c>
      <c r="AQ233" s="991">
        <v>9.4000000000000004E-3</v>
      </c>
      <c r="AR233" s="991">
        <v>3.7000000000000002E-3</v>
      </c>
      <c r="AS233" s="991">
        <v>2E-3</v>
      </c>
      <c r="AT233" s="991">
        <v>9.1000000000000004E-3</v>
      </c>
      <c r="AU233" s="991">
        <v>3.5000000000000001E-3</v>
      </c>
      <c r="AV233" s="991">
        <v>1.9E-3</v>
      </c>
      <c r="AW233" s="991">
        <v>8.8000000000000005E-3</v>
      </c>
      <c r="AX233" s="991">
        <v>3.3999999999999998E-3</v>
      </c>
      <c r="AY233" s="991">
        <v>1.8E-3</v>
      </c>
      <c r="AZ233" s="991">
        <v>8.5000000000000006E-3</v>
      </c>
      <c r="BA233" s="991">
        <v>3.3E-3</v>
      </c>
      <c r="BB233" s="991">
        <v>1.8E-3</v>
      </c>
      <c r="BC233" s="991">
        <v>8.3999999999999995E-3</v>
      </c>
      <c r="BD233" s="991">
        <v>3.3E-3</v>
      </c>
      <c r="BE233" s="991">
        <v>1.8E-3</v>
      </c>
    </row>
    <row r="234" spans="1:57" s="928" customFormat="1" ht="16.5" customHeight="1" x14ac:dyDescent="0.3">
      <c r="A234" s="929"/>
      <c r="B234" s="927"/>
      <c r="C234" s="375"/>
      <c r="D234" s="375"/>
      <c r="E234" s="1275"/>
      <c r="F234" s="937" t="s">
        <v>1409</v>
      </c>
      <c r="G234" s="936">
        <v>1.01E-2</v>
      </c>
      <c r="H234" s="936">
        <v>3.8999999999999998E-3</v>
      </c>
      <c r="I234" s="936">
        <v>2.0999999999999999E-3</v>
      </c>
      <c r="J234" s="936">
        <v>1.0200000000000001E-2</v>
      </c>
      <c r="K234" s="936">
        <v>4.0000000000000001E-3</v>
      </c>
      <c r="L234" s="936">
        <v>2.0999999999999999E-3</v>
      </c>
      <c r="M234" s="936">
        <v>1.0200000000000001E-2</v>
      </c>
      <c r="N234" s="936">
        <v>4.0000000000000001E-3</v>
      </c>
      <c r="O234" s="936">
        <v>2.0999999999999999E-3</v>
      </c>
      <c r="P234" s="936">
        <v>1.01E-2</v>
      </c>
      <c r="Q234" s="936">
        <v>4.0000000000000001E-3</v>
      </c>
      <c r="R234" s="936">
        <v>2.0999999999999999E-3</v>
      </c>
      <c r="S234" s="936">
        <v>1.01E-2</v>
      </c>
      <c r="T234" s="936">
        <v>3.8999999999999998E-3</v>
      </c>
      <c r="U234" s="936">
        <v>2.0999999999999999E-3</v>
      </c>
      <c r="V234" s="990">
        <v>1.01E-2</v>
      </c>
      <c r="W234" s="990">
        <v>3.8999999999999998E-3</v>
      </c>
      <c r="X234" s="990">
        <v>2.0999999999999999E-3</v>
      </c>
      <c r="Y234" s="990">
        <v>0.01</v>
      </c>
      <c r="Z234" s="990">
        <v>3.8999999999999998E-3</v>
      </c>
      <c r="AA234" s="990">
        <v>2.0999999999999999E-3</v>
      </c>
      <c r="AB234" s="991">
        <v>1.01E-2</v>
      </c>
      <c r="AC234" s="991">
        <v>3.8999999999999998E-3</v>
      </c>
      <c r="AD234" s="991">
        <v>2.0999999999999999E-3</v>
      </c>
      <c r="AE234" s="991">
        <v>1.0200000000000001E-2</v>
      </c>
      <c r="AF234" s="991">
        <v>4.0000000000000001E-3</v>
      </c>
      <c r="AG234" s="991">
        <v>2.0999999999999999E-3</v>
      </c>
      <c r="AH234" s="991">
        <v>1.01E-2</v>
      </c>
      <c r="AI234" s="991">
        <v>4.0000000000000001E-3</v>
      </c>
      <c r="AJ234" s="991">
        <v>2.0999999999999999E-3</v>
      </c>
      <c r="AK234" s="991">
        <v>0.01</v>
      </c>
      <c r="AL234" s="991">
        <v>3.8999999999999998E-3</v>
      </c>
      <c r="AM234" s="991">
        <v>2.0999999999999999E-3</v>
      </c>
      <c r="AN234" s="991">
        <v>9.9000000000000008E-3</v>
      </c>
      <c r="AO234" s="991">
        <v>3.8E-3</v>
      </c>
      <c r="AP234" s="991">
        <v>2.0999999999999999E-3</v>
      </c>
      <c r="AQ234" s="991">
        <v>9.5999999999999992E-3</v>
      </c>
      <c r="AR234" s="991">
        <v>3.7000000000000002E-3</v>
      </c>
      <c r="AS234" s="991">
        <v>2E-3</v>
      </c>
      <c r="AT234" s="991">
        <v>9.4000000000000004E-3</v>
      </c>
      <c r="AU234" s="991">
        <v>3.7000000000000002E-3</v>
      </c>
      <c r="AV234" s="991">
        <v>2E-3</v>
      </c>
      <c r="AW234" s="991">
        <v>9.2999999999999992E-3</v>
      </c>
      <c r="AX234" s="991">
        <v>3.5999999999999999E-3</v>
      </c>
      <c r="AY234" s="991">
        <v>2E-3</v>
      </c>
      <c r="AZ234" s="991">
        <v>8.8999999999999999E-3</v>
      </c>
      <c r="BA234" s="991">
        <v>3.5000000000000001E-3</v>
      </c>
      <c r="BB234" s="991">
        <v>1.9E-3</v>
      </c>
      <c r="BC234" s="991">
        <v>8.8999999999999999E-3</v>
      </c>
      <c r="BD234" s="991">
        <v>3.5000000000000001E-3</v>
      </c>
      <c r="BE234" s="991">
        <v>1.9E-3</v>
      </c>
    </row>
    <row r="235" spans="1:57" s="928" customFormat="1" ht="16.5" customHeight="1" x14ac:dyDescent="0.3">
      <c r="A235" s="929"/>
      <c r="B235" s="927"/>
      <c r="C235" s="375"/>
      <c r="D235" s="375"/>
      <c r="E235" s="1275"/>
      <c r="F235" s="937" t="s">
        <v>1410</v>
      </c>
      <c r="G235" s="936">
        <v>0.01</v>
      </c>
      <c r="H235" s="936">
        <v>3.8999999999999998E-3</v>
      </c>
      <c r="I235" s="936">
        <v>2.0999999999999999E-3</v>
      </c>
      <c r="J235" s="936">
        <v>9.9000000000000008E-3</v>
      </c>
      <c r="K235" s="936">
        <v>3.8999999999999998E-3</v>
      </c>
      <c r="L235" s="936">
        <v>2.0999999999999999E-3</v>
      </c>
      <c r="M235" s="936">
        <v>0.01</v>
      </c>
      <c r="N235" s="936">
        <v>3.8999999999999998E-3</v>
      </c>
      <c r="O235" s="936">
        <v>2.0999999999999999E-3</v>
      </c>
      <c r="P235" s="936">
        <v>0.01</v>
      </c>
      <c r="Q235" s="936">
        <v>3.8999999999999998E-3</v>
      </c>
      <c r="R235" s="936">
        <v>2.0999999999999999E-3</v>
      </c>
      <c r="S235" s="936">
        <v>9.7999999999999997E-3</v>
      </c>
      <c r="T235" s="936">
        <v>3.8E-3</v>
      </c>
      <c r="U235" s="936">
        <v>2.0999999999999999E-3</v>
      </c>
      <c r="V235" s="990">
        <v>9.9000000000000008E-3</v>
      </c>
      <c r="W235" s="990">
        <v>3.8999999999999998E-3</v>
      </c>
      <c r="X235" s="990">
        <v>2.0999999999999999E-3</v>
      </c>
      <c r="Y235" s="990">
        <v>9.9000000000000008E-3</v>
      </c>
      <c r="Z235" s="990">
        <v>3.8E-3</v>
      </c>
      <c r="AA235" s="990">
        <v>2.0999999999999999E-3</v>
      </c>
      <c r="AB235" s="991">
        <v>9.9000000000000008E-3</v>
      </c>
      <c r="AC235" s="991">
        <v>3.8E-3</v>
      </c>
      <c r="AD235" s="991">
        <v>2.0999999999999999E-3</v>
      </c>
      <c r="AE235" s="991">
        <v>9.9000000000000008E-3</v>
      </c>
      <c r="AF235" s="991">
        <v>3.8999999999999998E-3</v>
      </c>
      <c r="AG235" s="991">
        <v>2.0999999999999999E-3</v>
      </c>
      <c r="AH235" s="991">
        <v>9.7000000000000003E-3</v>
      </c>
      <c r="AI235" s="991">
        <v>3.8E-3</v>
      </c>
      <c r="AJ235" s="991">
        <v>2E-3</v>
      </c>
      <c r="AK235" s="991">
        <v>9.7000000000000003E-3</v>
      </c>
      <c r="AL235" s="991">
        <v>3.8E-3</v>
      </c>
      <c r="AM235" s="991">
        <v>2E-3</v>
      </c>
      <c r="AN235" s="991">
        <v>9.4999999999999998E-3</v>
      </c>
      <c r="AO235" s="991">
        <v>3.7000000000000002E-3</v>
      </c>
      <c r="AP235" s="991">
        <v>2E-3</v>
      </c>
      <c r="AQ235" s="991">
        <v>9.4999999999999998E-3</v>
      </c>
      <c r="AR235" s="991">
        <v>3.7000000000000002E-3</v>
      </c>
      <c r="AS235" s="991">
        <v>2E-3</v>
      </c>
      <c r="AT235" s="991">
        <v>9.1999999999999998E-3</v>
      </c>
      <c r="AU235" s="991">
        <v>3.5999999999999999E-3</v>
      </c>
      <c r="AV235" s="991">
        <v>1.9E-3</v>
      </c>
      <c r="AW235" s="991">
        <v>9.1000000000000004E-3</v>
      </c>
      <c r="AX235" s="991">
        <v>3.5000000000000001E-3</v>
      </c>
      <c r="AY235" s="991">
        <v>1.9E-3</v>
      </c>
      <c r="AZ235" s="991">
        <v>9.2999999999999992E-3</v>
      </c>
      <c r="BA235" s="991">
        <v>3.5999999999999999E-3</v>
      </c>
      <c r="BB235" s="991">
        <v>2E-3</v>
      </c>
      <c r="BC235" s="991">
        <v>9.4000000000000004E-3</v>
      </c>
      <c r="BD235" s="991">
        <v>3.7000000000000002E-3</v>
      </c>
      <c r="BE235" s="991">
        <v>2E-3</v>
      </c>
    </row>
    <row r="236" spans="1:57" s="928" customFormat="1" ht="16.5" customHeight="1" x14ac:dyDescent="0.3">
      <c r="A236" s="929"/>
      <c r="B236" s="927"/>
      <c r="C236" s="375"/>
      <c r="D236" s="375"/>
      <c r="E236" s="1275"/>
      <c r="F236" s="937" t="s">
        <v>1411</v>
      </c>
      <c r="G236" s="936">
        <v>1.03E-2</v>
      </c>
      <c r="H236" s="936">
        <v>4.0000000000000001E-3</v>
      </c>
      <c r="I236" s="936">
        <v>2.2000000000000001E-3</v>
      </c>
      <c r="J236" s="936">
        <v>1.03E-2</v>
      </c>
      <c r="K236" s="936">
        <v>4.0000000000000001E-3</v>
      </c>
      <c r="L236" s="936">
        <v>2.2000000000000001E-3</v>
      </c>
      <c r="M236" s="936">
        <v>1.03E-2</v>
      </c>
      <c r="N236" s="936">
        <v>4.0000000000000001E-3</v>
      </c>
      <c r="O236" s="936">
        <v>2.0999999999999999E-3</v>
      </c>
      <c r="P236" s="936">
        <v>1.03E-2</v>
      </c>
      <c r="Q236" s="936">
        <v>4.0000000000000001E-3</v>
      </c>
      <c r="R236" s="936">
        <v>2.2000000000000001E-3</v>
      </c>
      <c r="S236" s="936">
        <v>1.03E-2</v>
      </c>
      <c r="T236" s="936">
        <v>4.0000000000000001E-3</v>
      </c>
      <c r="U236" s="936">
        <v>2.2000000000000001E-3</v>
      </c>
      <c r="V236" s="990">
        <v>1.03E-2</v>
      </c>
      <c r="W236" s="990">
        <v>4.0000000000000001E-3</v>
      </c>
      <c r="X236" s="990">
        <v>2.2000000000000001E-3</v>
      </c>
      <c r="Y236" s="990">
        <v>1.0200000000000001E-2</v>
      </c>
      <c r="Z236" s="990">
        <v>4.0000000000000001E-3</v>
      </c>
      <c r="AA236" s="990">
        <v>2.0999999999999999E-3</v>
      </c>
      <c r="AB236" s="991">
        <v>0.01</v>
      </c>
      <c r="AC236" s="991">
        <v>3.8999999999999998E-3</v>
      </c>
      <c r="AD236" s="991">
        <v>2.0999999999999999E-3</v>
      </c>
      <c r="AE236" s="991">
        <v>9.5999999999999992E-3</v>
      </c>
      <c r="AF236" s="991">
        <v>3.8E-3</v>
      </c>
      <c r="AG236" s="991">
        <v>2E-3</v>
      </c>
      <c r="AH236" s="991">
        <v>9.4999999999999998E-3</v>
      </c>
      <c r="AI236" s="991">
        <v>3.7000000000000002E-3</v>
      </c>
      <c r="AJ236" s="991">
        <v>2E-3</v>
      </c>
      <c r="AK236" s="991">
        <v>9.4000000000000004E-3</v>
      </c>
      <c r="AL236" s="991">
        <v>3.7000000000000002E-3</v>
      </c>
      <c r="AM236" s="991">
        <v>2E-3</v>
      </c>
      <c r="AN236" s="991">
        <v>9.2999999999999992E-3</v>
      </c>
      <c r="AO236" s="991">
        <v>3.5999999999999999E-3</v>
      </c>
      <c r="AP236" s="991">
        <v>1.9E-3</v>
      </c>
      <c r="AQ236" s="991">
        <v>9.1999999999999998E-3</v>
      </c>
      <c r="AR236" s="991">
        <v>3.5999999999999999E-3</v>
      </c>
      <c r="AS236" s="991">
        <v>1.9E-3</v>
      </c>
      <c r="AT236" s="991">
        <v>8.8999999999999999E-3</v>
      </c>
      <c r="AU236" s="991">
        <v>3.5000000000000001E-3</v>
      </c>
      <c r="AV236" s="991">
        <v>1.9E-3</v>
      </c>
      <c r="AW236" s="991">
        <v>8.6999999999999994E-3</v>
      </c>
      <c r="AX236" s="991">
        <v>3.3999999999999998E-3</v>
      </c>
      <c r="AY236" s="991">
        <v>1.8E-3</v>
      </c>
      <c r="AZ236" s="991">
        <v>8.6999999999999994E-3</v>
      </c>
      <c r="BA236" s="991">
        <v>3.3999999999999998E-3</v>
      </c>
      <c r="BB236" s="991">
        <v>1.8E-3</v>
      </c>
      <c r="BC236" s="991">
        <v>8.8000000000000005E-3</v>
      </c>
      <c r="BD236" s="991">
        <v>3.3999999999999998E-3</v>
      </c>
      <c r="BE236" s="991">
        <v>1.8E-3</v>
      </c>
    </row>
    <row r="237" spans="1:57" s="928" customFormat="1" ht="16.5" customHeight="1" x14ac:dyDescent="0.3">
      <c r="A237" s="929"/>
      <c r="B237" s="927"/>
      <c r="C237" s="375"/>
      <c r="D237" s="375"/>
      <c r="E237" s="1275"/>
      <c r="F237" s="937" t="s">
        <v>1412</v>
      </c>
      <c r="G237" s="936">
        <v>9.9000000000000008E-3</v>
      </c>
      <c r="H237" s="936">
        <v>3.8999999999999998E-3</v>
      </c>
      <c r="I237" s="936">
        <v>2.0999999999999999E-3</v>
      </c>
      <c r="J237" s="936">
        <v>0.01</v>
      </c>
      <c r="K237" s="936">
        <v>3.8999999999999998E-3</v>
      </c>
      <c r="L237" s="936">
        <v>2.0999999999999999E-3</v>
      </c>
      <c r="M237" s="936">
        <v>0.01</v>
      </c>
      <c r="N237" s="936">
        <v>3.8999999999999998E-3</v>
      </c>
      <c r="O237" s="936">
        <v>2.0999999999999999E-3</v>
      </c>
      <c r="P237" s="936">
        <v>0.01</v>
      </c>
      <c r="Q237" s="936">
        <v>3.8999999999999998E-3</v>
      </c>
      <c r="R237" s="936">
        <v>2.0999999999999999E-3</v>
      </c>
      <c r="S237" s="936">
        <v>9.9000000000000008E-3</v>
      </c>
      <c r="T237" s="936">
        <v>3.8999999999999998E-3</v>
      </c>
      <c r="U237" s="936">
        <v>2.0999999999999999E-3</v>
      </c>
      <c r="V237" s="990">
        <v>9.9000000000000008E-3</v>
      </c>
      <c r="W237" s="990">
        <v>3.8999999999999998E-3</v>
      </c>
      <c r="X237" s="990">
        <v>2.0999999999999999E-3</v>
      </c>
      <c r="Y237" s="990">
        <v>9.7999999999999997E-3</v>
      </c>
      <c r="Z237" s="990">
        <v>3.8E-3</v>
      </c>
      <c r="AA237" s="990">
        <v>2.0999999999999999E-3</v>
      </c>
      <c r="AB237" s="991">
        <v>9.9000000000000008E-3</v>
      </c>
      <c r="AC237" s="991">
        <v>3.8999999999999998E-3</v>
      </c>
      <c r="AD237" s="991">
        <v>2.0999999999999999E-3</v>
      </c>
      <c r="AE237" s="991">
        <v>9.9000000000000008E-3</v>
      </c>
      <c r="AF237" s="991">
        <v>3.8999999999999998E-3</v>
      </c>
      <c r="AG237" s="991">
        <v>2.0999999999999999E-3</v>
      </c>
      <c r="AH237" s="991">
        <v>9.7999999999999997E-3</v>
      </c>
      <c r="AI237" s="991">
        <v>3.8E-3</v>
      </c>
      <c r="AJ237" s="991">
        <v>2E-3</v>
      </c>
      <c r="AK237" s="991">
        <v>9.5999999999999992E-3</v>
      </c>
      <c r="AL237" s="991">
        <v>3.7000000000000002E-3</v>
      </c>
      <c r="AM237" s="991">
        <v>2E-3</v>
      </c>
      <c r="AN237" s="991">
        <v>9.4000000000000004E-3</v>
      </c>
      <c r="AO237" s="991">
        <v>3.7000000000000002E-3</v>
      </c>
      <c r="AP237" s="991">
        <v>2E-3</v>
      </c>
      <c r="AQ237" s="991">
        <v>9.2999999999999992E-3</v>
      </c>
      <c r="AR237" s="991">
        <v>3.5999999999999999E-3</v>
      </c>
      <c r="AS237" s="991">
        <v>1.9E-3</v>
      </c>
      <c r="AT237" s="991">
        <v>9.1000000000000004E-3</v>
      </c>
      <c r="AU237" s="991">
        <v>3.5999999999999999E-3</v>
      </c>
      <c r="AV237" s="991">
        <v>1.9E-3</v>
      </c>
      <c r="AW237" s="991">
        <v>8.8000000000000005E-3</v>
      </c>
      <c r="AX237" s="991">
        <v>3.3999999999999998E-3</v>
      </c>
      <c r="AY237" s="991">
        <v>1.8E-3</v>
      </c>
      <c r="AZ237" s="991">
        <v>8.8999999999999999E-3</v>
      </c>
      <c r="BA237" s="991">
        <v>3.5000000000000001E-3</v>
      </c>
      <c r="BB237" s="991">
        <v>1.9E-3</v>
      </c>
      <c r="BC237" s="991">
        <v>8.9999999999999993E-3</v>
      </c>
      <c r="BD237" s="991">
        <v>3.5000000000000001E-3</v>
      </c>
      <c r="BE237" s="991">
        <v>1.9E-3</v>
      </c>
    </row>
    <row r="238" spans="1:57" s="928" customFormat="1" ht="16.5" customHeight="1" x14ac:dyDescent="0.3">
      <c r="A238" s="929"/>
      <c r="B238" s="927"/>
      <c r="C238" s="375"/>
      <c r="D238" s="375"/>
      <c r="E238" s="1275"/>
      <c r="F238" s="937" t="s">
        <v>1413</v>
      </c>
      <c r="G238" s="936">
        <v>1.01E-2</v>
      </c>
      <c r="H238" s="936">
        <v>3.8999999999999998E-3</v>
      </c>
      <c r="I238" s="936">
        <v>2.0999999999999999E-3</v>
      </c>
      <c r="J238" s="936">
        <v>9.9000000000000008E-3</v>
      </c>
      <c r="K238" s="936">
        <v>3.8999999999999998E-3</v>
      </c>
      <c r="L238" s="936">
        <v>2.0999999999999999E-3</v>
      </c>
      <c r="M238" s="936">
        <v>0.01</v>
      </c>
      <c r="N238" s="936">
        <v>3.8999999999999998E-3</v>
      </c>
      <c r="O238" s="936">
        <v>2.0999999999999999E-3</v>
      </c>
      <c r="P238" s="936">
        <v>0.01</v>
      </c>
      <c r="Q238" s="936">
        <v>3.8999999999999998E-3</v>
      </c>
      <c r="R238" s="936">
        <v>2.0999999999999999E-3</v>
      </c>
      <c r="S238" s="936">
        <v>9.7999999999999997E-3</v>
      </c>
      <c r="T238" s="936">
        <v>3.8E-3</v>
      </c>
      <c r="U238" s="936">
        <v>2.0999999999999999E-3</v>
      </c>
      <c r="V238" s="990">
        <v>9.7999999999999997E-3</v>
      </c>
      <c r="W238" s="990">
        <v>3.8E-3</v>
      </c>
      <c r="X238" s="990">
        <v>2.0999999999999999E-3</v>
      </c>
      <c r="Y238" s="990">
        <v>9.9000000000000008E-3</v>
      </c>
      <c r="Z238" s="990">
        <v>3.8999999999999998E-3</v>
      </c>
      <c r="AA238" s="990">
        <v>2.0999999999999999E-3</v>
      </c>
      <c r="AB238" s="991">
        <v>9.9000000000000008E-3</v>
      </c>
      <c r="AC238" s="991">
        <v>3.8999999999999998E-3</v>
      </c>
      <c r="AD238" s="991">
        <v>2.0999999999999999E-3</v>
      </c>
      <c r="AE238" s="991">
        <v>9.7999999999999997E-3</v>
      </c>
      <c r="AF238" s="991">
        <v>3.8E-3</v>
      </c>
      <c r="AG238" s="991">
        <v>2.0999999999999999E-3</v>
      </c>
      <c r="AH238" s="991">
        <v>9.9000000000000008E-3</v>
      </c>
      <c r="AI238" s="991">
        <v>3.8999999999999998E-3</v>
      </c>
      <c r="AJ238" s="991">
        <v>2.0999999999999999E-3</v>
      </c>
      <c r="AK238" s="991">
        <v>9.7999999999999997E-3</v>
      </c>
      <c r="AL238" s="991">
        <v>3.8E-3</v>
      </c>
      <c r="AM238" s="991">
        <v>2.0999999999999999E-3</v>
      </c>
      <c r="AN238" s="991">
        <v>9.5999999999999992E-3</v>
      </c>
      <c r="AO238" s="991">
        <v>3.8E-3</v>
      </c>
      <c r="AP238" s="991">
        <v>2E-3</v>
      </c>
      <c r="AQ238" s="991">
        <v>9.4000000000000004E-3</v>
      </c>
      <c r="AR238" s="991">
        <v>3.7000000000000002E-3</v>
      </c>
      <c r="AS238" s="991">
        <v>2E-3</v>
      </c>
      <c r="AT238" s="991">
        <v>9.1999999999999998E-3</v>
      </c>
      <c r="AU238" s="991">
        <v>3.5999999999999999E-3</v>
      </c>
      <c r="AV238" s="991">
        <v>1.9E-3</v>
      </c>
      <c r="AW238" s="991">
        <v>8.9999999999999993E-3</v>
      </c>
      <c r="AX238" s="991">
        <v>3.5000000000000001E-3</v>
      </c>
      <c r="AY238" s="991">
        <v>1.9E-3</v>
      </c>
      <c r="AZ238" s="991">
        <v>9.1999999999999998E-3</v>
      </c>
      <c r="BA238" s="991">
        <v>3.5999999999999999E-3</v>
      </c>
      <c r="BB238" s="991">
        <v>1.9E-3</v>
      </c>
      <c r="BC238" s="991">
        <v>8.6E-3</v>
      </c>
      <c r="BD238" s="991">
        <v>3.3999999999999998E-3</v>
      </c>
      <c r="BE238" s="991">
        <v>1.8E-3</v>
      </c>
    </row>
    <row r="239" spans="1:57" s="928" customFormat="1" ht="16.5" customHeight="1" x14ac:dyDescent="0.3">
      <c r="A239" s="929"/>
      <c r="B239" s="927"/>
      <c r="C239" s="375"/>
      <c r="D239" s="375"/>
      <c r="E239" s="1275"/>
      <c r="F239" s="937" t="s">
        <v>1414</v>
      </c>
      <c r="G239" s="936">
        <v>1.01E-2</v>
      </c>
      <c r="H239" s="936">
        <v>4.0000000000000001E-3</v>
      </c>
      <c r="I239" s="936">
        <v>2.0999999999999999E-3</v>
      </c>
      <c r="J239" s="936">
        <v>1.01E-2</v>
      </c>
      <c r="K239" s="936">
        <v>3.8999999999999998E-3</v>
      </c>
      <c r="L239" s="936">
        <v>2.0999999999999999E-3</v>
      </c>
      <c r="M239" s="936">
        <v>1.0200000000000001E-2</v>
      </c>
      <c r="N239" s="936">
        <v>4.0000000000000001E-3</v>
      </c>
      <c r="O239" s="936">
        <v>2.0999999999999999E-3</v>
      </c>
      <c r="P239" s="936">
        <v>1.01E-2</v>
      </c>
      <c r="Q239" s="936">
        <v>3.8999999999999998E-3</v>
      </c>
      <c r="R239" s="936">
        <v>2.0999999999999999E-3</v>
      </c>
      <c r="S239" s="936">
        <v>9.9000000000000008E-3</v>
      </c>
      <c r="T239" s="936">
        <v>3.8999999999999998E-3</v>
      </c>
      <c r="U239" s="936">
        <v>2.0999999999999999E-3</v>
      </c>
      <c r="V239" s="990">
        <v>9.9000000000000008E-3</v>
      </c>
      <c r="W239" s="990">
        <v>3.8999999999999998E-3</v>
      </c>
      <c r="X239" s="990">
        <v>2.0999999999999999E-3</v>
      </c>
      <c r="Y239" s="990">
        <v>9.9000000000000008E-3</v>
      </c>
      <c r="Z239" s="990">
        <v>3.8999999999999998E-3</v>
      </c>
      <c r="AA239" s="990">
        <v>2.0999999999999999E-3</v>
      </c>
      <c r="AB239" s="991">
        <v>0.01</v>
      </c>
      <c r="AC239" s="991">
        <v>3.8999999999999998E-3</v>
      </c>
      <c r="AD239" s="991">
        <v>2.0999999999999999E-3</v>
      </c>
      <c r="AE239" s="991">
        <v>9.9000000000000008E-3</v>
      </c>
      <c r="AF239" s="991">
        <v>3.8999999999999998E-3</v>
      </c>
      <c r="AG239" s="991">
        <v>2.0999999999999999E-3</v>
      </c>
      <c r="AH239" s="991">
        <v>1.0200000000000001E-2</v>
      </c>
      <c r="AI239" s="991">
        <v>4.0000000000000001E-3</v>
      </c>
      <c r="AJ239" s="991">
        <v>2.0999999999999999E-3</v>
      </c>
      <c r="AK239" s="991">
        <v>9.7000000000000003E-3</v>
      </c>
      <c r="AL239" s="991">
        <v>3.8E-3</v>
      </c>
      <c r="AM239" s="991">
        <v>2E-3</v>
      </c>
      <c r="AN239" s="991">
        <v>9.5999999999999992E-3</v>
      </c>
      <c r="AO239" s="991">
        <v>3.7000000000000002E-3</v>
      </c>
      <c r="AP239" s="991">
        <v>2E-3</v>
      </c>
      <c r="AQ239" s="991">
        <v>9.2999999999999992E-3</v>
      </c>
      <c r="AR239" s="991">
        <v>3.5999999999999999E-3</v>
      </c>
      <c r="AS239" s="991">
        <v>1.9E-3</v>
      </c>
      <c r="AT239" s="991">
        <v>8.9999999999999993E-3</v>
      </c>
      <c r="AU239" s="991">
        <v>3.5000000000000001E-3</v>
      </c>
      <c r="AV239" s="991">
        <v>1.9E-3</v>
      </c>
      <c r="AW239" s="991">
        <v>8.6E-3</v>
      </c>
      <c r="AX239" s="991">
        <v>3.3999999999999998E-3</v>
      </c>
      <c r="AY239" s="991">
        <v>1.8E-3</v>
      </c>
      <c r="AZ239" s="991">
        <v>8.2000000000000007E-3</v>
      </c>
      <c r="BA239" s="991">
        <v>3.2000000000000002E-3</v>
      </c>
      <c r="BB239" s="991">
        <v>1.6999999999999999E-3</v>
      </c>
      <c r="BC239" s="991">
        <v>7.9000000000000008E-3</v>
      </c>
      <c r="BD239" s="991">
        <v>3.0999999999999999E-3</v>
      </c>
      <c r="BE239" s="991">
        <v>1.6999999999999999E-3</v>
      </c>
    </row>
    <row r="240" spans="1:57" s="928" customFormat="1" ht="16.5" customHeight="1" x14ac:dyDescent="0.3">
      <c r="A240" s="929"/>
      <c r="B240" s="927"/>
      <c r="C240" s="375"/>
      <c r="D240" s="375"/>
      <c r="E240" s="1275"/>
      <c r="F240" s="937" t="s">
        <v>1415</v>
      </c>
      <c r="G240" s="936">
        <v>1.01E-2</v>
      </c>
      <c r="H240" s="936">
        <v>4.0000000000000001E-3</v>
      </c>
      <c r="I240" s="936">
        <v>2.0999999999999999E-3</v>
      </c>
      <c r="J240" s="936">
        <v>1.01E-2</v>
      </c>
      <c r="K240" s="936">
        <v>4.0000000000000001E-3</v>
      </c>
      <c r="L240" s="936">
        <v>2.0999999999999999E-3</v>
      </c>
      <c r="M240" s="936">
        <v>1.0200000000000001E-2</v>
      </c>
      <c r="N240" s="936">
        <v>4.0000000000000001E-3</v>
      </c>
      <c r="O240" s="936">
        <v>2.0999999999999999E-3</v>
      </c>
      <c r="P240" s="936">
        <v>1.0200000000000001E-2</v>
      </c>
      <c r="Q240" s="936">
        <v>4.0000000000000001E-3</v>
      </c>
      <c r="R240" s="936">
        <v>2.0999999999999999E-3</v>
      </c>
      <c r="S240" s="936">
        <v>1.01E-2</v>
      </c>
      <c r="T240" s="936">
        <v>3.8999999999999998E-3</v>
      </c>
      <c r="U240" s="936">
        <v>2.0999999999999999E-3</v>
      </c>
      <c r="V240" s="990">
        <v>1.01E-2</v>
      </c>
      <c r="W240" s="990">
        <v>3.8999999999999998E-3</v>
      </c>
      <c r="X240" s="990">
        <v>2.0999999999999999E-3</v>
      </c>
      <c r="Y240" s="990">
        <v>0.01</v>
      </c>
      <c r="Z240" s="990">
        <v>3.8999999999999998E-3</v>
      </c>
      <c r="AA240" s="990">
        <v>2.0999999999999999E-3</v>
      </c>
      <c r="AB240" s="991">
        <v>1.0200000000000001E-2</v>
      </c>
      <c r="AC240" s="991">
        <v>4.0000000000000001E-3</v>
      </c>
      <c r="AD240" s="991">
        <v>2.0999999999999999E-3</v>
      </c>
      <c r="AE240" s="991">
        <v>1.0200000000000001E-2</v>
      </c>
      <c r="AF240" s="991">
        <v>4.0000000000000001E-3</v>
      </c>
      <c r="AG240" s="991">
        <v>2.0999999999999999E-3</v>
      </c>
      <c r="AH240" s="991">
        <v>1.01E-2</v>
      </c>
      <c r="AI240" s="991">
        <v>3.8999999999999998E-3</v>
      </c>
      <c r="AJ240" s="991">
        <v>2.0999999999999999E-3</v>
      </c>
      <c r="AK240" s="991">
        <v>9.7999999999999997E-3</v>
      </c>
      <c r="AL240" s="991">
        <v>3.8E-3</v>
      </c>
      <c r="AM240" s="991">
        <v>2E-3</v>
      </c>
      <c r="AN240" s="991">
        <v>9.5999999999999992E-3</v>
      </c>
      <c r="AO240" s="991">
        <v>3.8E-3</v>
      </c>
      <c r="AP240" s="991">
        <v>2E-3</v>
      </c>
      <c r="AQ240" s="991">
        <v>9.2999999999999992E-3</v>
      </c>
      <c r="AR240" s="991">
        <v>3.5999999999999999E-3</v>
      </c>
      <c r="AS240" s="991">
        <v>2E-3</v>
      </c>
      <c r="AT240" s="991">
        <v>9.1000000000000004E-3</v>
      </c>
      <c r="AU240" s="991">
        <v>3.5000000000000001E-3</v>
      </c>
      <c r="AV240" s="991">
        <v>1.9E-3</v>
      </c>
      <c r="AW240" s="991">
        <v>8.8000000000000005E-3</v>
      </c>
      <c r="AX240" s="991">
        <v>3.3999999999999998E-3</v>
      </c>
      <c r="AY240" s="991">
        <v>1.8E-3</v>
      </c>
      <c r="AZ240" s="991">
        <v>8.3000000000000001E-3</v>
      </c>
      <c r="BA240" s="991">
        <v>3.3E-3</v>
      </c>
      <c r="BB240" s="991">
        <v>1.6999999999999999E-3</v>
      </c>
      <c r="BC240" s="991">
        <v>7.9000000000000008E-3</v>
      </c>
      <c r="BD240" s="991">
        <v>3.0999999999999999E-3</v>
      </c>
      <c r="BE240" s="991">
        <v>1.6999999999999999E-3</v>
      </c>
    </row>
    <row r="241" spans="1:57" s="928" customFormat="1" ht="16.5" customHeight="1" x14ac:dyDescent="0.3">
      <c r="A241" s="929"/>
      <c r="B241" s="927"/>
      <c r="C241" s="375"/>
      <c r="D241" s="375"/>
      <c r="E241" s="1275"/>
      <c r="F241" s="937" t="s">
        <v>1416</v>
      </c>
      <c r="G241" s="936">
        <v>1.01E-2</v>
      </c>
      <c r="H241" s="936">
        <v>4.0000000000000001E-3</v>
      </c>
      <c r="I241" s="936">
        <v>2.0999999999999999E-3</v>
      </c>
      <c r="J241" s="936">
        <v>1.01E-2</v>
      </c>
      <c r="K241" s="936">
        <v>4.0000000000000001E-3</v>
      </c>
      <c r="L241" s="936">
        <v>2.0999999999999999E-3</v>
      </c>
      <c r="M241" s="936">
        <v>1.01E-2</v>
      </c>
      <c r="N241" s="936">
        <v>4.0000000000000001E-3</v>
      </c>
      <c r="O241" s="936">
        <v>2.0999999999999999E-3</v>
      </c>
      <c r="P241" s="936">
        <v>1.01E-2</v>
      </c>
      <c r="Q241" s="936">
        <v>3.8999999999999998E-3</v>
      </c>
      <c r="R241" s="936">
        <v>2.0999999999999999E-3</v>
      </c>
      <c r="S241" s="936">
        <v>9.9000000000000008E-3</v>
      </c>
      <c r="T241" s="936">
        <v>3.8999999999999998E-3</v>
      </c>
      <c r="U241" s="936">
        <v>2.0999999999999999E-3</v>
      </c>
      <c r="V241" s="990">
        <v>9.9000000000000008E-3</v>
      </c>
      <c r="W241" s="990">
        <v>3.8999999999999998E-3</v>
      </c>
      <c r="X241" s="990">
        <v>2.0999999999999999E-3</v>
      </c>
      <c r="Y241" s="990">
        <v>9.9000000000000008E-3</v>
      </c>
      <c r="Z241" s="990">
        <v>3.8E-3</v>
      </c>
      <c r="AA241" s="990">
        <v>2.0999999999999999E-3</v>
      </c>
      <c r="AB241" s="991">
        <v>9.7999999999999997E-3</v>
      </c>
      <c r="AC241" s="991">
        <v>3.8E-3</v>
      </c>
      <c r="AD241" s="991">
        <v>2.0999999999999999E-3</v>
      </c>
      <c r="AE241" s="991">
        <v>9.9000000000000008E-3</v>
      </c>
      <c r="AF241" s="991">
        <v>3.8999999999999998E-3</v>
      </c>
      <c r="AG241" s="991">
        <v>2.0999999999999999E-3</v>
      </c>
      <c r="AH241" s="991">
        <v>9.7999999999999997E-3</v>
      </c>
      <c r="AI241" s="991">
        <v>3.8E-3</v>
      </c>
      <c r="AJ241" s="991">
        <v>2.0999999999999999E-3</v>
      </c>
      <c r="AK241" s="991">
        <v>9.7000000000000003E-3</v>
      </c>
      <c r="AL241" s="991">
        <v>3.8E-3</v>
      </c>
      <c r="AM241" s="991">
        <v>2E-3</v>
      </c>
      <c r="AN241" s="991">
        <v>9.7000000000000003E-3</v>
      </c>
      <c r="AO241" s="991">
        <v>3.8E-3</v>
      </c>
      <c r="AP241" s="991">
        <v>2E-3</v>
      </c>
      <c r="AQ241" s="991">
        <v>9.5999999999999992E-3</v>
      </c>
      <c r="AR241" s="991">
        <v>3.7000000000000002E-3</v>
      </c>
      <c r="AS241" s="991">
        <v>2E-3</v>
      </c>
      <c r="AT241" s="991">
        <v>9.2999999999999992E-3</v>
      </c>
      <c r="AU241" s="991">
        <v>3.5999999999999999E-3</v>
      </c>
      <c r="AV241" s="991">
        <v>2E-3</v>
      </c>
      <c r="AW241" s="991">
        <v>9.1000000000000004E-3</v>
      </c>
      <c r="AX241" s="991">
        <v>3.5999999999999999E-3</v>
      </c>
      <c r="AY241" s="991">
        <v>1.9E-3</v>
      </c>
      <c r="AZ241" s="991">
        <v>8.8999999999999999E-3</v>
      </c>
      <c r="BA241" s="991">
        <v>3.5000000000000001E-3</v>
      </c>
      <c r="BB241" s="991">
        <v>1.9E-3</v>
      </c>
      <c r="BC241" s="991">
        <v>8.8000000000000005E-3</v>
      </c>
      <c r="BD241" s="991">
        <v>3.3999999999999998E-3</v>
      </c>
      <c r="BE241" s="991">
        <v>1.8E-3</v>
      </c>
    </row>
    <row r="242" spans="1:57" s="928" customFormat="1" ht="16.5" customHeight="1" x14ac:dyDescent="0.3">
      <c r="A242" s="929"/>
      <c r="B242" s="927"/>
      <c r="C242" s="375"/>
      <c r="D242" s="375"/>
      <c r="E242" s="1275"/>
      <c r="F242" s="937" t="s">
        <v>1417</v>
      </c>
      <c r="G242" s="936">
        <v>1.01E-2</v>
      </c>
      <c r="H242" s="936">
        <v>4.0000000000000001E-3</v>
      </c>
      <c r="I242" s="936">
        <v>2.0999999999999999E-3</v>
      </c>
      <c r="J242" s="936">
        <v>1.0200000000000001E-2</v>
      </c>
      <c r="K242" s="936">
        <v>4.0000000000000001E-3</v>
      </c>
      <c r="L242" s="936">
        <v>2.0999999999999999E-3</v>
      </c>
      <c r="M242" s="936">
        <v>1.0200000000000001E-2</v>
      </c>
      <c r="N242" s="936">
        <v>4.0000000000000001E-3</v>
      </c>
      <c r="O242" s="936">
        <v>2.0999999999999999E-3</v>
      </c>
      <c r="P242" s="936">
        <v>1.0500000000000001E-2</v>
      </c>
      <c r="Q242" s="936">
        <v>4.1000000000000003E-3</v>
      </c>
      <c r="R242" s="936">
        <v>2.2000000000000001E-3</v>
      </c>
      <c r="S242" s="936">
        <v>1.04E-2</v>
      </c>
      <c r="T242" s="936">
        <v>4.1000000000000003E-3</v>
      </c>
      <c r="U242" s="936">
        <v>2.2000000000000001E-3</v>
      </c>
      <c r="V242" s="990">
        <v>1.0500000000000001E-2</v>
      </c>
      <c r="W242" s="990">
        <v>4.1000000000000003E-3</v>
      </c>
      <c r="X242" s="990">
        <v>2.2000000000000001E-3</v>
      </c>
      <c r="Y242" s="990">
        <v>1.0500000000000001E-2</v>
      </c>
      <c r="Z242" s="990">
        <v>4.1000000000000003E-3</v>
      </c>
      <c r="AA242" s="990">
        <v>2.2000000000000001E-3</v>
      </c>
      <c r="AB242" s="991">
        <v>1.01E-2</v>
      </c>
      <c r="AC242" s="991">
        <v>3.8999999999999998E-3</v>
      </c>
      <c r="AD242" s="991">
        <v>2.0999999999999999E-3</v>
      </c>
      <c r="AE242" s="991">
        <v>9.7000000000000003E-3</v>
      </c>
      <c r="AF242" s="991">
        <v>3.8E-3</v>
      </c>
      <c r="AG242" s="991">
        <v>2E-3</v>
      </c>
      <c r="AH242" s="991">
        <v>9.5999999999999992E-3</v>
      </c>
      <c r="AI242" s="991">
        <v>3.7000000000000002E-3</v>
      </c>
      <c r="AJ242" s="991">
        <v>2E-3</v>
      </c>
      <c r="AK242" s="991">
        <v>9.4999999999999998E-3</v>
      </c>
      <c r="AL242" s="991">
        <v>3.7000000000000002E-3</v>
      </c>
      <c r="AM242" s="991">
        <v>2E-3</v>
      </c>
      <c r="AN242" s="991">
        <v>9.4000000000000004E-3</v>
      </c>
      <c r="AO242" s="991">
        <v>3.7000000000000002E-3</v>
      </c>
      <c r="AP242" s="991">
        <v>2E-3</v>
      </c>
      <c r="AQ242" s="991">
        <v>9.2999999999999992E-3</v>
      </c>
      <c r="AR242" s="991">
        <v>3.5999999999999999E-3</v>
      </c>
      <c r="AS242" s="991">
        <v>1.9E-3</v>
      </c>
      <c r="AT242" s="991">
        <v>9.1000000000000004E-3</v>
      </c>
      <c r="AU242" s="991">
        <v>3.5999999999999999E-3</v>
      </c>
      <c r="AV242" s="991">
        <v>1.9E-3</v>
      </c>
      <c r="AW242" s="991">
        <v>8.8999999999999999E-3</v>
      </c>
      <c r="AX242" s="991">
        <v>3.5000000000000001E-3</v>
      </c>
      <c r="AY242" s="991">
        <v>1.9E-3</v>
      </c>
      <c r="AZ242" s="991">
        <v>8.8999999999999999E-3</v>
      </c>
      <c r="BA242" s="991">
        <v>3.5000000000000001E-3</v>
      </c>
      <c r="BB242" s="991">
        <v>1.9E-3</v>
      </c>
      <c r="BC242" s="991">
        <v>8.8999999999999999E-3</v>
      </c>
      <c r="BD242" s="991">
        <v>3.5000000000000001E-3</v>
      </c>
      <c r="BE242" s="991">
        <v>1.9E-3</v>
      </c>
    </row>
    <row r="243" spans="1:57" s="928" customFormat="1" ht="16.5" customHeight="1" x14ac:dyDescent="0.3">
      <c r="A243" s="929"/>
      <c r="B243" s="927"/>
      <c r="C243" s="375"/>
      <c r="D243" s="375"/>
      <c r="E243" s="1275"/>
      <c r="F243" s="937" t="s">
        <v>1418</v>
      </c>
      <c r="G243" s="936">
        <v>1.01E-2</v>
      </c>
      <c r="H243" s="936">
        <v>3.8999999999999998E-3</v>
      </c>
      <c r="I243" s="936">
        <v>2.0999999999999999E-3</v>
      </c>
      <c r="J243" s="936">
        <v>0.01</v>
      </c>
      <c r="K243" s="936">
        <v>3.8999999999999998E-3</v>
      </c>
      <c r="L243" s="936">
        <v>2.0999999999999999E-3</v>
      </c>
      <c r="M243" s="936">
        <v>1.01E-2</v>
      </c>
      <c r="N243" s="936">
        <v>3.8999999999999998E-3</v>
      </c>
      <c r="O243" s="936">
        <v>2.0999999999999999E-3</v>
      </c>
      <c r="P243" s="936">
        <v>0.01</v>
      </c>
      <c r="Q243" s="936">
        <v>3.8999999999999998E-3</v>
      </c>
      <c r="R243" s="936">
        <v>2.0999999999999999E-3</v>
      </c>
      <c r="S243" s="936">
        <v>9.9000000000000008E-3</v>
      </c>
      <c r="T243" s="936">
        <v>3.8999999999999998E-3</v>
      </c>
      <c r="U243" s="936">
        <v>2.0999999999999999E-3</v>
      </c>
      <c r="V243" s="990">
        <v>9.9000000000000008E-3</v>
      </c>
      <c r="W243" s="990">
        <v>3.8999999999999998E-3</v>
      </c>
      <c r="X243" s="990">
        <v>2.0999999999999999E-3</v>
      </c>
      <c r="Y243" s="990">
        <v>9.9000000000000008E-3</v>
      </c>
      <c r="Z243" s="990">
        <v>3.8999999999999998E-3</v>
      </c>
      <c r="AA243" s="990">
        <v>2.0999999999999999E-3</v>
      </c>
      <c r="AB243" s="991">
        <v>9.9000000000000008E-3</v>
      </c>
      <c r="AC243" s="991">
        <v>3.8999999999999998E-3</v>
      </c>
      <c r="AD243" s="991">
        <v>2.0999999999999999E-3</v>
      </c>
      <c r="AE243" s="991">
        <v>9.9000000000000008E-3</v>
      </c>
      <c r="AF243" s="991">
        <v>3.8999999999999998E-3</v>
      </c>
      <c r="AG243" s="991">
        <v>2.0999999999999999E-3</v>
      </c>
      <c r="AH243" s="991">
        <v>9.7999999999999997E-3</v>
      </c>
      <c r="AI243" s="991">
        <v>3.8E-3</v>
      </c>
      <c r="AJ243" s="991">
        <v>2E-3</v>
      </c>
      <c r="AK243" s="991">
        <v>9.5999999999999992E-3</v>
      </c>
      <c r="AL243" s="991">
        <v>3.8E-3</v>
      </c>
      <c r="AM243" s="991">
        <v>2E-3</v>
      </c>
      <c r="AN243" s="991">
        <v>9.4000000000000004E-3</v>
      </c>
      <c r="AO243" s="991">
        <v>3.7000000000000002E-3</v>
      </c>
      <c r="AP243" s="991">
        <v>2E-3</v>
      </c>
      <c r="AQ243" s="991">
        <v>9.1999999999999998E-3</v>
      </c>
      <c r="AR243" s="991">
        <v>3.5999999999999999E-3</v>
      </c>
      <c r="AS243" s="991">
        <v>1.9E-3</v>
      </c>
      <c r="AT243" s="991">
        <v>8.9999999999999993E-3</v>
      </c>
      <c r="AU243" s="991">
        <v>3.5000000000000001E-3</v>
      </c>
      <c r="AV243" s="991">
        <v>1.9E-3</v>
      </c>
      <c r="AW243" s="991">
        <v>8.8000000000000005E-3</v>
      </c>
      <c r="AX243" s="991">
        <v>3.3999999999999998E-3</v>
      </c>
      <c r="AY243" s="991">
        <v>1.8E-3</v>
      </c>
      <c r="AZ243" s="991">
        <v>8.6999999999999994E-3</v>
      </c>
      <c r="BA243" s="991">
        <v>3.3999999999999998E-3</v>
      </c>
      <c r="BB243" s="991">
        <v>1.8E-3</v>
      </c>
      <c r="BC243" s="991">
        <v>8.6E-3</v>
      </c>
      <c r="BD243" s="991">
        <v>3.3999999999999998E-3</v>
      </c>
      <c r="BE243" s="991">
        <v>1.8E-3</v>
      </c>
    </row>
    <row r="244" spans="1:57" s="928" customFormat="1" ht="16.5" customHeight="1" x14ac:dyDescent="0.3">
      <c r="A244" s="929"/>
      <c r="B244" s="927"/>
      <c r="C244" s="375"/>
      <c r="D244" s="375"/>
      <c r="E244" s="1275"/>
      <c r="F244" s="937" t="s">
        <v>1419</v>
      </c>
      <c r="G244" s="936">
        <v>1.0200000000000001E-2</v>
      </c>
      <c r="H244" s="936">
        <v>4.0000000000000001E-3</v>
      </c>
      <c r="I244" s="936">
        <v>2.0999999999999999E-3</v>
      </c>
      <c r="J244" s="936">
        <v>0.01</v>
      </c>
      <c r="K244" s="936">
        <v>3.8999999999999998E-3</v>
      </c>
      <c r="L244" s="936">
        <v>2.0999999999999999E-3</v>
      </c>
      <c r="M244" s="936">
        <v>1.01E-2</v>
      </c>
      <c r="N244" s="936">
        <v>3.8999999999999998E-3</v>
      </c>
      <c r="O244" s="936">
        <v>2.0999999999999999E-3</v>
      </c>
      <c r="P244" s="936">
        <v>0.01</v>
      </c>
      <c r="Q244" s="936">
        <v>3.8999999999999998E-3</v>
      </c>
      <c r="R244" s="936">
        <v>2.0999999999999999E-3</v>
      </c>
      <c r="S244" s="936">
        <v>9.7999999999999997E-3</v>
      </c>
      <c r="T244" s="936">
        <v>3.8E-3</v>
      </c>
      <c r="U244" s="936">
        <v>2E-3</v>
      </c>
      <c r="V244" s="990">
        <v>9.7999999999999997E-3</v>
      </c>
      <c r="W244" s="990">
        <v>3.8E-3</v>
      </c>
      <c r="X244" s="990">
        <v>2.0999999999999999E-3</v>
      </c>
      <c r="Y244" s="990">
        <v>9.9000000000000008E-3</v>
      </c>
      <c r="Z244" s="990">
        <v>3.8999999999999998E-3</v>
      </c>
      <c r="AA244" s="990">
        <v>2.0999999999999999E-3</v>
      </c>
      <c r="AB244" s="991">
        <v>1.01E-2</v>
      </c>
      <c r="AC244" s="991">
        <v>3.8999999999999998E-3</v>
      </c>
      <c r="AD244" s="991">
        <v>2.0999999999999999E-3</v>
      </c>
      <c r="AE244" s="991">
        <v>9.7999999999999997E-3</v>
      </c>
      <c r="AF244" s="991">
        <v>3.8E-3</v>
      </c>
      <c r="AG244" s="991">
        <v>2E-3</v>
      </c>
      <c r="AH244" s="991">
        <v>9.7000000000000003E-3</v>
      </c>
      <c r="AI244" s="991">
        <v>3.8E-3</v>
      </c>
      <c r="AJ244" s="991">
        <v>2E-3</v>
      </c>
      <c r="AK244" s="991">
        <v>0.01</v>
      </c>
      <c r="AL244" s="991">
        <v>3.8999999999999998E-3</v>
      </c>
      <c r="AM244" s="991">
        <v>2.0999999999999999E-3</v>
      </c>
      <c r="AN244" s="991">
        <v>9.4999999999999998E-3</v>
      </c>
      <c r="AO244" s="991">
        <v>3.7000000000000002E-3</v>
      </c>
      <c r="AP244" s="991">
        <v>2E-3</v>
      </c>
      <c r="AQ244" s="991">
        <v>9.1999999999999998E-3</v>
      </c>
      <c r="AR244" s="991">
        <v>3.5999999999999999E-3</v>
      </c>
      <c r="AS244" s="991">
        <v>1.9E-3</v>
      </c>
      <c r="AT244" s="991">
        <v>8.6999999999999994E-3</v>
      </c>
      <c r="AU244" s="991">
        <v>3.3999999999999998E-3</v>
      </c>
      <c r="AV244" s="991">
        <v>1.8E-3</v>
      </c>
      <c r="AW244" s="991">
        <v>8.6999999999999994E-3</v>
      </c>
      <c r="AX244" s="991">
        <v>3.3999999999999998E-3</v>
      </c>
      <c r="AY244" s="991">
        <v>1.8E-3</v>
      </c>
      <c r="AZ244" s="991">
        <v>8.3000000000000001E-3</v>
      </c>
      <c r="BA244" s="991">
        <v>3.2000000000000002E-3</v>
      </c>
      <c r="BB244" s="991">
        <v>1.6999999999999999E-3</v>
      </c>
      <c r="BC244" s="991">
        <v>8.3999999999999995E-3</v>
      </c>
      <c r="BD244" s="991">
        <v>3.3E-3</v>
      </c>
      <c r="BE244" s="991">
        <v>1.8E-3</v>
      </c>
    </row>
    <row r="245" spans="1:57" s="928" customFormat="1" ht="16.5" customHeight="1" x14ac:dyDescent="0.3">
      <c r="A245" s="929"/>
      <c r="B245" s="927"/>
      <c r="C245" s="375"/>
      <c r="D245" s="375"/>
      <c r="E245" s="1275"/>
      <c r="F245" s="937" t="s">
        <v>1420</v>
      </c>
      <c r="G245" s="936">
        <v>1.01E-2</v>
      </c>
      <c r="H245" s="936">
        <v>3.8999999999999998E-3</v>
      </c>
      <c r="I245" s="936">
        <v>2.0999999999999999E-3</v>
      </c>
      <c r="J245" s="936">
        <v>9.9000000000000008E-3</v>
      </c>
      <c r="K245" s="936">
        <v>3.8999999999999998E-3</v>
      </c>
      <c r="L245" s="936">
        <v>2.0999999999999999E-3</v>
      </c>
      <c r="M245" s="936">
        <v>0.01</v>
      </c>
      <c r="N245" s="936">
        <v>3.8999999999999998E-3</v>
      </c>
      <c r="O245" s="936">
        <v>2.0999999999999999E-3</v>
      </c>
      <c r="P245" s="936">
        <v>9.9000000000000008E-3</v>
      </c>
      <c r="Q245" s="936">
        <v>3.8999999999999998E-3</v>
      </c>
      <c r="R245" s="936">
        <v>2.0999999999999999E-3</v>
      </c>
      <c r="S245" s="936">
        <v>9.9000000000000008E-3</v>
      </c>
      <c r="T245" s="936">
        <v>3.8999999999999998E-3</v>
      </c>
      <c r="U245" s="936">
        <v>2.0999999999999999E-3</v>
      </c>
      <c r="V245" s="990">
        <v>1.01E-2</v>
      </c>
      <c r="W245" s="990">
        <v>3.8999999999999998E-3</v>
      </c>
      <c r="X245" s="990">
        <v>2.0999999999999999E-3</v>
      </c>
      <c r="Y245" s="990">
        <v>0.01</v>
      </c>
      <c r="Z245" s="990">
        <v>3.8999999999999998E-3</v>
      </c>
      <c r="AA245" s="990">
        <v>2.0999999999999999E-3</v>
      </c>
      <c r="AB245" s="991">
        <v>9.9000000000000008E-3</v>
      </c>
      <c r="AC245" s="991">
        <v>3.8999999999999998E-3</v>
      </c>
      <c r="AD245" s="991">
        <v>2.0999999999999999E-3</v>
      </c>
      <c r="AE245" s="991">
        <v>0.01</v>
      </c>
      <c r="AF245" s="991">
        <v>3.8999999999999998E-3</v>
      </c>
      <c r="AG245" s="991">
        <v>2.0999999999999999E-3</v>
      </c>
      <c r="AH245" s="991">
        <v>0.01</v>
      </c>
      <c r="AI245" s="991">
        <v>3.8999999999999998E-3</v>
      </c>
      <c r="AJ245" s="991">
        <v>2.0999999999999999E-3</v>
      </c>
      <c r="AK245" s="991">
        <v>9.9000000000000008E-3</v>
      </c>
      <c r="AL245" s="991">
        <v>3.8999999999999998E-3</v>
      </c>
      <c r="AM245" s="991">
        <v>2.0999999999999999E-3</v>
      </c>
      <c r="AN245" s="991">
        <v>9.7000000000000003E-3</v>
      </c>
      <c r="AO245" s="991">
        <v>3.8E-3</v>
      </c>
      <c r="AP245" s="991">
        <v>2E-3</v>
      </c>
      <c r="AQ245" s="991">
        <v>9.4999999999999998E-3</v>
      </c>
      <c r="AR245" s="991">
        <v>3.7000000000000002E-3</v>
      </c>
      <c r="AS245" s="991">
        <v>2E-3</v>
      </c>
      <c r="AT245" s="991">
        <v>9.1999999999999998E-3</v>
      </c>
      <c r="AU245" s="991">
        <v>3.5999999999999999E-3</v>
      </c>
      <c r="AV245" s="991">
        <v>1.9E-3</v>
      </c>
      <c r="AW245" s="991">
        <v>9.1000000000000004E-3</v>
      </c>
      <c r="AX245" s="991">
        <v>3.5999999999999999E-3</v>
      </c>
      <c r="AY245" s="991">
        <v>1.9E-3</v>
      </c>
      <c r="AZ245" s="991">
        <v>9.4999999999999998E-3</v>
      </c>
      <c r="BA245" s="991">
        <v>3.7000000000000002E-3</v>
      </c>
      <c r="BB245" s="991">
        <v>2E-3</v>
      </c>
      <c r="BC245" s="991">
        <v>8.6999999999999994E-3</v>
      </c>
      <c r="BD245" s="991">
        <v>3.3999999999999998E-3</v>
      </c>
      <c r="BE245" s="991">
        <v>1.8E-3</v>
      </c>
    </row>
    <row r="246" spans="1:57" s="928" customFormat="1" ht="16.5" customHeight="1" x14ac:dyDescent="0.3">
      <c r="A246" s="929"/>
      <c r="B246" s="927"/>
      <c r="C246" s="375"/>
      <c r="D246" s="375"/>
      <c r="E246" s="1275"/>
      <c r="F246" s="937" t="s">
        <v>1421</v>
      </c>
      <c r="G246" s="936">
        <v>1.01E-2</v>
      </c>
      <c r="H246" s="936">
        <v>3.8999999999999998E-3</v>
      </c>
      <c r="I246" s="936">
        <v>2.0999999999999999E-3</v>
      </c>
      <c r="J246" s="936">
        <v>1.0200000000000001E-2</v>
      </c>
      <c r="K246" s="936">
        <v>4.0000000000000001E-3</v>
      </c>
      <c r="L246" s="936">
        <v>2.0999999999999999E-3</v>
      </c>
      <c r="M246" s="936">
        <v>1.01E-2</v>
      </c>
      <c r="N246" s="936">
        <v>3.8999999999999998E-3</v>
      </c>
      <c r="O246" s="936">
        <v>2.0999999999999999E-3</v>
      </c>
      <c r="P246" s="936">
        <v>1.0200000000000001E-2</v>
      </c>
      <c r="Q246" s="936">
        <v>4.0000000000000001E-3</v>
      </c>
      <c r="R246" s="936">
        <v>2.0999999999999999E-3</v>
      </c>
      <c r="S246" s="936">
        <v>9.9000000000000008E-3</v>
      </c>
      <c r="T246" s="936">
        <v>3.8999999999999998E-3</v>
      </c>
      <c r="U246" s="936">
        <v>2.0999999999999999E-3</v>
      </c>
      <c r="V246" s="990">
        <v>1.01E-2</v>
      </c>
      <c r="W246" s="990">
        <v>4.0000000000000001E-3</v>
      </c>
      <c r="X246" s="990">
        <v>2.0999999999999999E-3</v>
      </c>
      <c r="Y246" s="990">
        <v>1.01E-2</v>
      </c>
      <c r="Z246" s="990">
        <v>3.8999999999999998E-3</v>
      </c>
      <c r="AA246" s="990">
        <v>2.0999999999999999E-3</v>
      </c>
      <c r="AB246" s="991">
        <v>9.7999999999999997E-3</v>
      </c>
      <c r="AC246" s="991">
        <v>3.8E-3</v>
      </c>
      <c r="AD246" s="991">
        <v>2.0999999999999999E-3</v>
      </c>
      <c r="AE246" s="991">
        <v>9.5999999999999992E-3</v>
      </c>
      <c r="AF246" s="991">
        <v>3.8E-3</v>
      </c>
      <c r="AG246" s="991">
        <v>2E-3</v>
      </c>
      <c r="AH246" s="991">
        <v>9.4999999999999998E-3</v>
      </c>
      <c r="AI246" s="991">
        <v>3.7000000000000002E-3</v>
      </c>
      <c r="AJ246" s="991">
        <v>2E-3</v>
      </c>
      <c r="AK246" s="991">
        <v>9.5999999999999992E-3</v>
      </c>
      <c r="AL246" s="991">
        <v>3.8E-3</v>
      </c>
      <c r="AM246" s="991">
        <v>2E-3</v>
      </c>
      <c r="AN246" s="991">
        <v>9.4999999999999998E-3</v>
      </c>
      <c r="AO246" s="991">
        <v>3.7000000000000002E-3</v>
      </c>
      <c r="AP246" s="991">
        <v>2E-3</v>
      </c>
      <c r="AQ246" s="991">
        <v>9.1999999999999998E-3</v>
      </c>
      <c r="AR246" s="991">
        <v>3.5999999999999999E-3</v>
      </c>
      <c r="AS246" s="991">
        <v>1.9E-3</v>
      </c>
      <c r="AT246" s="991">
        <v>8.9999999999999993E-3</v>
      </c>
      <c r="AU246" s="991">
        <v>3.5000000000000001E-3</v>
      </c>
      <c r="AV246" s="991">
        <v>1.9E-3</v>
      </c>
      <c r="AW246" s="991">
        <v>8.6999999999999994E-3</v>
      </c>
      <c r="AX246" s="991">
        <v>3.3999999999999998E-3</v>
      </c>
      <c r="AY246" s="991">
        <v>1.8E-3</v>
      </c>
      <c r="AZ246" s="991">
        <v>8.8000000000000005E-3</v>
      </c>
      <c r="BA246" s="991">
        <v>3.3999999999999998E-3</v>
      </c>
      <c r="BB246" s="991">
        <v>1.9E-3</v>
      </c>
      <c r="BC246" s="991">
        <v>8.0999999999999996E-3</v>
      </c>
      <c r="BD246" s="991">
        <v>3.2000000000000002E-3</v>
      </c>
      <c r="BE246" s="991">
        <v>1.6999999999999999E-3</v>
      </c>
    </row>
    <row r="247" spans="1:57" s="928" customFormat="1" ht="16.5" customHeight="1" x14ac:dyDescent="0.3">
      <c r="A247" s="929"/>
      <c r="B247" s="927"/>
      <c r="C247" s="375"/>
      <c r="D247" s="375"/>
      <c r="E247" s="1275"/>
      <c r="F247" s="937" t="s">
        <v>1422</v>
      </c>
      <c r="G247" s="936">
        <v>1.01E-2</v>
      </c>
      <c r="H247" s="936">
        <v>3.8999999999999998E-3</v>
      </c>
      <c r="I247" s="936">
        <v>2.0999999999999999E-3</v>
      </c>
      <c r="J247" s="936">
        <v>0.01</v>
      </c>
      <c r="K247" s="936">
        <v>3.8999999999999998E-3</v>
      </c>
      <c r="L247" s="936">
        <v>2.0999999999999999E-3</v>
      </c>
      <c r="M247" s="936">
        <v>0.01</v>
      </c>
      <c r="N247" s="936">
        <v>3.8999999999999998E-3</v>
      </c>
      <c r="O247" s="936">
        <v>2.0999999999999999E-3</v>
      </c>
      <c r="P247" s="936">
        <v>0.01</v>
      </c>
      <c r="Q247" s="936">
        <v>3.8999999999999998E-3</v>
      </c>
      <c r="R247" s="936">
        <v>2.0999999999999999E-3</v>
      </c>
      <c r="S247" s="936">
        <v>9.7999999999999997E-3</v>
      </c>
      <c r="T247" s="936">
        <v>3.8E-3</v>
      </c>
      <c r="U247" s="936">
        <v>2.0999999999999999E-3</v>
      </c>
      <c r="V247" s="990">
        <v>9.7999999999999997E-3</v>
      </c>
      <c r="W247" s="990">
        <v>3.8E-3</v>
      </c>
      <c r="X247" s="990">
        <v>2.0999999999999999E-3</v>
      </c>
      <c r="Y247" s="990">
        <v>9.7999999999999997E-3</v>
      </c>
      <c r="Z247" s="990">
        <v>3.8E-3</v>
      </c>
      <c r="AA247" s="990">
        <v>2.0999999999999999E-3</v>
      </c>
      <c r="AB247" s="991">
        <v>9.7999999999999997E-3</v>
      </c>
      <c r="AC247" s="991">
        <v>3.8E-3</v>
      </c>
      <c r="AD247" s="991">
        <v>2E-3</v>
      </c>
      <c r="AE247" s="991">
        <v>9.7999999999999997E-3</v>
      </c>
      <c r="AF247" s="991">
        <v>3.8E-3</v>
      </c>
      <c r="AG247" s="991">
        <v>2.0999999999999999E-3</v>
      </c>
      <c r="AH247" s="991">
        <v>9.7000000000000003E-3</v>
      </c>
      <c r="AI247" s="991">
        <v>3.8E-3</v>
      </c>
      <c r="AJ247" s="991">
        <v>2E-3</v>
      </c>
      <c r="AK247" s="991">
        <v>9.5999999999999992E-3</v>
      </c>
      <c r="AL247" s="991">
        <v>3.7000000000000002E-3</v>
      </c>
      <c r="AM247" s="991">
        <v>2E-3</v>
      </c>
      <c r="AN247" s="991">
        <v>9.4999999999999998E-3</v>
      </c>
      <c r="AO247" s="991">
        <v>3.7000000000000002E-3</v>
      </c>
      <c r="AP247" s="991">
        <v>2E-3</v>
      </c>
      <c r="AQ247" s="991">
        <v>9.2999999999999992E-3</v>
      </c>
      <c r="AR247" s="991">
        <v>3.5999999999999999E-3</v>
      </c>
      <c r="AS247" s="991">
        <v>1.9E-3</v>
      </c>
      <c r="AT247" s="991">
        <v>9.1000000000000004E-3</v>
      </c>
      <c r="AU247" s="991">
        <v>3.5999999999999999E-3</v>
      </c>
      <c r="AV247" s="991">
        <v>1.9E-3</v>
      </c>
      <c r="AW247" s="991">
        <v>8.8999999999999999E-3</v>
      </c>
      <c r="AX247" s="991">
        <v>3.5000000000000001E-3</v>
      </c>
      <c r="AY247" s="991">
        <v>1.9E-3</v>
      </c>
      <c r="AZ247" s="991">
        <v>8.6999999999999994E-3</v>
      </c>
      <c r="BA247" s="991">
        <v>3.3999999999999998E-3</v>
      </c>
      <c r="BB247" s="991">
        <v>1.8E-3</v>
      </c>
      <c r="BC247" s="991">
        <v>8.5000000000000006E-3</v>
      </c>
      <c r="BD247" s="991">
        <v>3.3E-3</v>
      </c>
      <c r="BE247" s="991">
        <v>1.8E-3</v>
      </c>
    </row>
    <row r="248" spans="1:57" s="928" customFormat="1" ht="16.5" customHeight="1" x14ac:dyDescent="0.3">
      <c r="A248" s="929"/>
      <c r="B248" s="927"/>
      <c r="C248" s="375"/>
      <c r="D248" s="375"/>
      <c r="E248" s="1275"/>
      <c r="F248" s="937" t="s">
        <v>1423</v>
      </c>
      <c r="G248" s="936">
        <v>1.0500000000000001E-2</v>
      </c>
      <c r="H248" s="936">
        <v>4.1000000000000003E-3</v>
      </c>
      <c r="I248" s="936">
        <v>2.2000000000000001E-3</v>
      </c>
      <c r="J248" s="936">
        <v>1.0500000000000001E-2</v>
      </c>
      <c r="K248" s="936">
        <v>4.1000000000000003E-3</v>
      </c>
      <c r="L248" s="936">
        <v>2.2000000000000001E-3</v>
      </c>
      <c r="M248" s="936">
        <v>1.03E-2</v>
      </c>
      <c r="N248" s="936">
        <v>4.0000000000000001E-3</v>
      </c>
      <c r="O248" s="936">
        <v>2.2000000000000001E-3</v>
      </c>
      <c r="P248" s="936">
        <v>1.0200000000000001E-2</v>
      </c>
      <c r="Q248" s="936">
        <v>4.0000000000000001E-3</v>
      </c>
      <c r="R248" s="936">
        <v>2.0999999999999999E-3</v>
      </c>
      <c r="S248" s="936">
        <v>1.01E-2</v>
      </c>
      <c r="T248" s="936">
        <v>4.0000000000000001E-3</v>
      </c>
      <c r="U248" s="936">
        <v>2.0999999999999999E-3</v>
      </c>
      <c r="V248" s="990">
        <v>0.01</v>
      </c>
      <c r="W248" s="990">
        <v>3.8999999999999998E-3</v>
      </c>
      <c r="X248" s="990">
        <v>2.0999999999999999E-3</v>
      </c>
      <c r="Y248" s="990">
        <v>0.01</v>
      </c>
      <c r="Z248" s="990">
        <v>3.8999999999999998E-3</v>
      </c>
      <c r="AA248" s="990">
        <v>2.0999999999999999E-3</v>
      </c>
      <c r="AB248" s="991">
        <v>0.01</v>
      </c>
      <c r="AC248" s="991">
        <v>3.8999999999999998E-3</v>
      </c>
      <c r="AD248" s="991">
        <v>2.0999999999999999E-3</v>
      </c>
      <c r="AE248" s="991">
        <v>1.01E-2</v>
      </c>
      <c r="AF248" s="991">
        <v>3.8999999999999998E-3</v>
      </c>
      <c r="AG248" s="991">
        <v>2.0999999999999999E-3</v>
      </c>
      <c r="AH248" s="991">
        <v>9.7000000000000003E-3</v>
      </c>
      <c r="AI248" s="991">
        <v>3.8E-3</v>
      </c>
      <c r="AJ248" s="991">
        <v>2E-3</v>
      </c>
      <c r="AK248" s="991">
        <v>9.5999999999999992E-3</v>
      </c>
      <c r="AL248" s="991">
        <v>3.7000000000000002E-3</v>
      </c>
      <c r="AM248" s="991">
        <v>2E-3</v>
      </c>
      <c r="AN248" s="991">
        <v>9.4999999999999998E-3</v>
      </c>
      <c r="AO248" s="991">
        <v>3.7000000000000002E-3</v>
      </c>
      <c r="AP248" s="991">
        <v>2E-3</v>
      </c>
      <c r="AQ248" s="991">
        <v>9.4000000000000004E-3</v>
      </c>
      <c r="AR248" s="991">
        <v>3.7000000000000002E-3</v>
      </c>
      <c r="AS248" s="991">
        <v>2E-3</v>
      </c>
      <c r="AT248" s="991">
        <v>9.1999999999999998E-3</v>
      </c>
      <c r="AU248" s="991">
        <v>3.5999999999999999E-3</v>
      </c>
      <c r="AV248" s="991">
        <v>1.9E-3</v>
      </c>
      <c r="AW248" s="991">
        <v>9.1000000000000004E-3</v>
      </c>
      <c r="AX248" s="991">
        <v>3.5999999999999999E-3</v>
      </c>
      <c r="AY248" s="991">
        <v>1.9E-3</v>
      </c>
      <c r="AZ248" s="991">
        <v>8.5000000000000006E-3</v>
      </c>
      <c r="BA248" s="991">
        <v>3.3E-3</v>
      </c>
      <c r="BB248" s="991">
        <v>1.8E-3</v>
      </c>
      <c r="BC248" s="991">
        <v>8.3000000000000001E-3</v>
      </c>
      <c r="BD248" s="991">
        <v>3.3E-3</v>
      </c>
      <c r="BE248" s="991">
        <v>1.6999999999999999E-3</v>
      </c>
    </row>
    <row r="249" spans="1:57" s="928" customFormat="1" ht="16.5" customHeight="1" x14ac:dyDescent="0.3">
      <c r="A249" s="929"/>
      <c r="B249" s="927"/>
      <c r="C249" s="375"/>
      <c r="D249" s="375"/>
      <c r="E249" s="1275"/>
      <c r="F249" s="937" t="s">
        <v>1424</v>
      </c>
      <c r="G249" s="936">
        <v>1.0200000000000001E-2</v>
      </c>
      <c r="H249" s="936">
        <v>4.0000000000000001E-3</v>
      </c>
      <c r="I249" s="936">
        <v>2.0999999999999999E-3</v>
      </c>
      <c r="J249" s="936">
        <v>1.01E-2</v>
      </c>
      <c r="K249" s="936">
        <v>3.8999999999999998E-3</v>
      </c>
      <c r="L249" s="936">
        <v>2.0999999999999999E-3</v>
      </c>
      <c r="M249" s="936">
        <v>1.01E-2</v>
      </c>
      <c r="N249" s="936">
        <v>3.8999999999999998E-3</v>
      </c>
      <c r="O249" s="936">
        <v>2.0999999999999999E-3</v>
      </c>
      <c r="P249" s="936">
        <v>1.0200000000000001E-2</v>
      </c>
      <c r="Q249" s="936">
        <v>4.0000000000000001E-3</v>
      </c>
      <c r="R249" s="936">
        <v>2.0999999999999999E-3</v>
      </c>
      <c r="S249" s="936">
        <v>9.7999999999999997E-3</v>
      </c>
      <c r="T249" s="936">
        <v>3.8E-3</v>
      </c>
      <c r="U249" s="936">
        <v>2.0999999999999999E-3</v>
      </c>
      <c r="V249" s="990">
        <v>0.01</v>
      </c>
      <c r="W249" s="990">
        <v>3.8999999999999998E-3</v>
      </c>
      <c r="X249" s="990">
        <v>2.0999999999999999E-3</v>
      </c>
      <c r="Y249" s="990">
        <v>0.01</v>
      </c>
      <c r="Z249" s="990">
        <v>3.8999999999999998E-3</v>
      </c>
      <c r="AA249" s="990">
        <v>2.0999999999999999E-3</v>
      </c>
      <c r="AB249" s="991">
        <v>1.01E-2</v>
      </c>
      <c r="AC249" s="991">
        <v>3.8999999999999998E-3</v>
      </c>
      <c r="AD249" s="991">
        <v>2.0999999999999999E-3</v>
      </c>
      <c r="AE249" s="991">
        <v>1.01E-2</v>
      </c>
      <c r="AF249" s="991">
        <v>4.0000000000000001E-3</v>
      </c>
      <c r="AG249" s="991">
        <v>2.0999999999999999E-3</v>
      </c>
      <c r="AH249" s="991">
        <v>0.01</v>
      </c>
      <c r="AI249" s="991">
        <v>3.8999999999999998E-3</v>
      </c>
      <c r="AJ249" s="991">
        <v>2.0999999999999999E-3</v>
      </c>
      <c r="AK249" s="991">
        <v>9.9000000000000008E-3</v>
      </c>
      <c r="AL249" s="991">
        <v>3.8999999999999998E-3</v>
      </c>
      <c r="AM249" s="991">
        <v>2.0999999999999999E-3</v>
      </c>
      <c r="AN249" s="991">
        <v>9.5999999999999992E-3</v>
      </c>
      <c r="AO249" s="991">
        <v>3.7000000000000002E-3</v>
      </c>
      <c r="AP249" s="991">
        <v>2E-3</v>
      </c>
      <c r="AQ249" s="991">
        <v>9.4000000000000004E-3</v>
      </c>
      <c r="AR249" s="991">
        <v>3.7000000000000002E-3</v>
      </c>
      <c r="AS249" s="991">
        <v>2E-3</v>
      </c>
      <c r="AT249" s="991">
        <v>9.1000000000000004E-3</v>
      </c>
      <c r="AU249" s="991">
        <v>3.5999999999999999E-3</v>
      </c>
      <c r="AV249" s="991">
        <v>1.9E-3</v>
      </c>
      <c r="AW249" s="991">
        <v>9.1000000000000004E-3</v>
      </c>
      <c r="AX249" s="991">
        <v>3.5000000000000001E-3</v>
      </c>
      <c r="AY249" s="991">
        <v>1.9E-3</v>
      </c>
      <c r="AZ249" s="991">
        <v>9.2999999999999992E-3</v>
      </c>
      <c r="BA249" s="991">
        <v>3.5999999999999999E-3</v>
      </c>
      <c r="BB249" s="991">
        <v>2E-3</v>
      </c>
      <c r="BC249" s="991">
        <v>9.1999999999999998E-3</v>
      </c>
      <c r="BD249" s="991">
        <v>3.5999999999999999E-3</v>
      </c>
      <c r="BE249" s="991">
        <v>1.9E-3</v>
      </c>
    </row>
    <row r="250" spans="1:57" s="928" customFormat="1" ht="16.5" customHeight="1" x14ac:dyDescent="0.3">
      <c r="A250" s="929"/>
      <c r="B250" s="927"/>
      <c r="C250" s="375"/>
      <c r="D250" s="375"/>
      <c r="E250" s="1275"/>
      <c r="F250" s="937" t="s">
        <v>1425</v>
      </c>
      <c r="G250" s="936">
        <v>1.0200000000000001E-2</v>
      </c>
      <c r="H250" s="936">
        <v>4.0000000000000001E-3</v>
      </c>
      <c r="I250" s="936">
        <v>2.0999999999999999E-3</v>
      </c>
      <c r="J250" s="936">
        <v>1.0200000000000001E-2</v>
      </c>
      <c r="K250" s="936">
        <v>4.0000000000000001E-3</v>
      </c>
      <c r="L250" s="936">
        <v>2.0999999999999999E-3</v>
      </c>
      <c r="M250" s="936">
        <v>1.01E-2</v>
      </c>
      <c r="N250" s="936">
        <v>3.8999999999999998E-3</v>
      </c>
      <c r="O250" s="936">
        <v>2.0999999999999999E-3</v>
      </c>
      <c r="P250" s="936">
        <v>1.0200000000000001E-2</v>
      </c>
      <c r="Q250" s="936">
        <v>4.0000000000000001E-3</v>
      </c>
      <c r="R250" s="936">
        <v>2.0999999999999999E-3</v>
      </c>
      <c r="S250" s="936">
        <v>9.7999999999999997E-3</v>
      </c>
      <c r="T250" s="936">
        <v>3.8E-3</v>
      </c>
      <c r="U250" s="936">
        <v>2.0999999999999999E-3</v>
      </c>
      <c r="V250" s="990">
        <v>9.9000000000000008E-3</v>
      </c>
      <c r="W250" s="990">
        <v>3.8999999999999998E-3</v>
      </c>
      <c r="X250" s="990">
        <v>2.0999999999999999E-3</v>
      </c>
      <c r="Y250" s="990">
        <v>0.01</v>
      </c>
      <c r="Z250" s="990">
        <v>3.8999999999999998E-3</v>
      </c>
      <c r="AA250" s="990">
        <v>2.0999999999999999E-3</v>
      </c>
      <c r="AB250" s="991">
        <v>9.9000000000000008E-3</v>
      </c>
      <c r="AC250" s="991">
        <v>3.8999999999999998E-3</v>
      </c>
      <c r="AD250" s="991">
        <v>2.0999999999999999E-3</v>
      </c>
      <c r="AE250" s="991">
        <v>1.01E-2</v>
      </c>
      <c r="AF250" s="991">
        <v>3.8999999999999998E-3</v>
      </c>
      <c r="AG250" s="991">
        <v>2.0999999999999999E-3</v>
      </c>
      <c r="AH250" s="991">
        <v>9.9000000000000008E-3</v>
      </c>
      <c r="AI250" s="991">
        <v>3.8999999999999998E-3</v>
      </c>
      <c r="AJ250" s="991">
        <v>2.0999999999999999E-3</v>
      </c>
      <c r="AK250" s="991">
        <v>9.7999999999999997E-3</v>
      </c>
      <c r="AL250" s="991">
        <v>3.8E-3</v>
      </c>
      <c r="AM250" s="991">
        <v>2E-3</v>
      </c>
      <c r="AN250" s="991">
        <v>9.5999999999999992E-3</v>
      </c>
      <c r="AO250" s="991">
        <v>3.8E-3</v>
      </c>
      <c r="AP250" s="991">
        <v>2E-3</v>
      </c>
      <c r="AQ250" s="991">
        <v>9.4000000000000004E-3</v>
      </c>
      <c r="AR250" s="991">
        <v>3.7000000000000002E-3</v>
      </c>
      <c r="AS250" s="991">
        <v>2E-3</v>
      </c>
      <c r="AT250" s="991">
        <v>9.1999999999999998E-3</v>
      </c>
      <c r="AU250" s="991">
        <v>3.5999999999999999E-3</v>
      </c>
      <c r="AV250" s="991">
        <v>1.9E-3</v>
      </c>
      <c r="AW250" s="991">
        <v>8.9999999999999993E-3</v>
      </c>
      <c r="AX250" s="991">
        <v>3.5000000000000001E-3</v>
      </c>
      <c r="AY250" s="991">
        <v>1.9E-3</v>
      </c>
      <c r="AZ250" s="991">
        <v>8.5000000000000006E-3</v>
      </c>
      <c r="BA250" s="991">
        <v>3.3E-3</v>
      </c>
      <c r="BB250" s="991">
        <v>1.8E-3</v>
      </c>
      <c r="BC250" s="991">
        <v>8.5000000000000006E-3</v>
      </c>
      <c r="BD250" s="991">
        <v>3.3E-3</v>
      </c>
      <c r="BE250" s="991">
        <v>1.8E-3</v>
      </c>
    </row>
    <row r="251" spans="1:57" s="928" customFormat="1" ht="16.5" customHeight="1" x14ac:dyDescent="0.3">
      <c r="A251" s="929"/>
      <c r="B251" s="927"/>
      <c r="C251" s="375"/>
      <c r="D251" s="375"/>
      <c r="E251" s="1275"/>
      <c r="F251" s="937" t="s">
        <v>1426</v>
      </c>
      <c r="G251" s="936">
        <v>1.01E-2</v>
      </c>
      <c r="H251" s="936">
        <v>3.8999999999999998E-3</v>
      </c>
      <c r="I251" s="936">
        <v>2.0999999999999999E-3</v>
      </c>
      <c r="J251" s="936">
        <v>1.01E-2</v>
      </c>
      <c r="K251" s="936">
        <v>3.8999999999999998E-3</v>
      </c>
      <c r="L251" s="936">
        <v>2.0999999999999999E-3</v>
      </c>
      <c r="M251" s="936">
        <v>0.01</v>
      </c>
      <c r="N251" s="936">
        <v>3.8999999999999998E-3</v>
      </c>
      <c r="O251" s="936">
        <v>2.0999999999999999E-3</v>
      </c>
      <c r="P251" s="936">
        <v>0.01</v>
      </c>
      <c r="Q251" s="936">
        <v>3.8999999999999998E-3</v>
      </c>
      <c r="R251" s="936">
        <v>2.0999999999999999E-3</v>
      </c>
      <c r="S251" s="936">
        <v>9.9000000000000008E-3</v>
      </c>
      <c r="T251" s="936">
        <v>3.8999999999999998E-3</v>
      </c>
      <c r="U251" s="936">
        <v>2.0999999999999999E-3</v>
      </c>
      <c r="V251" s="990">
        <v>9.9000000000000008E-3</v>
      </c>
      <c r="W251" s="990">
        <v>3.8E-3</v>
      </c>
      <c r="X251" s="990">
        <v>2.0999999999999999E-3</v>
      </c>
      <c r="Y251" s="990">
        <v>9.7999999999999997E-3</v>
      </c>
      <c r="Z251" s="990">
        <v>3.8E-3</v>
      </c>
      <c r="AA251" s="990">
        <v>2.0999999999999999E-3</v>
      </c>
      <c r="AB251" s="991">
        <v>9.9000000000000008E-3</v>
      </c>
      <c r="AC251" s="991">
        <v>3.8999999999999998E-3</v>
      </c>
      <c r="AD251" s="991">
        <v>2.0999999999999999E-3</v>
      </c>
      <c r="AE251" s="991">
        <v>9.9000000000000008E-3</v>
      </c>
      <c r="AF251" s="991">
        <v>3.8999999999999998E-3</v>
      </c>
      <c r="AG251" s="991">
        <v>2.0999999999999999E-3</v>
      </c>
      <c r="AH251" s="991">
        <v>9.9000000000000008E-3</v>
      </c>
      <c r="AI251" s="991">
        <v>3.8999999999999998E-3</v>
      </c>
      <c r="AJ251" s="991">
        <v>2.0999999999999999E-3</v>
      </c>
      <c r="AK251" s="991">
        <v>9.7000000000000003E-3</v>
      </c>
      <c r="AL251" s="991">
        <v>3.8E-3</v>
      </c>
      <c r="AM251" s="991">
        <v>2E-3</v>
      </c>
      <c r="AN251" s="991">
        <v>9.4999999999999998E-3</v>
      </c>
      <c r="AO251" s="991">
        <v>3.7000000000000002E-3</v>
      </c>
      <c r="AP251" s="991">
        <v>2E-3</v>
      </c>
      <c r="AQ251" s="991">
        <v>9.2999999999999992E-3</v>
      </c>
      <c r="AR251" s="991">
        <v>3.5999999999999999E-3</v>
      </c>
      <c r="AS251" s="991">
        <v>1.9E-3</v>
      </c>
      <c r="AT251" s="991">
        <v>9.1000000000000004E-3</v>
      </c>
      <c r="AU251" s="991">
        <v>3.5000000000000001E-3</v>
      </c>
      <c r="AV251" s="991">
        <v>1.9E-3</v>
      </c>
      <c r="AW251" s="991">
        <v>8.8000000000000005E-3</v>
      </c>
      <c r="AX251" s="991">
        <v>3.5000000000000001E-3</v>
      </c>
      <c r="AY251" s="991">
        <v>1.9E-3</v>
      </c>
      <c r="AZ251" s="991">
        <v>8.8999999999999999E-3</v>
      </c>
      <c r="BA251" s="991">
        <v>3.5000000000000001E-3</v>
      </c>
      <c r="BB251" s="991">
        <v>1.9E-3</v>
      </c>
      <c r="BC251" s="991">
        <v>8.6999999999999994E-3</v>
      </c>
      <c r="BD251" s="991">
        <v>3.3999999999999998E-3</v>
      </c>
      <c r="BE251" s="991">
        <v>1.8E-3</v>
      </c>
    </row>
    <row r="252" spans="1:57" s="928" customFormat="1" ht="16.5" customHeight="1" x14ac:dyDescent="0.3">
      <c r="A252" s="929"/>
      <c r="B252" s="927"/>
      <c r="C252" s="375"/>
      <c r="D252" s="375"/>
      <c r="E252" s="1275"/>
      <c r="F252" s="937" t="s">
        <v>1427</v>
      </c>
      <c r="G252" s="936">
        <v>1.01E-2</v>
      </c>
      <c r="H252" s="936">
        <v>4.0000000000000001E-3</v>
      </c>
      <c r="I252" s="936">
        <v>2.0999999999999999E-3</v>
      </c>
      <c r="J252" s="936">
        <v>0.01</v>
      </c>
      <c r="K252" s="936">
        <v>3.8999999999999998E-3</v>
      </c>
      <c r="L252" s="936">
        <v>2.0999999999999999E-3</v>
      </c>
      <c r="M252" s="936">
        <v>1.01E-2</v>
      </c>
      <c r="N252" s="936">
        <v>4.0000000000000001E-3</v>
      </c>
      <c r="O252" s="936">
        <v>2.0999999999999999E-3</v>
      </c>
      <c r="P252" s="936">
        <v>1.03E-2</v>
      </c>
      <c r="Q252" s="936">
        <v>4.0000000000000001E-3</v>
      </c>
      <c r="R252" s="936">
        <v>2.2000000000000001E-3</v>
      </c>
      <c r="S252" s="936">
        <v>1.04E-2</v>
      </c>
      <c r="T252" s="936">
        <v>4.1000000000000003E-3</v>
      </c>
      <c r="U252" s="936">
        <v>2.2000000000000001E-3</v>
      </c>
      <c r="V252" s="990">
        <v>1.03E-2</v>
      </c>
      <c r="W252" s="990">
        <v>4.0000000000000001E-3</v>
      </c>
      <c r="X252" s="990">
        <v>2.2000000000000001E-3</v>
      </c>
      <c r="Y252" s="990">
        <v>1.01E-2</v>
      </c>
      <c r="Z252" s="990">
        <v>3.8999999999999998E-3</v>
      </c>
      <c r="AA252" s="990">
        <v>2.0999999999999999E-3</v>
      </c>
      <c r="AB252" s="991">
        <v>0.01</v>
      </c>
      <c r="AC252" s="991">
        <v>3.8999999999999998E-3</v>
      </c>
      <c r="AD252" s="991">
        <v>2.0999999999999999E-3</v>
      </c>
      <c r="AE252" s="991">
        <v>9.7999999999999997E-3</v>
      </c>
      <c r="AF252" s="991">
        <v>3.8E-3</v>
      </c>
      <c r="AG252" s="991">
        <v>2.0999999999999999E-3</v>
      </c>
      <c r="AH252" s="991">
        <v>9.7000000000000003E-3</v>
      </c>
      <c r="AI252" s="991">
        <v>3.8E-3</v>
      </c>
      <c r="AJ252" s="991">
        <v>2E-3</v>
      </c>
      <c r="AK252" s="991">
        <v>9.4999999999999998E-3</v>
      </c>
      <c r="AL252" s="991">
        <v>3.7000000000000002E-3</v>
      </c>
      <c r="AM252" s="991">
        <v>2E-3</v>
      </c>
      <c r="AN252" s="991">
        <v>9.4000000000000004E-3</v>
      </c>
      <c r="AO252" s="991">
        <v>3.7000000000000002E-3</v>
      </c>
      <c r="AP252" s="991">
        <v>2E-3</v>
      </c>
      <c r="AQ252" s="991">
        <v>9.1999999999999998E-3</v>
      </c>
      <c r="AR252" s="991">
        <v>3.5999999999999999E-3</v>
      </c>
      <c r="AS252" s="991">
        <v>1.9E-3</v>
      </c>
      <c r="AT252" s="991">
        <v>8.9999999999999993E-3</v>
      </c>
      <c r="AU252" s="991">
        <v>3.5000000000000001E-3</v>
      </c>
      <c r="AV252" s="991">
        <v>1.9E-3</v>
      </c>
      <c r="AW252" s="991">
        <v>8.6999999999999994E-3</v>
      </c>
      <c r="AX252" s="991">
        <v>3.3999999999999998E-3</v>
      </c>
      <c r="AY252" s="991">
        <v>1.8E-3</v>
      </c>
      <c r="AZ252" s="991">
        <v>8.6999999999999994E-3</v>
      </c>
      <c r="BA252" s="991">
        <v>3.3999999999999998E-3</v>
      </c>
      <c r="BB252" s="991">
        <v>1.8E-3</v>
      </c>
      <c r="BC252" s="991">
        <v>8.8000000000000005E-3</v>
      </c>
      <c r="BD252" s="991">
        <v>3.3999999999999998E-3</v>
      </c>
      <c r="BE252" s="991">
        <v>1.8E-3</v>
      </c>
    </row>
    <row r="253" spans="1:57" s="928" customFormat="1" ht="16.5" customHeight="1" x14ac:dyDescent="0.3">
      <c r="A253" s="929"/>
      <c r="B253" s="927"/>
      <c r="C253" s="375"/>
      <c r="D253" s="375"/>
      <c r="E253" s="1275"/>
      <c r="F253" s="937" t="s">
        <v>1428</v>
      </c>
      <c r="G253" s="936">
        <v>1.01E-2</v>
      </c>
      <c r="H253" s="936">
        <v>3.8999999999999998E-3</v>
      </c>
      <c r="I253" s="936">
        <v>2.0999999999999999E-3</v>
      </c>
      <c r="J253" s="936">
        <v>9.9000000000000008E-3</v>
      </c>
      <c r="K253" s="936">
        <v>3.8999999999999998E-3</v>
      </c>
      <c r="L253" s="936">
        <v>2.0999999999999999E-3</v>
      </c>
      <c r="M253" s="936">
        <v>0.01</v>
      </c>
      <c r="N253" s="936">
        <v>3.8999999999999998E-3</v>
      </c>
      <c r="O253" s="936">
        <v>2.0999999999999999E-3</v>
      </c>
      <c r="P253" s="936">
        <v>0.01</v>
      </c>
      <c r="Q253" s="936">
        <v>3.8999999999999998E-3</v>
      </c>
      <c r="R253" s="936">
        <v>2.0999999999999999E-3</v>
      </c>
      <c r="S253" s="936">
        <v>9.9000000000000008E-3</v>
      </c>
      <c r="T253" s="936">
        <v>3.8999999999999998E-3</v>
      </c>
      <c r="U253" s="936">
        <v>2.0999999999999999E-3</v>
      </c>
      <c r="V253" s="990">
        <v>9.7999999999999997E-3</v>
      </c>
      <c r="W253" s="990">
        <v>3.8E-3</v>
      </c>
      <c r="X253" s="990">
        <v>2.0999999999999999E-3</v>
      </c>
      <c r="Y253" s="990">
        <v>9.7999999999999997E-3</v>
      </c>
      <c r="Z253" s="990">
        <v>3.8E-3</v>
      </c>
      <c r="AA253" s="990">
        <v>2.0999999999999999E-3</v>
      </c>
      <c r="AB253" s="991">
        <v>9.7999999999999997E-3</v>
      </c>
      <c r="AC253" s="991">
        <v>3.8E-3</v>
      </c>
      <c r="AD253" s="991">
        <v>2.0999999999999999E-3</v>
      </c>
      <c r="AE253" s="991">
        <v>9.9000000000000008E-3</v>
      </c>
      <c r="AF253" s="991">
        <v>3.8E-3</v>
      </c>
      <c r="AG253" s="991">
        <v>2.0999999999999999E-3</v>
      </c>
      <c r="AH253" s="991">
        <v>9.7000000000000003E-3</v>
      </c>
      <c r="AI253" s="991">
        <v>3.8E-3</v>
      </c>
      <c r="AJ253" s="991">
        <v>2E-3</v>
      </c>
      <c r="AK253" s="991">
        <v>9.5999999999999992E-3</v>
      </c>
      <c r="AL253" s="991">
        <v>3.8E-3</v>
      </c>
      <c r="AM253" s="991">
        <v>2E-3</v>
      </c>
      <c r="AN253" s="991">
        <v>9.4999999999999998E-3</v>
      </c>
      <c r="AO253" s="991">
        <v>3.7000000000000002E-3</v>
      </c>
      <c r="AP253" s="991">
        <v>2E-3</v>
      </c>
      <c r="AQ253" s="991">
        <v>9.4000000000000004E-3</v>
      </c>
      <c r="AR253" s="991">
        <v>3.7000000000000002E-3</v>
      </c>
      <c r="AS253" s="991">
        <v>2E-3</v>
      </c>
      <c r="AT253" s="991">
        <v>9.1000000000000004E-3</v>
      </c>
      <c r="AU253" s="991">
        <v>3.5999999999999999E-3</v>
      </c>
      <c r="AV253" s="991">
        <v>1.9E-3</v>
      </c>
      <c r="AW253" s="991">
        <v>8.8000000000000005E-3</v>
      </c>
      <c r="AX253" s="991">
        <v>3.5000000000000001E-3</v>
      </c>
      <c r="AY253" s="991">
        <v>1.9E-3</v>
      </c>
      <c r="AZ253" s="991">
        <v>8.9999999999999993E-3</v>
      </c>
      <c r="BA253" s="991">
        <v>3.5000000000000001E-3</v>
      </c>
      <c r="BB253" s="991">
        <v>1.9E-3</v>
      </c>
      <c r="BC253" s="991">
        <v>8.9999999999999993E-3</v>
      </c>
      <c r="BD253" s="991">
        <v>3.5000000000000001E-3</v>
      </c>
      <c r="BE253" s="991">
        <v>1.9E-3</v>
      </c>
    </row>
    <row r="254" spans="1:57" s="928" customFormat="1" ht="16.5" customHeight="1" x14ac:dyDescent="0.3">
      <c r="A254" s="929"/>
      <c r="B254" s="927"/>
      <c r="C254" s="375"/>
      <c r="D254" s="375"/>
      <c r="E254" s="1275"/>
      <c r="F254" s="937" t="s">
        <v>1429</v>
      </c>
      <c r="G254" s="936">
        <v>1.01E-2</v>
      </c>
      <c r="H254" s="936">
        <v>3.8999999999999998E-3</v>
      </c>
      <c r="I254" s="936">
        <v>2.0999999999999999E-3</v>
      </c>
      <c r="J254" s="936">
        <v>1.01E-2</v>
      </c>
      <c r="K254" s="936">
        <v>3.8999999999999998E-3</v>
      </c>
      <c r="L254" s="936">
        <v>2.0999999999999999E-3</v>
      </c>
      <c r="M254" s="936">
        <v>1.01E-2</v>
      </c>
      <c r="N254" s="936">
        <v>3.8999999999999998E-3</v>
      </c>
      <c r="O254" s="936">
        <v>2.0999999999999999E-3</v>
      </c>
      <c r="P254" s="936">
        <v>1.01E-2</v>
      </c>
      <c r="Q254" s="936">
        <v>3.8999999999999998E-3</v>
      </c>
      <c r="R254" s="936">
        <v>2.0999999999999999E-3</v>
      </c>
      <c r="S254" s="936">
        <v>0.01</v>
      </c>
      <c r="T254" s="936">
        <v>3.8999999999999998E-3</v>
      </c>
      <c r="U254" s="936">
        <v>2.0999999999999999E-3</v>
      </c>
      <c r="V254" s="990">
        <v>1.01E-2</v>
      </c>
      <c r="W254" s="990">
        <v>3.8999999999999998E-3</v>
      </c>
      <c r="X254" s="990">
        <v>2.0999999999999999E-3</v>
      </c>
      <c r="Y254" s="990">
        <v>0.01</v>
      </c>
      <c r="Z254" s="990">
        <v>3.8999999999999998E-3</v>
      </c>
      <c r="AA254" s="990">
        <v>2.0999999999999999E-3</v>
      </c>
      <c r="AB254" s="991">
        <v>0.01</v>
      </c>
      <c r="AC254" s="991">
        <v>3.8999999999999998E-3</v>
      </c>
      <c r="AD254" s="991">
        <v>2.0999999999999999E-3</v>
      </c>
      <c r="AE254" s="991">
        <v>1.01E-2</v>
      </c>
      <c r="AF254" s="991">
        <v>4.0000000000000001E-3</v>
      </c>
      <c r="AG254" s="991">
        <v>2.0999999999999999E-3</v>
      </c>
      <c r="AH254" s="991">
        <v>1.01E-2</v>
      </c>
      <c r="AI254" s="991">
        <v>3.8999999999999998E-3</v>
      </c>
      <c r="AJ254" s="991">
        <v>2.0999999999999999E-3</v>
      </c>
      <c r="AK254" s="991">
        <v>0.01</v>
      </c>
      <c r="AL254" s="991">
        <v>3.8999999999999998E-3</v>
      </c>
      <c r="AM254" s="991">
        <v>2.0999999999999999E-3</v>
      </c>
      <c r="AN254" s="991">
        <v>9.7000000000000003E-3</v>
      </c>
      <c r="AO254" s="991">
        <v>3.8E-3</v>
      </c>
      <c r="AP254" s="991">
        <v>2E-3</v>
      </c>
      <c r="AQ254" s="991">
        <v>9.7000000000000003E-3</v>
      </c>
      <c r="AR254" s="991">
        <v>3.8E-3</v>
      </c>
      <c r="AS254" s="991">
        <v>2E-3</v>
      </c>
      <c r="AT254" s="991">
        <v>9.4000000000000004E-3</v>
      </c>
      <c r="AU254" s="991">
        <v>3.7000000000000002E-3</v>
      </c>
      <c r="AV254" s="991">
        <v>2E-3</v>
      </c>
      <c r="AW254" s="991">
        <v>9.1999999999999998E-3</v>
      </c>
      <c r="AX254" s="991">
        <v>3.5999999999999999E-3</v>
      </c>
      <c r="AY254" s="991">
        <v>1.9E-3</v>
      </c>
      <c r="AZ254" s="991">
        <v>9.2999999999999992E-3</v>
      </c>
      <c r="BA254" s="991">
        <v>3.5999999999999999E-3</v>
      </c>
      <c r="BB254" s="991">
        <v>1.9E-3</v>
      </c>
      <c r="BC254" s="991">
        <v>9.1000000000000004E-3</v>
      </c>
      <c r="BD254" s="991">
        <v>3.5999999999999999E-3</v>
      </c>
      <c r="BE254" s="991">
        <v>1.9E-3</v>
      </c>
    </row>
    <row r="255" spans="1:57" s="928" customFormat="1" ht="16.5" customHeight="1" x14ac:dyDescent="0.3">
      <c r="A255" s="929"/>
      <c r="B255" s="927"/>
      <c r="C255" s="375"/>
      <c r="D255" s="375"/>
      <c r="E255" s="1275"/>
      <c r="F255" s="937" t="s">
        <v>1430</v>
      </c>
      <c r="G255" s="936">
        <v>1.0200000000000001E-2</v>
      </c>
      <c r="H255" s="936">
        <v>4.0000000000000001E-3</v>
      </c>
      <c r="I255" s="936">
        <v>2.0999999999999999E-3</v>
      </c>
      <c r="J255" s="936">
        <v>1.0200000000000001E-2</v>
      </c>
      <c r="K255" s="936">
        <v>4.0000000000000001E-3</v>
      </c>
      <c r="L255" s="936">
        <v>2.0999999999999999E-3</v>
      </c>
      <c r="M255" s="936">
        <v>1.0200000000000001E-2</v>
      </c>
      <c r="N255" s="936">
        <v>4.0000000000000001E-3</v>
      </c>
      <c r="O255" s="936">
        <v>2.0999999999999999E-3</v>
      </c>
      <c r="P255" s="936">
        <v>1.01E-2</v>
      </c>
      <c r="Q255" s="936">
        <v>3.8999999999999998E-3</v>
      </c>
      <c r="R255" s="936">
        <v>2.0999999999999999E-3</v>
      </c>
      <c r="S255" s="936">
        <v>9.9000000000000008E-3</v>
      </c>
      <c r="T255" s="936">
        <v>3.8999999999999998E-3</v>
      </c>
      <c r="U255" s="936">
        <v>2.0999999999999999E-3</v>
      </c>
      <c r="V255" s="990">
        <v>0.01</v>
      </c>
      <c r="W255" s="990">
        <v>3.8999999999999998E-3</v>
      </c>
      <c r="X255" s="990">
        <v>2.0999999999999999E-3</v>
      </c>
      <c r="Y255" s="990">
        <v>9.7999999999999997E-3</v>
      </c>
      <c r="Z255" s="990">
        <v>3.8E-3</v>
      </c>
      <c r="AA255" s="990">
        <v>2.0999999999999999E-3</v>
      </c>
      <c r="AB255" s="991">
        <v>9.4000000000000004E-3</v>
      </c>
      <c r="AC255" s="991">
        <v>3.7000000000000002E-3</v>
      </c>
      <c r="AD255" s="991">
        <v>2E-3</v>
      </c>
      <c r="AE255" s="991">
        <v>9.1999999999999998E-3</v>
      </c>
      <c r="AF255" s="991">
        <v>3.5999999999999999E-3</v>
      </c>
      <c r="AG255" s="991">
        <v>1.9E-3</v>
      </c>
      <c r="AH255" s="991">
        <v>9.5999999999999992E-3</v>
      </c>
      <c r="AI255" s="991">
        <v>3.8E-3</v>
      </c>
      <c r="AJ255" s="991">
        <v>2E-3</v>
      </c>
      <c r="AK255" s="991">
        <v>9.2999999999999992E-3</v>
      </c>
      <c r="AL255" s="991">
        <v>3.5999999999999999E-3</v>
      </c>
      <c r="AM255" s="991">
        <v>2E-3</v>
      </c>
      <c r="AN255" s="991">
        <v>9.1000000000000004E-3</v>
      </c>
      <c r="AO255" s="991">
        <v>3.5000000000000001E-3</v>
      </c>
      <c r="AP255" s="991">
        <v>1.9E-3</v>
      </c>
      <c r="AQ255" s="991">
        <v>9.1000000000000004E-3</v>
      </c>
      <c r="AR255" s="991">
        <v>3.5000000000000001E-3</v>
      </c>
      <c r="AS255" s="991">
        <v>1.9E-3</v>
      </c>
      <c r="AT255" s="991">
        <v>9.1000000000000004E-3</v>
      </c>
      <c r="AU255" s="991">
        <v>3.5000000000000001E-3</v>
      </c>
      <c r="AV255" s="991">
        <v>1.9E-3</v>
      </c>
      <c r="AW255" s="991">
        <v>8.5000000000000006E-3</v>
      </c>
      <c r="AX255" s="991">
        <v>3.3E-3</v>
      </c>
      <c r="AY255" s="991">
        <v>1.8E-3</v>
      </c>
      <c r="AZ255" s="991">
        <v>8.3999999999999995E-3</v>
      </c>
      <c r="BA255" s="991">
        <v>3.3E-3</v>
      </c>
      <c r="BB255" s="991">
        <v>1.8E-3</v>
      </c>
      <c r="BC255" s="991">
        <v>7.7999999999999996E-3</v>
      </c>
      <c r="BD255" s="991">
        <v>3.0999999999999999E-3</v>
      </c>
      <c r="BE255" s="991">
        <v>1.6000000000000001E-3</v>
      </c>
    </row>
    <row r="256" spans="1:57" s="928" customFormat="1" ht="16.5" customHeight="1" x14ac:dyDescent="0.3">
      <c r="A256" s="929"/>
      <c r="B256" s="927"/>
      <c r="C256" s="375"/>
      <c r="D256" s="375"/>
      <c r="E256" s="1275"/>
      <c r="F256" s="937" t="s">
        <v>1431</v>
      </c>
      <c r="G256" s="936">
        <v>1.0200000000000001E-2</v>
      </c>
      <c r="H256" s="936">
        <v>4.0000000000000001E-3</v>
      </c>
      <c r="I256" s="936">
        <v>2.0999999999999999E-3</v>
      </c>
      <c r="J256" s="936">
        <v>0.01</v>
      </c>
      <c r="K256" s="936">
        <v>3.8999999999999998E-3</v>
      </c>
      <c r="L256" s="936">
        <v>2.0999999999999999E-3</v>
      </c>
      <c r="M256" s="936">
        <v>1.01E-2</v>
      </c>
      <c r="N256" s="936">
        <v>4.0000000000000001E-3</v>
      </c>
      <c r="O256" s="936">
        <v>2.0999999999999999E-3</v>
      </c>
      <c r="P256" s="936">
        <v>9.9000000000000008E-3</v>
      </c>
      <c r="Q256" s="936">
        <v>3.8999999999999998E-3</v>
      </c>
      <c r="R256" s="936">
        <v>2.0999999999999999E-3</v>
      </c>
      <c r="S256" s="936">
        <v>9.9000000000000008E-3</v>
      </c>
      <c r="T256" s="936">
        <v>3.8999999999999998E-3</v>
      </c>
      <c r="U256" s="936">
        <v>2.0999999999999999E-3</v>
      </c>
      <c r="V256" s="990">
        <v>1.01E-2</v>
      </c>
      <c r="W256" s="990">
        <v>3.8999999999999998E-3</v>
      </c>
      <c r="X256" s="990">
        <v>2.0999999999999999E-3</v>
      </c>
      <c r="Y256" s="990">
        <v>9.9000000000000008E-3</v>
      </c>
      <c r="Z256" s="990">
        <v>3.8999999999999998E-3</v>
      </c>
      <c r="AA256" s="990">
        <v>2.0999999999999999E-3</v>
      </c>
      <c r="AB256" s="991">
        <v>9.9000000000000008E-3</v>
      </c>
      <c r="AC256" s="991">
        <v>3.8999999999999998E-3</v>
      </c>
      <c r="AD256" s="991">
        <v>2.0999999999999999E-3</v>
      </c>
      <c r="AE256" s="991">
        <v>1.01E-2</v>
      </c>
      <c r="AF256" s="991">
        <v>3.8999999999999998E-3</v>
      </c>
      <c r="AG256" s="991">
        <v>2.0999999999999999E-3</v>
      </c>
      <c r="AH256" s="991">
        <v>9.7999999999999997E-3</v>
      </c>
      <c r="AI256" s="991">
        <v>3.8E-3</v>
      </c>
      <c r="AJ256" s="991">
        <v>2E-3</v>
      </c>
      <c r="AK256" s="991">
        <v>9.7000000000000003E-3</v>
      </c>
      <c r="AL256" s="991">
        <v>3.8E-3</v>
      </c>
      <c r="AM256" s="991">
        <v>2E-3</v>
      </c>
      <c r="AN256" s="991">
        <v>9.5999999999999992E-3</v>
      </c>
      <c r="AO256" s="991">
        <v>3.7000000000000002E-3</v>
      </c>
      <c r="AP256" s="991">
        <v>2E-3</v>
      </c>
      <c r="AQ256" s="991">
        <v>9.4999999999999998E-3</v>
      </c>
      <c r="AR256" s="991">
        <v>3.7000000000000002E-3</v>
      </c>
      <c r="AS256" s="991">
        <v>2E-3</v>
      </c>
      <c r="AT256" s="991">
        <v>9.5999999999999992E-3</v>
      </c>
      <c r="AU256" s="991">
        <v>3.8E-3</v>
      </c>
      <c r="AV256" s="991">
        <v>2E-3</v>
      </c>
      <c r="AW256" s="991">
        <v>9.1000000000000004E-3</v>
      </c>
      <c r="AX256" s="991">
        <v>3.5999999999999999E-3</v>
      </c>
      <c r="AY256" s="991">
        <v>1.9E-3</v>
      </c>
      <c r="AZ256" s="991">
        <v>9.7000000000000003E-3</v>
      </c>
      <c r="BA256" s="991">
        <v>3.8E-3</v>
      </c>
      <c r="BB256" s="991">
        <v>2E-3</v>
      </c>
      <c r="BC256" s="991">
        <v>8.8999999999999999E-3</v>
      </c>
      <c r="BD256" s="991">
        <v>3.5000000000000001E-3</v>
      </c>
      <c r="BE256" s="991">
        <v>1.9E-3</v>
      </c>
    </row>
    <row r="257" spans="1:57" s="928" customFormat="1" ht="16.5" customHeight="1" x14ac:dyDescent="0.3">
      <c r="A257" s="929"/>
      <c r="B257" s="927"/>
      <c r="C257" s="375"/>
      <c r="D257" s="375"/>
      <c r="E257" s="1275"/>
      <c r="F257" s="937" t="s">
        <v>1432</v>
      </c>
      <c r="G257" s="936">
        <v>0.01</v>
      </c>
      <c r="H257" s="936">
        <v>3.8999999999999998E-3</v>
      </c>
      <c r="I257" s="936">
        <v>2.0999999999999999E-3</v>
      </c>
      <c r="J257" s="936">
        <v>0.01</v>
      </c>
      <c r="K257" s="936">
        <v>3.8999999999999998E-3</v>
      </c>
      <c r="L257" s="936">
        <v>2.0999999999999999E-3</v>
      </c>
      <c r="M257" s="936">
        <v>0.01</v>
      </c>
      <c r="N257" s="936">
        <v>3.8999999999999998E-3</v>
      </c>
      <c r="O257" s="936">
        <v>2.0999999999999999E-3</v>
      </c>
      <c r="P257" s="936">
        <v>0.01</v>
      </c>
      <c r="Q257" s="936">
        <v>3.8999999999999998E-3</v>
      </c>
      <c r="R257" s="936">
        <v>2.0999999999999999E-3</v>
      </c>
      <c r="S257" s="936">
        <v>9.9000000000000008E-3</v>
      </c>
      <c r="T257" s="936">
        <v>3.8999999999999998E-3</v>
      </c>
      <c r="U257" s="936">
        <v>2.0999999999999999E-3</v>
      </c>
      <c r="V257" s="990">
        <v>9.9000000000000008E-3</v>
      </c>
      <c r="W257" s="990">
        <v>3.8E-3</v>
      </c>
      <c r="X257" s="990">
        <v>2.0999999999999999E-3</v>
      </c>
      <c r="Y257" s="990">
        <v>9.9000000000000008E-3</v>
      </c>
      <c r="Z257" s="990">
        <v>3.8E-3</v>
      </c>
      <c r="AA257" s="990">
        <v>2.0999999999999999E-3</v>
      </c>
      <c r="AB257" s="991">
        <v>9.7999999999999997E-3</v>
      </c>
      <c r="AC257" s="991">
        <v>3.8E-3</v>
      </c>
      <c r="AD257" s="991">
        <v>2.0999999999999999E-3</v>
      </c>
      <c r="AE257" s="991">
        <v>9.9000000000000008E-3</v>
      </c>
      <c r="AF257" s="991">
        <v>3.8999999999999998E-3</v>
      </c>
      <c r="AG257" s="991">
        <v>2.0999999999999999E-3</v>
      </c>
      <c r="AH257" s="991">
        <v>9.7999999999999997E-3</v>
      </c>
      <c r="AI257" s="991">
        <v>3.8E-3</v>
      </c>
      <c r="AJ257" s="991">
        <v>2E-3</v>
      </c>
      <c r="AK257" s="991">
        <v>9.7000000000000003E-3</v>
      </c>
      <c r="AL257" s="991">
        <v>3.8E-3</v>
      </c>
      <c r="AM257" s="991">
        <v>2E-3</v>
      </c>
      <c r="AN257" s="991">
        <v>9.4999999999999998E-3</v>
      </c>
      <c r="AO257" s="991">
        <v>3.7000000000000002E-3</v>
      </c>
      <c r="AP257" s="991">
        <v>2E-3</v>
      </c>
      <c r="AQ257" s="991">
        <v>9.4000000000000004E-3</v>
      </c>
      <c r="AR257" s="991">
        <v>3.7000000000000002E-3</v>
      </c>
      <c r="AS257" s="991">
        <v>2E-3</v>
      </c>
      <c r="AT257" s="991">
        <v>9.1999999999999998E-3</v>
      </c>
      <c r="AU257" s="991">
        <v>3.5999999999999999E-3</v>
      </c>
      <c r="AV257" s="991">
        <v>1.9E-3</v>
      </c>
      <c r="AW257" s="991">
        <v>8.8999999999999999E-3</v>
      </c>
      <c r="AX257" s="991">
        <v>3.5000000000000001E-3</v>
      </c>
      <c r="AY257" s="991">
        <v>1.9E-3</v>
      </c>
      <c r="AZ257" s="991">
        <v>9.1000000000000004E-3</v>
      </c>
      <c r="BA257" s="991">
        <v>3.5999999999999999E-3</v>
      </c>
      <c r="BB257" s="991">
        <v>1.9E-3</v>
      </c>
      <c r="BC257" s="991">
        <v>9.1999999999999998E-3</v>
      </c>
      <c r="BD257" s="991">
        <v>3.5999999999999999E-3</v>
      </c>
      <c r="BE257" s="991">
        <v>1.9E-3</v>
      </c>
    </row>
    <row r="258" spans="1:57" s="928" customFormat="1" ht="16.5" customHeight="1" x14ac:dyDescent="0.3">
      <c r="A258" s="929"/>
      <c r="B258" s="927"/>
      <c r="C258" s="375"/>
      <c r="D258" s="375"/>
      <c r="E258" s="1275"/>
      <c r="F258" s="937" t="s">
        <v>1433</v>
      </c>
      <c r="G258" s="936">
        <v>1.0200000000000001E-2</v>
      </c>
      <c r="H258" s="936">
        <v>4.0000000000000001E-3</v>
      </c>
      <c r="I258" s="936">
        <v>2.0999999999999999E-3</v>
      </c>
      <c r="J258" s="936">
        <v>1.0200000000000001E-2</v>
      </c>
      <c r="K258" s="936">
        <v>4.0000000000000001E-3</v>
      </c>
      <c r="L258" s="936">
        <v>2.0999999999999999E-3</v>
      </c>
      <c r="M258" s="936">
        <v>1.01E-2</v>
      </c>
      <c r="N258" s="936">
        <v>4.0000000000000001E-3</v>
      </c>
      <c r="O258" s="936">
        <v>2.0999999999999999E-3</v>
      </c>
      <c r="P258" s="936">
        <v>0.01</v>
      </c>
      <c r="Q258" s="936">
        <v>3.8999999999999998E-3</v>
      </c>
      <c r="R258" s="936">
        <v>2.0999999999999999E-3</v>
      </c>
      <c r="S258" s="936">
        <v>0.01</v>
      </c>
      <c r="T258" s="936">
        <v>3.8999999999999998E-3</v>
      </c>
      <c r="U258" s="936">
        <v>2.0999999999999999E-3</v>
      </c>
      <c r="V258" s="990">
        <v>1.01E-2</v>
      </c>
      <c r="W258" s="990">
        <v>3.8999999999999998E-3</v>
      </c>
      <c r="X258" s="990">
        <v>2.0999999999999999E-3</v>
      </c>
      <c r="Y258" s="990">
        <v>9.9000000000000008E-3</v>
      </c>
      <c r="Z258" s="990">
        <v>3.8999999999999998E-3</v>
      </c>
      <c r="AA258" s="990">
        <v>2.0999999999999999E-3</v>
      </c>
      <c r="AB258" s="991">
        <v>9.9000000000000008E-3</v>
      </c>
      <c r="AC258" s="991">
        <v>3.8999999999999998E-3</v>
      </c>
      <c r="AD258" s="991">
        <v>2.0999999999999999E-3</v>
      </c>
      <c r="AE258" s="991">
        <v>0.01</v>
      </c>
      <c r="AF258" s="991">
        <v>3.8999999999999998E-3</v>
      </c>
      <c r="AG258" s="991">
        <v>2.0999999999999999E-3</v>
      </c>
      <c r="AH258" s="991">
        <v>9.9000000000000008E-3</v>
      </c>
      <c r="AI258" s="991">
        <v>3.8999999999999998E-3</v>
      </c>
      <c r="AJ258" s="991">
        <v>2.0999999999999999E-3</v>
      </c>
      <c r="AK258" s="991">
        <v>9.7999999999999997E-3</v>
      </c>
      <c r="AL258" s="991">
        <v>3.8E-3</v>
      </c>
      <c r="AM258" s="991">
        <v>2E-3</v>
      </c>
      <c r="AN258" s="991">
        <v>9.4999999999999998E-3</v>
      </c>
      <c r="AO258" s="991">
        <v>3.7000000000000002E-3</v>
      </c>
      <c r="AP258" s="991">
        <v>2E-3</v>
      </c>
      <c r="AQ258" s="991">
        <v>9.4000000000000004E-3</v>
      </c>
      <c r="AR258" s="991">
        <v>3.7000000000000002E-3</v>
      </c>
      <c r="AS258" s="991">
        <v>2E-3</v>
      </c>
      <c r="AT258" s="991">
        <v>9.4000000000000004E-3</v>
      </c>
      <c r="AU258" s="991">
        <v>3.7000000000000002E-3</v>
      </c>
      <c r="AV258" s="991">
        <v>2E-3</v>
      </c>
      <c r="AW258" s="991">
        <v>9.1000000000000004E-3</v>
      </c>
      <c r="AX258" s="991">
        <v>3.5999999999999999E-3</v>
      </c>
      <c r="AY258" s="991">
        <v>1.9E-3</v>
      </c>
      <c r="AZ258" s="991">
        <v>9.2999999999999992E-3</v>
      </c>
      <c r="BA258" s="991">
        <v>3.5999999999999999E-3</v>
      </c>
      <c r="BB258" s="991">
        <v>1.9E-3</v>
      </c>
      <c r="BC258" s="991">
        <v>8.9999999999999993E-3</v>
      </c>
      <c r="BD258" s="991">
        <v>3.5000000000000001E-3</v>
      </c>
      <c r="BE258" s="991">
        <v>1.9E-3</v>
      </c>
    </row>
    <row r="259" spans="1:57" s="928" customFormat="1" ht="16.5" customHeight="1" x14ac:dyDescent="0.3">
      <c r="A259" s="929"/>
      <c r="B259" s="927"/>
      <c r="C259" s="375"/>
      <c r="D259" s="375"/>
      <c r="E259" s="1275"/>
      <c r="F259" s="937" t="s">
        <v>1434</v>
      </c>
      <c r="G259" s="936">
        <v>0.01</v>
      </c>
      <c r="H259" s="936">
        <v>3.8999999999999998E-3</v>
      </c>
      <c r="I259" s="936">
        <v>2.0999999999999999E-3</v>
      </c>
      <c r="J259" s="936">
        <v>9.7999999999999997E-3</v>
      </c>
      <c r="K259" s="936">
        <v>3.8E-3</v>
      </c>
      <c r="L259" s="936">
        <v>2.0999999999999999E-3</v>
      </c>
      <c r="M259" s="936">
        <v>0.01</v>
      </c>
      <c r="N259" s="936">
        <v>3.8999999999999998E-3</v>
      </c>
      <c r="O259" s="936">
        <v>2.0999999999999999E-3</v>
      </c>
      <c r="P259" s="936">
        <v>9.7999999999999997E-3</v>
      </c>
      <c r="Q259" s="936">
        <v>3.8E-3</v>
      </c>
      <c r="R259" s="936">
        <v>2.0999999999999999E-3</v>
      </c>
      <c r="S259" s="936">
        <v>9.7999999999999997E-3</v>
      </c>
      <c r="T259" s="936">
        <v>3.8E-3</v>
      </c>
      <c r="U259" s="936">
        <v>2.0999999999999999E-3</v>
      </c>
      <c r="V259" s="990">
        <v>9.7999999999999997E-3</v>
      </c>
      <c r="W259" s="990">
        <v>3.8E-3</v>
      </c>
      <c r="X259" s="990">
        <v>2.0999999999999999E-3</v>
      </c>
      <c r="Y259" s="990">
        <v>9.7999999999999997E-3</v>
      </c>
      <c r="Z259" s="990">
        <v>3.8E-3</v>
      </c>
      <c r="AA259" s="990">
        <v>2.0999999999999999E-3</v>
      </c>
      <c r="AB259" s="991">
        <v>9.7999999999999997E-3</v>
      </c>
      <c r="AC259" s="991">
        <v>3.8E-3</v>
      </c>
      <c r="AD259" s="991">
        <v>2.0999999999999999E-3</v>
      </c>
      <c r="AE259" s="991">
        <v>9.7999999999999997E-3</v>
      </c>
      <c r="AF259" s="991">
        <v>3.8E-3</v>
      </c>
      <c r="AG259" s="991">
        <v>2.0999999999999999E-3</v>
      </c>
      <c r="AH259" s="991">
        <v>9.7000000000000003E-3</v>
      </c>
      <c r="AI259" s="991">
        <v>3.8E-3</v>
      </c>
      <c r="AJ259" s="991">
        <v>2E-3</v>
      </c>
      <c r="AK259" s="991">
        <v>9.4999999999999998E-3</v>
      </c>
      <c r="AL259" s="991">
        <v>3.7000000000000002E-3</v>
      </c>
      <c r="AM259" s="991">
        <v>2E-3</v>
      </c>
      <c r="AN259" s="991">
        <v>9.2999999999999992E-3</v>
      </c>
      <c r="AO259" s="991">
        <v>3.5999999999999999E-3</v>
      </c>
      <c r="AP259" s="991">
        <v>1.9E-3</v>
      </c>
      <c r="AQ259" s="991">
        <v>9.1999999999999998E-3</v>
      </c>
      <c r="AR259" s="991">
        <v>3.5999999999999999E-3</v>
      </c>
      <c r="AS259" s="991">
        <v>1.9E-3</v>
      </c>
      <c r="AT259" s="991">
        <v>8.8999999999999999E-3</v>
      </c>
      <c r="AU259" s="991">
        <v>3.5000000000000001E-3</v>
      </c>
      <c r="AV259" s="991">
        <v>1.9E-3</v>
      </c>
      <c r="AW259" s="991">
        <v>8.6E-3</v>
      </c>
      <c r="AX259" s="991">
        <v>3.3999999999999998E-3</v>
      </c>
      <c r="AY259" s="991">
        <v>1.8E-3</v>
      </c>
      <c r="AZ259" s="991">
        <v>8.6E-3</v>
      </c>
      <c r="BA259" s="991">
        <v>3.3999999999999998E-3</v>
      </c>
      <c r="BB259" s="991">
        <v>1.8E-3</v>
      </c>
      <c r="BC259" s="991">
        <v>8.6E-3</v>
      </c>
      <c r="BD259" s="991">
        <v>3.3999999999999998E-3</v>
      </c>
      <c r="BE259" s="991">
        <v>1.8E-3</v>
      </c>
    </row>
    <row r="260" spans="1:57" s="928" customFormat="1" ht="16.5" customHeight="1" x14ac:dyDescent="0.3">
      <c r="A260" s="929"/>
      <c r="B260" s="927"/>
      <c r="C260" s="375"/>
      <c r="D260" s="375"/>
      <c r="E260" s="1275"/>
      <c r="F260" s="937" t="s">
        <v>1435</v>
      </c>
      <c r="G260" s="936">
        <v>1.01E-2</v>
      </c>
      <c r="H260" s="936">
        <v>3.8999999999999998E-3</v>
      </c>
      <c r="I260" s="936">
        <v>2.0999999999999999E-3</v>
      </c>
      <c r="J260" s="936">
        <v>0.01</v>
      </c>
      <c r="K260" s="936">
        <v>3.8999999999999998E-3</v>
      </c>
      <c r="L260" s="936">
        <v>2.0999999999999999E-3</v>
      </c>
      <c r="M260" s="936">
        <v>0.01</v>
      </c>
      <c r="N260" s="936">
        <v>3.8999999999999998E-3</v>
      </c>
      <c r="O260" s="936">
        <v>2.0999999999999999E-3</v>
      </c>
      <c r="P260" s="936">
        <v>0.01</v>
      </c>
      <c r="Q260" s="936">
        <v>3.8999999999999998E-3</v>
      </c>
      <c r="R260" s="936">
        <v>2.0999999999999999E-3</v>
      </c>
      <c r="S260" s="936">
        <v>9.9000000000000008E-3</v>
      </c>
      <c r="T260" s="936">
        <v>3.8999999999999998E-3</v>
      </c>
      <c r="U260" s="936">
        <v>2.0999999999999999E-3</v>
      </c>
      <c r="V260" s="990">
        <v>9.9000000000000008E-3</v>
      </c>
      <c r="W260" s="990">
        <v>3.8999999999999998E-3</v>
      </c>
      <c r="X260" s="990">
        <v>2.0999999999999999E-3</v>
      </c>
      <c r="Y260" s="990">
        <v>9.9000000000000008E-3</v>
      </c>
      <c r="Z260" s="990">
        <v>3.8999999999999998E-3</v>
      </c>
      <c r="AA260" s="990">
        <v>2.0999999999999999E-3</v>
      </c>
      <c r="AB260" s="991">
        <v>9.7999999999999997E-3</v>
      </c>
      <c r="AC260" s="991">
        <v>3.8E-3</v>
      </c>
      <c r="AD260" s="991">
        <v>2.0999999999999999E-3</v>
      </c>
      <c r="AE260" s="991">
        <v>9.9000000000000008E-3</v>
      </c>
      <c r="AF260" s="991">
        <v>3.8999999999999998E-3</v>
      </c>
      <c r="AG260" s="991">
        <v>2.0999999999999999E-3</v>
      </c>
      <c r="AH260" s="991">
        <v>9.7999999999999997E-3</v>
      </c>
      <c r="AI260" s="991">
        <v>3.8E-3</v>
      </c>
      <c r="AJ260" s="991">
        <v>2E-3</v>
      </c>
      <c r="AK260" s="991">
        <v>9.7000000000000003E-3</v>
      </c>
      <c r="AL260" s="991">
        <v>3.8E-3</v>
      </c>
      <c r="AM260" s="991">
        <v>2E-3</v>
      </c>
      <c r="AN260" s="991">
        <v>9.4999999999999998E-3</v>
      </c>
      <c r="AO260" s="991">
        <v>3.7000000000000002E-3</v>
      </c>
      <c r="AP260" s="991">
        <v>2E-3</v>
      </c>
      <c r="AQ260" s="991">
        <v>9.4000000000000004E-3</v>
      </c>
      <c r="AR260" s="991">
        <v>3.7000000000000002E-3</v>
      </c>
      <c r="AS260" s="991">
        <v>2E-3</v>
      </c>
      <c r="AT260" s="991">
        <v>9.1999999999999998E-3</v>
      </c>
      <c r="AU260" s="991">
        <v>3.5999999999999999E-3</v>
      </c>
      <c r="AV260" s="991">
        <v>1.9E-3</v>
      </c>
      <c r="AW260" s="991">
        <v>8.9999999999999993E-3</v>
      </c>
      <c r="AX260" s="991">
        <v>3.5000000000000001E-3</v>
      </c>
      <c r="AY260" s="991">
        <v>1.9E-3</v>
      </c>
      <c r="AZ260" s="991">
        <v>8.6999999999999994E-3</v>
      </c>
      <c r="BA260" s="991">
        <v>3.3999999999999998E-3</v>
      </c>
      <c r="BB260" s="991">
        <v>1.8E-3</v>
      </c>
      <c r="BC260" s="991">
        <v>8.8000000000000005E-3</v>
      </c>
      <c r="BD260" s="991">
        <v>3.3999999999999998E-3</v>
      </c>
      <c r="BE260" s="991">
        <v>1.8E-3</v>
      </c>
    </row>
    <row r="261" spans="1:57" s="928" customFormat="1" ht="16.5" customHeight="1" x14ac:dyDescent="0.3">
      <c r="A261" s="929"/>
      <c r="B261" s="927"/>
      <c r="C261" s="375"/>
      <c r="D261" s="375"/>
      <c r="E261" s="1275"/>
      <c r="F261" s="937" t="s">
        <v>1436</v>
      </c>
      <c r="G261" s="936">
        <v>1.0200000000000001E-2</v>
      </c>
      <c r="H261" s="936">
        <v>4.0000000000000001E-3</v>
      </c>
      <c r="I261" s="936">
        <v>2.0999999999999999E-3</v>
      </c>
      <c r="J261" s="936">
        <v>1.0200000000000001E-2</v>
      </c>
      <c r="K261" s="936">
        <v>4.0000000000000001E-3</v>
      </c>
      <c r="L261" s="936">
        <v>2.0999999999999999E-3</v>
      </c>
      <c r="M261" s="936">
        <v>1.01E-2</v>
      </c>
      <c r="N261" s="936">
        <v>3.8999999999999998E-3</v>
      </c>
      <c r="O261" s="936">
        <v>2.0999999999999999E-3</v>
      </c>
      <c r="P261" s="936">
        <v>1.01E-2</v>
      </c>
      <c r="Q261" s="936">
        <v>3.8999999999999998E-3</v>
      </c>
      <c r="R261" s="936">
        <v>2.0999999999999999E-3</v>
      </c>
      <c r="S261" s="936">
        <v>9.9000000000000008E-3</v>
      </c>
      <c r="T261" s="936">
        <v>3.8999999999999998E-3</v>
      </c>
      <c r="U261" s="936">
        <v>2.0999999999999999E-3</v>
      </c>
      <c r="V261" s="990">
        <v>9.7999999999999997E-3</v>
      </c>
      <c r="W261" s="990">
        <v>3.8E-3</v>
      </c>
      <c r="X261" s="990">
        <v>2.0999999999999999E-3</v>
      </c>
      <c r="Y261" s="990">
        <v>9.7999999999999997E-3</v>
      </c>
      <c r="Z261" s="990">
        <v>3.8E-3</v>
      </c>
      <c r="AA261" s="990">
        <v>2.0999999999999999E-3</v>
      </c>
      <c r="AB261" s="991">
        <v>9.7000000000000003E-3</v>
      </c>
      <c r="AC261" s="991">
        <v>3.8E-3</v>
      </c>
      <c r="AD261" s="991">
        <v>2E-3</v>
      </c>
      <c r="AE261" s="991">
        <v>9.7999999999999997E-3</v>
      </c>
      <c r="AF261" s="991">
        <v>3.8E-3</v>
      </c>
      <c r="AG261" s="991">
        <v>2.0999999999999999E-3</v>
      </c>
      <c r="AH261" s="991">
        <v>9.5999999999999992E-3</v>
      </c>
      <c r="AI261" s="991">
        <v>3.8E-3</v>
      </c>
      <c r="AJ261" s="991">
        <v>2E-3</v>
      </c>
      <c r="AK261" s="991">
        <v>9.5999999999999992E-3</v>
      </c>
      <c r="AL261" s="991">
        <v>3.7000000000000002E-3</v>
      </c>
      <c r="AM261" s="991">
        <v>2E-3</v>
      </c>
      <c r="AN261" s="991">
        <v>9.4000000000000004E-3</v>
      </c>
      <c r="AO261" s="991">
        <v>3.7000000000000002E-3</v>
      </c>
      <c r="AP261" s="991">
        <v>2E-3</v>
      </c>
      <c r="AQ261" s="991">
        <v>9.2999999999999992E-3</v>
      </c>
      <c r="AR261" s="991">
        <v>3.5999999999999999E-3</v>
      </c>
      <c r="AS261" s="991">
        <v>2E-3</v>
      </c>
      <c r="AT261" s="991">
        <v>9.1999999999999998E-3</v>
      </c>
      <c r="AU261" s="991">
        <v>3.5999999999999999E-3</v>
      </c>
      <c r="AV261" s="991">
        <v>1.9E-3</v>
      </c>
      <c r="AW261" s="991">
        <v>8.8000000000000005E-3</v>
      </c>
      <c r="AX261" s="991">
        <v>3.3999999999999998E-3</v>
      </c>
      <c r="AY261" s="991">
        <v>1.8E-3</v>
      </c>
      <c r="AZ261" s="991">
        <v>8.6E-3</v>
      </c>
      <c r="BA261" s="991">
        <v>3.3E-3</v>
      </c>
      <c r="BB261" s="991">
        <v>1.8E-3</v>
      </c>
      <c r="BC261" s="991">
        <v>8.2000000000000007E-3</v>
      </c>
      <c r="BD261" s="991">
        <v>3.2000000000000002E-3</v>
      </c>
      <c r="BE261" s="991">
        <v>1.6999999999999999E-3</v>
      </c>
    </row>
    <row r="262" spans="1:57" s="928" customFormat="1" ht="16.5" customHeight="1" x14ac:dyDescent="0.3">
      <c r="A262" s="929"/>
      <c r="B262" s="927"/>
      <c r="C262" s="375"/>
      <c r="D262" s="375"/>
      <c r="E262" s="1275"/>
      <c r="F262" s="937" t="s">
        <v>1437</v>
      </c>
      <c r="G262" s="936">
        <v>1.01E-2</v>
      </c>
      <c r="H262" s="936">
        <v>4.0000000000000001E-3</v>
      </c>
      <c r="I262" s="936">
        <v>2.0999999999999999E-3</v>
      </c>
      <c r="J262" s="936">
        <v>0.01</v>
      </c>
      <c r="K262" s="936">
        <v>3.8999999999999998E-3</v>
      </c>
      <c r="L262" s="936">
        <v>2.0999999999999999E-3</v>
      </c>
      <c r="M262" s="936">
        <v>1.01E-2</v>
      </c>
      <c r="N262" s="936">
        <v>3.8999999999999998E-3</v>
      </c>
      <c r="O262" s="936">
        <v>2.0999999999999999E-3</v>
      </c>
      <c r="P262" s="936">
        <v>1.01E-2</v>
      </c>
      <c r="Q262" s="936">
        <v>3.8999999999999998E-3</v>
      </c>
      <c r="R262" s="936">
        <v>2.0999999999999999E-3</v>
      </c>
      <c r="S262" s="936">
        <v>0.01</v>
      </c>
      <c r="T262" s="936">
        <v>3.8999999999999998E-3</v>
      </c>
      <c r="U262" s="936">
        <v>2.0999999999999999E-3</v>
      </c>
      <c r="V262" s="990">
        <v>0.01</v>
      </c>
      <c r="W262" s="990">
        <v>3.8999999999999998E-3</v>
      </c>
      <c r="X262" s="990">
        <v>2.0999999999999999E-3</v>
      </c>
      <c r="Y262" s="990">
        <v>0.01</v>
      </c>
      <c r="Z262" s="990">
        <v>3.8999999999999998E-3</v>
      </c>
      <c r="AA262" s="990">
        <v>2.0999999999999999E-3</v>
      </c>
      <c r="AB262" s="991">
        <v>0.01</v>
      </c>
      <c r="AC262" s="991">
        <v>3.8999999999999998E-3</v>
      </c>
      <c r="AD262" s="991">
        <v>2.0999999999999999E-3</v>
      </c>
      <c r="AE262" s="991">
        <v>0.01</v>
      </c>
      <c r="AF262" s="991">
        <v>3.8999999999999998E-3</v>
      </c>
      <c r="AG262" s="991">
        <v>2.0999999999999999E-3</v>
      </c>
      <c r="AH262" s="991">
        <v>9.7999999999999997E-3</v>
      </c>
      <c r="AI262" s="991">
        <v>3.8E-3</v>
      </c>
      <c r="AJ262" s="991">
        <v>2.0999999999999999E-3</v>
      </c>
      <c r="AK262" s="991">
        <v>9.7999999999999997E-3</v>
      </c>
      <c r="AL262" s="991">
        <v>3.8E-3</v>
      </c>
      <c r="AM262" s="991">
        <v>2E-3</v>
      </c>
      <c r="AN262" s="991">
        <v>9.4999999999999998E-3</v>
      </c>
      <c r="AO262" s="991">
        <v>3.7000000000000002E-3</v>
      </c>
      <c r="AP262" s="991">
        <v>2E-3</v>
      </c>
      <c r="AQ262" s="991">
        <v>9.2999999999999992E-3</v>
      </c>
      <c r="AR262" s="991">
        <v>3.7000000000000002E-3</v>
      </c>
      <c r="AS262" s="991">
        <v>2E-3</v>
      </c>
      <c r="AT262" s="991">
        <v>9.1000000000000004E-3</v>
      </c>
      <c r="AU262" s="991">
        <v>3.5999999999999999E-3</v>
      </c>
      <c r="AV262" s="991">
        <v>1.9E-3</v>
      </c>
      <c r="AW262" s="991">
        <v>8.8999999999999999E-3</v>
      </c>
      <c r="AX262" s="991">
        <v>3.5000000000000001E-3</v>
      </c>
      <c r="AY262" s="991">
        <v>1.9E-3</v>
      </c>
      <c r="AZ262" s="991">
        <v>8.8999999999999999E-3</v>
      </c>
      <c r="BA262" s="991">
        <v>3.5000000000000001E-3</v>
      </c>
      <c r="BB262" s="991">
        <v>1.9E-3</v>
      </c>
      <c r="BC262" s="991">
        <v>8.6E-3</v>
      </c>
      <c r="BD262" s="991">
        <v>3.3999999999999998E-3</v>
      </c>
      <c r="BE262" s="991">
        <v>1.8E-3</v>
      </c>
    </row>
    <row r="263" spans="1:57" s="928" customFormat="1" ht="16.5" customHeight="1" x14ac:dyDescent="0.3">
      <c r="A263" s="929"/>
      <c r="B263" s="927"/>
      <c r="C263" s="375"/>
      <c r="D263" s="375"/>
      <c r="E263" s="1275"/>
      <c r="F263" s="937" t="s">
        <v>1438</v>
      </c>
      <c r="G263" s="936">
        <v>1.0200000000000001E-2</v>
      </c>
      <c r="H263" s="936">
        <v>4.0000000000000001E-3</v>
      </c>
      <c r="I263" s="936">
        <v>2.0999999999999999E-3</v>
      </c>
      <c r="J263" s="936">
        <v>1.0200000000000001E-2</v>
      </c>
      <c r="K263" s="936">
        <v>4.0000000000000001E-3</v>
      </c>
      <c r="L263" s="936">
        <v>2.0999999999999999E-3</v>
      </c>
      <c r="M263" s="936">
        <v>1.01E-2</v>
      </c>
      <c r="N263" s="936">
        <v>3.8999999999999998E-3</v>
      </c>
      <c r="O263" s="936">
        <v>2.0999999999999999E-3</v>
      </c>
      <c r="P263" s="936">
        <v>1.0200000000000001E-2</v>
      </c>
      <c r="Q263" s="936">
        <v>4.0000000000000001E-3</v>
      </c>
      <c r="R263" s="936">
        <v>2.0999999999999999E-3</v>
      </c>
      <c r="S263" s="936">
        <v>0.01</v>
      </c>
      <c r="T263" s="936">
        <v>3.8999999999999998E-3</v>
      </c>
      <c r="U263" s="936">
        <v>2.0999999999999999E-3</v>
      </c>
      <c r="V263" s="990">
        <v>0.01</v>
      </c>
      <c r="W263" s="990">
        <v>3.8999999999999998E-3</v>
      </c>
      <c r="X263" s="990">
        <v>2.0999999999999999E-3</v>
      </c>
      <c r="Y263" s="990">
        <v>9.9000000000000008E-3</v>
      </c>
      <c r="Z263" s="990">
        <v>3.8999999999999998E-3</v>
      </c>
      <c r="AA263" s="990">
        <v>2.0999999999999999E-3</v>
      </c>
      <c r="AB263" s="991">
        <v>9.9000000000000008E-3</v>
      </c>
      <c r="AC263" s="991">
        <v>3.8999999999999998E-3</v>
      </c>
      <c r="AD263" s="991">
        <v>2.0999999999999999E-3</v>
      </c>
      <c r="AE263" s="991">
        <v>0.01</v>
      </c>
      <c r="AF263" s="991">
        <v>3.8999999999999998E-3</v>
      </c>
      <c r="AG263" s="991">
        <v>2.0999999999999999E-3</v>
      </c>
      <c r="AH263" s="991">
        <v>9.9000000000000008E-3</v>
      </c>
      <c r="AI263" s="991">
        <v>3.8E-3</v>
      </c>
      <c r="AJ263" s="991">
        <v>2.0999999999999999E-3</v>
      </c>
      <c r="AK263" s="991">
        <v>9.7000000000000003E-3</v>
      </c>
      <c r="AL263" s="991">
        <v>3.8E-3</v>
      </c>
      <c r="AM263" s="991">
        <v>2E-3</v>
      </c>
      <c r="AN263" s="991">
        <v>9.5999999999999992E-3</v>
      </c>
      <c r="AO263" s="991">
        <v>3.8E-3</v>
      </c>
      <c r="AP263" s="991">
        <v>2E-3</v>
      </c>
      <c r="AQ263" s="991">
        <v>9.4999999999999998E-3</v>
      </c>
      <c r="AR263" s="991">
        <v>3.7000000000000002E-3</v>
      </c>
      <c r="AS263" s="991">
        <v>2E-3</v>
      </c>
      <c r="AT263" s="991">
        <v>9.2999999999999992E-3</v>
      </c>
      <c r="AU263" s="991">
        <v>3.5999999999999999E-3</v>
      </c>
      <c r="AV263" s="991">
        <v>1.9E-3</v>
      </c>
      <c r="AW263" s="991">
        <v>9.1000000000000004E-3</v>
      </c>
      <c r="AX263" s="991">
        <v>3.5999999999999999E-3</v>
      </c>
      <c r="AY263" s="991">
        <v>1.9E-3</v>
      </c>
      <c r="AZ263" s="991">
        <v>9.4000000000000004E-3</v>
      </c>
      <c r="BA263" s="991">
        <v>3.7000000000000002E-3</v>
      </c>
      <c r="BB263" s="991">
        <v>2E-3</v>
      </c>
      <c r="BC263" s="991">
        <v>9.1999999999999998E-3</v>
      </c>
      <c r="BD263" s="991">
        <v>3.5999999999999999E-3</v>
      </c>
      <c r="BE263" s="991">
        <v>1.9E-3</v>
      </c>
    </row>
    <row r="264" spans="1:57" s="928" customFormat="1" ht="16.5" customHeight="1" x14ac:dyDescent="0.3">
      <c r="A264" s="929"/>
      <c r="B264" s="927"/>
      <c r="C264" s="375"/>
      <c r="D264" s="375"/>
      <c r="E264" s="1275"/>
      <c r="F264" s="937" t="s">
        <v>1439</v>
      </c>
      <c r="G264" s="936">
        <v>0.01</v>
      </c>
      <c r="H264" s="936">
        <v>3.8999999999999998E-3</v>
      </c>
      <c r="I264" s="936">
        <v>2.0999999999999999E-3</v>
      </c>
      <c r="J264" s="936">
        <v>0.01</v>
      </c>
      <c r="K264" s="936">
        <v>3.8999999999999998E-3</v>
      </c>
      <c r="L264" s="936">
        <v>2.0999999999999999E-3</v>
      </c>
      <c r="M264" s="936">
        <v>0.01</v>
      </c>
      <c r="N264" s="936">
        <v>3.8999999999999998E-3</v>
      </c>
      <c r="O264" s="936">
        <v>2.0999999999999999E-3</v>
      </c>
      <c r="P264" s="936">
        <v>0.01</v>
      </c>
      <c r="Q264" s="936">
        <v>3.8999999999999998E-3</v>
      </c>
      <c r="R264" s="936">
        <v>2.0999999999999999E-3</v>
      </c>
      <c r="S264" s="936">
        <v>9.7999999999999997E-3</v>
      </c>
      <c r="T264" s="936">
        <v>3.8E-3</v>
      </c>
      <c r="U264" s="936">
        <v>2.0999999999999999E-3</v>
      </c>
      <c r="V264" s="990">
        <v>9.7999999999999997E-3</v>
      </c>
      <c r="W264" s="990">
        <v>3.8E-3</v>
      </c>
      <c r="X264" s="990">
        <v>2.0999999999999999E-3</v>
      </c>
      <c r="Y264" s="990">
        <v>9.7999999999999997E-3</v>
      </c>
      <c r="Z264" s="990">
        <v>3.8E-3</v>
      </c>
      <c r="AA264" s="990">
        <v>2.0999999999999999E-3</v>
      </c>
      <c r="AB264" s="991">
        <v>9.7999999999999997E-3</v>
      </c>
      <c r="AC264" s="991">
        <v>3.8E-3</v>
      </c>
      <c r="AD264" s="991">
        <v>2.0999999999999999E-3</v>
      </c>
      <c r="AE264" s="991">
        <v>9.7999999999999997E-3</v>
      </c>
      <c r="AF264" s="991">
        <v>3.8E-3</v>
      </c>
      <c r="AG264" s="991">
        <v>2.0999999999999999E-3</v>
      </c>
      <c r="AH264" s="991">
        <v>9.5999999999999992E-3</v>
      </c>
      <c r="AI264" s="991">
        <v>3.8E-3</v>
      </c>
      <c r="AJ264" s="991">
        <v>2E-3</v>
      </c>
      <c r="AK264" s="991">
        <v>9.4999999999999998E-3</v>
      </c>
      <c r="AL264" s="991">
        <v>3.7000000000000002E-3</v>
      </c>
      <c r="AM264" s="991">
        <v>2E-3</v>
      </c>
      <c r="AN264" s="991">
        <v>9.4999999999999998E-3</v>
      </c>
      <c r="AO264" s="991">
        <v>3.7000000000000002E-3</v>
      </c>
      <c r="AP264" s="991">
        <v>2E-3</v>
      </c>
      <c r="AQ264" s="991">
        <v>9.4000000000000004E-3</v>
      </c>
      <c r="AR264" s="991">
        <v>3.7000000000000002E-3</v>
      </c>
      <c r="AS264" s="991">
        <v>2E-3</v>
      </c>
      <c r="AT264" s="991">
        <v>9.1000000000000004E-3</v>
      </c>
      <c r="AU264" s="991">
        <v>3.5999999999999999E-3</v>
      </c>
      <c r="AV264" s="991">
        <v>1.9E-3</v>
      </c>
      <c r="AW264" s="991">
        <v>8.8999999999999999E-3</v>
      </c>
      <c r="AX264" s="991">
        <v>3.5000000000000001E-3</v>
      </c>
      <c r="AY264" s="991">
        <v>1.9E-3</v>
      </c>
      <c r="AZ264" s="991">
        <v>9.1000000000000004E-3</v>
      </c>
      <c r="BA264" s="991">
        <v>3.5999999999999999E-3</v>
      </c>
      <c r="BB264" s="991">
        <v>1.9E-3</v>
      </c>
      <c r="BC264" s="991">
        <v>8.8000000000000005E-3</v>
      </c>
      <c r="BD264" s="991">
        <v>3.3999999999999998E-3</v>
      </c>
      <c r="BE264" s="991">
        <v>1.8E-3</v>
      </c>
    </row>
    <row r="265" spans="1:57" s="928" customFormat="1" ht="16.5" customHeight="1" x14ac:dyDescent="0.3">
      <c r="A265" s="929"/>
      <c r="B265" s="927"/>
      <c r="C265" s="375"/>
      <c r="D265" s="375"/>
      <c r="E265" s="1275"/>
      <c r="F265" s="937" t="s">
        <v>1440</v>
      </c>
      <c r="G265" s="936">
        <v>0.01</v>
      </c>
      <c r="H265" s="936">
        <v>3.8999999999999998E-3</v>
      </c>
      <c r="I265" s="936">
        <v>2.0999999999999999E-3</v>
      </c>
      <c r="J265" s="936">
        <v>0.01</v>
      </c>
      <c r="K265" s="936">
        <v>3.8999999999999998E-3</v>
      </c>
      <c r="L265" s="936">
        <v>2.0999999999999999E-3</v>
      </c>
      <c r="M265" s="936">
        <v>0.01</v>
      </c>
      <c r="N265" s="936">
        <v>3.8999999999999998E-3</v>
      </c>
      <c r="O265" s="936">
        <v>2.0999999999999999E-3</v>
      </c>
      <c r="P265" s="936">
        <v>0.01</v>
      </c>
      <c r="Q265" s="936">
        <v>3.8999999999999998E-3</v>
      </c>
      <c r="R265" s="936">
        <v>2.0999999999999999E-3</v>
      </c>
      <c r="S265" s="936">
        <v>9.9000000000000008E-3</v>
      </c>
      <c r="T265" s="936">
        <v>3.8999999999999998E-3</v>
      </c>
      <c r="U265" s="936">
        <v>2.0999999999999999E-3</v>
      </c>
      <c r="V265" s="990">
        <v>9.7999999999999997E-3</v>
      </c>
      <c r="W265" s="990">
        <v>3.8E-3</v>
      </c>
      <c r="X265" s="990">
        <v>2.0999999999999999E-3</v>
      </c>
      <c r="Y265" s="990">
        <v>9.9000000000000008E-3</v>
      </c>
      <c r="Z265" s="990">
        <v>3.8999999999999998E-3</v>
      </c>
      <c r="AA265" s="990">
        <v>2.0999999999999999E-3</v>
      </c>
      <c r="AB265" s="991">
        <v>9.7999999999999997E-3</v>
      </c>
      <c r="AC265" s="991">
        <v>3.8E-3</v>
      </c>
      <c r="AD265" s="991">
        <v>2.0999999999999999E-3</v>
      </c>
      <c r="AE265" s="991">
        <v>9.7999999999999997E-3</v>
      </c>
      <c r="AF265" s="991">
        <v>3.8E-3</v>
      </c>
      <c r="AG265" s="991">
        <v>2.0999999999999999E-3</v>
      </c>
      <c r="AH265" s="991">
        <v>9.5999999999999992E-3</v>
      </c>
      <c r="AI265" s="991">
        <v>3.8E-3</v>
      </c>
      <c r="AJ265" s="991">
        <v>2E-3</v>
      </c>
      <c r="AK265" s="991">
        <v>9.4999999999999998E-3</v>
      </c>
      <c r="AL265" s="991">
        <v>3.7000000000000002E-3</v>
      </c>
      <c r="AM265" s="991">
        <v>2E-3</v>
      </c>
      <c r="AN265" s="991">
        <v>9.4000000000000004E-3</v>
      </c>
      <c r="AO265" s="991">
        <v>3.7000000000000002E-3</v>
      </c>
      <c r="AP265" s="991">
        <v>2E-3</v>
      </c>
      <c r="AQ265" s="991">
        <v>9.2999999999999992E-3</v>
      </c>
      <c r="AR265" s="991">
        <v>3.5999999999999999E-3</v>
      </c>
      <c r="AS265" s="991">
        <v>1.9E-3</v>
      </c>
      <c r="AT265" s="991">
        <v>9.1000000000000004E-3</v>
      </c>
      <c r="AU265" s="991">
        <v>3.5000000000000001E-3</v>
      </c>
      <c r="AV265" s="991">
        <v>1.9E-3</v>
      </c>
      <c r="AW265" s="991">
        <v>8.8000000000000005E-3</v>
      </c>
      <c r="AX265" s="991">
        <v>3.5000000000000001E-3</v>
      </c>
      <c r="AY265" s="991">
        <v>1.9E-3</v>
      </c>
      <c r="AZ265" s="991">
        <v>8.8999999999999999E-3</v>
      </c>
      <c r="BA265" s="991">
        <v>3.5000000000000001E-3</v>
      </c>
      <c r="BB265" s="991">
        <v>1.9E-3</v>
      </c>
      <c r="BC265" s="991">
        <v>8.8999999999999999E-3</v>
      </c>
      <c r="BD265" s="991">
        <v>3.5000000000000001E-3</v>
      </c>
      <c r="BE265" s="991">
        <v>1.9E-3</v>
      </c>
    </row>
    <row r="266" spans="1:57" s="928" customFormat="1" ht="16.5" customHeight="1" x14ac:dyDescent="0.3">
      <c r="A266" s="929"/>
      <c r="B266" s="927"/>
      <c r="C266" s="375"/>
      <c r="D266" s="375"/>
      <c r="E266" s="1275"/>
      <c r="F266" s="937" t="s">
        <v>1441</v>
      </c>
      <c r="G266" s="936">
        <v>1.0200000000000001E-2</v>
      </c>
      <c r="H266" s="936">
        <v>4.0000000000000001E-3</v>
      </c>
      <c r="I266" s="936">
        <v>2.0999999999999999E-3</v>
      </c>
      <c r="J266" s="936">
        <v>1.0200000000000001E-2</v>
      </c>
      <c r="K266" s="936">
        <v>4.0000000000000001E-3</v>
      </c>
      <c r="L266" s="936">
        <v>2.0999999999999999E-3</v>
      </c>
      <c r="M266" s="936">
        <v>1.01E-2</v>
      </c>
      <c r="N266" s="936">
        <v>3.8999999999999998E-3</v>
      </c>
      <c r="O266" s="936">
        <v>2.0999999999999999E-3</v>
      </c>
      <c r="P266" s="936">
        <v>1.01E-2</v>
      </c>
      <c r="Q266" s="936">
        <v>3.8999999999999998E-3</v>
      </c>
      <c r="R266" s="936">
        <v>2.0999999999999999E-3</v>
      </c>
      <c r="S266" s="936">
        <v>9.9000000000000008E-3</v>
      </c>
      <c r="T266" s="936">
        <v>3.8999999999999998E-3</v>
      </c>
      <c r="U266" s="936">
        <v>2.0999999999999999E-3</v>
      </c>
      <c r="V266" s="990">
        <v>9.9000000000000008E-3</v>
      </c>
      <c r="W266" s="990">
        <v>3.8E-3</v>
      </c>
      <c r="X266" s="990">
        <v>2.0999999999999999E-3</v>
      </c>
      <c r="Y266" s="990">
        <v>9.7999999999999997E-3</v>
      </c>
      <c r="Z266" s="990">
        <v>3.8E-3</v>
      </c>
      <c r="AA266" s="990">
        <v>2.0999999999999999E-3</v>
      </c>
      <c r="AB266" s="991">
        <v>9.7999999999999997E-3</v>
      </c>
      <c r="AC266" s="991">
        <v>3.8E-3</v>
      </c>
      <c r="AD266" s="991">
        <v>2.0999999999999999E-3</v>
      </c>
      <c r="AE266" s="991">
        <v>9.9000000000000008E-3</v>
      </c>
      <c r="AF266" s="991">
        <v>3.8999999999999998E-3</v>
      </c>
      <c r="AG266" s="991">
        <v>2.0999999999999999E-3</v>
      </c>
      <c r="AH266" s="991">
        <v>9.7000000000000003E-3</v>
      </c>
      <c r="AI266" s="991">
        <v>3.8E-3</v>
      </c>
      <c r="AJ266" s="991">
        <v>2E-3</v>
      </c>
      <c r="AK266" s="991">
        <v>9.7999999999999997E-3</v>
      </c>
      <c r="AL266" s="991">
        <v>3.8E-3</v>
      </c>
      <c r="AM266" s="991">
        <v>2E-3</v>
      </c>
      <c r="AN266" s="991">
        <v>9.4999999999999998E-3</v>
      </c>
      <c r="AO266" s="991">
        <v>3.7000000000000002E-3</v>
      </c>
      <c r="AP266" s="991">
        <v>2E-3</v>
      </c>
      <c r="AQ266" s="991">
        <v>9.2999999999999992E-3</v>
      </c>
      <c r="AR266" s="991">
        <v>3.5999999999999999E-3</v>
      </c>
      <c r="AS266" s="991">
        <v>2E-3</v>
      </c>
      <c r="AT266" s="991">
        <v>9.1999999999999998E-3</v>
      </c>
      <c r="AU266" s="991">
        <v>3.5999999999999999E-3</v>
      </c>
      <c r="AV266" s="991">
        <v>1.9E-3</v>
      </c>
      <c r="AW266" s="991">
        <v>8.8999999999999999E-3</v>
      </c>
      <c r="AX266" s="991">
        <v>3.5000000000000001E-3</v>
      </c>
      <c r="AY266" s="991">
        <v>1.9E-3</v>
      </c>
      <c r="AZ266" s="991">
        <v>8.8000000000000005E-3</v>
      </c>
      <c r="BA266" s="991">
        <v>3.3999999999999998E-3</v>
      </c>
      <c r="BB266" s="991">
        <v>1.8E-3</v>
      </c>
      <c r="BC266" s="991">
        <v>8.5000000000000006E-3</v>
      </c>
      <c r="BD266" s="991">
        <v>3.3E-3</v>
      </c>
      <c r="BE266" s="991">
        <v>1.8E-3</v>
      </c>
    </row>
    <row r="267" spans="1:57" s="928" customFormat="1" ht="16.5" customHeight="1" x14ac:dyDescent="0.3">
      <c r="A267" s="929"/>
      <c r="B267" s="927"/>
      <c r="C267" s="375"/>
      <c r="D267" s="375"/>
      <c r="E267" s="1275"/>
      <c r="F267" s="937" t="s">
        <v>1442</v>
      </c>
      <c r="G267" s="936">
        <v>0.01</v>
      </c>
      <c r="H267" s="936">
        <v>3.8999999999999998E-3</v>
      </c>
      <c r="I267" s="936">
        <v>2.0999999999999999E-3</v>
      </c>
      <c r="J267" s="936">
        <v>0.01</v>
      </c>
      <c r="K267" s="936">
        <v>3.8999999999999998E-3</v>
      </c>
      <c r="L267" s="936">
        <v>2.0999999999999999E-3</v>
      </c>
      <c r="M267" s="936">
        <v>0.01</v>
      </c>
      <c r="N267" s="936">
        <v>3.8999999999999998E-3</v>
      </c>
      <c r="O267" s="936">
        <v>2.0999999999999999E-3</v>
      </c>
      <c r="P267" s="936">
        <v>1.01E-2</v>
      </c>
      <c r="Q267" s="936">
        <v>3.8999999999999998E-3</v>
      </c>
      <c r="R267" s="936">
        <v>2.0999999999999999E-3</v>
      </c>
      <c r="S267" s="936">
        <v>1.01E-2</v>
      </c>
      <c r="T267" s="936">
        <v>3.8999999999999998E-3</v>
      </c>
      <c r="U267" s="936">
        <v>2.0999999999999999E-3</v>
      </c>
      <c r="V267" s="990">
        <v>0.01</v>
      </c>
      <c r="W267" s="990">
        <v>3.8999999999999998E-3</v>
      </c>
      <c r="X267" s="990">
        <v>2.0999999999999999E-3</v>
      </c>
      <c r="Y267" s="990">
        <v>9.9000000000000008E-3</v>
      </c>
      <c r="Z267" s="990">
        <v>3.8999999999999998E-3</v>
      </c>
      <c r="AA267" s="990">
        <v>2.0999999999999999E-3</v>
      </c>
      <c r="AB267" s="991">
        <v>0.01</v>
      </c>
      <c r="AC267" s="991">
        <v>3.8999999999999998E-3</v>
      </c>
      <c r="AD267" s="991">
        <v>2.0999999999999999E-3</v>
      </c>
      <c r="AE267" s="991">
        <v>0.01</v>
      </c>
      <c r="AF267" s="991">
        <v>3.8999999999999998E-3</v>
      </c>
      <c r="AG267" s="991">
        <v>2.0999999999999999E-3</v>
      </c>
      <c r="AH267" s="991">
        <v>9.9000000000000008E-3</v>
      </c>
      <c r="AI267" s="991">
        <v>3.8999999999999998E-3</v>
      </c>
      <c r="AJ267" s="991">
        <v>2.0999999999999999E-3</v>
      </c>
      <c r="AK267" s="991">
        <v>9.7999999999999997E-3</v>
      </c>
      <c r="AL267" s="991">
        <v>3.8E-3</v>
      </c>
      <c r="AM267" s="991">
        <v>2E-3</v>
      </c>
      <c r="AN267" s="991">
        <v>9.4999999999999998E-3</v>
      </c>
      <c r="AO267" s="991">
        <v>3.7000000000000002E-3</v>
      </c>
      <c r="AP267" s="991">
        <v>2E-3</v>
      </c>
      <c r="AQ267" s="991">
        <v>9.4000000000000004E-3</v>
      </c>
      <c r="AR267" s="991">
        <v>3.7000000000000002E-3</v>
      </c>
      <c r="AS267" s="991">
        <v>2E-3</v>
      </c>
      <c r="AT267" s="991">
        <v>9.1999999999999998E-3</v>
      </c>
      <c r="AU267" s="991">
        <v>3.5999999999999999E-3</v>
      </c>
      <c r="AV267" s="991">
        <v>1.9E-3</v>
      </c>
      <c r="AW267" s="991">
        <v>8.9999999999999993E-3</v>
      </c>
      <c r="AX267" s="991">
        <v>3.5000000000000001E-3</v>
      </c>
      <c r="AY267" s="991">
        <v>1.9E-3</v>
      </c>
      <c r="AZ267" s="991">
        <v>8.6999999999999994E-3</v>
      </c>
      <c r="BA267" s="991">
        <v>3.3999999999999998E-3</v>
      </c>
      <c r="BB267" s="991">
        <v>1.8E-3</v>
      </c>
      <c r="BC267" s="991">
        <v>8.5000000000000006E-3</v>
      </c>
      <c r="BD267" s="991">
        <v>3.3E-3</v>
      </c>
      <c r="BE267" s="991">
        <v>1.8E-3</v>
      </c>
    </row>
    <row r="268" spans="1:57" s="928" customFormat="1" ht="16.5" customHeight="1" x14ac:dyDescent="0.3">
      <c r="A268" s="929"/>
      <c r="B268" s="927"/>
      <c r="C268" s="375"/>
      <c r="D268" s="375"/>
      <c r="E268" s="1275"/>
      <c r="F268" s="937" t="s">
        <v>1443</v>
      </c>
      <c r="G268" s="936">
        <v>1.01E-2</v>
      </c>
      <c r="H268" s="936">
        <v>3.8999999999999998E-3</v>
      </c>
      <c r="I268" s="936">
        <v>2.0999999999999999E-3</v>
      </c>
      <c r="J268" s="936">
        <v>1.0200000000000001E-2</v>
      </c>
      <c r="K268" s="936">
        <v>4.0000000000000001E-3</v>
      </c>
      <c r="L268" s="936">
        <v>2.0999999999999999E-3</v>
      </c>
      <c r="M268" s="936">
        <v>1.0200000000000001E-2</v>
      </c>
      <c r="N268" s="936">
        <v>4.0000000000000001E-3</v>
      </c>
      <c r="O268" s="936">
        <v>2.0999999999999999E-3</v>
      </c>
      <c r="P268" s="936">
        <v>0.01</v>
      </c>
      <c r="Q268" s="936">
        <v>3.8999999999999998E-3</v>
      </c>
      <c r="R268" s="936">
        <v>2.0999999999999999E-3</v>
      </c>
      <c r="S268" s="936">
        <v>1.01E-2</v>
      </c>
      <c r="T268" s="936">
        <v>3.8999999999999998E-3</v>
      </c>
      <c r="U268" s="936">
        <v>2.0999999999999999E-3</v>
      </c>
      <c r="V268" s="990">
        <v>0.01</v>
      </c>
      <c r="W268" s="990">
        <v>3.8999999999999998E-3</v>
      </c>
      <c r="X268" s="990">
        <v>2.0999999999999999E-3</v>
      </c>
      <c r="Y268" s="990">
        <v>9.9000000000000008E-3</v>
      </c>
      <c r="Z268" s="990">
        <v>3.8999999999999998E-3</v>
      </c>
      <c r="AA268" s="990">
        <v>2.0999999999999999E-3</v>
      </c>
      <c r="AB268" s="991">
        <v>9.9000000000000008E-3</v>
      </c>
      <c r="AC268" s="991">
        <v>3.8999999999999998E-3</v>
      </c>
      <c r="AD268" s="991">
        <v>2.0999999999999999E-3</v>
      </c>
      <c r="AE268" s="991">
        <v>0.01</v>
      </c>
      <c r="AF268" s="991">
        <v>3.8999999999999998E-3</v>
      </c>
      <c r="AG268" s="991">
        <v>2.0999999999999999E-3</v>
      </c>
      <c r="AH268" s="991">
        <v>9.9000000000000008E-3</v>
      </c>
      <c r="AI268" s="991">
        <v>3.8999999999999998E-3</v>
      </c>
      <c r="AJ268" s="991">
        <v>2.0999999999999999E-3</v>
      </c>
      <c r="AK268" s="991">
        <v>9.5999999999999992E-3</v>
      </c>
      <c r="AL268" s="991">
        <v>3.7000000000000002E-3</v>
      </c>
      <c r="AM268" s="991">
        <v>2E-3</v>
      </c>
      <c r="AN268" s="991">
        <v>9.5999999999999992E-3</v>
      </c>
      <c r="AO268" s="991">
        <v>3.7000000000000002E-3</v>
      </c>
      <c r="AP268" s="991">
        <v>2E-3</v>
      </c>
      <c r="AQ268" s="991">
        <v>9.4000000000000004E-3</v>
      </c>
      <c r="AR268" s="991">
        <v>3.7000000000000002E-3</v>
      </c>
      <c r="AS268" s="991">
        <v>2E-3</v>
      </c>
      <c r="AT268" s="991">
        <v>9.1999999999999998E-3</v>
      </c>
      <c r="AU268" s="991">
        <v>3.5999999999999999E-3</v>
      </c>
      <c r="AV268" s="991">
        <v>1.9E-3</v>
      </c>
      <c r="AW268" s="991">
        <v>9.1000000000000004E-3</v>
      </c>
      <c r="AX268" s="991">
        <v>3.5999999999999999E-3</v>
      </c>
      <c r="AY268" s="991">
        <v>1.9E-3</v>
      </c>
      <c r="AZ268" s="991">
        <v>9.1999999999999998E-3</v>
      </c>
      <c r="BA268" s="991">
        <v>3.5999999999999999E-3</v>
      </c>
      <c r="BB268" s="991">
        <v>1.9E-3</v>
      </c>
      <c r="BC268" s="991">
        <v>8.9999999999999993E-3</v>
      </c>
      <c r="BD268" s="991">
        <v>3.5000000000000001E-3</v>
      </c>
      <c r="BE268" s="991">
        <v>1.9E-3</v>
      </c>
    </row>
    <row r="269" spans="1:57" s="928" customFormat="1" ht="16.5" customHeight="1" x14ac:dyDescent="0.3">
      <c r="A269" s="929"/>
      <c r="B269" s="927"/>
      <c r="C269" s="375"/>
      <c r="D269" s="375"/>
      <c r="E269" s="1275"/>
      <c r="F269" s="937" t="s">
        <v>1444</v>
      </c>
      <c r="G269" s="936">
        <v>1.01E-2</v>
      </c>
      <c r="H269" s="936">
        <v>4.0000000000000001E-3</v>
      </c>
      <c r="I269" s="936">
        <v>2.0999999999999999E-3</v>
      </c>
      <c r="J269" s="936">
        <v>1.0200000000000001E-2</v>
      </c>
      <c r="K269" s="936">
        <v>4.0000000000000001E-3</v>
      </c>
      <c r="L269" s="936">
        <v>2.0999999999999999E-3</v>
      </c>
      <c r="M269" s="936">
        <v>1.01E-2</v>
      </c>
      <c r="N269" s="936">
        <v>3.8999999999999998E-3</v>
      </c>
      <c r="O269" s="936">
        <v>2.0999999999999999E-3</v>
      </c>
      <c r="P269" s="936">
        <v>0.01</v>
      </c>
      <c r="Q269" s="936">
        <v>3.8999999999999998E-3</v>
      </c>
      <c r="R269" s="936">
        <v>2.0999999999999999E-3</v>
      </c>
      <c r="S269" s="936">
        <v>9.7000000000000003E-3</v>
      </c>
      <c r="T269" s="936">
        <v>3.8E-3</v>
      </c>
      <c r="U269" s="936">
        <v>2E-3</v>
      </c>
      <c r="V269" s="990">
        <v>9.7000000000000003E-3</v>
      </c>
      <c r="W269" s="990">
        <v>3.8E-3</v>
      </c>
      <c r="X269" s="990">
        <v>2E-3</v>
      </c>
      <c r="Y269" s="990">
        <v>9.7999999999999997E-3</v>
      </c>
      <c r="Z269" s="990">
        <v>3.8E-3</v>
      </c>
      <c r="AA269" s="990">
        <v>2.0999999999999999E-3</v>
      </c>
      <c r="AB269" s="991">
        <v>9.7000000000000003E-3</v>
      </c>
      <c r="AC269" s="991">
        <v>3.8E-3</v>
      </c>
      <c r="AD269" s="991">
        <v>2E-3</v>
      </c>
      <c r="AE269" s="991">
        <v>9.7999999999999997E-3</v>
      </c>
      <c r="AF269" s="991">
        <v>3.8E-3</v>
      </c>
      <c r="AG269" s="991">
        <v>2.0999999999999999E-3</v>
      </c>
      <c r="AH269" s="991">
        <v>9.7000000000000003E-3</v>
      </c>
      <c r="AI269" s="991">
        <v>3.8E-3</v>
      </c>
      <c r="AJ269" s="991">
        <v>2E-3</v>
      </c>
      <c r="AK269" s="991">
        <v>9.7000000000000003E-3</v>
      </c>
      <c r="AL269" s="991">
        <v>3.8E-3</v>
      </c>
      <c r="AM269" s="991">
        <v>2E-3</v>
      </c>
      <c r="AN269" s="991">
        <v>9.4999999999999998E-3</v>
      </c>
      <c r="AO269" s="991">
        <v>3.7000000000000002E-3</v>
      </c>
      <c r="AP269" s="991">
        <v>2E-3</v>
      </c>
      <c r="AQ269" s="991">
        <v>9.1999999999999998E-3</v>
      </c>
      <c r="AR269" s="991">
        <v>3.5999999999999999E-3</v>
      </c>
      <c r="AS269" s="991">
        <v>1.9E-3</v>
      </c>
      <c r="AT269" s="991">
        <v>9.1999999999999998E-3</v>
      </c>
      <c r="AU269" s="991">
        <v>3.5999999999999999E-3</v>
      </c>
      <c r="AV269" s="991">
        <v>1.9E-3</v>
      </c>
      <c r="AW269" s="991">
        <v>8.8000000000000005E-3</v>
      </c>
      <c r="AX269" s="991">
        <v>3.3999999999999998E-3</v>
      </c>
      <c r="AY269" s="991">
        <v>1.8E-3</v>
      </c>
      <c r="AZ269" s="991">
        <v>8.3000000000000001E-3</v>
      </c>
      <c r="BA269" s="991">
        <v>3.3E-3</v>
      </c>
      <c r="BB269" s="991">
        <v>1.6999999999999999E-3</v>
      </c>
      <c r="BC269" s="991">
        <v>8.0999999999999996E-3</v>
      </c>
      <c r="BD269" s="991">
        <v>3.0999999999999999E-3</v>
      </c>
      <c r="BE269" s="991">
        <v>1.6999999999999999E-3</v>
      </c>
    </row>
    <row r="270" spans="1:57" s="928" customFormat="1" ht="16.5" customHeight="1" x14ac:dyDescent="0.3">
      <c r="A270" s="929"/>
      <c r="B270" s="927"/>
      <c r="C270" s="375"/>
      <c r="D270" s="375"/>
      <c r="E270" s="1275"/>
      <c r="F270" s="937" t="s">
        <v>1445</v>
      </c>
      <c r="G270" s="936">
        <v>0.01</v>
      </c>
      <c r="H270" s="936">
        <v>3.8999999999999998E-3</v>
      </c>
      <c r="I270" s="936">
        <v>2.0999999999999999E-3</v>
      </c>
      <c r="J270" s="936">
        <v>9.9000000000000008E-3</v>
      </c>
      <c r="K270" s="936">
        <v>3.8999999999999998E-3</v>
      </c>
      <c r="L270" s="936">
        <v>2.0999999999999999E-3</v>
      </c>
      <c r="M270" s="936">
        <v>0.01</v>
      </c>
      <c r="N270" s="936">
        <v>3.8999999999999998E-3</v>
      </c>
      <c r="O270" s="936">
        <v>2.0999999999999999E-3</v>
      </c>
      <c r="P270" s="936">
        <v>9.9000000000000008E-3</v>
      </c>
      <c r="Q270" s="936">
        <v>3.8999999999999998E-3</v>
      </c>
      <c r="R270" s="936">
        <v>2.0999999999999999E-3</v>
      </c>
      <c r="S270" s="936">
        <v>9.7999999999999997E-3</v>
      </c>
      <c r="T270" s="936">
        <v>3.8E-3</v>
      </c>
      <c r="U270" s="936">
        <v>2.0999999999999999E-3</v>
      </c>
      <c r="V270" s="990">
        <v>9.9000000000000008E-3</v>
      </c>
      <c r="W270" s="990">
        <v>3.8999999999999998E-3</v>
      </c>
      <c r="X270" s="990">
        <v>2.0999999999999999E-3</v>
      </c>
      <c r="Y270" s="990">
        <v>9.7999999999999997E-3</v>
      </c>
      <c r="Z270" s="990">
        <v>3.8E-3</v>
      </c>
      <c r="AA270" s="990">
        <v>2.0999999999999999E-3</v>
      </c>
      <c r="AB270" s="991">
        <v>9.7999999999999997E-3</v>
      </c>
      <c r="AC270" s="991">
        <v>3.8E-3</v>
      </c>
      <c r="AD270" s="991">
        <v>2E-3</v>
      </c>
      <c r="AE270" s="991">
        <v>9.7999999999999997E-3</v>
      </c>
      <c r="AF270" s="991">
        <v>3.8E-3</v>
      </c>
      <c r="AG270" s="991">
        <v>2E-3</v>
      </c>
      <c r="AH270" s="991">
        <v>9.5999999999999992E-3</v>
      </c>
      <c r="AI270" s="991">
        <v>3.8E-3</v>
      </c>
      <c r="AJ270" s="991">
        <v>2E-3</v>
      </c>
      <c r="AK270" s="991">
        <v>9.5999999999999992E-3</v>
      </c>
      <c r="AL270" s="991">
        <v>3.7000000000000002E-3</v>
      </c>
      <c r="AM270" s="991">
        <v>2E-3</v>
      </c>
      <c r="AN270" s="991">
        <v>9.4000000000000004E-3</v>
      </c>
      <c r="AO270" s="991">
        <v>3.7000000000000002E-3</v>
      </c>
      <c r="AP270" s="991">
        <v>2E-3</v>
      </c>
      <c r="AQ270" s="991">
        <v>9.4000000000000004E-3</v>
      </c>
      <c r="AR270" s="991">
        <v>3.7000000000000002E-3</v>
      </c>
      <c r="AS270" s="991">
        <v>2E-3</v>
      </c>
      <c r="AT270" s="991">
        <v>9.1999999999999998E-3</v>
      </c>
      <c r="AU270" s="991">
        <v>3.5999999999999999E-3</v>
      </c>
      <c r="AV270" s="991">
        <v>1.9E-3</v>
      </c>
      <c r="AW270" s="991">
        <v>8.9999999999999993E-3</v>
      </c>
      <c r="AX270" s="991">
        <v>3.5000000000000001E-3</v>
      </c>
      <c r="AY270" s="991">
        <v>1.9E-3</v>
      </c>
      <c r="AZ270" s="991">
        <v>8.6999999999999994E-3</v>
      </c>
      <c r="BA270" s="991">
        <v>3.3999999999999998E-3</v>
      </c>
      <c r="BB270" s="991">
        <v>1.8E-3</v>
      </c>
      <c r="BC270" s="991">
        <v>9.1000000000000004E-3</v>
      </c>
      <c r="BD270" s="991">
        <v>3.5000000000000001E-3</v>
      </c>
      <c r="BE270" s="991">
        <v>1.9E-3</v>
      </c>
    </row>
    <row r="271" spans="1:57" s="928" customFormat="1" ht="16.5" customHeight="1" x14ac:dyDescent="0.3">
      <c r="A271" s="929"/>
      <c r="B271" s="927"/>
      <c r="C271" s="375"/>
      <c r="D271" s="375"/>
      <c r="E271" s="1275"/>
      <c r="F271" s="937" t="s">
        <v>1446</v>
      </c>
      <c r="G271" s="936">
        <v>1.01E-2</v>
      </c>
      <c r="H271" s="936">
        <v>3.8999999999999998E-3</v>
      </c>
      <c r="I271" s="936">
        <v>2.0999999999999999E-3</v>
      </c>
      <c r="J271" s="936">
        <v>9.9000000000000008E-3</v>
      </c>
      <c r="K271" s="936">
        <v>3.8999999999999998E-3</v>
      </c>
      <c r="L271" s="936">
        <v>2.0999999999999999E-3</v>
      </c>
      <c r="M271" s="936">
        <v>0.01</v>
      </c>
      <c r="N271" s="936">
        <v>3.8999999999999998E-3</v>
      </c>
      <c r="O271" s="936">
        <v>2.0999999999999999E-3</v>
      </c>
      <c r="P271" s="936">
        <v>9.9000000000000008E-3</v>
      </c>
      <c r="Q271" s="936">
        <v>3.8999999999999998E-3</v>
      </c>
      <c r="R271" s="936">
        <v>2.0999999999999999E-3</v>
      </c>
      <c r="S271" s="936">
        <v>9.7000000000000003E-3</v>
      </c>
      <c r="T271" s="936">
        <v>3.8E-3</v>
      </c>
      <c r="U271" s="936">
        <v>2E-3</v>
      </c>
      <c r="V271" s="990">
        <v>9.9000000000000008E-3</v>
      </c>
      <c r="W271" s="990">
        <v>3.8E-3</v>
      </c>
      <c r="X271" s="990">
        <v>2.0999999999999999E-3</v>
      </c>
      <c r="Y271" s="990">
        <v>9.7999999999999997E-3</v>
      </c>
      <c r="Z271" s="990">
        <v>3.8E-3</v>
      </c>
      <c r="AA271" s="990">
        <v>2.0999999999999999E-3</v>
      </c>
      <c r="AB271" s="991">
        <v>0.01</v>
      </c>
      <c r="AC271" s="991">
        <v>3.8999999999999998E-3</v>
      </c>
      <c r="AD271" s="991">
        <v>2.0999999999999999E-3</v>
      </c>
      <c r="AE271" s="991">
        <v>9.7999999999999997E-3</v>
      </c>
      <c r="AF271" s="991">
        <v>3.8E-3</v>
      </c>
      <c r="AG271" s="991">
        <v>2.0999999999999999E-3</v>
      </c>
      <c r="AH271" s="991">
        <v>9.7999999999999997E-3</v>
      </c>
      <c r="AI271" s="991">
        <v>3.8E-3</v>
      </c>
      <c r="AJ271" s="991">
        <v>2E-3</v>
      </c>
      <c r="AK271" s="991">
        <v>9.4999999999999998E-3</v>
      </c>
      <c r="AL271" s="991">
        <v>3.7000000000000002E-3</v>
      </c>
      <c r="AM271" s="991">
        <v>2E-3</v>
      </c>
      <c r="AN271" s="991">
        <v>9.4999999999999998E-3</v>
      </c>
      <c r="AO271" s="991">
        <v>3.7000000000000002E-3</v>
      </c>
      <c r="AP271" s="991">
        <v>2E-3</v>
      </c>
      <c r="AQ271" s="991">
        <v>9.2999999999999992E-3</v>
      </c>
      <c r="AR271" s="991">
        <v>3.5999999999999999E-3</v>
      </c>
      <c r="AS271" s="991">
        <v>1.9E-3</v>
      </c>
      <c r="AT271" s="991">
        <v>8.9999999999999993E-3</v>
      </c>
      <c r="AU271" s="991">
        <v>3.5000000000000001E-3</v>
      </c>
      <c r="AV271" s="991">
        <v>1.9E-3</v>
      </c>
      <c r="AW271" s="991">
        <v>8.6999999999999994E-3</v>
      </c>
      <c r="AX271" s="991">
        <v>3.3999999999999998E-3</v>
      </c>
      <c r="AY271" s="991">
        <v>1.8E-3</v>
      </c>
      <c r="AZ271" s="991">
        <v>8.9999999999999993E-3</v>
      </c>
      <c r="BA271" s="991">
        <v>3.5000000000000001E-3</v>
      </c>
      <c r="BB271" s="991">
        <v>1.9E-3</v>
      </c>
      <c r="BC271" s="991">
        <v>8.5000000000000006E-3</v>
      </c>
      <c r="BD271" s="991">
        <v>3.3E-3</v>
      </c>
      <c r="BE271" s="991">
        <v>1.8E-3</v>
      </c>
    </row>
    <row r="272" spans="1:57" s="928" customFormat="1" ht="16.5" customHeight="1" x14ac:dyDescent="0.3">
      <c r="A272" s="929"/>
      <c r="B272" s="927"/>
      <c r="C272" s="375"/>
      <c r="D272" s="375"/>
      <c r="E272" s="1275"/>
      <c r="F272" s="937" t="s">
        <v>1447</v>
      </c>
      <c r="G272" s="936">
        <v>1.01E-2</v>
      </c>
      <c r="H272" s="936">
        <v>4.0000000000000001E-3</v>
      </c>
      <c r="I272" s="936">
        <v>2.0999999999999999E-3</v>
      </c>
      <c r="J272" s="936">
        <v>1.01E-2</v>
      </c>
      <c r="K272" s="936">
        <v>3.8999999999999998E-3</v>
      </c>
      <c r="L272" s="936">
        <v>2.0999999999999999E-3</v>
      </c>
      <c r="M272" s="936">
        <v>1.01E-2</v>
      </c>
      <c r="N272" s="936">
        <v>3.8999999999999998E-3</v>
      </c>
      <c r="O272" s="936">
        <v>2.0999999999999999E-3</v>
      </c>
      <c r="P272" s="936">
        <v>1.01E-2</v>
      </c>
      <c r="Q272" s="936">
        <v>3.8999999999999998E-3</v>
      </c>
      <c r="R272" s="936">
        <v>2.0999999999999999E-3</v>
      </c>
      <c r="S272" s="936">
        <v>0.01</v>
      </c>
      <c r="T272" s="936">
        <v>3.8999999999999998E-3</v>
      </c>
      <c r="U272" s="936">
        <v>2.0999999999999999E-3</v>
      </c>
      <c r="V272" s="990">
        <v>9.9000000000000008E-3</v>
      </c>
      <c r="W272" s="990">
        <v>3.8999999999999998E-3</v>
      </c>
      <c r="X272" s="990">
        <v>2.0999999999999999E-3</v>
      </c>
      <c r="Y272" s="990">
        <v>0.01</v>
      </c>
      <c r="Z272" s="990">
        <v>3.8999999999999998E-3</v>
      </c>
      <c r="AA272" s="990">
        <v>2.0999999999999999E-3</v>
      </c>
      <c r="AB272" s="991">
        <v>9.7999999999999997E-3</v>
      </c>
      <c r="AC272" s="991">
        <v>3.8E-3</v>
      </c>
      <c r="AD272" s="991">
        <v>2.0999999999999999E-3</v>
      </c>
      <c r="AE272" s="991">
        <v>9.7999999999999997E-3</v>
      </c>
      <c r="AF272" s="991">
        <v>3.8E-3</v>
      </c>
      <c r="AG272" s="991">
        <v>2.0999999999999999E-3</v>
      </c>
      <c r="AH272" s="991">
        <v>9.7999999999999997E-3</v>
      </c>
      <c r="AI272" s="991">
        <v>3.8E-3</v>
      </c>
      <c r="AJ272" s="991">
        <v>2.0999999999999999E-3</v>
      </c>
      <c r="AK272" s="991">
        <v>9.7000000000000003E-3</v>
      </c>
      <c r="AL272" s="991">
        <v>3.8E-3</v>
      </c>
      <c r="AM272" s="991">
        <v>2E-3</v>
      </c>
      <c r="AN272" s="991">
        <v>9.4999999999999998E-3</v>
      </c>
      <c r="AO272" s="991">
        <v>3.7000000000000002E-3</v>
      </c>
      <c r="AP272" s="991">
        <v>2E-3</v>
      </c>
      <c r="AQ272" s="991">
        <v>9.4000000000000004E-3</v>
      </c>
      <c r="AR272" s="991">
        <v>3.7000000000000002E-3</v>
      </c>
      <c r="AS272" s="991">
        <v>2E-3</v>
      </c>
      <c r="AT272" s="991">
        <v>9.1999999999999998E-3</v>
      </c>
      <c r="AU272" s="991">
        <v>3.5999999999999999E-3</v>
      </c>
      <c r="AV272" s="991">
        <v>1.9E-3</v>
      </c>
      <c r="AW272" s="991">
        <v>8.9999999999999993E-3</v>
      </c>
      <c r="AX272" s="991">
        <v>3.5000000000000001E-3</v>
      </c>
      <c r="AY272" s="991">
        <v>1.9E-3</v>
      </c>
      <c r="AZ272" s="991">
        <v>9.4000000000000004E-3</v>
      </c>
      <c r="BA272" s="991">
        <v>3.7000000000000002E-3</v>
      </c>
      <c r="BB272" s="991">
        <v>2E-3</v>
      </c>
      <c r="BC272" s="991">
        <v>9.1999999999999998E-3</v>
      </c>
      <c r="BD272" s="991">
        <v>3.5999999999999999E-3</v>
      </c>
      <c r="BE272" s="991">
        <v>1.9E-3</v>
      </c>
    </row>
    <row r="273" spans="1:57" s="928" customFormat="1" ht="16.5" customHeight="1" x14ac:dyDescent="0.3">
      <c r="A273" s="929"/>
      <c r="B273" s="927"/>
      <c r="C273" s="375"/>
      <c r="D273" s="375"/>
      <c r="E273" s="1275"/>
      <c r="F273" s="937" t="s">
        <v>1448</v>
      </c>
      <c r="G273" s="936">
        <v>0.01</v>
      </c>
      <c r="H273" s="936">
        <v>3.8999999999999998E-3</v>
      </c>
      <c r="I273" s="936">
        <v>2.0999999999999999E-3</v>
      </c>
      <c r="J273" s="936">
        <v>0.01</v>
      </c>
      <c r="K273" s="936">
        <v>3.8999999999999998E-3</v>
      </c>
      <c r="L273" s="936">
        <v>2.0999999999999999E-3</v>
      </c>
      <c r="M273" s="936">
        <v>0.01</v>
      </c>
      <c r="N273" s="936">
        <v>3.8999999999999998E-3</v>
      </c>
      <c r="O273" s="936">
        <v>2.0999999999999999E-3</v>
      </c>
      <c r="P273" s="936">
        <v>9.9000000000000008E-3</v>
      </c>
      <c r="Q273" s="936">
        <v>3.8999999999999998E-3</v>
      </c>
      <c r="R273" s="936">
        <v>2.0999999999999999E-3</v>
      </c>
      <c r="S273" s="936">
        <v>9.9000000000000008E-3</v>
      </c>
      <c r="T273" s="936">
        <v>3.8999999999999998E-3</v>
      </c>
      <c r="U273" s="936">
        <v>2.0999999999999999E-3</v>
      </c>
      <c r="V273" s="990">
        <v>9.9000000000000008E-3</v>
      </c>
      <c r="W273" s="990">
        <v>3.8999999999999998E-3</v>
      </c>
      <c r="X273" s="990">
        <v>2.0999999999999999E-3</v>
      </c>
      <c r="Y273" s="990">
        <v>9.9000000000000008E-3</v>
      </c>
      <c r="Z273" s="990">
        <v>3.8999999999999998E-3</v>
      </c>
      <c r="AA273" s="990">
        <v>2.0999999999999999E-3</v>
      </c>
      <c r="AB273" s="991">
        <v>9.9000000000000008E-3</v>
      </c>
      <c r="AC273" s="991">
        <v>3.8999999999999998E-3</v>
      </c>
      <c r="AD273" s="991">
        <v>2.0999999999999999E-3</v>
      </c>
      <c r="AE273" s="991">
        <v>0.01</v>
      </c>
      <c r="AF273" s="991">
        <v>3.8999999999999998E-3</v>
      </c>
      <c r="AG273" s="991">
        <v>2.0999999999999999E-3</v>
      </c>
      <c r="AH273" s="991">
        <v>9.7999999999999997E-3</v>
      </c>
      <c r="AI273" s="991">
        <v>3.8E-3</v>
      </c>
      <c r="AJ273" s="991">
        <v>2.0999999999999999E-3</v>
      </c>
      <c r="AK273" s="991">
        <v>9.5999999999999992E-3</v>
      </c>
      <c r="AL273" s="991">
        <v>3.8E-3</v>
      </c>
      <c r="AM273" s="991">
        <v>2E-3</v>
      </c>
      <c r="AN273" s="991">
        <v>9.5999999999999992E-3</v>
      </c>
      <c r="AO273" s="991">
        <v>3.7000000000000002E-3</v>
      </c>
      <c r="AP273" s="991">
        <v>2E-3</v>
      </c>
      <c r="AQ273" s="991">
        <v>9.4000000000000004E-3</v>
      </c>
      <c r="AR273" s="991">
        <v>3.7000000000000002E-3</v>
      </c>
      <c r="AS273" s="991">
        <v>2E-3</v>
      </c>
      <c r="AT273" s="991">
        <v>9.1999999999999998E-3</v>
      </c>
      <c r="AU273" s="991">
        <v>3.5999999999999999E-3</v>
      </c>
      <c r="AV273" s="991">
        <v>1.9E-3</v>
      </c>
      <c r="AW273" s="991">
        <v>8.9999999999999993E-3</v>
      </c>
      <c r="AX273" s="991">
        <v>3.5000000000000001E-3</v>
      </c>
      <c r="AY273" s="991">
        <v>1.9E-3</v>
      </c>
      <c r="AZ273" s="991">
        <v>8.8999999999999999E-3</v>
      </c>
      <c r="BA273" s="991">
        <v>3.5000000000000001E-3</v>
      </c>
      <c r="BB273" s="991">
        <v>1.9E-3</v>
      </c>
      <c r="BC273" s="991">
        <v>8.8000000000000005E-3</v>
      </c>
      <c r="BD273" s="991">
        <v>3.3999999999999998E-3</v>
      </c>
      <c r="BE273" s="991">
        <v>1.8E-3</v>
      </c>
    </row>
    <row r="274" spans="1:57" s="928" customFormat="1" ht="16.5" customHeight="1" x14ac:dyDescent="0.3">
      <c r="A274" s="929"/>
      <c r="B274" s="927"/>
      <c r="C274" s="375"/>
      <c r="D274" s="375"/>
      <c r="E274" s="1275"/>
      <c r="F274" s="937" t="s">
        <v>1449</v>
      </c>
      <c r="G274" s="936">
        <v>1.01E-2</v>
      </c>
      <c r="H274" s="936">
        <v>4.0000000000000001E-3</v>
      </c>
      <c r="I274" s="936">
        <v>2.0999999999999999E-3</v>
      </c>
      <c r="J274" s="936">
        <v>1.01E-2</v>
      </c>
      <c r="K274" s="936">
        <v>3.8999999999999998E-3</v>
      </c>
      <c r="L274" s="936">
        <v>2.0999999999999999E-3</v>
      </c>
      <c r="M274" s="936">
        <v>1.01E-2</v>
      </c>
      <c r="N274" s="936">
        <v>3.8999999999999998E-3</v>
      </c>
      <c r="O274" s="936">
        <v>2.0999999999999999E-3</v>
      </c>
      <c r="P274" s="936">
        <v>0.01</v>
      </c>
      <c r="Q274" s="936">
        <v>3.8999999999999998E-3</v>
      </c>
      <c r="R274" s="936">
        <v>2.0999999999999999E-3</v>
      </c>
      <c r="S274" s="936">
        <v>9.9000000000000008E-3</v>
      </c>
      <c r="T274" s="936">
        <v>3.8999999999999998E-3</v>
      </c>
      <c r="U274" s="936">
        <v>2.0999999999999999E-3</v>
      </c>
      <c r="V274" s="990">
        <v>0.01</v>
      </c>
      <c r="W274" s="990">
        <v>3.8999999999999998E-3</v>
      </c>
      <c r="X274" s="990">
        <v>2.0999999999999999E-3</v>
      </c>
      <c r="Y274" s="990">
        <v>9.9000000000000008E-3</v>
      </c>
      <c r="Z274" s="990">
        <v>3.8999999999999998E-3</v>
      </c>
      <c r="AA274" s="990">
        <v>2.0999999999999999E-3</v>
      </c>
      <c r="AB274" s="991">
        <v>9.9000000000000008E-3</v>
      </c>
      <c r="AC274" s="991">
        <v>3.8999999999999998E-3</v>
      </c>
      <c r="AD274" s="991">
        <v>2.0999999999999999E-3</v>
      </c>
      <c r="AE274" s="991">
        <v>9.9000000000000008E-3</v>
      </c>
      <c r="AF274" s="991">
        <v>3.8999999999999998E-3</v>
      </c>
      <c r="AG274" s="991">
        <v>2.0999999999999999E-3</v>
      </c>
      <c r="AH274" s="991">
        <v>9.7999999999999997E-3</v>
      </c>
      <c r="AI274" s="991">
        <v>3.8E-3</v>
      </c>
      <c r="AJ274" s="991">
        <v>2.0999999999999999E-3</v>
      </c>
      <c r="AK274" s="991">
        <v>9.7000000000000003E-3</v>
      </c>
      <c r="AL274" s="991">
        <v>3.8E-3</v>
      </c>
      <c r="AM274" s="991">
        <v>2E-3</v>
      </c>
      <c r="AN274" s="991">
        <v>9.5999999999999992E-3</v>
      </c>
      <c r="AO274" s="991">
        <v>3.7000000000000002E-3</v>
      </c>
      <c r="AP274" s="991">
        <v>2E-3</v>
      </c>
      <c r="AQ274" s="991">
        <v>9.4000000000000004E-3</v>
      </c>
      <c r="AR274" s="991">
        <v>3.7000000000000002E-3</v>
      </c>
      <c r="AS274" s="991">
        <v>2E-3</v>
      </c>
      <c r="AT274" s="991">
        <v>9.2999999999999992E-3</v>
      </c>
      <c r="AU274" s="991">
        <v>3.5999999999999999E-3</v>
      </c>
      <c r="AV274" s="991">
        <v>1.9E-3</v>
      </c>
      <c r="AW274" s="991">
        <v>9.1000000000000004E-3</v>
      </c>
      <c r="AX274" s="991">
        <v>3.5999999999999999E-3</v>
      </c>
      <c r="AY274" s="991">
        <v>1.9E-3</v>
      </c>
      <c r="AZ274" s="991">
        <v>9.4999999999999998E-3</v>
      </c>
      <c r="BA274" s="991">
        <v>3.7000000000000002E-3</v>
      </c>
      <c r="BB274" s="991">
        <v>2E-3</v>
      </c>
      <c r="BC274" s="991">
        <v>9.2999999999999992E-3</v>
      </c>
      <c r="BD274" s="991">
        <v>3.5999999999999999E-3</v>
      </c>
      <c r="BE274" s="991">
        <v>1.9E-3</v>
      </c>
    </row>
    <row r="275" spans="1:57" s="928" customFormat="1" ht="16.5" customHeight="1" x14ac:dyDescent="0.3">
      <c r="A275" s="929"/>
      <c r="B275" s="927"/>
      <c r="C275" s="375"/>
      <c r="D275" s="375"/>
      <c r="E275" s="1275"/>
      <c r="F275" s="937" t="s">
        <v>1450</v>
      </c>
      <c r="G275" s="936">
        <v>0.01</v>
      </c>
      <c r="H275" s="936">
        <v>3.8999999999999998E-3</v>
      </c>
      <c r="I275" s="936">
        <v>2.0999999999999999E-3</v>
      </c>
      <c r="J275" s="936">
        <v>0.01</v>
      </c>
      <c r="K275" s="936">
        <v>3.8999999999999998E-3</v>
      </c>
      <c r="L275" s="936">
        <v>2.0999999999999999E-3</v>
      </c>
      <c r="M275" s="936">
        <v>0.01</v>
      </c>
      <c r="N275" s="936">
        <v>3.8999999999999998E-3</v>
      </c>
      <c r="O275" s="936">
        <v>2.0999999999999999E-3</v>
      </c>
      <c r="P275" s="936">
        <v>9.7999999999999997E-3</v>
      </c>
      <c r="Q275" s="936">
        <v>3.8E-3</v>
      </c>
      <c r="R275" s="936">
        <v>2.0999999999999999E-3</v>
      </c>
      <c r="S275" s="936">
        <v>9.7999999999999997E-3</v>
      </c>
      <c r="T275" s="936">
        <v>3.8E-3</v>
      </c>
      <c r="U275" s="936">
        <v>2.0999999999999999E-3</v>
      </c>
      <c r="V275" s="990">
        <v>9.7999999999999997E-3</v>
      </c>
      <c r="W275" s="990">
        <v>3.8E-3</v>
      </c>
      <c r="X275" s="990">
        <v>2.0999999999999999E-3</v>
      </c>
      <c r="Y275" s="990">
        <v>9.9000000000000008E-3</v>
      </c>
      <c r="Z275" s="990">
        <v>3.8999999999999998E-3</v>
      </c>
      <c r="AA275" s="990">
        <v>2.0999999999999999E-3</v>
      </c>
      <c r="AB275" s="991">
        <v>9.7999999999999997E-3</v>
      </c>
      <c r="AC275" s="991">
        <v>3.8E-3</v>
      </c>
      <c r="AD275" s="991">
        <v>2.0999999999999999E-3</v>
      </c>
      <c r="AE275" s="991">
        <v>9.9000000000000008E-3</v>
      </c>
      <c r="AF275" s="991">
        <v>3.8999999999999998E-3</v>
      </c>
      <c r="AG275" s="991">
        <v>2.0999999999999999E-3</v>
      </c>
      <c r="AH275" s="991">
        <v>9.7999999999999997E-3</v>
      </c>
      <c r="AI275" s="991">
        <v>3.8E-3</v>
      </c>
      <c r="AJ275" s="991">
        <v>2.0999999999999999E-3</v>
      </c>
      <c r="AK275" s="991">
        <v>9.5999999999999992E-3</v>
      </c>
      <c r="AL275" s="991">
        <v>3.7000000000000002E-3</v>
      </c>
      <c r="AM275" s="991">
        <v>2E-3</v>
      </c>
      <c r="AN275" s="991">
        <v>9.2999999999999992E-3</v>
      </c>
      <c r="AO275" s="991">
        <v>3.5999999999999999E-3</v>
      </c>
      <c r="AP275" s="991">
        <v>1.9E-3</v>
      </c>
      <c r="AQ275" s="991">
        <v>9.1000000000000004E-3</v>
      </c>
      <c r="AR275" s="991">
        <v>3.5999999999999999E-3</v>
      </c>
      <c r="AS275" s="991">
        <v>1.9E-3</v>
      </c>
      <c r="AT275" s="991">
        <v>8.8999999999999999E-3</v>
      </c>
      <c r="AU275" s="991">
        <v>3.5000000000000001E-3</v>
      </c>
      <c r="AV275" s="991">
        <v>1.9E-3</v>
      </c>
      <c r="AW275" s="991">
        <v>8.6999999999999994E-3</v>
      </c>
      <c r="AX275" s="991">
        <v>3.3999999999999998E-3</v>
      </c>
      <c r="AY275" s="991">
        <v>1.8E-3</v>
      </c>
      <c r="AZ275" s="991">
        <v>9.1000000000000004E-3</v>
      </c>
      <c r="BA275" s="991">
        <v>3.5000000000000001E-3</v>
      </c>
      <c r="BB275" s="991">
        <v>1.9E-3</v>
      </c>
      <c r="BC275" s="991">
        <v>8.8999999999999999E-3</v>
      </c>
      <c r="BD275" s="991">
        <v>3.5000000000000001E-3</v>
      </c>
      <c r="BE275" s="991">
        <v>1.9E-3</v>
      </c>
    </row>
    <row r="276" spans="1:57" s="928" customFormat="1" ht="16.5" customHeight="1" x14ac:dyDescent="0.3">
      <c r="A276" s="929"/>
      <c r="B276" s="927"/>
      <c r="C276" s="375"/>
      <c r="D276" s="375"/>
      <c r="E276" s="1275"/>
      <c r="F276" s="937" t="s">
        <v>1451</v>
      </c>
      <c r="G276" s="936">
        <v>0.01</v>
      </c>
      <c r="H276" s="936">
        <v>3.8999999999999998E-3</v>
      </c>
      <c r="I276" s="936">
        <v>2.0999999999999999E-3</v>
      </c>
      <c r="J276" s="936">
        <v>1.01E-2</v>
      </c>
      <c r="K276" s="936">
        <v>3.8999999999999998E-3</v>
      </c>
      <c r="L276" s="936">
        <v>2.0999999999999999E-3</v>
      </c>
      <c r="M276" s="936">
        <v>1.01E-2</v>
      </c>
      <c r="N276" s="936">
        <v>3.8999999999999998E-3</v>
      </c>
      <c r="O276" s="936">
        <v>2.0999999999999999E-3</v>
      </c>
      <c r="P276" s="936">
        <v>0.01</v>
      </c>
      <c r="Q276" s="936">
        <v>3.8999999999999998E-3</v>
      </c>
      <c r="R276" s="936">
        <v>2.0999999999999999E-3</v>
      </c>
      <c r="S276" s="936">
        <v>9.9000000000000008E-3</v>
      </c>
      <c r="T276" s="936">
        <v>3.8999999999999998E-3</v>
      </c>
      <c r="U276" s="936">
        <v>2.0999999999999999E-3</v>
      </c>
      <c r="V276" s="990">
        <v>9.9000000000000008E-3</v>
      </c>
      <c r="W276" s="990">
        <v>3.8999999999999998E-3</v>
      </c>
      <c r="X276" s="990">
        <v>2.0999999999999999E-3</v>
      </c>
      <c r="Y276" s="990">
        <v>9.9000000000000008E-3</v>
      </c>
      <c r="Z276" s="990">
        <v>3.8999999999999998E-3</v>
      </c>
      <c r="AA276" s="990">
        <v>2.0999999999999999E-3</v>
      </c>
      <c r="AB276" s="991">
        <v>9.9000000000000008E-3</v>
      </c>
      <c r="AC276" s="991">
        <v>3.8999999999999998E-3</v>
      </c>
      <c r="AD276" s="991">
        <v>2.0999999999999999E-3</v>
      </c>
      <c r="AE276" s="991">
        <v>0.01</v>
      </c>
      <c r="AF276" s="991">
        <v>3.8999999999999998E-3</v>
      </c>
      <c r="AG276" s="991">
        <v>2.0999999999999999E-3</v>
      </c>
      <c r="AH276" s="991">
        <v>9.9000000000000008E-3</v>
      </c>
      <c r="AI276" s="991">
        <v>3.8E-3</v>
      </c>
      <c r="AJ276" s="991">
        <v>2.0999999999999999E-3</v>
      </c>
      <c r="AK276" s="991">
        <v>9.7999999999999997E-3</v>
      </c>
      <c r="AL276" s="991">
        <v>3.8E-3</v>
      </c>
      <c r="AM276" s="991">
        <v>2.0999999999999999E-3</v>
      </c>
      <c r="AN276" s="991">
        <v>9.4999999999999998E-3</v>
      </c>
      <c r="AO276" s="991">
        <v>3.7000000000000002E-3</v>
      </c>
      <c r="AP276" s="991">
        <v>2E-3</v>
      </c>
      <c r="AQ276" s="991">
        <v>9.4000000000000004E-3</v>
      </c>
      <c r="AR276" s="991">
        <v>3.7000000000000002E-3</v>
      </c>
      <c r="AS276" s="991">
        <v>2E-3</v>
      </c>
      <c r="AT276" s="991">
        <v>9.2999999999999992E-3</v>
      </c>
      <c r="AU276" s="991">
        <v>3.5999999999999999E-3</v>
      </c>
      <c r="AV276" s="991">
        <v>1.9E-3</v>
      </c>
      <c r="AW276" s="991">
        <v>8.9999999999999993E-3</v>
      </c>
      <c r="AX276" s="991">
        <v>3.5000000000000001E-3</v>
      </c>
      <c r="AY276" s="991">
        <v>1.9E-3</v>
      </c>
      <c r="AZ276" s="991">
        <v>8.6999999999999994E-3</v>
      </c>
      <c r="BA276" s="991">
        <v>3.3999999999999998E-3</v>
      </c>
      <c r="BB276" s="991">
        <v>1.8E-3</v>
      </c>
      <c r="BC276" s="991">
        <v>8.5000000000000006E-3</v>
      </c>
      <c r="BD276" s="991">
        <v>3.3E-3</v>
      </c>
      <c r="BE276" s="991">
        <v>1.8E-3</v>
      </c>
    </row>
    <row r="277" spans="1:57" s="928" customFormat="1" ht="16.5" customHeight="1" x14ac:dyDescent="0.3">
      <c r="A277" s="929"/>
      <c r="B277" s="927"/>
      <c r="C277" s="375"/>
      <c r="D277" s="375"/>
      <c r="E277" s="1275"/>
      <c r="F277" s="937" t="s">
        <v>1452</v>
      </c>
      <c r="G277" s="936">
        <v>1.01E-2</v>
      </c>
      <c r="H277" s="936">
        <v>3.8999999999999998E-3</v>
      </c>
      <c r="I277" s="936">
        <v>2.0999999999999999E-3</v>
      </c>
      <c r="J277" s="936">
        <v>1.01E-2</v>
      </c>
      <c r="K277" s="936">
        <v>3.8999999999999998E-3</v>
      </c>
      <c r="L277" s="936">
        <v>2.0999999999999999E-3</v>
      </c>
      <c r="M277" s="936">
        <v>0.01</v>
      </c>
      <c r="N277" s="936">
        <v>3.8999999999999998E-3</v>
      </c>
      <c r="O277" s="936">
        <v>2.0999999999999999E-3</v>
      </c>
      <c r="P277" s="936">
        <v>0.01</v>
      </c>
      <c r="Q277" s="936">
        <v>3.8999999999999998E-3</v>
      </c>
      <c r="R277" s="936">
        <v>2.0999999999999999E-3</v>
      </c>
      <c r="S277" s="936">
        <v>9.9000000000000008E-3</v>
      </c>
      <c r="T277" s="936">
        <v>3.8999999999999998E-3</v>
      </c>
      <c r="U277" s="936">
        <v>2.0999999999999999E-3</v>
      </c>
      <c r="V277" s="990">
        <v>9.9000000000000008E-3</v>
      </c>
      <c r="W277" s="990">
        <v>3.8999999999999998E-3</v>
      </c>
      <c r="X277" s="990">
        <v>2.0999999999999999E-3</v>
      </c>
      <c r="Y277" s="990">
        <v>9.9000000000000008E-3</v>
      </c>
      <c r="Z277" s="990">
        <v>3.8999999999999998E-3</v>
      </c>
      <c r="AA277" s="990">
        <v>2.0999999999999999E-3</v>
      </c>
      <c r="AB277" s="991">
        <v>9.7999999999999997E-3</v>
      </c>
      <c r="AC277" s="991">
        <v>3.8E-3</v>
      </c>
      <c r="AD277" s="991">
        <v>2.0999999999999999E-3</v>
      </c>
      <c r="AE277" s="991">
        <v>9.9000000000000008E-3</v>
      </c>
      <c r="AF277" s="991">
        <v>3.8999999999999998E-3</v>
      </c>
      <c r="AG277" s="991">
        <v>2.0999999999999999E-3</v>
      </c>
      <c r="AH277" s="991">
        <v>9.7000000000000003E-3</v>
      </c>
      <c r="AI277" s="991">
        <v>3.8E-3</v>
      </c>
      <c r="AJ277" s="991">
        <v>2E-3</v>
      </c>
      <c r="AK277" s="991">
        <v>9.5999999999999992E-3</v>
      </c>
      <c r="AL277" s="991">
        <v>3.8E-3</v>
      </c>
      <c r="AM277" s="991">
        <v>2E-3</v>
      </c>
      <c r="AN277" s="991">
        <v>9.4000000000000004E-3</v>
      </c>
      <c r="AO277" s="991">
        <v>3.7000000000000002E-3</v>
      </c>
      <c r="AP277" s="991">
        <v>2E-3</v>
      </c>
      <c r="AQ277" s="991">
        <v>9.2999999999999992E-3</v>
      </c>
      <c r="AR277" s="991">
        <v>3.7000000000000002E-3</v>
      </c>
      <c r="AS277" s="991">
        <v>2E-3</v>
      </c>
      <c r="AT277" s="991">
        <v>9.1000000000000004E-3</v>
      </c>
      <c r="AU277" s="991">
        <v>3.5999999999999999E-3</v>
      </c>
      <c r="AV277" s="991">
        <v>1.9E-3</v>
      </c>
      <c r="AW277" s="991">
        <v>8.8000000000000005E-3</v>
      </c>
      <c r="AX277" s="991">
        <v>3.3999999999999998E-3</v>
      </c>
      <c r="AY277" s="991">
        <v>1.8E-3</v>
      </c>
      <c r="AZ277" s="991">
        <v>9.1000000000000004E-3</v>
      </c>
      <c r="BA277" s="991">
        <v>3.5999999999999999E-3</v>
      </c>
      <c r="BB277" s="991">
        <v>1.9E-3</v>
      </c>
      <c r="BC277" s="991">
        <v>8.9999999999999993E-3</v>
      </c>
      <c r="BD277" s="991">
        <v>3.5000000000000001E-3</v>
      </c>
      <c r="BE277" s="991">
        <v>1.9E-3</v>
      </c>
    </row>
    <row r="278" spans="1:57" s="928" customFormat="1" ht="16.5" customHeight="1" x14ac:dyDescent="0.3">
      <c r="A278" s="929"/>
      <c r="B278" s="927"/>
      <c r="C278" s="375"/>
      <c r="D278" s="375"/>
      <c r="E278" s="1275"/>
      <c r="F278" s="937" t="s">
        <v>1453</v>
      </c>
      <c r="G278" s="936">
        <v>1.01E-2</v>
      </c>
      <c r="H278" s="936">
        <v>3.8999999999999998E-3</v>
      </c>
      <c r="I278" s="936">
        <v>2.0999999999999999E-3</v>
      </c>
      <c r="J278" s="936">
        <v>0.01</v>
      </c>
      <c r="K278" s="936">
        <v>3.8999999999999998E-3</v>
      </c>
      <c r="L278" s="936">
        <v>2.0999999999999999E-3</v>
      </c>
      <c r="M278" s="936">
        <v>0.01</v>
      </c>
      <c r="N278" s="936">
        <v>3.8999999999999998E-3</v>
      </c>
      <c r="O278" s="936">
        <v>2.0999999999999999E-3</v>
      </c>
      <c r="P278" s="936">
        <v>0.01</v>
      </c>
      <c r="Q278" s="936">
        <v>3.8999999999999998E-3</v>
      </c>
      <c r="R278" s="936">
        <v>2.0999999999999999E-3</v>
      </c>
      <c r="S278" s="936">
        <v>9.9000000000000008E-3</v>
      </c>
      <c r="T278" s="936">
        <v>3.8999999999999998E-3</v>
      </c>
      <c r="U278" s="936">
        <v>2.0999999999999999E-3</v>
      </c>
      <c r="V278" s="990">
        <v>9.9000000000000008E-3</v>
      </c>
      <c r="W278" s="990">
        <v>3.8999999999999998E-3</v>
      </c>
      <c r="X278" s="990">
        <v>2.0999999999999999E-3</v>
      </c>
      <c r="Y278" s="990">
        <v>9.7999999999999997E-3</v>
      </c>
      <c r="Z278" s="990">
        <v>3.8E-3</v>
      </c>
      <c r="AA278" s="990">
        <v>2.0999999999999999E-3</v>
      </c>
      <c r="AB278" s="991">
        <v>9.9000000000000008E-3</v>
      </c>
      <c r="AC278" s="991">
        <v>3.8999999999999998E-3</v>
      </c>
      <c r="AD278" s="991">
        <v>2.0999999999999999E-3</v>
      </c>
      <c r="AE278" s="991">
        <v>9.9000000000000008E-3</v>
      </c>
      <c r="AF278" s="991">
        <v>3.8999999999999998E-3</v>
      </c>
      <c r="AG278" s="991">
        <v>2.0999999999999999E-3</v>
      </c>
      <c r="AH278" s="991">
        <v>9.7000000000000003E-3</v>
      </c>
      <c r="AI278" s="991">
        <v>3.8E-3</v>
      </c>
      <c r="AJ278" s="991">
        <v>2E-3</v>
      </c>
      <c r="AK278" s="991">
        <v>9.5999999999999992E-3</v>
      </c>
      <c r="AL278" s="991">
        <v>3.7000000000000002E-3</v>
      </c>
      <c r="AM278" s="991">
        <v>2E-3</v>
      </c>
      <c r="AN278" s="991">
        <v>9.4999999999999998E-3</v>
      </c>
      <c r="AO278" s="991">
        <v>3.7000000000000002E-3</v>
      </c>
      <c r="AP278" s="991">
        <v>2E-3</v>
      </c>
      <c r="AQ278" s="991">
        <v>9.2999999999999992E-3</v>
      </c>
      <c r="AR278" s="991">
        <v>3.5999999999999999E-3</v>
      </c>
      <c r="AS278" s="991">
        <v>2E-3</v>
      </c>
      <c r="AT278" s="991">
        <v>8.9999999999999993E-3</v>
      </c>
      <c r="AU278" s="991">
        <v>3.5000000000000001E-3</v>
      </c>
      <c r="AV278" s="991">
        <v>1.9E-3</v>
      </c>
      <c r="AW278" s="991">
        <v>8.8999999999999999E-3</v>
      </c>
      <c r="AX278" s="991">
        <v>3.5000000000000001E-3</v>
      </c>
      <c r="AY278" s="991">
        <v>1.9E-3</v>
      </c>
      <c r="AZ278" s="991">
        <v>8.8000000000000005E-3</v>
      </c>
      <c r="BA278" s="991">
        <v>3.3999999999999998E-3</v>
      </c>
      <c r="BB278" s="991">
        <v>1.8E-3</v>
      </c>
      <c r="BC278" s="991">
        <v>8.3999999999999995E-3</v>
      </c>
      <c r="BD278" s="991">
        <v>3.3E-3</v>
      </c>
      <c r="BE278" s="991">
        <v>1.8E-3</v>
      </c>
    </row>
    <row r="279" spans="1:57" s="928" customFormat="1" ht="16.5" customHeight="1" x14ac:dyDescent="0.3">
      <c r="A279" s="929"/>
      <c r="B279" s="927"/>
      <c r="C279" s="375"/>
      <c r="D279" s="375"/>
      <c r="E279" s="1275"/>
      <c r="F279" s="937" t="s">
        <v>1638</v>
      </c>
      <c r="G279" s="936">
        <v>0.01</v>
      </c>
      <c r="H279" s="936">
        <v>3.8999999999999998E-3</v>
      </c>
      <c r="I279" s="936">
        <v>2.0999999999999999E-3</v>
      </c>
      <c r="J279" s="936">
        <v>0.01</v>
      </c>
      <c r="K279" s="936">
        <v>3.8999999999999998E-3</v>
      </c>
      <c r="L279" s="936">
        <v>2.0999999999999999E-3</v>
      </c>
      <c r="M279" s="936">
        <v>0.01</v>
      </c>
      <c r="N279" s="936">
        <v>3.8999999999999998E-3</v>
      </c>
      <c r="O279" s="936">
        <v>2.0999999999999999E-3</v>
      </c>
      <c r="P279" s="936">
        <v>9.9000000000000008E-3</v>
      </c>
      <c r="Q279" s="936">
        <v>3.8999999999999998E-3</v>
      </c>
      <c r="R279" s="936">
        <v>2.0999999999999999E-3</v>
      </c>
      <c r="S279" s="936">
        <v>9.9000000000000008E-3</v>
      </c>
      <c r="T279" s="936">
        <v>3.8999999999999998E-3</v>
      </c>
      <c r="U279" s="936">
        <v>2.0999999999999999E-3</v>
      </c>
      <c r="V279" s="990">
        <v>9.9000000000000008E-3</v>
      </c>
      <c r="W279" s="990">
        <v>3.8E-3</v>
      </c>
      <c r="X279" s="990">
        <v>2.0999999999999999E-3</v>
      </c>
      <c r="Y279" s="990">
        <v>9.9000000000000008E-3</v>
      </c>
      <c r="Z279" s="990">
        <v>3.8999999999999998E-3</v>
      </c>
      <c r="AA279" s="990">
        <v>2.0999999999999999E-3</v>
      </c>
      <c r="AB279" s="991">
        <v>9.9000000000000008E-3</v>
      </c>
      <c r="AC279" s="991">
        <v>3.8999999999999998E-3</v>
      </c>
      <c r="AD279" s="991">
        <v>2.0999999999999999E-3</v>
      </c>
      <c r="AE279" s="991">
        <v>9.9000000000000008E-3</v>
      </c>
      <c r="AF279" s="991">
        <v>3.8999999999999998E-3</v>
      </c>
      <c r="AG279" s="991">
        <v>2.0999999999999999E-3</v>
      </c>
      <c r="AH279" s="991">
        <v>9.7999999999999997E-3</v>
      </c>
      <c r="AI279" s="991">
        <v>3.8E-3</v>
      </c>
      <c r="AJ279" s="991">
        <v>2E-3</v>
      </c>
      <c r="AK279" s="991">
        <v>9.7000000000000003E-3</v>
      </c>
      <c r="AL279" s="991">
        <v>3.8E-3</v>
      </c>
      <c r="AM279" s="991">
        <v>2E-3</v>
      </c>
      <c r="AN279" s="991">
        <v>9.4999999999999998E-3</v>
      </c>
      <c r="AO279" s="991">
        <v>3.7000000000000002E-3</v>
      </c>
      <c r="AP279" s="991">
        <v>2E-3</v>
      </c>
      <c r="AQ279" s="991">
        <v>9.2999999999999992E-3</v>
      </c>
      <c r="AR279" s="991">
        <v>3.5999999999999999E-3</v>
      </c>
      <c r="AS279" s="991">
        <v>2E-3</v>
      </c>
      <c r="AT279" s="991">
        <v>9.1999999999999998E-3</v>
      </c>
      <c r="AU279" s="991">
        <v>3.5999999999999999E-3</v>
      </c>
      <c r="AV279" s="991">
        <v>1.9E-3</v>
      </c>
      <c r="AW279" s="991">
        <v>8.8999999999999999E-3</v>
      </c>
      <c r="AX279" s="991">
        <v>3.5000000000000001E-3</v>
      </c>
      <c r="AY279" s="991">
        <v>1.9E-3</v>
      </c>
      <c r="AZ279" s="991">
        <v>8.5000000000000006E-3</v>
      </c>
      <c r="BA279" s="991">
        <v>3.3E-3</v>
      </c>
      <c r="BB279" s="991">
        <v>1.8E-3</v>
      </c>
      <c r="BC279" s="991">
        <v>8.8000000000000005E-3</v>
      </c>
      <c r="BD279" s="991">
        <v>3.3999999999999998E-3</v>
      </c>
      <c r="BE279" s="991">
        <v>1.8E-3</v>
      </c>
    </row>
    <row r="280" spans="1:57" s="928" customFormat="1" ht="16.5" customHeight="1" x14ac:dyDescent="0.3">
      <c r="A280" s="929"/>
      <c r="B280" s="927"/>
      <c r="C280" s="375"/>
      <c r="D280" s="375"/>
      <c r="E280" s="1275"/>
      <c r="F280" s="937" t="s">
        <v>1454</v>
      </c>
      <c r="G280" s="936">
        <v>1.01E-2</v>
      </c>
      <c r="H280" s="936">
        <v>3.8999999999999998E-3</v>
      </c>
      <c r="I280" s="936">
        <v>2.0999999999999999E-3</v>
      </c>
      <c r="J280" s="936">
        <v>0.01</v>
      </c>
      <c r="K280" s="936">
        <v>3.8999999999999998E-3</v>
      </c>
      <c r="L280" s="936">
        <v>2.0999999999999999E-3</v>
      </c>
      <c r="M280" s="936">
        <v>0.01</v>
      </c>
      <c r="N280" s="936">
        <v>3.8999999999999998E-3</v>
      </c>
      <c r="O280" s="936">
        <v>2.0999999999999999E-3</v>
      </c>
      <c r="P280" s="936">
        <v>9.9000000000000008E-3</v>
      </c>
      <c r="Q280" s="936">
        <v>3.8999999999999998E-3</v>
      </c>
      <c r="R280" s="936">
        <v>2.0999999999999999E-3</v>
      </c>
      <c r="S280" s="936">
        <v>9.9000000000000008E-3</v>
      </c>
      <c r="T280" s="936">
        <v>3.8999999999999998E-3</v>
      </c>
      <c r="U280" s="936">
        <v>2.0999999999999999E-3</v>
      </c>
      <c r="V280" s="990">
        <v>9.9000000000000008E-3</v>
      </c>
      <c r="W280" s="990">
        <v>3.8999999999999998E-3</v>
      </c>
      <c r="X280" s="990">
        <v>2.0999999999999999E-3</v>
      </c>
      <c r="Y280" s="990">
        <v>9.9000000000000008E-3</v>
      </c>
      <c r="Z280" s="990">
        <v>3.8999999999999998E-3</v>
      </c>
      <c r="AA280" s="990">
        <v>2.0999999999999999E-3</v>
      </c>
      <c r="AB280" s="991">
        <v>9.7999999999999997E-3</v>
      </c>
      <c r="AC280" s="991">
        <v>3.8E-3</v>
      </c>
      <c r="AD280" s="991">
        <v>2.0999999999999999E-3</v>
      </c>
      <c r="AE280" s="991">
        <v>9.9000000000000008E-3</v>
      </c>
      <c r="AF280" s="991">
        <v>3.8999999999999998E-3</v>
      </c>
      <c r="AG280" s="991">
        <v>2.0999999999999999E-3</v>
      </c>
      <c r="AH280" s="991">
        <v>9.7999999999999997E-3</v>
      </c>
      <c r="AI280" s="991">
        <v>3.8E-3</v>
      </c>
      <c r="AJ280" s="991">
        <v>2E-3</v>
      </c>
      <c r="AK280" s="991">
        <v>9.5999999999999992E-3</v>
      </c>
      <c r="AL280" s="991">
        <v>3.7000000000000002E-3</v>
      </c>
      <c r="AM280" s="991">
        <v>2E-3</v>
      </c>
      <c r="AN280" s="991">
        <v>9.4000000000000004E-3</v>
      </c>
      <c r="AO280" s="991">
        <v>3.7000000000000002E-3</v>
      </c>
      <c r="AP280" s="991">
        <v>2E-3</v>
      </c>
      <c r="AQ280" s="991">
        <v>9.2999999999999992E-3</v>
      </c>
      <c r="AR280" s="991">
        <v>3.5999999999999999E-3</v>
      </c>
      <c r="AS280" s="991">
        <v>1.9E-3</v>
      </c>
      <c r="AT280" s="991">
        <v>8.9999999999999993E-3</v>
      </c>
      <c r="AU280" s="991">
        <v>3.5000000000000001E-3</v>
      </c>
      <c r="AV280" s="991">
        <v>1.9E-3</v>
      </c>
      <c r="AW280" s="991">
        <v>8.8000000000000005E-3</v>
      </c>
      <c r="AX280" s="991">
        <v>3.3999999999999998E-3</v>
      </c>
      <c r="AY280" s="991">
        <v>1.8E-3</v>
      </c>
      <c r="AZ280" s="991">
        <v>8.8999999999999999E-3</v>
      </c>
      <c r="BA280" s="991">
        <v>3.5000000000000001E-3</v>
      </c>
      <c r="BB280" s="991">
        <v>1.9E-3</v>
      </c>
      <c r="BC280" s="991">
        <v>8.6E-3</v>
      </c>
      <c r="BD280" s="991">
        <v>3.3999999999999998E-3</v>
      </c>
      <c r="BE280" s="991">
        <v>1.8E-3</v>
      </c>
    </row>
    <row r="281" spans="1:57" s="928" customFormat="1" ht="16.5" customHeight="1" x14ac:dyDescent="0.3">
      <c r="A281" s="929"/>
      <c r="B281" s="927"/>
      <c r="C281" s="375"/>
      <c r="D281" s="375"/>
      <c r="E281" s="1275"/>
      <c r="F281" s="937" t="s">
        <v>1455</v>
      </c>
      <c r="G281" s="936">
        <v>0.01</v>
      </c>
      <c r="H281" s="936">
        <v>3.8999999999999998E-3</v>
      </c>
      <c r="I281" s="936">
        <v>2.0999999999999999E-3</v>
      </c>
      <c r="J281" s="936">
        <v>9.9000000000000008E-3</v>
      </c>
      <c r="K281" s="936">
        <v>3.8999999999999998E-3</v>
      </c>
      <c r="L281" s="936">
        <v>2.0999999999999999E-3</v>
      </c>
      <c r="M281" s="936">
        <v>0.01</v>
      </c>
      <c r="N281" s="936">
        <v>3.8999999999999998E-3</v>
      </c>
      <c r="O281" s="936">
        <v>2.0999999999999999E-3</v>
      </c>
      <c r="P281" s="936">
        <v>9.7999999999999997E-3</v>
      </c>
      <c r="Q281" s="936">
        <v>3.8E-3</v>
      </c>
      <c r="R281" s="936">
        <v>2.0999999999999999E-3</v>
      </c>
      <c r="S281" s="936">
        <v>9.7999999999999997E-3</v>
      </c>
      <c r="T281" s="936">
        <v>3.8E-3</v>
      </c>
      <c r="U281" s="936">
        <v>2.0999999999999999E-3</v>
      </c>
      <c r="V281" s="990">
        <v>9.7999999999999997E-3</v>
      </c>
      <c r="W281" s="990">
        <v>3.8E-3</v>
      </c>
      <c r="X281" s="990">
        <v>2.0999999999999999E-3</v>
      </c>
      <c r="Y281" s="990">
        <v>9.9000000000000008E-3</v>
      </c>
      <c r="Z281" s="990">
        <v>3.8999999999999998E-3</v>
      </c>
      <c r="AA281" s="990">
        <v>2.0999999999999999E-3</v>
      </c>
      <c r="AB281" s="991">
        <v>9.9000000000000008E-3</v>
      </c>
      <c r="AC281" s="991">
        <v>3.8E-3</v>
      </c>
      <c r="AD281" s="991">
        <v>2.0999999999999999E-3</v>
      </c>
      <c r="AE281" s="991">
        <v>9.9000000000000008E-3</v>
      </c>
      <c r="AF281" s="991">
        <v>3.8999999999999998E-3</v>
      </c>
      <c r="AG281" s="991">
        <v>2.0999999999999999E-3</v>
      </c>
      <c r="AH281" s="991">
        <v>9.7000000000000003E-3</v>
      </c>
      <c r="AI281" s="991">
        <v>3.8E-3</v>
      </c>
      <c r="AJ281" s="991">
        <v>2E-3</v>
      </c>
      <c r="AK281" s="991">
        <v>9.4999999999999998E-3</v>
      </c>
      <c r="AL281" s="991">
        <v>3.7000000000000002E-3</v>
      </c>
      <c r="AM281" s="991">
        <v>2E-3</v>
      </c>
      <c r="AN281" s="991">
        <v>9.2999999999999992E-3</v>
      </c>
      <c r="AO281" s="991">
        <v>3.5999999999999999E-3</v>
      </c>
      <c r="AP281" s="991">
        <v>2E-3</v>
      </c>
      <c r="AQ281" s="991">
        <v>9.1999999999999998E-3</v>
      </c>
      <c r="AR281" s="991">
        <v>3.5999999999999999E-3</v>
      </c>
      <c r="AS281" s="991">
        <v>1.9E-3</v>
      </c>
      <c r="AT281" s="991">
        <v>8.9999999999999993E-3</v>
      </c>
      <c r="AU281" s="991">
        <v>3.5000000000000001E-3</v>
      </c>
      <c r="AV281" s="991">
        <v>1.9E-3</v>
      </c>
      <c r="AW281" s="991">
        <v>8.6999999999999994E-3</v>
      </c>
      <c r="AX281" s="991">
        <v>3.3999999999999998E-3</v>
      </c>
      <c r="AY281" s="991">
        <v>1.8E-3</v>
      </c>
      <c r="AZ281" s="991">
        <v>8.5000000000000006E-3</v>
      </c>
      <c r="BA281" s="991">
        <v>3.3E-3</v>
      </c>
      <c r="BB281" s="991">
        <v>1.8E-3</v>
      </c>
      <c r="BC281" s="991">
        <v>8.5000000000000006E-3</v>
      </c>
      <c r="BD281" s="991">
        <v>3.3E-3</v>
      </c>
      <c r="BE281" s="991">
        <v>1.8E-3</v>
      </c>
    </row>
    <row r="282" spans="1:57" s="928" customFormat="1" ht="16.5" customHeight="1" x14ac:dyDescent="0.3">
      <c r="A282" s="929"/>
      <c r="B282" s="927"/>
      <c r="C282" s="375"/>
      <c r="D282" s="375"/>
      <c r="E282" s="1275"/>
      <c r="F282" s="937" t="s">
        <v>1456</v>
      </c>
      <c r="G282" s="936">
        <v>1.01E-2</v>
      </c>
      <c r="H282" s="936">
        <v>3.8999999999999998E-3</v>
      </c>
      <c r="I282" s="936">
        <v>2.0999999999999999E-3</v>
      </c>
      <c r="J282" s="936">
        <v>0.01</v>
      </c>
      <c r="K282" s="936">
        <v>3.8999999999999998E-3</v>
      </c>
      <c r="L282" s="936">
        <v>2.0999999999999999E-3</v>
      </c>
      <c r="M282" s="936">
        <v>1.01E-2</v>
      </c>
      <c r="N282" s="936">
        <v>3.8999999999999998E-3</v>
      </c>
      <c r="O282" s="936">
        <v>2.0999999999999999E-3</v>
      </c>
      <c r="P282" s="936">
        <v>1.01E-2</v>
      </c>
      <c r="Q282" s="936">
        <v>3.8999999999999998E-3</v>
      </c>
      <c r="R282" s="936">
        <v>2.0999999999999999E-3</v>
      </c>
      <c r="S282" s="936">
        <v>0.01</v>
      </c>
      <c r="T282" s="936">
        <v>3.8999999999999998E-3</v>
      </c>
      <c r="U282" s="936">
        <v>2.0999999999999999E-3</v>
      </c>
      <c r="V282" s="990">
        <v>0.01</v>
      </c>
      <c r="W282" s="990">
        <v>3.8999999999999998E-3</v>
      </c>
      <c r="X282" s="990">
        <v>2.0999999999999999E-3</v>
      </c>
      <c r="Y282" s="990">
        <v>0.01</v>
      </c>
      <c r="Z282" s="990">
        <v>3.8999999999999998E-3</v>
      </c>
      <c r="AA282" s="990">
        <v>2.0999999999999999E-3</v>
      </c>
      <c r="AB282" s="991">
        <v>0.01</v>
      </c>
      <c r="AC282" s="991">
        <v>3.8999999999999998E-3</v>
      </c>
      <c r="AD282" s="991">
        <v>2.0999999999999999E-3</v>
      </c>
      <c r="AE282" s="991">
        <v>0.01</v>
      </c>
      <c r="AF282" s="991">
        <v>3.8999999999999998E-3</v>
      </c>
      <c r="AG282" s="991">
        <v>2.0999999999999999E-3</v>
      </c>
      <c r="AH282" s="991">
        <v>9.9000000000000008E-3</v>
      </c>
      <c r="AI282" s="991">
        <v>3.8999999999999998E-3</v>
      </c>
      <c r="AJ282" s="991">
        <v>2.0999999999999999E-3</v>
      </c>
      <c r="AK282" s="991">
        <v>9.7000000000000003E-3</v>
      </c>
      <c r="AL282" s="991">
        <v>3.8E-3</v>
      </c>
      <c r="AM282" s="991">
        <v>2E-3</v>
      </c>
      <c r="AN282" s="991">
        <v>9.5999999999999992E-3</v>
      </c>
      <c r="AO282" s="991">
        <v>3.7000000000000002E-3</v>
      </c>
      <c r="AP282" s="991">
        <v>2E-3</v>
      </c>
      <c r="AQ282" s="991">
        <v>9.4999999999999998E-3</v>
      </c>
      <c r="AR282" s="991">
        <v>3.7000000000000002E-3</v>
      </c>
      <c r="AS282" s="991">
        <v>2E-3</v>
      </c>
      <c r="AT282" s="991">
        <v>9.1999999999999998E-3</v>
      </c>
      <c r="AU282" s="991">
        <v>3.5999999999999999E-3</v>
      </c>
      <c r="AV282" s="991">
        <v>1.9E-3</v>
      </c>
      <c r="AW282" s="991">
        <v>8.9999999999999993E-3</v>
      </c>
      <c r="AX282" s="991">
        <v>3.5000000000000001E-3</v>
      </c>
      <c r="AY282" s="991">
        <v>1.9E-3</v>
      </c>
      <c r="AZ282" s="991">
        <v>8.8999999999999999E-3</v>
      </c>
      <c r="BA282" s="991">
        <v>3.5000000000000001E-3</v>
      </c>
      <c r="BB282" s="991">
        <v>1.9E-3</v>
      </c>
      <c r="BC282" s="991">
        <v>8.8000000000000005E-3</v>
      </c>
      <c r="BD282" s="991">
        <v>3.3999999999999998E-3</v>
      </c>
      <c r="BE282" s="991">
        <v>1.8E-3</v>
      </c>
    </row>
    <row r="283" spans="1:57" s="928" customFormat="1" ht="16.5" customHeight="1" x14ac:dyDescent="0.3">
      <c r="A283" s="929"/>
      <c r="B283" s="927"/>
      <c r="C283" s="375"/>
      <c r="D283" s="375"/>
      <c r="E283" s="1276"/>
      <c r="F283" s="937" t="s">
        <v>1929</v>
      </c>
      <c r="G283" s="936">
        <v>1.01E-2</v>
      </c>
      <c r="H283" s="936">
        <v>3.8999999999999998E-3</v>
      </c>
      <c r="I283" s="936">
        <v>2.0999999999999999E-3</v>
      </c>
      <c r="J283" s="936">
        <v>0.01</v>
      </c>
      <c r="K283" s="936">
        <v>3.8999999999999998E-3</v>
      </c>
      <c r="L283" s="936">
        <v>2.0999999999999999E-3</v>
      </c>
      <c r="M283" s="936">
        <v>0.01</v>
      </c>
      <c r="N283" s="936">
        <v>3.8999999999999998E-3</v>
      </c>
      <c r="O283" s="936">
        <v>2.0999999999999999E-3</v>
      </c>
      <c r="P283" s="936">
        <v>0.01</v>
      </c>
      <c r="Q283" s="936">
        <v>3.8999999999999998E-3</v>
      </c>
      <c r="R283" s="936">
        <v>2.0999999999999999E-3</v>
      </c>
      <c r="S283" s="936">
        <v>9.9000000000000008E-3</v>
      </c>
      <c r="T283" s="936">
        <v>3.8999999999999998E-3</v>
      </c>
      <c r="U283" s="936">
        <v>2.0999999999999999E-3</v>
      </c>
      <c r="V283" s="990">
        <v>9.9000000000000008E-3</v>
      </c>
      <c r="W283" s="990">
        <v>3.8999999999999998E-3</v>
      </c>
      <c r="X283" s="990">
        <v>2.0999999999999999E-3</v>
      </c>
      <c r="Y283" s="990">
        <v>9.9000000000000008E-3</v>
      </c>
      <c r="Z283" s="990">
        <v>3.8999999999999998E-3</v>
      </c>
      <c r="AA283" s="990">
        <v>2.0999999999999999E-3</v>
      </c>
      <c r="AB283" s="991">
        <v>9.9000000000000008E-3</v>
      </c>
      <c r="AC283" s="991">
        <v>3.8E-3</v>
      </c>
      <c r="AD283" s="991">
        <v>2.0999999999999999E-3</v>
      </c>
      <c r="AE283" s="991">
        <v>9.9000000000000008E-3</v>
      </c>
      <c r="AF283" s="991">
        <v>3.8999999999999998E-3</v>
      </c>
      <c r="AG283" s="991">
        <v>2.0999999999999999E-3</v>
      </c>
      <c r="AH283" s="991">
        <v>9.7999999999999997E-3</v>
      </c>
      <c r="AI283" s="991">
        <v>3.8E-3</v>
      </c>
      <c r="AJ283" s="991">
        <v>2E-3</v>
      </c>
      <c r="AK283" s="991">
        <v>9.7000000000000003E-3</v>
      </c>
      <c r="AL283" s="991">
        <v>3.8E-3</v>
      </c>
      <c r="AM283" s="991">
        <v>2E-3</v>
      </c>
      <c r="AN283" s="991">
        <v>9.4999999999999998E-3</v>
      </c>
      <c r="AO283" s="991">
        <v>3.7000000000000002E-3</v>
      </c>
      <c r="AP283" s="991">
        <v>2E-3</v>
      </c>
      <c r="AQ283" s="991">
        <v>9.4000000000000004E-3</v>
      </c>
      <c r="AR283" s="991">
        <v>3.7000000000000002E-3</v>
      </c>
      <c r="AS283" s="991">
        <v>2E-3</v>
      </c>
      <c r="AT283" s="991">
        <v>9.1999999999999998E-3</v>
      </c>
      <c r="AU283" s="991">
        <v>3.5999999999999999E-3</v>
      </c>
      <c r="AV283" s="991">
        <v>1.9E-3</v>
      </c>
      <c r="AW283" s="991">
        <v>8.8999999999999999E-3</v>
      </c>
      <c r="AX283" s="991">
        <v>3.5000000000000001E-3</v>
      </c>
      <c r="AY283" s="991">
        <v>1.9E-3</v>
      </c>
      <c r="AZ283" s="991">
        <v>8.8999999999999999E-3</v>
      </c>
      <c r="BA283" s="991">
        <v>3.5000000000000001E-3</v>
      </c>
      <c r="BB283" s="991">
        <v>1.9E-3</v>
      </c>
      <c r="BC283" s="991">
        <v>8.8000000000000005E-3</v>
      </c>
      <c r="BD283" s="991">
        <v>3.3999999999999998E-3</v>
      </c>
      <c r="BE283" s="991">
        <v>1.9E-3</v>
      </c>
    </row>
    <row r="284" spans="1:57" s="928" customFormat="1" ht="16.5" customHeight="1" x14ac:dyDescent="0.3">
      <c r="A284" s="929"/>
      <c r="B284" s="927"/>
      <c r="C284" s="375"/>
      <c r="D284" s="375"/>
      <c r="E284" s="1277" t="s">
        <v>1345</v>
      </c>
      <c r="F284" s="937" t="s">
        <v>1408</v>
      </c>
      <c r="G284" s="936">
        <v>8.6999999999999994E-3</v>
      </c>
      <c r="H284" s="936">
        <v>6.6E-3</v>
      </c>
      <c r="I284" s="936">
        <v>2.8E-3</v>
      </c>
      <c r="J284" s="936">
        <v>9.1999999999999998E-3</v>
      </c>
      <c r="K284" s="936">
        <v>7.0000000000000001E-3</v>
      </c>
      <c r="L284" s="936">
        <v>3.0000000000000001E-3</v>
      </c>
      <c r="M284" s="936">
        <v>8.9999999999999993E-3</v>
      </c>
      <c r="N284" s="936">
        <v>6.8999999999999999E-3</v>
      </c>
      <c r="O284" s="936">
        <v>2.8999999999999998E-3</v>
      </c>
      <c r="P284" s="936">
        <v>8.6999999999999994E-3</v>
      </c>
      <c r="Q284" s="936">
        <v>6.6E-3</v>
      </c>
      <c r="R284" s="936">
        <v>2.8E-3</v>
      </c>
      <c r="S284" s="936">
        <v>8.5000000000000006E-3</v>
      </c>
      <c r="T284" s="936">
        <v>6.4000000000000003E-3</v>
      </c>
      <c r="U284" s="936">
        <v>2.8E-3</v>
      </c>
      <c r="V284" s="990">
        <v>8.0999999999999996E-3</v>
      </c>
      <c r="W284" s="990">
        <v>6.1999999999999998E-3</v>
      </c>
      <c r="X284" s="990">
        <v>2.5999999999999999E-3</v>
      </c>
      <c r="Y284" s="990">
        <v>8.3000000000000001E-3</v>
      </c>
      <c r="Z284" s="990">
        <v>6.3E-3</v>
      </c>
      <c r="AA284" s="990">
        <v>2.7000000000000001E-3</v>
      </c>
      <c r="AB284" s="991">
        <v>8.3999999999999995E-3</v>
      </c>
      <c r="AC284" s="991">
        <v>6.4000000000000003E-3</v>
      </c>
      <c r="AD284" s="991">
        <v>2.7000000000000001E-3</v>
      </c>
      <c r="AE284" s="991">
        <v>8.2000000000000007E-3</v>
      </c>
      <c r="AF284" s="991">
        <v>6.3E-3</v>
      </c>
      <c r="AG284" s="991">
        <v>2.7000000000000001E-3</v>
      </c>
      <c r="AH284" s="991">
        <v>8.8000000000000005E-3</v>
      </c>
      <c r="AI284" s="991">
        <v>6.7000000000000002E-3</v>
      </c>
      <c r="AJ284" s="991">
        <v>2.8999999999999998E-3</v>
      </c>
      <c r="AK284" s="991">
        <v>8.8999999999999999E-3</v>
      </c>
      <c r="AL284" s="991">
        <v>6.7999999999999996E-3</v>
      </c>
      <c r="AM284" s="991">
        <v>2.8999999999999998E-3</v>
      </c>
      <c r="AN284" s="991">
        <v>8.8999999999999999E-3</v>
      </c>
      <c r="AO284" s="991">
        <v>6.7999999999999996E-3</v>
      </c>
      <c r="AP284" s="991">
        <v>2.8999999999999998E-3</v>
      </c>
      <c r="AQ284" s="991">
        <v>8.8999999999999999E-3</v>
      </c>
      <c r="AR284" s="991">
        <v>6.7999999999999996E-3</v>
      </c>
      <c r="AS284" s="991">
        <v>2.8999999999999998E-3</v>
      </c>
      <c r="AT284" s="991">
        <v>8.9999999999999993E-3</v>
      </c>
      <c r="AU284" s="991">
        <v>6.8999999999999999E-3</v>
      </c>
      <c r="AV284" s="991">
        <v>2.8999999999999998E-3</v>
      </c>
      <c r="AW284" s="991">
        <v>8.3000000000000001E-3</v>
      </c>
      <c r="AX284" s="991">
        <v>6.3E-3</v>
      </c>
      <c r="AY284" s="991">
        <v>2.7000000000000001E-3</v>
      </c>
      <c r="AZ284" s="991">
        <v>8.3999999999999995E-3</v>
      </c>
      <c r="BA284" s="991">
        <v>6.3E-3</v>
      </c>
      <c r="BB284" s="991">
        <v>2.7000000000000001E-3</v>
      </c>
      <c r="BC284" s="991">
        <v>8.3000000000000001E-3</v>
      </c>
      <c r="BD284" s="991">
        <v>6.3E-3</v>
      </c>
      <c r="BE284" s="991">
        <v>2.7000000000000001E-3</v>
      </c>
    </row>
    <row r="285" spans="1:57" s="928" customFormat="1" ht="16.5" customHeight="1" x14ac:dyDescent="0.3">
      <c r="A285" s="929"/>
      <c r="B285" s="927"/>
      <c r="C285" s="375"/>
      <c r="D285" s="375"/>
      <c r="E285" s="1275"/>
      <c r="F285" s="937" t="s">
        <v>1409</v>
      </c>
      <c r="G285" s="936">
        <v>8.6E-3</v>
      </c>
      <c r="H285" s="936">
        <v>6.6E-3</v>
      </c>
      <c r="I285" s="936">
        <v>2.8E-3</v>
      </c>
      <c r="J285" s="936">
        <v>9.1000000000000004E-3</v>
      </c>
      <c r="K285" s="936">
        <v>6.8999999999999999E-3</v>
      </c>
      <c r="L285" s="936">
        <v>3.0000000000000001E-3</v>
      </c>
      <c r="M285" s="936">
        <v>8.9999999999999993E-3</v>
      </c>
      <c r="N285" s="936">
        <v>6.8999999999999999E-3</v>
      </c>
      <c r="O285" s="936">
        <v>2.8999999999999998E-3</v>
      </c>
      <c r="P285" s="936">
        <v>8.6999999999999994E-3</v>
      </c>
      <c r="Q285" s="936">
        <v>6.6E-3</v>
      </c>
      <c r="R285" s="936">
        <v>2.8E-3</v>
      </c>
      <c r="S285" s="936">
        <v>8.0000000000000002E-3</v>
      </c>
      <c r="T285" s="936">
        <v>6.1000000000000004E-3</v>
      </c>
      <c r="U285" s="936">
        <v>2.5999999999999999E-3</v>
      </c>
      <c r="V285" s="990">
        <v>8.0000000000000002E-3</v>
      </c>
      <c r="W285" s="990">
        <v>6.1000000000000004E-3</v>
      </c>
      <c r="X285" s="990">
        <v>2.5999999999999999E-3</v>
      </c>
      <c r="Y285" s="990">
        <v>8.0000000000000002E-3</v>
      </c>
      <c r="Z285" s="990">
        <v>6.1000000000000004E-3</v>
      </c>
      <c r="AA285" s="990">
        <v>2.5999999999999999E-3</v>
      </c>
      <c r="AB285" s="991">
        <v>8.0000000000000002E-3</v>
      </c>
      <c r="AC285" s="991">
        <v>6.1000000000000004E-3</v>
      </c>
      <c r="AD285" s="991">
        <v>2.5999999999999999E-3</v>
      </c>
      <c r="AE285" s="991">
        <v>7.7999999999999996E-3</v>
      </c>
      <c r="AF285" s="991">
        <v>5.8999999999999999E-3</v>
      </c>
      <c r="AG285" s="991">
        <v>2.5000000000000001E-3</v>
      </c>
      <c r="AH285" s="991">
        <v>8.5000000000000006E-3</v>
      </c>
      <c r="AI285" s="991">
        <v>6.4999999999999997E-3</v>
      </c>
      <c r="AJ285" s="991">
        <v>2.8E-3</v>
      </c>
      <c r="AK285" s="991">
        <v>8.5000000000000006E-3</v>
      </c>
      <c r="AL285" s="991">
        <v>6.4999999999999997E-3</v>
      </c>
      <c r="AM285" s="991">
        <v>2.8E-3</v>
      </c>
      <c r="AN285" s="991">
        <v>8.5000000000000006E-3</v>
      </c>
      <c r="AO285" s="991">
        <v>6.4999999999999997E-3</v>
      </c>
      <c r="AP285" s="991">
        <v>2.8E-3</v>
      </c>
      <c r="AQ285" s="991">
        <v>8.6999999999999994E-3</v>
      </c>
      <c r="AR285" s="991">
        <v>6.6E-3</v>
      </c>
      <c r="AS285" s="991">
        <v>2.8E-3</v>
      </c>
      <c r="AT285" s="991">
        <v>8.8000000000000005E-3</v>
      </c>
      <c r="AU285" s="991">
        <v>6.7000000000000002E-3</v>
      </c>
      <c r="AV285" s="991">
        <v>2.8999999999999998E-3</v>
      </c>
      <c r="AW285" s="991">
        <v>8.0000000000000002E-3</v>
      </c>
      <c r="AX285" s="991">
        <v>6.1000000000000004E-3</v>
      </c>
      <c r="AY285" s="991">
        <v>2.5999999999999999E-3</v>
      </c>
      <c r="AZ285" s="991">
        <v>8.0000000000000002E-3</v>
      </c>
      <c r="BA285" s="991">
        <v>6.1000000000000004E-3</v>
      </c>
      <c r="BB285" s="991">
        <v>2.5999999999999999E-3</v>
      </c>
      <c r="BC285" s="991">
        <v>8.0999999999999996E-3</v>
      </c>
      <c r="BD285" s="991">
        <v>6.1000000000000004E-3</v>
      </c>
      <c r="BE285" s="991">
        <v>2.5999999999999999E-3</v>
      </c>
    </row>
    <row r="286" spans="1:57" s="928" customFormat="1" ht="16.5" customHeight="1" x14ac:dyDescent="0.3">
      <c r="A286" s="929"/>
      <c r="B286" s="927"/>
      <c r="C286" s="375"/>
      <c r="D286" s="375"/>
      <c r="E286" s="1275"/>
      <c r="F286" s="937" t="s">
        <v>1410</v>
      </c>
      <c r="G286" s="936">
        <v>9.1000000000000004E-3</v>
      </c>
      <c r="H286" s="936">
        <v>6.8999999999999999E-3</v>
      </c>
      <c r="I286" s="936">
        <v>2.8999999999999998E-3</v>
      </c>
      <c r="J286" s="936">
        <v>8.6999999999999994E-3</v>
      </c>
      <c r="K286" s="936">
        <v>6.6E-3</v>
      </c>
      <c r="L286" s="936">
        <v>2.8E-3</v>
      </c>
      <c r="M286" s="936">
        <v>8.8999999999999999E-3</v>
      </c>
      <c r="N286" s="936">
        <v>6.7999999999999996E-3</v>
      </c>
      <c r="O286" s="936">
        <v>2.8999999999999998E-3</v>
      </c>
      <c r="P286" s="936">
        <v>8.9999999999999993E-3</v>
      </c>
      <c r="Q286" s="936">
        <v>6.8999999999999999E-3</v>
      </c>
      <c r="R286" s="936">
        <v>2.8999999999999998E-3</v>
      </c>
      <c r="S286" s="936">
        <v>8.5000000000000006E-3</v>
      </c>
      <c r="T286" s="936">
        <v>6.4999999999999997E-3</v>
      </c>
      <c r="U286" s="936">
        <v>2.8E-3</v>
      </c>
      <c r="V286" s="990">
        <v>8.3999999999999995E-3</v>
      </c>
      <c r="W286" s="990">
        <v>6.4000000000000003E-3</v>
      </c>
      <c r="X286" s="990">
        <v>2.7000000000000001E-3</v>
      </c>
      <c r="Y286" s="990">
        <v>8.5000000000000006E-3</v>
      </c>
      <c r="Z286" s="990">
        <v>6.4999999999999997E-3</v>
      </c>
      <c r="AA286" s="990">
        <v>2.8E-3</v>
      </c>
      <c r="AB286" s="991">
        <v>8.6999999999999994E-3</v>
      </c>
      <c r="AC286" s="991">
        <v>6.6E-3</v>
      </c>
      <c r="AD286" s="991">
        <v>2.8E-3</v>
      </c>
      <c r="AE286" s="991">
        <v>8.6E-3</v>
      </c>
      <c r="AF286" s="991">
        <v>6.4999999999999997E-3</v>
      </c>
      <c r="AG286" s="991">
        <v>2.8E-3</v>
      </c>
      <c r="AH286" s="991">
        <v>8.8999999999999999E-3</v>
      </c>
      <c r="AI286" s="991">
        <v>6.7999999999999996E-3</v>
      </c>
      <c r="AJ286" s="991">
        <v>2.8999999999999998E-3</v>
      </c>
      <c r="AK286" s="991">
        <v>8.8999999999999999E-3</v>
      </c>
      <c r="AL286" s="991">
        <v>6.7999999999999996E-3</v>
      </c>
      <c r="AM286" s="991">
        <v>2.8999999999999998E-3</v>
      </c>
      <c r="AN286" s="991">
        <v>8.8999999999999999E-3</v>
      </c>
      <c r="AO286" s="991">
        <v>6.7999999999999996E-3</v>
      </c>
      <c r="AP286" s="991">
        <v>2.8999999999999998E-3</v>
      </c>
      <c r="AQ286" s="991">
        <v>8.8999999999999999E-3</v>
      </c>
      <c r="AR286" s="991">
        <v>6.7999999999999996E-3</v>
      </c>
      <c r="AS286" s="991">
        <v>2.8999999999999998E-3</v>
      </c>
      <c r="AT286" s="991">
        <v>8.8999999999999999E-3</v>
      </c>
      <c r="AU286" s="991">
        <v>6.7999999999999996E-3</v>
      </c>
      <c r="AV286" s="991">
        <v>2.8999999999999998E-3</v>
      </c>
      <c r="AW286" s="991">
        <v>8.2000000000000007E-3</v>
      </c>
      <c r="AX286" s="991">
        <v>6.3E-3</v>
      </c>
      <c r="AY286" s="991">
        <v>2.7000000000000001E-3</v>
      </c>
      <c r="AZ286" s="991">
        <v>8.3000000000000001E-3</v>
      </c>
      <c r="BA286" s="991">
        <v>6.3E-3</v>
      </c>
      <c r="BB286" s="991">
        <v>2.7000000000000001E-3</v>
      </c>
      <c r="BC286" s="991">
        <v>8.3000000000000001E-3</v>
      </c>
      <c r="BD286" s="991">
        <v>6.3E-3</v>
      </c>
      <c r="BE286" s="991">
        <v>2.7000000000000001E-3</v>
      </c>
    </row>
    <row r="287" spans="1:57" s="928" customFormat="1" ht="16.5" customHeight="1" x14ac:dyDescent="0.3">
      <c r="A287" s="929"/>
      <c r="B287" s="927"/>
      <c r="C287" s="375"/>
      <c r="D287" s="375"/>
      <c r="E287" s="1275"/>
      <c r="F287" s="937" t="s">
        <v>1411</v>
      </c>
      <c r="G287" s="936">
        <v>7.7000000000000002E-3</v>
      </c>
      <c r="H287" s="936">
        <v>5.8999999999999999E-3</v>
      </c>
      <c r="I287" s="936">
        <v>2.5000000000000001E-3</v>
      </c>
      <c r="J287" s="936">
        <v>7.7999999999999996E-3</v>
      </c>
      <c r="K287" s="936">
        <v>5.8999999999999999E-3</v>
      </c>
      <c r="L287" s="936">
        <v>2.5000000000000001E-3</v>
      </c>
      <c r="M287" s="936">
        <v>7.7999999999999996E-3</v>
      </c>
      <c r="N287" s="936">
        <v>5.8999999999999999E-3</v>
      </c>
      <c r="O287" s="936">
        <v>2.5000000000000001E-3</v>
      </c>
      <c r="P287" s="936">
        <v>7.7000000000000002E-3</v>
      </c>
      <c r="Q287" s="936">
        <v>5.8999999999999999E-3</v>
      </c>
      <c r="R287" s="936">
        <v>2.5000000000000001E-3</v>
      </c>
      <c r="S287" s="936">
        <v>7.9000000000000008E-3</v>
      </c>
      <c r="T287" s="936">
        <v>6.0000000000000001E-3</v>
      </c>
      <c r="U287" s="936">
        <v>2.5999999999999999E-3</v>
      </c>
      <c r="V287" s="990">
        <v>7.9000000000000008E-3</v>
      </c>
      <c r="W287" s="990">
        <v>6.0000000000000001E-3</v>
      </c>
      <c r="X287" s="990">
        <v>2.5999999999999999E-3</v>
      </c>
      <c r="Y287" s="990">
        <v>7.9000000000000008E-3</v>
      </c>
      <c r="Z287" s="990">
        <v>6.0000000000000001E-3</v>
      </c>
      <c r="AA287" s="990">
        <v>2.5999999999999999E-3</v>
      </c>
      <c r="AB287" s="991">
        <v>7.9000000000000008E-3</v>
      </c>
      <c r="AC287" s="991">
        <v>6.0000000000000001E-3</v>
      </c>
      <c r="AD287" s="991">
        <v>2.5999999999999999E-3</v>
      </c>
      <c r="AE287" s="991">
        <v>8.0000000000000002E-3</v>
      </c>
      <c r="AF287" s="991">
        <v>6.1000000000000004E-3</v>
      </c>
      <c r="AG287" s="991">
        <v>2.5999999999999999E-3</v>
      </c>
      <c r="AH287" s="991">
        <v>7.6E-3</v>
      </c>
      <c r="AI287" s="991">
        <v>5.7000000000000002E-3</v>
      </c>
      <c r="AJ287" s="991">
        <v>2.5000000000000001E-3</v>
      </c>
      <c r="AK287" s="991">
        <v>7.4999999999999997E-3</v>
      </c>
      <c r="AL287" s="991">
        <v>5.7000000000000002E-3</v>
      </c>
      <c r="AM287" s="991">
        <v>2.5000000000000001E-3</v>
      </c>
      <c r="AN287" s="991">
        <v>7.6E-3</v>
      </c>
      <c r="AO287" s="991">
        <v>5.7999999999999996E-3</v>
      </c>
      <c r="AP287" s="991">
        <v>2.5000000000000001E-3</v>
      </c>
      <c r="AQ287" s="991">
        <v>7.4999999999999997E-3</v>
      </c>
      <c r="AR287" s="991">
        <v>5.7000000000000002E-3</v>
      </c>
      <c r="AS287" s="991">
        <v>2.3999999999999998E-3</v>
      </c>
      <c r="AT287" s="991">
        <v>7.4999999999999997E-3</v>
      </c>
      <c r="AU287" s="991">
        <v>5.7000000000000002E-3</v>
      </c>
      <c r="AV287" s="991">
        <v>2.3999999999999998E-3</v>
      </c>
      <c r="AW287" s="991">
        <v>7.4000000000000003E-3</v>
      </c>
      <c r="AX287" s="991">
        <v>5.5999999999999999E-3</v>
      </c>
      <c r="AY287" s="991">
        <v>2.3999999999999998E-3</v>
      </c>
      <c r="AZ287" s="991">
        <v>7.3000000000000001E-3</v>
      </c>
      <c r="BA287" s="991">
        <v>5.5999999999999999E-3</v>
      </c>
      <c r="BB287" s="991">
        <v>2.3999999999999998E-3</v>
      </c>
      <c r="BC287" s="991">
        <v>7.4000000000000003E-3</v>
      </c>
      <c r="BD287" s="991">
        <v>5.5999999999999999E-3</v>
      </c>
      <c r="BE287" s="991">
        <v>2.3999999999999998E-3</v>
      </c>
    </row>
    <row r="288" spans="1:57" s="928" customFormat="1" ht="16.5" customHeight="1" x14ac:dyDescent="0.3">
      <c r="A288" s="929"/>
      <c r="B288" s="927"/>
      <c r="C288" s="375"/>
      <c r="D288" s="375"/>
      <c r="E288" s="1275"/>
      <c r="F288" s="937" t="s">
        <v>1412</v>
      </c>
      <c r="G288" s="936">
        <v>7.6E-3</v>
      </c>
      <c r="H288" s="936">
        <v>5.7999999999999996E-3</v>
      </c>
      <c r="I288" s="936">
        <v>2.5000000000000001E-3</v>
      </c>
      <c r="J288" s="936">
        <v>7.6E-3</v>
      </c>
      <c r="K288" s="936">
        <v>5.7999999999999996E-3</v>
      </c>
      <c r="L288" s="936">
        <v>2.5000000000000001E-3</v>
      </c>
      <c r="M288" s="936">
        <v>7.6E-3</v>
      </c>
      <c r="N288" s="936">
        <v>5.7999999999999996E-3</v>
      </c>
      <c r="O288" s="936">
        <v>2.5000000000000001E-3</v>
      </c>
      <c r="P288" s="936">
        <v>7.4999999999999997E-3</v>
      </c>
      <c r="Q288" s="936">
        <v>5.7000000000000002E-3</v>
      </c>
      <c r="R288" s="936">
        <v>2.3999999999999998E-3</v>
      </c>
      <c r="S288" s="936">
        <v>7.7000000000000002E-3</v>
      </c>
      <c r="T288" s="936">
        <v>5.8999999999999999E-3</v>
      </c>
      <c r="U288" s="936">
        <v>2.5000000000000001E-3</v>
      </c>
      <c r="V288" s="990">
        <v>7.7000000000000002E-3</v>
      </c>
      <c r="W288" s="990">
        <v>5.7999999999999996E-3</v>
      </c>
      <c r="X288" s="990">
        <v>2.5000000000000001E-3</v>
      </c>
      <c r="Y288" s="990">
        <v>7.7000000000000002E-3</v>
      </c>
      <c r="Z288" s="990">
        <v>5.7999999999999996E-3</v>
      </c>
      <c r="AA288" s="990">
        <v>2.5000000000000001E-3</v>
      </c>
      <c r="AB288" s="991">
        <v>7.6E-3</v>
      </c>
      <c r="AC288" s="991">
        <v>5.7999999999999996E-3</v>
      </c>
      <c r="AD288" s="991">
        <v>2.5000000000000001E-3</v>
      </c>
      <c r="AE288" s="991">
        <v>7.6E-3</v>
      </c>
      <c r="AF288" s="991">
        <v>5.7999999999999996E-3</v>
      </c>
      <c r="AG288" s="991">
        <v>2.5000000000000001E-3</v>
      </c>
      <c r="AH288" s="991">
        <v>7.4000000000000003E-3</v>
      </c>
      <c r="AI288" s="991">
        <v>5.7000000000000002E-3</v>
      </c>
      <c r="AJ288" s="991">
        <v>2.3999999999999998E-3</v>
      </c>
      <c r="AK288" s="991">
        <v>7.4999999999999997E-3</v>
      </c>
      <c r="AL288" s="991">
        <v>5.7000000000000002E-3</v>
      </c>
      <c r="AM288" s="991">
        <v>2.3999999999999998E-3</v>
      </c>
      <c r="AN288" s="991">
        <v>7.4000000000000003E-3</v>
      </c>
      <c r="AO288" s="991">
        <v>5.5999999999999999E-3</v>
      </c>
      <c r="AP288" s="991">
        <v>2.3999999999999998E-3</v>
      </c>
      <c r="AQ288" s="991">
        <v>7.4000000000000003E-3</v>
      </c>
      <c r="AR288" s="991">
        <v>5.5999999999999999E-3</v>
      </c>
      <c r="AS288" s="991">
        <v>2.3999999999999998E-3</v>
      </c>
      <c r="AT288" s="991">
        <v>7.4000000000000003E-3</v>
      </c>
      <c r="AU288" s="991">
        <v>5.5999999999999999E-3</v>
      </c>
      <c r="AV288" s="991">
        <v>2.3999999999999998E-3</v>
      </c>
      <c r="AW288" s="991">
        <v>7.1999999999999998E-3</v>
      </c>
      <c r="AX288" s="991">
        <v>5.4999999999999997E-3</v>
      </c>
      <c r="AY288" s="991">
        <v>2.3E-3</v>
      </c>
      <c r="AZ288" s="991">
        <v>7.3000000000000001E-3</v>
      </c>
      <c r="BA288" s="991">
        <v>5.4999999999999997E-3</v>
      </c>
      <c r="BB288" s="991">
        <v>2.3999999999999998E-3</v>
      </c>
      <c r="BC288" s="991">
        <v>7.3000000000000001E-3</v>
      </c>
      <c r="BD288" s="991">
        <v>5.4999999999999997E-3</v>
      </c>
      <c r="BE288" s="991">
        <v>2.3999999999999998E-3</v>
      </c>
    </row>
    <row r="289" spans="1:57" s="928" customFormat="1" ht="16.5" customHeight="1" x14ac:dyDescent="0.3">
      <c r="A289" s="929"/>
      <c r="B289" s="927"/>
      <c r="C289" s="375"/>
      <c r="D289" s="375"/>
      <c r="E289" s="1275"/>
      <c r="F289" s="937" t="s">
        <v>1413</v>
      </c>
      <c r="G289" s="936">
        <v>9.2999999999999992E-3</v>
      </c>
      <c r="H289" s="936">
        <v>7.1000000000000004E-3</v>
      </c>
      <c r="I289" s="936">
        <v>3.0000000000000001E-3</v>
      </c>
      <c r="J289" s="936">
        <v>9.1999999999999998E-3</v>
      </c>
      <c r="K289" s="936">
        <v>7.0000000000000001E-3</v>
      </c>
      <c r="L289" s="936">
        <v>3.0000000000000001E-3</v>
      </c>
      <c r="M289" s="936">
        <v>8.8000000000000005E-3</v>
      </c>
      <c r="N289" s="936">
        <v>6.7000000000000002E-3</v>
      </c>
      <c r="O289" s="936">
        <v>2.8999999999999998E-3</v>
      </c>
      <c r="P289" s="936">
        <v>8.8000000000000005E-3</v>
      </c>
      <c r="Q289" s="936">
        <v>6.7000000000000002E-3</v>
      </c>
      <c r="R289" s="936">
        <v>2.8999999999999998E-3</v>
      </c>
      <c r="S289" s="936">
        <v>8.3999999999999995E-3</v>
      </c>
      <c r="T289" s="936">
        <v>6.3E-3</v>
      </c>
      <c r="U289" s="936">
        <v>2.7000000000000001E-3</v>
      </c>
      <c r="V289" s="990">
        <v>8.3999999999999995E-3</v>
      </c>
      <c r="W289" s="990">
        <v>6.4000000000000003E-3</v>
      </c>
      <c r="X289" s="990">
        <v>2.7000000000000001E-3</v>
      </c>
      <c r="Y289" s="990">
        <v>8.3999999999999995E-3</v>
      </c>
      <c r="Z289" s="990">
        <v>6.4000000000000003E-3</v>
      </c>
      <c r="AA289" s="990">
        <v>2.7000000000000001E-3</v>
      </c>
      <c r="AB289" s="991">
        <v>8.3999999999999995E-3</v>
      </c>
      <c r="AC289" s="991">
        <v>6.4000000000000003E-3</v>
      </c>
      <c r="AD289" s="991">
        <v>2.7000000000000001E-3</v>
      </c>
      <c r="AE289" s="991">
        <v>8.5000000000000006E-3</v>
      </c>
      <c r="AF289" s="991">
        <v>6.4000000000000003E-3</v>
      </c>
      <c r="AG289" s="991">
        <v>2.8E-3</v>
      </c>
      <c r="AH289" s="991">
        <v>9.1000000000000004E-3</v>
      </c>
      <c r="AI289" s="991">
        <v>6.8999999999999999E-3</v>
      </c>
      <c r="AJ289" s="991">
        <v>3.0000000000000001E-3</v>
      </c>
      <c r="AK289" s="991">
        <v>9.2999999999999992E-3</v>
      </c>
      <c r="AL289" s="991">
        <v>7.1000000000000004E-3</v>
      </c>
      <c r="AM289" s="991">
        <v>3.0000000000000001E-3</v>
      </c>
      <c r="AN289" s="991">
        <v>9.2999999999999992E-3</v>
      </c>
      <c r="AO289" s="991">
        <v>7.1000000000000004E-3</v>
      </c>
      <c r="AP289" s="991">
        <v>3.0000000000000001E-3</v>
      </c>
      <c r="AQ289" s="991">
        <v>9.2999999999999992E-3</v>
      </c>
      <c r="AR289" s="991">
        <v>7.0000000000000001E-3</v>
      </c>
      <c r="AS289" s="991">
        <v>3.0000000000000001E-3</v>
      </c>
      <c r="AT289" s="991">
        <v>9.1999999999999998E-3</v>
      </c>
      <c r="AU289" s="991">
        <v>7.0000000000000001E-3</v>
      </c>
      <c r="AV289" s="991">
        <v>3.0000000000000001E-3</v>
      </c>
      <c r="AW289" s="991">
        <v>8.3999999999999995E-3</v>
      </c>
      <c r="AX289" s="991">
        <v>6.3E-3</v>
      </c>
      <c r="AY289" s="991">
        <v>2.7000000000000001E-3</v>
      </c>
      <c r="AZ289" s="991">
        <v>8.3999999999999995E-3</v>
      </c>
      <c r="BA289" s="991">
        <v>6.4000000000000003E-3</v>
      </c>
      <c r="BB289" s="991">
        <v>2.7000000000000001E-3</v>
      </c>
      <c r="BC289" s="991">
        <v>8.3999999999999995E-3</v>
      </c>
      <c r="BD289" s="991">
        <v>6.4000000000000003E-3</v>
      </c>
      <c r="BE289" s="991">
        <v>2.7000000000000001E-3</v>
      </c>
    </row>
    <row r="290" spans="1:57" s="928" customFormat="1" ht="16.5" customHeight="1" x14ac:dyDescent="0.3">
      <c r="A290" s="929"/>
      <c r="B290" s="927"/>
      <c r="C290" s="375"/>
      <c r="D290" s="375"/>
      <c r="E290" s="1275"/>
      <c r="F290" s="937" t="s">
        <v>1414</v>
      </c>
      <c r="G290" s="936">
        <v>1.09E-2</v>
      </c>
      <c r="H290" s="936">
        <v>8.3000000000000001E-3</v>
      </c>
      <c r="I290" s="936">
        <v>3.5000000000000001E-3</v>
      </c>
      <c r="J290" s="936">
        <v>1.09E-2</v>
      </c>
      <c r="K290" s="936">
        <v>8.3000000000000001E-3</v>
      </c>
      <c r="L290" s="936">
        <v>3.5999999999999999E-3</v>
      </c>
      <c r="M290" s="936">
        <v>1.09E-2</v>
      </c>
      <c r="N290" s="936">
        <v>8.3000000000000001E-3</v>
      </c>
      <c r="O290" s="936">
        <v>3.5999999999999999E-3</v>
      </c>
      <c r="P290" s="936">
        <v>1.09E-2</v>
      </c>
      <c r="Q290" s="936">
        <v>8.3000000000000001E-3</v>
      </c>
      <c r="R290" s="936">
        <v>3.5000000000000001E-3</v>
      </c>
      <c r="S290" s="936">
        <v>0.01</v>
      </c>
      <c r="T290" s="936">
        <v>7.6E-3</v>
      </c>
      <c r="U290" s="936">
        <v>3.3E-3</v>
      </c>
      <c r="V290" s="990">
        <v>1.01E-2</v>
      </c>
      <c r="W290" s="990">
        <v>7.6E-3</v>
      </c>
      <c r="X290" s="990">
        <v>3.3E-3</v>
      </c>
      <c r="Y290" s="990">
        <v>1.01E-2</v>
      </c>
      <c r="Z290" s="990">
        <v>7.7000000000000002E-3</v>
      </c>
      <c r="AA290" s="990">
        <v>3.3E-3</v>
      </c>
      <c r="AB290" s="991">
        <v>1.01E-2</v>
      </c>
      <c r="AC290" s="991">
        <v>7.7000000000000002E-3</v>
      </c>
      <c r="AD290" s="991">
        <v>3.3E-3</v>
      </c>
      <c r="AE290" s="991">
        <v>1.01E-2</v>
      </c>
      <c r="AF290" s="991">
        <v>7.7000000000000002E-3</v>
      </c>
      <c r="AG290" s="991">
        <v>3.3E-3</v>
      </c>
      <c r="AH290" s="991">
        <v>1.0200000000000001E-2</v>
      </c>
      <c r="AI290" s="991">
        <v>7.7999999999999996E-3</v>
      </c>
      <c r="AJ290" s="991">
        <v>3.3E-3</v>
      </c>
      <c r="AK290" s="991">
        <v>1.0200000000000001E-2</v>
      </c>
      <c r="AL290" s="991">
        <v>7.7999999999999996E-3</v>
      </c>
      <c r="AM290" s="991">
        <v>3.3E-3</v>
      </c>
      <c r="AN290" s="991">
        <v>1.03E-2</v>
      </c>
      <c r="AO290" s="991">
        <v>7.7999999999999996E-3</v>
      </c>
      <c r="AP290" s="991">
        <v>3.3E-3</v>
      </c>
      <c r="AQ290" s="991">
        <v>1.0200000000000001E-2</v>
      </c>
      <c r="AR290" s="991">
        <v>7.7999999999999996E-3</v>
      </c>
      <c r="AS290" s="991">
        <v>3.3E-3</v>
      </c>
      <c r="AT290" s="991">
        <v>1.03E-2</v>
      </c>
      <c r="AU290" s="991">
        <v>7.7999999999999996E-3</v>
      </c>
      <c r="AV290" s="991">
        <v>3.3E-3</v>
      </c>
      <c r="AW290" s="991">
        <v>8.5000000000000006E-3</v>
      </c>
      <c r="AX290" s="991">
        <v>6.4999999999999997E-3</v>
      </c>
      <c r="AY290" s="991">
        <v>2.8E-3</v>
      </c>
      <c r="AZ290" s="991">
        <v>8.5000000000000006E-3</v>
      </c>
      <c r="BA290" s="991">
        <v>6.4999999999999997E-3</v>
      </c>
      <c r="BB290" s="991">
        <v>2.8E-3</v>
      </c>
      <c r="BC290" s="991">
        <v>8.3000000000000001E-3</v>
      </c>
      <c r="BD290" s="991">
        <v>6.3E-3</v>
      </c>
      <c r="BE290" s="991">
        <v>2.7000000000000001E-3</v>
      </c>
    </row>
    <row r="291" spans="1:57" s="928" customFormat="1" ht="16.5" customHeight="1" x14ac:dyDescent="0.3">
      <c r="A291" s="929"/>
      <c r="B291" s="927"/>
      <c r="C291" s="375"/>
      <c r="D291" s="375"/>
      <c r="E291" s="1275"/>
      <c r="F291" s="937" t="s">
        <v>1415</v>
      </c>
      <c r="G291" s="936">
        <v>8.6E-3</v>
      </c>
      <c r="H291" s="936">
        <v>6.4999999999999997E-3</v>
      </c>
      <c r="I291" s="936">
        <v>2.8E-3</v>
      </c>
      <c r="J291" s="936">
        <v>8.6999999999999994E-3</v>
      </c>
      <c r="K291" s="936">
        <v>6.6E-3</v>
      </c>
      <c r="L291" s="936">
        <v>2.8E-3</v>
      </c>
      <c r="M291" s="936">
        <v>8.3999999999999995E-3</v>
      </c>
      <c r="N291" s="936">
        <v>6.4000000000000003E-3</v>
      </c>
      <c r="O291" s="936">
        <v>2.7000000000000001E-3</v>
      </c>
      <c r="P291" s="936">
        <v>8.2000000000000007E-3</v>
      </c>
      <c r="Q291" s="936">
        <v>6.1999999999999998E-3</v>
      </c>
      <c r="R291" s="936">
        <v>2.7000000000000001E-3</v>
      </c>
      <c r="S291" s="936">
        <v>8.0000000000000002E-3</v>
      </c>
      <c r="T291" s="936">
        <v>6.1000000000000004E-3</v>
      </c>
      <c r="U291" s="936">
        <v>2.5999999999999999E-3</v>
      </c>
      <c r="V291" s="990">
        <v>8.3000000000000001E-3</v>
      </c>
      <c r="W291" s="990">
        <v>6.3E-3</v>
      </c>
      <c r="X291" s="990">
        <v>2.7000000000000001E-3</v>
      </c>
      <c r="Y291" s="990">
        <v>8.3000000000000001E-3</v>
      </c>
      <c r="Z291" s="990">
        <v>6.3E-3</v>
      </c>
      <c r="AA291" s="990">
        <v>2.7000000000000001E-3</v>
      </c>
      <c r="AB291" s="991">
        <v>8.3000000000000001E-3</v>
      </c>
      <c r="AC291" s="991">
        <v>6.3E-3</v>
      </c>
      <c r="AD291" s="991">
        <v>2.7000000000000001E-3</v>
      </c>
      <c r="AE291" s="991">
        <v>8.3999999999999995E-3</v>
      </c>
      <c r="AF291" s="991">
        <v>6.4000000000000003E-3</v>
      </c>
      <c r="AG291" s="991">
        <v>2.7000000000000001E-3</v>
      </c>
      <c r="AH291" s="991">
        <v>8.8000000000000005E-3</v>
      </c>
      <c r="AI291" s="991">
        <v>6.7000000000000002E-3</v>
      </c>
      <c r="AJ291" s="991">
        <v>2.8999999999999998E-3</v>
      </c>
      <c r="AK291" s="991">
        <v>8.8000000000000005E-3</v>
      </c>
      <c r="AL291" s="991">
        <v>6.7000000000000002E-3</v>
      </c>
      <c r="AM291" s="991">
        <v>2.8999999999999998E-3</v>
      </c>
      <c r="AN291" s="991">
        <v>8.8000000000000005E-3</v>
      </c>
      <c r="AO291" s="991">
        <v>6.7000000000000002E-3</v>
      </c>
      <c r="AP291" s="991">
        <v>2.8999999999999998E-3</v>
      </c>
      <c r="AQ291" s="991">
        <v>8.8999999999999999E-3</v>
      </c>
      <c r="AR291" s="991">
        <v>6.7000000000000002E-3</v>
      </c>
      <c r="AS291" s="991">
        <v>2.8999999999999998E-3</v>
      </c>
      <c r="AT291" s="991">
        <v>8.8999999999999999E-3</v>
      </c>
      <c r="AU291" s="991">
        <v>6.7000000000000002E-3</v>
      </c>
      <c r="AV291" s="991">
        <v>2.8999999999999998E-3</v>
      </c>
      <c r="AW291" s="991">
        <v>8.8000000000000005E-3</v>
      </c>
      <c r="AX291" s="991">
        <v>6.7000000000000002E-3</v>
      </c>
      <c r="AY291" s="991">
        <v>2.8E-3</v>
      </c>
      <c r="AZ291" s="991">
        <v>8.8000000000000005E-3</v>
      </c>
      <c r="BA291" s="991">
        <v>6.7000000000000002E-3</v>
      </c>
      <c r="BB291" s="991">
        <v>2.8E-3</v>
      </c>
      <c r="BC291" s="991">
        <v>8.6999999999999994E-3</v>
      </c>
      <c r="BD291" s="991">
        <v>6.6E-3</v>
      </c>
      <c r="BE291" s="991">
        <v>2.8E-3</v>
      </c>
    </row>
    <row r="292" spans="1:57" s="928" customFormat="1" ht="16.5" customHeight="1" x14ac:dyDescent="0.3">
      <c r="A292" s="929"/>
      <c r="B292" s="927"/>
      <c r="C292" s="375"/>
      <c r="D292" s="375"/>
      <c r="E292" s="1275"/>
      <c r="F292" s="937" t="s">
        <v>1416</v>
      </c>
      <c r="G292" s="936">
        <v>9.7999999999999997E-3</v>
      </c>
      <c r="H292" s="936">
        <v>7.4999999999999997E-3</v>
      </c>
      <c r="I292" s="936">
        <v>3.2000000000000002E-3</v>
      </c>
      <c r="J292" s="936">
        <v>9.7000000000000003E-3</v>
      </c>
      <c r="K292" s="936">
        <v>7.4000000000000003E-3</v>
      </c>
      <c r="L292" s="936">
        <v>3.2000000000000002E-3</v>
      </c>
      <c r="M292" s="936">
        <v>9.7000000000000003E-3</v>
      </c>
      <c r="N292" s="936">
        <v>7.3000000000000001E-3</v>
      </c>
      <c r="O292" s="936">
        <v>3.0999999999999999E-3</v>
      </c>
      <c r="P292" s="936">
        <v>9.7000000000000003E-3</v>
      </c>
      <c r="Q292" s="936">
        <v>7.3000000000000001E-3</v>
      </c>
      <c r="R292" s="936">
        <v>3.0999999999999999E-3</v>
      </c>
      <c r="S292" s="936">
        <v>8.8999999999999999E-3</v>
      </c>
      <c r="T292" s="936">
        <v>6.7000000000000002E-3</v>
      </c>
      <c r="U292" s="936">
        <v>2.8999999999999998E-3</v>
      </c>
      <c r="V292" s="990">
        <v>8.8999999999999999E-3</v>
      </c>
      <c r="W292" s="990">
        <v>6.7000000000000002E-3</v>
      </c>
      <c r="X292" s="990">
        <v>2.8999999999999998E-3</v>
      </c>
      <c r="Y292" s="990">
        <v>8.8999999999999999E-3</v>
      </c>
      <c r="Z292" s="990">
        <v>6.7000000000000002E-3</v>
      </c>
      <c r="AA292" s="990">
        <v>2.8999999999999998E-3</v>
      </c>
      <c r="AB292" s="991">
        <v>8.8999999999999999E-3</v>
      </c>
      <c r="AC292" s="991">
        <v>6.7000000000000002E-3</v>
      </c>
      <c r="AD292" s="991">
        <v>2.8999999999999998E-3</v>
      </c>
      <c r="AE292" s="991">
        <v>8.8999999999999999E-3</v>
      </c>
      <c r="AF292" s="991">
        <v>6.7999999999999996E-3</v>
      </c>
      <c r="AG292" s="991">
        <v>2.8999999999999998E-3</v>
      </c>
      <c r="AH292" s="991">
        <v>9.2999999999999992E-3</v>
      </c>
      <c r="AI292" s="991">
        <v>7.1000000000000004E-3</v>
      </c>
      <c r="AJ292" s="991">
        <v>3.0000000000000001E-3</v>
      </c>
      <c r="AK292" s="991">
        <v>9.2999999999999992E-3</v>
      </c>
      <c r="AL292" s="991">
        <v>7.1000000000000004E-3</v>
      </c>
      <c r="AM292" s="991">
        <v>3.0000000000000001E-3</v>
      </c>
      <c r="AN292" s="991">
        <v>9.2999999999999992E-3</v>
      </c>
      <c r="AO292" s="991">
        <v>7.1000000000000004E-3</v>
      </c>
      <c r="AP292" s="991">
        <v>3.0000000000000001E-3</v>
      </c>
      <c r="AQ292" s="991">
        <v>9.4000000000000004E-3</v>
      </c>
      <c r="AR292" s="991">
        <v>7.1000000000000004E-3</v>
      </c>
      <c r="AS292" s="991">
        <v>3.0000000000000001E-3</v>
      </c>
      <c r="AT292" s="991">
        <v>9.4000000000000004E-3</v>
      </c>
      <c r="AU292" s="991">
        <v>7.1000000000000004E-3</v>
      </c>
      <c r="AV292" s="991">
        <v>3.0000000000000001E-3</v>
      </c>
      <c r="AW292" s="991">
        <v>8.5000000000000006E-3</v>
      </c>
      <c r="AX292" s="991">
        <v>6.4000000000000003E-3</v>
      </c>
      <c r="AY292" s="991">
        <v>2.8E-3</v>
      </c>
      <c r="AZ292" s="991">
        <v>8.3999999999999995E-3</v>
      </c>
      <c r="BA292" s="991">
        <v>6.4000000000000003E-3</v>
      </c>
      <c r="BB292" s="991">
        <v>2.7000000000000001E-3</v>
      </c>
      <c r="BC292" s="991">
        <v>8.5000000000000006E-3</v>
      </c>
      <c r="BD292" s="991">
        <v>6.4999999999999997E-3</v>
      </c>
      <c r="BE292" s="991">
        <v>2.8E-3</v>
      </c>
    </row>
    <row r="293" spans="1:57" s="928" customFormat="1" ht="16.5" customHeight="1" x14ac:dyDescent="0.3">
      <c r="A293" s="929"/>
      <c r="B293" s="927"/>
      <c r="C293" s="375"/>
      <c r="D293" s="375"/>
      <c r="E293" s="1275"/>
      <c r="F293" s="937" t="s">
        <v>1417</v>
      </c>
      <c r="G293" s="936">
        <v>7.9000000000000008E-3</v>
      </c>
      <c r="H293" s="936">
        <v>6.0000000000000001E-3</v>
      </c>
      <c r="I293" s="936">
        <v>2.5999999999999999E-3</v>
      </c>
      <c r="J293" s="936">
        <v>7.9000000000000008E-3</v>
      </c>
      <c r="K293" s="936">
        <v>6.0000000000000001E-3</v>
      </c>
      <c r="L293" s="936">
        <v>2.5999999999999999E-3</v>
      </c>
      <c r="M293" s="936">
        <v>7.9000000000000008E-3</v>
      </c>
      <c r="N293" s="936">
        <v>6.0000000000000001E-3</v>
      </c>
      <c r="O293" s="936">
        <v>2.5999999999999999E-3</v>
      </c>
      <c r="P293" s="936">
        <v>7.9000000000000008E-3</v>
      </c>
      <c r="Q293" s="936">
        <v>6.0000000000000001E-3</v>
      </c>
      <c r="R293" s="936">
        <v>2.5999999999999999E-3</v>
      </c>
      <c r="S293" s="936">
        <v>8.0999999999999996E-3</v>
      </c>
      <c r="T293" s="936">
        <v>6.1000000000000004E-3</v>
      </c>
      <c r="U293" s="936">
        <v>2.5999999999999999E-3</v>
      </c>
      <c r="V293" s="990">
        <v>8.0000000000000002E-3</v>
      </c>
      <c r="W293" s="990">
        <v>6.1000000000000004E-3</v>
      </c>
      <c r="X293" s="990">
        <v>2.5999999999999999E-3</v>
      </c>
      <c r="Y293" s="990">
        <v>8.0000000000000002E-3</v>
      </c>
      <c r="Z293" s="990">
        <v>6.1000000000000004E-3</v>
      </c>
      <c r="AA293" s="990">
        <v>2.5999999999999999E-3</v>
      </c>
      <c r="AB293" s="991">
        <v>8.0000000000000002E-3</v>
      </c>
      <c r="AC293" s="991">
        <v>6.1000000000000004E-3</v>
      </c>
      <c r="AD293" s="991">
        <v>2.5999999999999999E-3</v>
      </c>
      <c r="AE293" s="991">
        <v>8.0000000000000002E-3</v>
      </c>
      <c r="AF293" s="991">
        <v>6.1000000000000004E-3</v>
      </c>
      <c r="AG293" s="991">
        <v>2.5999999999999999E-3</v>
      </c>
      <c r="AH293" s="991">
        <v>7.4999999999999997E-3</v>
      </c>
      <c r="AI293" s="991">
        <v>5.7000000000000002E-3</v>
      </c>
      <c r="AJ293" s="991">
        <v>2.3999999999999998E-3</v>
      </c>
      <c r="AK293" s="991">
        <v>7.4999999999999997E-3</v>
      </c>
      <c r="AL293" s="991">
        <v>5.7000000000000002E-3</v>
      </c>
      <c r="AM293" s="991">
        <v>2.3999999999999998E-3</v>
      </c>
      <c r="AN293" s="991">
        <v>7.4999999999999997E-3</v>
      </c>
      <c r="AO293" s="991">
        <v>5.7000000000000002E-3</v>
      </c>
      <c r="AP293" s="991">
        <v>2.3999999999999998E-3</v>
      </c>
      <c r="AQ293" s="991">
        <v>7.4999999999999997E-3</v>
      </c>
      <c r="AR293" s="991">
        <v>5.7000000000000002E-3</v>
      </c>
      <c r="AS293" s="991">
        <v>2.3999999999999998E-3</v>
      </c>
      <c r="AT293" s="991">
        <v>7.4999999999999997E-3</v>
      </c>
      <c r="AU293" s="991">
        <v>5.7000000000000002E-3</v>
      </c>
      <c r="AV293" s="991">
        <v>2.3999999999999998E-3</v>
      </c>
      <c r="AW293" s="991">
        <v>7.3000000000000001E-3</v>
      </c>
      <c r="AX293" s="991">
        <v>5.4999999999999997E-3</v>
      </c>
      <c r="AY293" s="991">
        <v>2.3999999999999998E-3</v>
      </c>
      <c r="AZ293" s="991">
        <v>7.3000000000000001E-3</v>
      </c>
      <c r="BA293" s="991">
        <v>5.4999999999999997E-3</v>
      </c>
      <c r="BB293" s="991">
        <v>2.3999999999999998E-3</v>
      </c>
      <c r="BC293" s="991">
        <v>7.1999999999999998E-3</v>
      </c>
      <c r="BD293" s="991">
        <v>5.4999999999999997E-3</v>
      </c>
      <c r="BE293" s="991">
        <v>2.3999999999999998E-3</v>
      </c>
    </row>
    <row r="294" spans="1:57" s="928" customFormat="1" ht="16.5" customHeight="1" x14ac:dyDescent="0.3">
      <c r="A294" s="929"/>
      <c r="B294" s="927"/>
      <c r="C294" s="375"/>
      <c r="D294" s="375"/>
      <c r="E294" s="1275"/>
      <c r="F294" s="937" t="s">
        <v>1418</v>
      </c>
      <c r="G294" s="936">
        <v>8.0999999999999996E-3</v>
      </c>
      <c r="H294" s="936">
        <v>6.1000000000000004E-3</v>
      </c>
      <c r="I294" s="936">
        <v>2.5999999999999999E-3</v>
      </c>
      <c r="J294" s="936">
        <v>8.0999999999999996E-3</v>
      </c>
      <c r="K294" s="936">
        <v>6.1000000000000004E-3</v>
      </c>
      <c r="L294" s="936">
        <v>2.5999999999999999E-3</v>
      </c>
      <c r="M294" s="936">
        <v>8.0999999999999996E-3</v>
      </c>
      <c r="N294" s="936">
        <v>6.1999999999999998E-3</v>
      </c>
      <c r="O294" s="936">
        <v>2.5999999999999999E-3</v>
      </c>
      <c r="P294" s="936">
        <v>8.2000000000000007E-3</v>
      </c>
      <c r="Q294" s="936">
        <v>6.1999999999999998E-3</v>
      </c>
      <c r="R294" s="936">
        <v>2.7000000000000001E-3</v>
      </c>
      <c r="S294" s="936">
        <v>7.3000000000000001E-3</v>
      </c>
      <c r="T294" s="936">
        <v>5.5999999999999999E-3</v>
      </c>
      <c r="U294" s="936">
        <v>2.3999999999999998E-3</v>
      </c>
      <c r="V294" s="990">
        <v>7.4000000000000003E-3</v>
      </c>
      <c r="W294" s="990">
        <v>5.5999999999999999E-3</v>
      </c>
      <c r="X294" s="990">
        <v>2.3999999999999998E-3</v>
      </c>
      <c r="Y294" s="990">
        <v>7.3000000000000001E-3</v>
      </c>
      <c r="Z294" s="990">
        <v>5.5999999999999999E-3</v>
      </c>
      <c r="AA294" s="990">
        <v>2.3999999999999998E-3</v>
      </c>
      <c r="AB294" s="991">
        <v>7.3000000000000001E-3</v>
      </c>
      <c r="AC294" s="991">
        <v>5.4999999999999997E-3</v>
      </c>
      <c r="AD294" s="991">
        <v>2.3999999999999998E-3</v>
      </c>
      <c r="AE294" s="991">
        <v>7.4000000000000003E-3</v>
      </c>
      <c r="AF294" s="991">
        <v>5.5999999999999999E-3</v>
      </c>
      <c r="AG294" s="991">
        <v>2.3999999999999998E-3</v>
      </c>
      <c r="AH294" s="991">
        <v>7.9000000000000008E-3</v>
      </c>
      <c r="AI294" s="991">
        <v>6.0000000000000001E-3</v>
      </c>
      <c r="AJ294" s="991">
        <v>2.5999999999999999E-3</v>
      </c>
      <c r="AK294" s="991">
        <v>7.9000000000000008E-3</v>
      </c>
      <c r="AL294" s="991">
        <v>6.0000000000000001E-3</v>
      </c>
      <c r="AM294" s="991">
        <v>2.5999999999999999E-3</v>
      </c>
      <c r="AN294" s="991">
        <v>8.0000000000000002E-3</v>
      </c>
      <c r="AO294" s="991">
        <v>6.0000000000000001E-3</v>
      </c>
      <c r="AP294" s="991">
        <v>2.5999999999999999E-3</v>
      </c>
      <c r="AQ294" s="991">
        <v>7.9000000000000008E-3</v>
      </c>
      <c r="AR294" s="991">
        <v>6.0000000000000001E-3</v>
      </c>
      <c r="AS294" s="991">
        <v>2.5999999999999999E-3</v>
      </c>
      <c r="AT294" s="991">
        <v>7.9000000000000008E-3</v>
      </c>
      <c r="AU294" s="991">
        <v>6.0000000000000001E-3</v>
      </c>
      <c r="AV294" s="991">
        <v>2.5999999999999999E-3</v>
      </c>
      <c r="AW294" s="991">
        <v>7.4000000000000003E-3</v>
      </c>
      <c r="AX294" s="991">
        <v>5.5999999999999999E-3</v>
      </c>
      <c r="AY294" s="991">
        <v>2.3999999999999998E-3</v>
      </c>
      <c r="AZ294" s="991">
        <v>7.4000000000000003E-3</v>
      </c>
      <c r="BA294" s="991">
        <v>5.5999999999999999E-3</v>
      </c>
      <c r="BB294" s="991">
        <v>2.3999999999999998E-3</v>
      </c>
      <c r="BC294" s="991">
        <v>7.4000000000000003E-3</v>
      </c>
      <c r="BD294" s="991">
        <v>5.5999999999999999E-3</v>
      </c>
      <c r="BE294" s="991">
        <v>2.3999999999999998E-3</v>
      </c>
    </row>
    <row r="295" spans="1:57" s="928" customFormat="1" ht="16.5" customHeight="1" x14ac:dyDescent="0.3">
      <c r="A295" s="929"/>
      <c r="B295" s="927"/>
      <c r="C295" s="375"/>
      <c r="D295" s="375"/>
      <c r="E295" s="1275"/>
      <c r="F295" s="937" t="s">
        <v>1419</v>
      </c>
      <c r="G295" s="936">
        <v>1.09E-2</v>
      </c>
      <c r="H295" s="936">
        <v>8.3000000000000001E-3</v>
      </c>
      <c r="I295" s="936">
        <v>3.5000000000000001E-3</v>
      </c>
      <c r="J295" s="936">
        <v>1.09E-2</v>
      </c>
      <c r="K295" s="936">
        <v>8.3000000000000001E-3</v>
      </c>
      <c r="L295" s="936">
        <v>3.5999999999999999E-3</v>
      </c>
      <c r="M295" s="936">
        <v>1.09E-2</v>
      </c>
      <c r="N295" s="936">
        <v>8.2000000000000007E-3</v>
      </c>
      <c r="O295" s="936">
        <v>3.5000000000000001E-3</v>
      </c>
      <c r="P295" s="936">
        <v>1.0800000000000001E-2</v>
      </c>
      <c r="Q295" s="936">
        <v>8.2000000000000007E-3</v>
      </c>
      <c r="R295" s="936">
        <v>3.5000000000000001E-3</v>
      </c>
      <c r="S295" s="936">
        <v>9.9000000000000008E-3</v>
      </c>
      <c r="T295" s="936">
        <v>7.4999999999999997E-3</v>
      </c>
      <c r="U295" s="936">
        <v>3.2000000000000002E-3</v>
      </c>
      <c r="V295" s="990">
        <v>9.9000000000000008E-3</v>
      </c>
      <c r="W295" s="990">
        <v>7.4999999999999997E-3</v>
      </c>
      <c r="X295" s="990">
        <v>3.2000000000000002E-3</v>
      </c>
      <c r="Y295" s="990">
        <v>9.9000000000000008E-3</v>
      </c>
      <c r="Z295" s="990">
        <v>7.4999999999999997E-3</v>
      </c>
      <c r="AA295" s="990">
        <v>3.2000000000000002E-3</v>
      </c>
      <c r="AB295" s="991">
        <v>9.9000000000000008E-3</v>
      </c>
      <c r="AC295" s="991">
        <v>7.4999999999999997E-3</v>
      </c>
      <c r="AD295" s="991">
        <v>3.2000000000000002E-3</v>
      </c>
      <c r="AE295" s="991">
        <v>9.9000000000000008E-3</v>
      </c>
      <c r="AF295" s="991">
        <v>7.6E-3</v>
      </c>
      <c r="AG295" s="991">
        <v>3.2000000000000002E-3</v>
      </c>
      <c r="AH295" s="991">
        <v>1.01E-2</v>
      </c>
      <c r="AI295" s="991">
        <v>7.6E-3</v>
      </c>
      <c r="AJ295" s="991">
        <v>3.3E-3</v>
      </c>
      <c r="AK295" s="991">
        <v>1.01E-2</v>
      </c>
      <c r="AL295" s="991">
        <v>7.7000000000000002E-3</v>
      </c>
      <c r="AM295" s="991">
        <v>3.3E-3</v>
      </c>
      <c r="AN295" s="991">
        <v>1.01E-2</v>
      </c>
      <c r="AO295" s="991">
        <v>7.7000000000000002E-3</v>
      </c>
      <c r="AP295" s="991">
        <v>3.3E-3</v>
      </c>
      <c r="AQ295" s="991">
        <v>1.01E-2</v>
      </c>
      <c r="AR295" s="991">
        <v>7.7000000000000002E-3</v>
      </c>
      <c r="AS295" s="991">
        <v>3.3E-3</v>
      </c>
      <c r="AT295" s="991">
        <v>1.01E-2</v>
      </c>
      <c r="AU295" s="991">
        <v>7.7000000000000002E-3</v>
      </c>
      <c r="AV295" s="991">
        <v>3.3E-3</v>
      </c>
      <c r="AW295" s="991">
        <v>8.3000000000000001E-3</v>
      </c>
      <c r="AX295" s="991">
        <v>6.3E-3</v>
      </c>
      <c r="AY295" s="991">
        <v>2.7000000000000001E-3</v>
      </c>
      <c r="AZ295" s="991">
        <v>8.3000000000000001E-3</v>
      </c>
      <c r="BA295" s="991">
        <v>6.3E-3</v>
      </c>
      <c r="BB295" s="991">
        <v>2.7000000000000001E-3</v>
      </c>
      <c r="BC295" s="991">
        <v>8.0999999999999996E-3</v>
      </c>
      <c r="BD295" s="991">
        <v>6.1999999999999998E-3</v>
      </c>
      <c r="BE295" s="991">
        <v>2.5999999999999999E-3</v>
      </c>
    </row>
    <row r="296" spans="1:57" s="928" customFormat="1" ht="16.5" customHeight="1" x14ac:dyDescent="0.3">
      <c r="A296" s="929"/>
      <c r="B296" s="927"/>
      <c r="C296" s="375"/>
      <c r="D296" s="375"/>
      <c r="E296" s="1275"/>
      <c r="F296" s="937" t="s">
        <v>1420</v>
      </c>
      <c r="G296" s="936">
        <v>8.6999999999999994E-3</v>
      </c>
      <c r="H296" s="936">
        <v>6.6E-3</v>
      </c>
      <c r="I296" s="936">
        <v>2.8E-3</v>
      </c>
      <c r="J296" s="936">
        <v>9.1999999999999998E-3</v>
      </c>
      <c r="K296" s="936">
        <v>7.0000000000000001E-3</v>
      </c>
      <c r="L296" s="936">
        <v>3.0000000000000001E-3</v>
      </c>
      <c r="M296" s="936">
        <v>9.4000000000000004E-3</v>
      </c>
      <c r="N296" s="936">
        <v>7.1000000000000004E-3</v>
      </c>
      <c r="O296" s="936">
        <v>3.0999999999999999E-3</v>
      </c>
      <c r="P296" s="936">
        <v>8.8000000000000005E-3</v>
      </c>
      <c r="Q296" s="936">
        <v>6.7000000000000002E-3</v>
      </c>
      <c r="R296" s="936">
        <v>2.8999999999999998E-3</v>
      </c>
      <c r="S296" s="936">
        <v>8.0999999999999996E-3</v>
      </c>
      <c r="T296" s="936">
        <v>6.1999999999999998E-3</v>
      </c>
      <c r="U296" s="936">
        <v>2.5999999999999999E-3</v>
      </c>
      <c r="V296" s="990">
        <v>8.3999999999999995E-3</v>
      </c>
      <c r="W296" s="990">
        <v>6.4000000000000003E-3</v>
      </c>
      <c r="X296" s="990">
        <v>2.7000000000000001E-3</v>
      </c>
      <c r="Y296" s="990">
        <v>8.5000000000000006E-3</v>
      </c>
      <c r="Z296" s="990">
        <v>6.4999999999999997E-3</v>
      </c>
      <c r="AA296" s="990">
        <v>2.8E-3</v>
      </c>
      <c r="AB296" s="991">
        <v>8.5000000000000006E-3</v>
      </c>
      <c r="AC296" s="991">
        <v>6.4000000000000003E-3</v>
      </c>
      <c r="AD296" s="991">
        <v>2.8E-3</v>
      </c>
      <c r="AE296" s="991">
        <v>8.5000000000000006E-3</v>
      </c>
      <c r="AF296" s="991">
        <v>6.4999999999999997E-3</v>
      </c>
      <c r="AG296" s="991">
        <v>2.8E-3</v>
      </c>
      <c r="AH296" s="991">
        <v>8.8999999999999999E-3</v>
      </c>
      <c r="AI296" s="991">
        <v>6.7000000000000002E-3</v>
      </c>
      <c r="AJ296" s="991">
        <v>2.8999999999999998E-3</v>
      </c>
      <c r="AK296" s="991">
        <v>8.8999999999999999E-3</v>
      </c>
      <c r="AL296" s="991">
        <v>6.7999999999999996E-3</v>
      </c>
      <c r="AM296" s="991">
        <v>2.8999999999999998E-3</v>
      </c>
      <c r="AN296" s="991">
        <v>8.9999999999999993E-3</v>
      </c>
      <c r="AO296" s="991">
        <v>6.8999999999999999E-3</v>
      </c>
      <c r="AP296" s="991">
        <v>2.8999999999999998E-3</v>
      </c>
      <c r="AQ296" s="991">
        <v>9.1000000000000004E-3</v>
      </c>
      <c r="AR296" s="991">
        <v>6.8999999999999999E-3</v>
      </c>
      <c r="AS296" s="991">
        <v>2.8999999999999998E-3</v>
      </c>
      <c r="AT296" s="991">
        <v>8.9999999999999993E-3</v>
      </c>
      <c r="AU296" s="991">
        <v>6.8999999999999999E-3</v>
      </c>
      <c r="AV296" s="991">
        <v>2.8999999999999998E-3</v>
      </c>
      <c r="AW296" s="991">
        <v>8.3000000000000001E-3</v>
      </c>
      <c r="AX296" s="991">
        <v>6.3E-3</v>
      </c>
      <c r="AY296" s="991">
        <v>2.7000000000000001E-3</v>
      </c>
      <c r="AZ296" s="991">
        <v>8.2000000000000007E-3</v>
      </c>
      <c r="BA296" s="991">
        <v>6.3E-3</v>
      </c>
      <c r="BB296" s="991">
        <v>2.7000000000000001E-3</v>
      </c>
      <c r="BC296" s="991">
        <v>8.2000000000000007E-3</v>
      </c>
      <c r="BD296" s="991">
        <v>6.3E-3</v>
      </c>
      <c r="BE296" s="991">
        <v>2.7000000000000001E-3</v>
      </c>
    </row>
    <row r="297" spans="1:57" s="928" customFormat="1" ht="16.5" customHeight="1" x14ac:dyDescent="0.3">
      <c r="A297" s="929"/>
      <c r="B297" s="927"/>
      <c r="C297" s="375"/>
      <c r="D297" s="375"/>
      <c r="E297" s="1275"/>
      <c r="F297" s="937" t="s">
        <v>1421</v>
      </c>
      <c r="G297" s="936">
        <v>8.0999999999999996E-3</v>
      </c>
      <c r="H297" s="936">
        <v>6.1999999999999998E-3</v>
      </c>
      <c r="I297" s="936">
        <v>2.5999999999999999E-3</v>
      </c>
      <c r="J297" s="936">
        <v>7.9000000000000008E-3</v>
      </c>
      <c r="K297" s="936">
        <v>6.0000000000000001E-3</v>
      </c>
      <c r="L297" s="936">
        <v>2.5999999999999999E-3</v>
      </c>
      <c r="M297" s="936">
        <v>7.7000000000000002E-3</v>
      </c>
      <c r="N297" s="936">
        <v>5.8999999999999999E-3</v>
      </c>
      <c r="O297" s="936">
        <v>2.5000000000000001E-3</v>
      </c>
      <c r="P297" s="936">
        <v>7.9000000000000008E-3</v>
      </c>
      <c r="Q297" s="936">
        <v>6.0000000000000001E-3</v>
      </c>
      <c r="R297" s="936">
        <v>2.5999999999999999E-3</v>
      </c>
      <c r="S297" s="936">
        <v>7.7999999999999996E-3</v>
      </c>
      <c r="T297" s="936">
        <v>5.8999999999999999E-3</v>
      </c>
      <c r="U297" s="936">
        <v>2.5000000000000001E-3</v>
      </c>
      <c r="V297" s="990">
        <v>7.1999999999999998E-3</v>
      </c>
      <c r="W297" s="990">
        <v>5.4999999999999997E-3</v>
      </c>
      <c r="X297" s="990">
        <v>2.3E-3</v>
      </c>
      <c r="Y297" s="990">
        <v>7.3000000000000001E-3</v>
      </c>
      <c r="Z297" s="990">
        <v>5.4999999999999997E-3</v>
      </c>
      <c r="AA297" s="990">
        <v>2.3999999999999998E-3</v>
      </c>
      <c r="AB297" s="991">
        <v>7.7999999999999996E-3</v>
      </c>
      <c r="AC297" s="991">
        <v>5.8999999999999999E-3</v>
      </c>
      <c r="AD297" s="991">
        <v>2.5000000000000001E-3</v>
      </c>
      <c r="AE297" s="991">
        <v>7.4999999999999997E-3</v>
      </c>
      <c r="AF297" s="991">
        <v>5.7000000000000002E-3</v>
      </c>
      <c r="AG297" s="991">
        <v>2.5000000000000001E-3</v>
      </c>
      <c r="AH297" s="991">
        <v>7.4999999999999997E-3</v>
      </c>
      <c r="AI297" s="991">
        <v>5.7000000000000002E-3</v>
      </c>
      <c r="AJ297" s="991">
        <v>2.3999999999999998E-3</v>
      </c>
      <c r="AK297" s="991">
        <v>7.4999999999999997E-3</v>
      </c>
      <c r="AL297" s="991">
        <v>5.7000000000000002E-3</v>
      </c>
      <c r="AM297" s="991">
        <v>2.3999999999999998E-3</v>
      </c>
      <c r="AN297" s="991">
        <v>7.4999999999999997E-3</v>
      </c>
      <c r="AO297" s="991">
        <v>5.7000000000000002E-3</v>
      </c>
      <c r="AP297" s="991">
        <v>2.3999999999999998E-3</v>
      </c>
      <c r="AQ297" s="991">
        <v>7.4999999999999997E-3</v>
      </c>
      <c r="AR297" s="991">
        <v>5.7000000000000002E-3</v>
      </c>
      <c r="AS297" s="991">
        <v>2.5000000000000001E-3</v>
      </c>
      <c r="AT297" s="991">
        <v>7.4999999999999997E-3</v>
      </c>
      <c r="AU297" s="991">
        <v>5.7000000000000002E-3</v>
      </c>
      <c r="AV297" s="991">
        <v>2.3999999999999998E-3</v>
      </c>
      <c r="AW297" s="991">
        <v>7.4999999999999997E-3</v>
      </c>
      <c r="AX297" s="991">
        <v>5.7000000000000002E-3</v>
      </c>
      <c r="AY297" s="991">
        <v>2.3999999999999998E-3</v>
      </c>
      <c r="AZ297" s="991">
        <v>7.6E-3</v>
      </c>
      <c r="BA297" s="991">
        <v>5.7999999999999996E-3</v>
      </c>
      <c r="BB297" s="991">
        <v>2.5000000000000001E-3</v>
      </c>
      <c r="BC297" s="991">
        <v>7.7000000000000002E-3</v>
      </c>
      <c r="BD297" s="991">
        <v>5.8999999999999999E-3</v>
      </c>
      <c r="BE297" s="991">
        <v>2.5000000000000001E-3</v>
      </c>
    </row>
    <row r="298" spans="1:57" s="928" customFormat="1" ht="16.5" customHeight="1" x14ac:dyDescent="0.3">
      <c r="A298" s="929"/>
      <c r="B298" s="927"/>
      <c r="C298" s="375"/>
      <c r="D298" s="375"/>
      <c r="E298" s="1275"/>
      <c r="F298" s="937" t="s">
        <v>1422</v>
      </c>
      <c r="G298" s="936">
        <v>1.0500000000000001E-2</v>
      </c>
      <c r="H298" s="936">
        <v>8.0000000000000002E-3</v>
      </c>
      <c r="I298" s="936">
        <v>3.3999999999999998E-3</v>
      </c>
      <c r="J298" s="936">
        <v>1.0800000000000001E-2</v>
      </c>
      <c r="K298" s="936">
        <v>8.2000000000000007E-3</v>
      </c>
      <c r="L298" s="936">
        <v>3.5000000000000001E-3</v>
      </c>
      <c r="M298" s="936">
        <v>1.0500000000000001E-2</v>
      </c>
      <c r="N298" s="936">
        <v>8.0000000000000002E-3</v>
      </c>
      <c r="O298" s="936">
        <v>3.3999999999999998E-3</v>
      </c>
      <c r="P298" s="936">
        <v>1.0500000000000001E-2</v>
      </c>
      <c r="Q298" s="936">
        <v>8.0000000000000002E-3</v>
      </c>
      <c r="R298" s="936">
        <v>3.3999999999999998E-3</v>
      </c>
      <c r="S298" s="936">
        <v>9.1000000000000004E-3</v>
      </c>
      <c r="T298" s="936">
        <v>6.8999999999999999E-3</v>
      </c>
      <c r="U298" s="936">
        <v>3.0000000000000001E-3</v>
      </c>
      <c r="V298" s="990">
        <v>9.1000000000000004E-3</v>
      </c>
      <c r="W298" s="990">
        <v>6.8999999999999999E-3</v>
      </c>
      <c r="X298" s="990">
        <v>3.0000000000000001E-3</v>
      </c>
      <c r="Y298" s="990">
        <v>9.1000000000000004E-3</v>
      </c>
      <c r="Z298" s="990">
        <v>6.8999999999999999E-3</v>
      </c>
      <c r="AA298" s="990">
        <v>3.0000000000000001E-3</v>
      </c>
      <c r="AB298" s="991">
        <v>9.1000000000000004E-3</v>
      </c>
      <c r="AC298" s="991">
        <v>6.8999999999999999E-3</v>
      </c>
      <c r="AD298" s="991">
        <v>3.0000000000000001E-3</v>
      </c>
      <c r="AE298" s="991">
        <v>8.8000000000000005E-3</v>
      </c>
      <c r="AF298" s="991">
        <v>6.7000000000000002E-3</v>
      </c>
      <c r="AG298" s="991">
        <v>2.8999999999999998E-3</v>
      </c>
      <c r="AH298" s="991">
        <v>9.2999999999999992E-3</v>
      </c>
      <c r="AI298" s="991">
        <v>7.1000000000000004E-3</v>
      </c>
      <c r="AJ298" s="991">
        <v>3.0000000000000001E-3</v>
      </c>
      <c r="AK298" s="991">
        <v>9.2999999999999992E-3</v>
      </c>
      <c r="AL298" s="991">
        <v>7.1000000000000004E-3</v>
      </c>
      <c r="AM298" s="991">
        <v>3.0000000000000001E-3</v>
      </c>
      <c r="AN298" s="991">
        <v>9.4000000000000004E-3</v>
      </c>
      <c r="AO298" s="991">
        <v>7.1000000000000004E-3</v>
      </c>
      <c r="AP298" s="991">
        <v>3.0000000000000001E-3</v>
      </c>
      <c r="AQ298" s="991">
        <v>9.2999999999999992E-3</v>
      </c>
      <c r="AR298" s="991">
        <v>7.0000000000000001E-3</v>
      </c>
      <c r="AS298" s="991">
        <v>3.0000000000000001E-3</v>
      </c>
      <c r="AT298" s="991">
        <v>9.2999999999999992E-3</v>
      </c>
      <c r="AU298" s="991">
        <v>7.0000000000000001E-3</v>
      </c>
      <c r="AV298" s="991">
        <v>3.0000000000000001E-3</v>
      </c>
      <c r="AW298" s="991">
        <v>8.2000000000000007E-3</v>
      </c>
      <c r="AX298" s="991">
        <v>6.1999999999999998E-3</v>
      </c>
      <c r="AY298" s="991">
        <v>2.7000000000000001E-3</v>
      </c>
      <c r="AZ298" s="991">
        <v>8.2000000000000007E-3</v>
      </c>
      <c r="BA298" s="991">
        <v>6.1999999999999998E-3</v>
      </c>
      <c r="BB298" s="991">
        <v>2.7000000000000001E-3</v>
      </c>
      <c r="BC298" s="991">
        <v>8.2000000000000007E-3</v>
      </c>
      <c r="BD298" s="991">
        <v>6.1999999999999998E-3</v>
      </c>
      <c r="BE298" s="991">
        <v>2.7000000000000001E-3</v>
      </c>
    </row>
    <row r="299" spans="1:57" s="928" customFormat="1" ht="16.5" customHeight="1" x14ac:dyDescent="0.3">
      <c r="A299" s="929"/>
      <c r="B299" s="927"/>
      <c r="C299" s="375"/>
      <c r="D299" s="375"/>
      <c r="E299" s="1275"/>
      <c r="F299" s="937" t="s">
        <v>1423</v>
      </c>
      <c r="G299" s="936">
        <v>1.03E-2</v>
      </c>
      <c r="H299" s="936">
        <v>7.7999999999999996E-3</v>
      </c>
      <c r="I299" s="936">
        <v>3.3999999999999998E-3</v>
      </c>
      <c r="J299" s="936">
        <v>1.01E-2</v>
      </c>
      <c r="K299" s="936">
        <v>7.7000000000000002E-3</v>
      </c>
      <c r="L299" s="936">
        <v>3.3E-3</v>
      </c>
      <c r="M299" s="936">
        <v>1.01E-2</v>
      </c>
      <c r="N299" s="936">
        <v>7.7000000000000002E-3</v>
      </c>
      <c r="O299" s="936">
        <v>3.3E-3</v>
      </c>
      <c r="P299" s="936">
        <v>1.0500000000000001E-2</v>
      </c>
      <c r="Q299" s="936">
        <v>8.0000000000000002E-3</v>
      </c>
      <c r="R299" s="936">
        <v>3.3999999999999998E-3</v>
      </c>
      <c r="S299" s="936">
        <v>9.7000000000000003E-3</v>
      </c>
      <c r="T299" s="936">
        <v>7.4000000000000003E-3</v>
      </c>
      <c r="U299" s="936">
        <v>3.2000000000000002E-3</v>
      </c>
      <c r="V299" s="990">
        <v>8.8999999999999999E-3</v>
      </c>
      <c r="W299" s="990">
        <v>6.7999999999999996E-3</v>
      </c>
      <c r="X299" s="990">
        <v>2.8999999999999998E-3</v>
      </c>
      <c r="Y299" s="990">
        <v>8.8999999999999999E-3</v>
      </c>
      <c r="Z299" s="990">
        <v>6.7999999999999996E-3</v>
      </c>
      <c r="AA299" s="990">
        <v>2.8999999999999998E-3</v>
      </c>
      <c r="AB299" s="991">
        <v>8.8999999999999999E-3</v>
      </c>
      <c r="AC299" s="991">
        <v>6.7999999999999996E-3</v>
      </c>
      <c r="AD299" s="991">
        <v>2.8999999999999998E-3</v>
      </c>
      <c r="AE299" s="991">
        <v>8.8999999999999999E-3</v>
      </c>
      <c r="AF299" s="991">
        <v>6.7000000000000002E-3</v>
      </c>
      <c r="AG299" s="991">
        <v>2.8999999999999998E-3</v>
      </c>
      <c r="AH299" s="991">
        <v>9.1000000000000004E-3</v>
      </c>
      <c r="AI299" s="991">
        <v>6.8999999999999999E-3</v>
      </c>
      <c r="AJ299" s="991">
        <v>3.0000000000000001E-3</v>
      </c>
      <c r="AK299" s="991">
        <v>9.1000000000000004E-3</v>
      </c>
      <c r="AL299" s="991">
        <v>6.8999999999999999E-3</v>
      </c>
      <c r="AM299" s="991">
        <v>3.0000000000000001E-3</v>
      </c>
      <c r="AN299" s="991">
        <v>9.1999999999999998E-3</v>
      </c>
      <c r="AO299" s="991">
        <v>7.0000000000000001E-3</v>
      </c>
      <c r="AP299" s="991">
        <v>3.0000000000000001E-3</v>
      </c>
      <c r="AQ299" s="991">
        <v>9.2999999999999992E-3</v>
      </c>
      <c r="AR299" s="991">
        <v>7.0000000000000001E-3</v>
      </c>
      <c r="AS299" s="991">
        <v>3.0000000000000001E-3</v>
      </c>
      <c r="AT299" s="991">
        <v>9.4000000000000004E-3</v>
      </c>
      <c r="AU299" s="991">
        <v>7.1000000000000004E-3</v>
      </c>
      <c r="AV299" s="991">
        <v>3.0000000000000001E-3</v>
      </c>
      <c r="AW299" s="991">
        <v>8.2000000000000007E-3</v>
      </c>
      <c r="AX299" s="991">
        <v>6.3E-3</v>
      </c>
      <c r="AY299" s="991">
        <v>2.7000000000000001E-3</v>
      </c>
      <c r="AZ299" s="991">
        <v>8.2000000000000007E-3</v>
      </c>
      <c r="BA299" s="991">
        <v>6.3E-3</v>
      </c>
      <c r="BB299" s="991">
        <v>2.7000000000000001E-3</v>
      </c>
      <c r="BC299" s="991">
        <v>8.2000000000000007E-3</v>
      </c>
      <c r="BD299" s="991">
        <v>6.3E-3</v>
      </c>
      <c r="BE299" s="991">
        <v>2.7000000000000001E-3</v>
      </c>
    </row>
    <row r="300" spans="1:57" s="928" customFormat="1" ht="16.5" customHeight="1" x14ac:dyDescent="0.3">
      <c r="A300" s="929"/>
      <c r="B300" s="927"/>
      <c r="C300" s="375"/>
      <c r="D300" s="375"/>
      <c r="E300" s="1275"/>
      <c r="F300" s="937" t="s">
        <v>1424</v>
      </c>
      <c r="G300" s="936">
        <v>8.2000000000000007E-3</v>
      </c>
      <c r="H300" s="936">
        <v>6.1999999999999998E-3</v>
      </c>
      <c r="I300" s="936">
        <v>2.7000000000000001E-3</v>
      </c>
      <c r="J300" s="936">
        <v>8.3000000000000001E-3</v>
      </c>
      <c r="K300" s="936">
        <v>6.3E-3</v>
      </c>
      <c r="L300" s="936">
        <v>2.7000000000000001E-3</v>
      </c>
      <c r="M300" s="936">
        <v>8.2000000000000007E-3</v>
      </c>
      <c r="N300" s="936">
        <v>6.1999999999999998E-3</v>
      </c>
      <c r="O300" s="936">
        <v>2.7000000000000001E-3</v>
      </c>
      <c r="P300" s="936">
        <v>8.2000000000000007E-3</v>
      </c>
      <c r="Q300" s="936">
        <v>6.3E-3</v>
      </c>
      <c r="R300" s="936">
        <v>2.7000000000000001E-3</v>
      </c>
      <c r="S300" s="936">
        <v>7.9000000000000008E-3</v>
      </c>
      <c r="T300" s="936">
        <v>6.0000000000000001E-3</v>
      </c>
      <c r="U300" s="936">
        <v>2.5999999999999999E-3</v>
      </c>
      <c r="V300" s="990">
        <v>7.7999999999999996E-3</v>
      </c>
      <c r="W300" s="990">
        <v>5.8999999999999999E-3</v>
      </c>
      <c r="X300" s="990">
        <v>2.5000000000000001E-3</v>
      </c>
      <c r="Y300" s="990">
        <v>7.9000000000000008E-3</v>
      </c>
      <c r="Z300" s="990">
        <v>6.0000000000000001E-3</v>
      </c>
      <c r="AA300" s="990">
        <v>2.5999999999999999E-3</v>
      </c>
      <c r="AB300" s="991">
        <v>7.9000000000000008E-3</v>
      </c>
      <c r="AC300" s="991">
        <v>6.0000000000000001E-3</v>
      </c>
      <c r="AD300" s="991">
        <v>2.5999999999999999E-3</v>
      </c>
      <c r="AE300" s="991">
        <v>7.9000000000000008E-3</v>
      </c>
      <c r="AF300" s="991">
        <v>6.0000000000000001E-3</v>
      </c>
      <c r="AG300" s="991">
        <v>2.5999999999999999E-3</v>
      </c>
      <c r="AH300" s="991">
        <v>8.3999999999999995E-3</v>
      </c>
      <c r="AI300" s="991">
        <v>6.4000000000000003E-3</v>
      </c>
      <c r="AJ300" s="991">
        <v>2.7000000000000001E-3</v>
      </c>
      <c r="AK300" s="991">
        <v>8.3999999999999995E-3</v>
      </c>
      <c r="AL300" s="991">
        <v>6.4000000000000003E-3</v>
      </c>
      <c r="AM300" s="991">
        <v>2.7000000000000001E-3</v>
      </c>
      <c r="AN300" s="991">
        <v>8.3999999999999995E-3</v>
      </c>
      <c r="AO300" s="991">
        <v>6.4000000000000003E-3</v>
      </c>
      <c r="AP300" s="991">
        <v>2.7000000000000001E-3</v>
      </c>
      <c r="AQ300" s="991">
        <v>8.3999999999999995E-3</v>
      </c>
      <c r="AR300" s="991">
        <v>6.4000000000000003E-3</v>
      </c>
      <c r="AS300" s="991">
        <v>2.7000000000000001E-3</v>
      </c>
      <c r="AT300" s="991">
        <v>8.3999999999999995E-3</v>
      </c>
      <c r="AU300" s="991">
        <v>6.4000000000000003E-3</v>
      </c>
      <c r="AV300" s="991">
        <v>2.7000000000000001E-3</v>
      </c>
      <c r="AW300" s="991">
        <v>8.3000000000000001E-3</v>
      </c>
      <c r="AX300" s="991">
        <v>6.3E-3</v>
      </c>
      <c r="AY300" s="991">
        <v>2.7000000000000001E-3</v>
      </c>
      <c r="AZ300" s="991">
        <v>8.3000000000000001E-3</v>
      </c>
      <c r="BA300" s="991">
        <v>6.3E-3</v>
      </c>
      <c r="BB300" s="991">
        <v>2.7000000000000001E-3</v>
      </c>
      <c r="BC300" s="991">
        <v>8.3000000000000001E-3</v>
      </c>
      <c r="BD300" s="991">
        <v>6.3E-3</v>
      </c>
      <c r="BE300" s="991">
        <v>2.7000000000000001E-3</v>
      </c>
    </row>
    <row r="301" spans="1:57" s="928" customFormat="1" ht="16.5" customHeight="1" x14ac:dyDescent="0.3">
      <c r="A301" s="929"/>
      <c r="B301" s="927"/>
      <c r="C301" s="375"/>
      <c r="D301" s="375"/>
      <c r="E301" s="1275"/>
      <c r="F301" s="937" t="s">
        <v>1425</v>
      </c>
      <c r="G301" s="936">
        <v>8.3000000000000001E-3</v>
      </c>
      <c r="H301" s="936">
        <v>6.3E-3</v>
      </c>
      <c r="I301" s="936">
        <v>2.7000000000000001E-3</v>
      </c>
      <c r="J301" s="936">
        <v>8.3999999999999995E-3</v>
      </c>
      <c r="K301" s="936">
        <v>6.4000000000000003E-3</v>
      </c>
      <c r="L301" s="936">
        <v>2.7000000000000001E-3</v>
      </c>
      <c r="M301" s="936">
        <v>8.3000000000000001E-3</v>
      </c>
      <c r="N301" s="936">
        <v>6.3E-3</v>
      </c>
      <c r="O301" s="936">
        <v>2.7000000000000001E-3</v>
      </c>
      <c r="P301" s="936">
        <v>8.3000000000000001E-3</v>
      </c>
      <c r="Q301" s="936">
        <v>6.3E-3</v>
      </c>
      <c r="R301" s="936">
        <v>2.7000000000000001E-3</v>
      </c>
      <c r="S301" s="936">
        <v>8.6999999999999994E-3</v>
      </c>
      <c r="T301" s="936">
        <v>6.6E-3</v>
      </c>
      <c r="U301" s="936">
        <v>2.8E-3</v>
      </c>
      <c r="V301" s="990">
        <v>8.5000000000000006E-3</v>
      </c>
      <c r="W301" s="990">
        <v>6.4999999999999997E-3</v>
      </c>
      <c r="X301" s="990">
        <v>2.8E-3</v>
      </c>
      <c r="Y301" s="990">
        <v>8.6E-3</v>
      </c>
      <c r="Z301" s="990">
        <v>6.4999999999999997E-3</v>
      </c>
      <c r="AA301" s="990">
        <v>2.8E-3</v>
      </c>
      <c r="AB301" s="991">
        <v>8.6E-3</v>
      </c>
      <c r="AC301" s="991">
        <v>6.4999999999999997E-3</v>
      </c>
      <c r="AD301" s="991">
        <v>2.8E-3</v>
      </c>
      <c r="AE301" s="991">
        <v>8.6E-3</v>
      </c>
      <c r="AF301" s="991">
        <v>6.4999999999999997E-3</v>
      </c>
      <c r="AG301" s="991">
        <v>2.8E-3</v>
      </c>
      <c r="AH301" s="991">
        <v>8.3000000000000001E-3</v>
      </c>
      <c r="AI301" s="991">
        <v>6.3E-3</v>
      </c>
      <c r="AJ301" s="991">
        <v>2.7000000000000001E-3</v>
      </c>
      <c r="AK301" s="991">
        <v>8.3000000000000001E-3</v>
      </c>
      <c r="AL301" s="991">
        <v>6.3E-3</v>
      </c>
      <c r="AM301" s="991">
        <v>2.7000000000000001E-3</v>
      </c>
      <c r="AN301" s="991">
        <v>8.3000000000000001E-3</v>
      </c>
      <c r="AO301" s="991">
        <v>6.3E-3</v>
      </c>
      <c r="AP301" s="991">
        <v>2.7000000000000001E-3</v>
      </c>
      <c r="AQ301" s="991">
        <v>8.3000000000000001E-3</v>
      </c>
      <c r="AR301" s="991">
        <v>6.3E-3</v>
      </c>
      <c r="AS301" s="991">
        <v>2.7000000000000001E-3</v>
      </c>
      <c r="AT301" s="991">
        <v>8.3000000000000001E-3</v>
      </c>
      <c r="AU301" s="991">
        <v>6.3E-3</v>
      </c>
      <c r="AV301" s="991">
        <v>2.7000000000000001E-3</v>
      </c>
      <c r="AW301" s="991">
        <v>8.0999999999999996E-3</v>
      </c>
      <c r="AX301" s="991">
        <v>6.1000000000000004E-3</v>
      </c>
      <c r="AY301" s="991">
        <v>2.5999999999999999E-3</v>
      </c>
      <c r="AZ301" s="991">
        <v>8.0999999999999996E-3</v>
      </c>
      <c r="BA301" s="991">
        <v>6.1000000000000004E-3</v>
      </c>
      <c r="BB301" s="991">
        <v>2.5999999999999999E-3</v>
      </c>
      <c r="BC301" s="991">
        <v>8.0999999999999996E-3</v>
      </c>
      <c r="BD301" s="991">
        <v>6.1000000000000004E-3</v>
      </c>
      <c r="BE301" s="991">
        <v>2.5999999999999999E-3</v>
      </c>
    </row>
    <row r="302" spans="1:57" s="928" customFormat="1" ht="16.5" customHeight="1" x14ac:dyDescent="0.3">
      <c r="A302" s="929"/>
      <c r="B302" s="927"/>
      <c r="C302" s="375"/>
      <c r="D302" s="375"/>
      <c r="E302" s="1275"/>
      <c r="F302" s="937" t="s">
        <v>1426</v>
      </c>
      <c r="G302" s="936">
        <v>1.03E-2</v>
      </c>
      <c r="H302" s="936">
        <v>7.9000000000000008E-3</v>
      </c>
      <c r="I302" s="936">
        <v>3.3999999999999998E-3</v>
      </c>
      <c r="J302" s="936">
        <v>1.0699999999999999E-2</v>
      </c>
      <c r="K302" s="936">
        <v>8.0999999999999996E-3</v>
      </c>
      <c r="L302" s="936">
        <v>3.5000000000000001E-3</v>
      </c>
      <c r="M302" s="936">
        <v>1.0999999999999999E-2</v>
      </c>
      <c r="N302" s="936">
        <v>8.3999999999999995E-3</v>
      </c>
      <c r="O302" s="936">
        <v>3.5999999999999999E-3</v>
      </c>
      <c r="P302" s="936">
        <v>1.0699999999999999E-2</v>
      </c>
      <c r="Q302" s="936">
        <v>8.0999999999999996E-3</v>
      </c>
      <c r="R302" s="936">
        <v>3.5000000000000001E-3</v>
      </c>
      <c r="S302" s="936">
        <v>9.7000000000000003E-3</v>
      </c>
      <c r="T302" s="936">
        <v>7.4000000000000003E-3</v>
      </c>
      <c r="U302" s="936">
        <v>3.0999999999999999E-3</v>
      </c>
      <c r="V302" s="990">
        <v>9.7999999999999997E-3</v>
      </c>
      <c r="W302" s="990">
        <v>7.4000000000000003E-3</v>
      </c>
      <c r="X302" s="990">
        <v>3.2000000000000002E-3</v>
      </c>
      <c r="Y302" s="990">
        <v>9.9000000000000008E-3</v>
      </c>
      <c r="Z302" s="990">
        <v>7.4999999999999997E-3</v>
      </c>
      <c r="AA302" s="990">
        <v>3.2000000000000002E-3</v>
      </c>
      <c r="AB302" s="991">
        <v>0.01</v>
      </c>
      <c r="AC302" s="991">
        <v>7.6E-3</v>
      </c>
      <c r="AD302" s="991">
        <v>3.2000000000000002E-3</v>
      </c>
      <c r="AE302" s="991">
        <v>1.01E-2</v>
      </c>
      <c r="AF302" s="991">
        <v>7.7000000000000002E-3</v>
      </c>
      <c r="AG302" s="991">
        <v>3.3E-3</v>
      </c>
      <c r="AH302" s="991">
        <v>1.01E-2</v>
      </c>
      <c r="AI302" s="991">
        <v>7.7000000000000002E-3</v>
      </c>
      <c r="AJ302" s="991">
        <v>3.3E-3</v>
      </c>
      <c r="AK302" s="991">
        <v>1.01E-2</v>
      </c>
      <c r="AL302" s="991">
        <v>7.7000000000000002E-3</v>
      </c>
      <c r="AM302" s="991">
        <v>3.3E-3</v>
      </c>
      <c r="AN302" s="991">
        <v>1.01E-2</v>
      </c>
      <c r="AO302" s="991">
        <v>7.7000000000000002E-3</v>
      </c>
      <c r="AP302" s="991">
        <v>3.3E-3</v>
      </c>
      <c r="AQ302" s="991">
        <v>1.01E-2</v>
      </c>
      <c r="AR302" s="991">
        <v>7.7000000000000002E-3</v>
      </c>
      <c r="AS302" s="991">
        <v>3.3E-3</v>
      </c>
      <c r="AT302" s="991">
        <v>1.01E-2</v>
      </c>
      <c r="AU302" s="991">
        <v>7.7000000000000002E-3</v>
      </c>
      <c r="AV302" s="991">
        <v>3.3E-3</v>
      </c>
      <c r="AW302" s="991">
        <v>8.2000000000000007E-3</v>
      </c>
      <c r="AX302" s="991">
        <v>6.1999999999999998E-3</v>
      </c>
      <c r="AY302" s="991">
        <v>2.7000000000000001E-3</v>
      </c>
      <c r="AZ302" s="991">
        <v>8.2000000000000007E-3</v>
      </c>
      <c r="BA302" s="991">
        <v>6.1999999999999998E-3</v>
      </c>
      <c r="BB302" s="991">
        <v>2.7000000000000001E-3</v>
      </c>
      <c r="BC302" s="991">
        <v>8.3999999999999995E-3</v>
      </c>
      <c r="BD302" s="991">
        <v>6.4000000000000003E-3</v>
      </c>
      <c r="BE302" s="991">
        <v>2.7000000000000001E-3</v>
      </c>
    </row>
    <row r="303" spans="1:57" s="928" customFormat="1" ht="16.5" customHeight="1" x14ac:dyDescent="0.3">
      <c r="A303" s="929"/>
      <c r="B303" s="927"/>
      <c r="C303" s="375"/>
      <c r="D303" s="375"/>
      <c r="E303" s="1275"/>
      <c r="F303" s="937" t="s">
        <v>1427</v>
      </c>
      <c r="G303" s="936">
        <v>8.0999999999999996E-3</v>
      </c>
      <c r="H303" s="936">
        <v>6.1999999999999998E-3</v>
      </c>
      <c r="I303" s="936">
        <v>2.5999999999999999E-3</v>
      </c>
      <c r="J303" s="936">
        <v>8.0999999999999996E-3</v>
      </c>
      <c r="K303" s="936">
        <v>6.1999999999999998E-3</v>
      </c>
      <c r="L303" s="936">
        <v>2.5999999999999999E-3</v>
      </c>
      <c r="M303" s="936">
        <v>8.0999999999999996E-3</v>
      </c>
      <c r="N303" s="936">
        <v>6.1999999999999998E-3</v>
      </c>
      <c r="O303" s="936">
        <v>2.5999999999999999E-3</v>
      </c>
      <c r="P303" s="936">
        <v>8.0999999999999996E-3</v>
      </c>
      <c r="Q303" s="936">
        <v>6.1000000000000004E-3</v>
      </c>
      <c r="R303" s="936">
        <v>2.5999999999999999E-3</v>
      </c>
      <c r="S303" s="936">
        <v>8.3000000000000001E-3</v>
      </c>
      <c r="T303" s="936">
        <v>6.3E-3</v>
      </c>
      <c r="U303" s="936">
        <v>2.7000000000000001E-3</v>
      </c>
      <c r="V303" s="990">
        <v>8.3000000000000001E-3</v>
      </c>
      <c r="W303" s="990">
        <v>6.3E-3</v>
      </c>
      <c r="X303" s="990">
        <v>2.7000000000000001E-3</v>
      </c>
      <c r="Y303" s="990">
        <v>8.2000000000000007E-3</v>
      </c>
      <c r="Z303" s="990">
        <v>6.3E-3</v>
      </c>
      <c r="AA303" s="990">
        <v>2.7000000000000001E-3</v>
      </c>
      <c r="AB303" s="991">
        <v>8.2000000000000007E-3</v>
      </c>
      <c r="AC303" s="991">
        <v>6.1999999999999998E-3</v>
      </c>
      <c r="AD303" s="991">
        <v>2.7000000000000001E-3</v>
      </c>
      <c r="AE303" s="991">
        <v>8.2000000000000007E-3</v>
      </c>
      <c r="AF303" s="991">
        <v>6.3E-3</v>
      </c>
      <c r="AG303" s="991">
        <v>2.7000000000000001E-3</v>
      </c>
      <c r="AH303" s="991">
        <v>7.7999999999999996E-3</v>
      </c>
      <c r="AI303" s="991">
        <v>5.8999999999999999E-3</v>
      </c>
      <c r="AJ303" s="991">
        <v>2.5000000000000001E-3</v>
      </c>
      <c r="AK303" s="991">
        <v>7.7999999999999996E-3</v>
      </c>
      <c r="AL303" s="991">
        <v>5.8999999999999999E-3</v>
      </c>
      <c r="AM303" s="991">
        <v>2.5000000000000001E-3</v>
      </c>
      <c r="AN303" s="991">
        <v>7.7999999999999996E-3</v>
      </c>
      <c r="AO303" s="991">
        <v>5.8999999999999999E-3</v>
      </c>
      <c r="AP303" s="991">
        <v>2.5000000000000001E-3</v>
      </c>
      <c r="AQ303" s="991">
        <v>7.7000000000000002E-3</v>
      </c>
      <c r="AR303" s="991">
        <v>5.8999999999999999E-3</v>
      </c>
      <c r="AS303" s="991">
        <v>2.5000000000000001E-3</v>
      </c>
      <c r="AT303" s="991">
        <v>7.7000000000000002E-3</v>
      </c>
      <c r="AU303" s="991">
        <v>5.8999999999999999E-3</v>
      </c>
      <c r="AV303" s="991">
        <v>2.5000000000000001E-3</v>
      </c>
      <c r="AW303" s="991">
        <v>7.4999999999999997E-3</v>
      </c>
      <c r="AX303" s="991">
        <v>5.7000000000000002E-3</v>
      </c>
      <c r="AY303" s="991">
        <v>2.3999999999999998E-3</v>
      </c>
      <c r="AZ303" s="991">
        <v>7.4999999999999997E-3</v>
      </c>
      <c r="BA303" s="991">
        <v>5.7000000000000002E-3</v>
      </c>
      <c r="BB303" s="991">
        <v>2.3999999999999998E-3</v>
      </c>
      <c r="BC303" s="991">
        <v>7.4999999999999997E-3</v>
      </c>
      <c r="BD303" s="991">
        <v>5.7000000000000002E-3</v>
      </c>
      <c r="BE303" s="991">
        <v>2.3999999999999998E-3</v>
      </c>
    </row>
    <row r="304" spans="1:57" s="928" customFormat="1" ht="16.5" customHeight="1" x14ac:dyDescent="0.3">
      <c r="A304" s="929"/>
      <c r="B304" s="927"/>
      <c r="C304" s="375"/>
      <c r="D304" s="375"/>
      <c r="E304" s="1275"/>
      <c r="F304" s="937" t="s">
        <v>1428</v>
      </c>
      <c r="G304" s="936">
        <v>8.9999999999999993E-3</v>
      </c>
      <c r="H304" s="936">
        <v>6.7999999999999996E-3</v>
      </c>
      <c r="I304" s="936">
        <v>2.8999999999999998E-3</v>
      </c>
      <c r="J304" s="936">
        <v>8.8999999999999999E-3</v>
      </c>
      <c r="K304" s="936">
        <v>6.7999999999999996E-3</v>
      </c>
      <c r="L304" s="936">
        <v>2.8999999999999998E-3</v>
      </c>
      <c r="M304" s="936">
        <v>8.8000000000000005E-3</v>
      </c>
      <c r="N304" s="936">
        <v>6.7000000000000002E-3</v>
      </c>
      <c r="O304" s="936">
        <v>2.8999999999999998E-3</v>
      </c>
      <c r="P304" s="936">
        <v>8.8999999999999999E-3</v>
      </c>
      <c r="Q304" s="936">
        <v>6.7999999999999996E-3</v>
      </c>
      <c r="R304" s="936">
        <v>2.8999999999999998E-3</v>
      </c>
      <c r="S304" s="936">
        <v>8.2000000000000007E-3</v>
      </c>
      <c r="T304" s="936">
        <v>6.3E-3</v>
      </c>
      <c r="U304" s="936">
        <v>2.7000000000000001E-3</v>
      </c>
      <c r="V304" s="990">
        <v>8.3000000000000001E-3</v>
      </c>
      <c r="W304" s="990">
        <v>6.3E-3</v>
      </c>
      <c r="X304" s="990">
        <v>2.7000000000000001E-3</v>
      </c>
      <c r="Y304" s="990">
        <v>8.3000000000000001E-3</v>
      </c>
      <c r="Z304" s="990">
        <v>6.3E-3</v>
      </c>
      <c r="AA304" s="990">
        <v>2.7000000000000001E-3</v>
      </c>
      <c r="AB304" s="991">
        <v>8.3000000000000001E-3</v>
      </c>
      <c r="AC304" s="991">
        <v>6.3E-3</v>
      </c>
      <c r="AD304" s="991">
        <v>2.7000000000000001E-3</v>
      </c>
      <c r="AE304" s="991">
        <v>8.3999999999999995E-3</v>
      </c>
      <c r="AF304" s="991">
        <v>6.3E-3</v>
      </c>
      <c r="AG304" s="991">
        <v>2.7000000000000001E-3</v>
      </c>
      <c r="AH304" s="991">
        <v>8.8000000000000005E-3</v>
      </c>
      <c r="AI304" s="991">
        <v>6.7000000000000002E-3</v>
      </c>
      <c r="AJ304" s="991">
        <v>2.8999999999999998E-3</v>
      </c>
      <c r="AK304" s="991">
        <v>8.8000000000000005E-3</v>
      </c>
      <c r="AL304" s="991">
        <v>6.7000000000000002E-3</v>
      </c>
      <c r="AM304" s="991">
        <v>2.8999999999999998E-3</v>
      </c>
      <c r="AN304" s="991">
        <v>8.8000000000000005E-3</v>
      </c>
      <c r="AO304" s="991">
        <v>6.7000000000000002E-3</v>
      </c>
      <c r="AP304" s="991">
        <v>2.8999999999999998E-3</v>
      </c>
      <c r="AQ304" s="991">
        <v>8.8000000000000005E-3</v>
      </c>
      <c r="AR304" s="991">
        <v>6.7000000000000002E-3</v>
      </c>
      <c r="AS304" s="991">
        <v>2.8999999999999998E-3</v>
      </c>
      <c r="AT304" s="991">
        <v>8.8999999999999999E-3</v>
      </c>
      <c r="AU304" s="991">
        <v>6.7000000000000002E-3</v>
      </c>
      <c r="AV304" s="991">
        <v>2.8999999999999998E-3</v>
      </c>
      <c r="AW304" s="991">
        <v>8.3000000000000001E-3</v>
      </c>
      <c r="AX304" s="991">
        <v>6.3E-3</v>
      </c>
      <c r="AY304" s="991">
        <v>2.7000000000000001E-3</v>
      </c>
      <c r="AZ304" s="991">
        <v>8.2000000000000007E-3</v>
      </c>
      <c r="BA304" s="991">
        <v>6.3E-3</v>
      </c>
      <c r="BB304" s="991">
        <v>2.7000000000000001E-3</v>
      </c>
      <c r="BC304" s="991">
        <v>8.3000000000000001E-3</v>
      </c>
      <c r="BD304" s="991">
        <v>6.3E-3</v>
      </c>
      <c r="BE304" s="991">
        <v>2.7000000000000001E-3</v>
      </c>
    </row>
    <row r="305" spans="1:57" s="928" customFormat="1" ht="16.5" customHeight="1" x14ac:dyDescent="0.3">
      <c r="A305" s="929"/>
      <c r="B305" s="927"/>
      <c r="C305" s="375"/>
      <c r="D305" s="375"/>
      <c r="E305" s="1275"/>
      <c r="F305" s="937" t="s">
        <v>1429</v>
      </c>
      <c r="G305" s="936">
        <v>8.6999999999999994E-3</v>
      </c>
      <c r="H305" s="936">
        <v>6.6E-3</v>
      </c>
      <c r="I305" s="936">
        <v>2.8E-3</v>
      </c>
      <c r="J305" s="936">
        <v>8.8000000000000005E-3</v>
      </c>
      <c r="K305" s="936">
        <v>6.7000000000000002E-3</v>
      </c>
      <c r="L305" s="936">
        <v>2.8999999999999998E-3</v>
      </c>
      <c r="M305" s="936">
        <v>8.3000000000000001E-3</v>
      </c>
      <c r="N305" s="936">
        <v>6.3E-3</v>
      </c>
      <c r="O305" s="936">
        <v>2.7000000000000001E-3</v>
      </c>
      <c r="P305" s="936">
        <v>8.3999999999999995E-3</v>
      </c>
      <c r="Q305" s="936">
        <v>6.4000000000000003E-3</v>
      </c>
      <c r="R305" s="936">
        <v>2.7000000000000001E-3</v>
      </c>
      <c r="S305" s="936">
        <v>8.0000000000000002E-3</v>
      </c>
      <c r="T305" s="936">
        <v>6.1000000000000004E-3</v>
      </c>
      <c r="U305" s="936">
        <v>2.5999999999999999E-3</v>
      </c>
      <c r="V305" s="990">
        <v>7.9000000000000008E-3</v>
      </c>
      <c r="W305" s="990">
        <v>6.0000000000000001E-3</v>
      </c>
      <c r="X305" s="990">
        <v>2.5999999999999999E-3</v>
      </c>
      <c r="Y305" s="990">
        <v>8.0000000000000002E-3</v>
      </c>
      <c r="Z305" s="990">
        <v>6.1000000000000004E-3</v>
      </c>
      <c r="AA305" s="990">
        <v>2.5999999999999999E-3</v>
      </c>
      <c r="AB305" s="991">
        <v>8.0000000000000002E-3</v>
      </c>
      <c r="AC305" s="991">
        <v>6.1000000000000004E-3</v>
      </c>
      <c r="AD305" s="991">
        <v>2.5999999999999999E-3</v>
      </c>
      <c r="AE305" s="991">
        <v>8.0000000000000002E-3</v>
      </c>
      <c r="AF305" s="991">
        <v>6.1000000000000004E-3</v>
      </c>
      <c r="AG305" s="991">
        <v>2.5999999999999999E-3</v>
      </c>
      <c r="AH305" s="991">
        <v>8.6E-3</v>
      </c>
      <c r="AI305" s="991">
        <v>6.4999999999999997E-3</v>
      </c>
      <c r="AJ305" s="991">
        <v>2.8E-3</v>
      </c>
      <c r="AK305" s="991">
        <v>8.6E-3</v>
      </c>
      <c r="AL305" s="991">
        <v>6.6E-3</v>
      </c>
      <c r="AM305" s="991">
        <v>2.8E-3</v>
      </c>
      <c r="AN305" s="991">
        <v>8.6999999999999994E-3</v>
      </c>
      <c r="AO305" s="991">
        <v>6.6E-3</v>
      </c>
      <c r="AP305" s="991">
        <v>2.8E-3</v>
      </c>
      <c r="AQ305" s="991">
        <v>8.6E-3</v>
      </c>
      <c r="AR305" s="991">
        <v>6.6E-3</v>
      </c>
      <c r="AS305" s="991">
        <v>2.8E-3</v>
      </c>
      <c r="AT305" s="991">
        <v>8.6E-3</v>
      </c>
      <c r="AU305" s="991">
        <v>6.6E-3</v>
      </c>
      <c r="AV305" s="991">
        <v>2.8E-3</v>
      </c>
      <c r="AW305" s="991">
        <v>8.3000000000000001E-3</v>
      </c>
      <c r="AX305" s="991">
        <v>6.3E-3</v>
      </c>
      <c r="AY305" s="991">
        <v>2.7000000000000001E-3</v>
      </c>
      <c r="AZ305" s="991">
        <v>8.3000000000000001E-3</v>
      </c>
      <c r="BA305" s="991">
        <v>6.3E-3</v>
      </c>
      <c r="BB305" s="991">
        <v>2.7000000000000001E-3</v>
      </c>
      <c r="BC305" s="991">
        <v>8.3000000000000001E-3</v>
      </c>
      <c r="BD305" s="991">
        <v>6.3E-3</v>
      </c>
      <c r="BE305" s="991">
        <v>2.7000000000000001E-3</v>
      </c>
    </row>
    <row r="306" spans="1:57" s="928" customFormat="1" ht="16.5" customHeight="1" x14ac:dyDescent="0.3">
      <c r="A306" s="929"/>
      <c r="B306" s="927"/>
      <c r="C306" s="375"/>
      <c r="D306" s="375"/>
      <c r="E306" s="1275"/>
      <c r="F306" s="937" t="s">
        <v>1430</v>
      </c>
      <c r="G306" s="936">
        <v>1.03E-2</v>
      </c>
      <c r="H306" s="936">
        <v>7.7999999999999996E-3</v>
      </c>
      <c r="I306" s="936">
        <v>3.3E-3</v>
      </c>
      <c r="J306" s="936">
        <v>8.9999999999999993E-3</v>
      </c>
      <c r="K306" s="936">
        <v>6.7999999999999996E-3</v>
      </c>
      <c r="L306" s="936">
        <v>2.8999999999999998E-3</v>
      </c>
      <c r="M306" s="936">
        <v>9.4000000000000004E-3</v>
      </c>
      <c r="N306" s="936">
        <v>7.1999999999999998E-3</v>
      </c>
      <c r="O306" s="936">
        <v>3.0999999999999999E-3</v>
      </c>
      <c r="P306" s="936">
        <v>9.7000000000000003E-3</v>
      </c>
      <c r="Q306" s="936">
        <v>7.4000000000000003E-3</v>
      </c>
      <c r="R306" s="936">
        <v>3.2000000000000002E-3</v>
      </c>
      <c r="S306" s="936">
        <v>9.1000000000000004E-3</v>
      </c>
      <c r="T306" s="936">
        <v>6.8999999999999999E-3</v>
      </c>
      <c r="U306" s="936">
        <v>3.0000000000000001E-3</v>
      </c>
      <c r="V306" s="990">
        <v>9.1999999999999998E-3</v>
      </c>
      <c r="W306" s="990">
        <v>7.0000000000000001E-3</v>
      </c>
      <c r="X306" s="990">
        <v>3.0000000000000001E-3</v>
      </c>
      <c r="Y306" s="990">
        <v>9.1999999999999998E-3</v>
      </c>
      <c r="Z306" s="990">
        <v>7.0000000000000001E-3</v>
      </c>
      <c r="AA306" s="990">
        <v>3.0000000000000001E-3</v>
      </c>
      <c r="AB306" s="991">
        <v>9.1999999999999998E-3</v>
      </c>
      <c r="AC306" s="991">
        <v>7.0000000000000001E-3</v>
      </c>
      <c r="AD306" s="991">
        <v>3.0000000000000001E-3</v>
      </c>
      <c r="AE306" s="991">
        <v>9.5999999999999992E-3</v>
      </c>
      <c r="AF306" s="991">
        <v>7.3000000000000001E-3</v>
      </c>
      <c r="AG306" s="991">
        <v>3.0999999999999999E-3</v>
      </c>
      <c r="AH306" s="991">
        <v>9.7000000000000003E-3</v>
      </c>
      <c r="AI306" s="991">
        <v>7.3000000000000001E-3</v>
      </c>
      <c r="AJ306" s="991">
        <v>3.0999999999999999E-3</v>
      </c>
      <c r="AK306" s="991">
        <v>9.7000000000000003E-3</v>
      </c>
      <c r="AL306" s="991">
        <v>7.4000000000000003E-3</v>
      </c>
      <c r="AM306" s="991">
        <v>3.2000000000000002E-3</v>
      </c>
      <c r="AN306" s="991">
        <v>9.7000000000000003E-3</v>
      </c>
      <c r="AO306" s="991">
        <v>7.4000000000000003E-3</v>
      </c>
      <c r="AP306" s="991">
        <v>3.2000000000000002E-3</v>
      </c>
      <c r="AQ306" s="991">
        <v>9.9000000000000008E-3</v>
      </c>
      <c r="AR306" s="991">
        <v>7.4999999999999997E-3</v>
      </c>
      <c r="AS306" s="991">
        <v>3.2000000000000002E-3</v>
      </c>
      <c r="AT306" s="991">
        <v>9.9000000000000008E-3</v>
      </c>
      <c r="AU306" s="991">
        <v>7.4999999999999997E-3</v>
      </c>
      <c r="AV306" s="991">
        <v>3.2000000000000002E-3</v>
      </c>
      <c r="AW306" s="991">
        <v>8.0999999999999996E-3</v>
      </c>
      <c r="AX306" s="991">
        <v>6.1999999999999998E-3</v>
      </c>
      <c r="AY306" s="991">
        <v>2.5999999999999999E-3</v>
      </c>
      <c r="AZ306" s="991">
        <v>8.0999999999999996E-3</v>
      </c>
      <c r="BA306" s="991">
        <v>6.1999999999999998E-3</v>
      </c>
      <c r="BB306" s="991">
        <v>2.5999999999999999E-3</v>
      </c>
      <c r="BC306" s="991">
        <v>8.0999999999999996E-3</v>
      </c>
      <c r="BD306" s="991">
        <v>6.1999999999999998E-3</v>
      </c>
      <c r="BE306" s="991">
        <v>2.5999999999999999E-3</v>
      </c>
    </row>
    <row r="307" spans="1:57" s="928" customFormat="1" ht="16.5" customHeight="1" x14ac:dyDescent="0.3">
      <c r="A307" s="929"/>
      <c r="B307" s="927"/>
      <c r="C307" s="375"/>
      <c r="D307" s="375"/>
      <c r="E307" s="1275"/>
      <c r="F307" s="937" t="s">
        <v>1431</v>
      </c>
      <c r="G307" s="936">
        <v>1.0999999999999999E-2</v>
      </c>
      <c r="H307" s="936">
        <v>8.3999999999999995E-3</v>
      </c>
      <c r="I307" s="936">
        <v>3.5999999999999999E-3</v>
      </c>
      <c r="J307" s="936">
        <v>1.0999999999999999E-2</v>
      </c>
      <c r="K307" s="936">
        <v>8.3000000000000001E-3</v>
      </c>
      <c r="L307" s="936">
        <v>3.5999999999999999E-3</v>
      </c>
      <c r="M307" s="936">
        <v>1.0999999999999999E-2</v>
      </c>
      <c r="N307" s="936">
        <v>8.3999999999999995E-3</v>
      </c>
      <c r="O307" s="936">
        <v>3.5999999999999999E-3</v>
      </c>
      <c r="P307" s="936">
        <v>1.06E-2</v>
      </c>
      <c r="Q307" s="936">
        <v>8.0999999999999996E-3</v>
      </c>
      <c r="R307" s="936">
        <v>3.3999999999999998E-3</v>
      </c>
      <c r="S307" s="936">
        <v>9.5999999999999992E-3</v>
      </c>
      <c r="T307" s="936">
        <v>7.3000000000000001E-3</v>
      </c>
      <c r="U307" s="936">
        <v>3.0999999999999999E-3</v>
      </c>
      <c r="V307" s="990">
        <v>0.01</v>
      </c>
      <c r="W307" s="990">
        <v>7.6E-3</v>
      </c>
      <c r="X307" s="990">
        <v>3.3E-3</v>
      </c>
      <c r="Y307" s="990">
        <v>0.01</v>
      </c>
      <c r="Z307" s="990">
        <v>7.6E-3</v>
      </c>
      <c r="AA307" s="990">
        <v>3.3E-3</v>
      </c>
      <c r="AB307" s="991">
        <v>0.01</v>
      </c>
      <c r="AC307" s="991">
        <v>7.6E-3</v>
      </c>
      <c r="AD307" s="991">
        <v>3.3E-3</v>
      </c>
      <c r="AE307" s="991">
        <v>0.01</v>
      </c>
      <c r="AF307" s="991">
        <v>7.6E-3</v>
      </c>
      <c r="AG307" s="991">
        <v>3.3E-3</v>
      </c>
      <c r="AH307" s="991">
        <v>9.9000000000000008E-3</v>
      </c>
      <c r="AI307" s="991">
        <v>7.6E-3</v>
      </c>
      <c r="AJ307" s="991">
        <v>3.2000000000000002E-3</v>
      </c>
      <c r="AK307" s="991">
        <v>0.01</v>
      </c>
      <c r="AL307" s="991">
        <v>7.6E-3</v>
      </c>
      <c r="AM307" s="991">
        <v>3.3E-3</v>
      </c>
      <c r="AN307" s="991">
        <v>1.01E-2</v>
      </c>
      <c r="AO307" s="991">
        <v>7.7000000000000002E-3</v>
      </c>
      <c r="AP307" s="991">
        <v>3.3E-3</v>
      </c>
      <c r="AQ307" s="991">
        <v>1.01E-2</v>
      </c>
      <c r="AR307" s="991">
        <v>7.7000000000000002E-3</v>
      </c>
      <c r="AS307" s="991">
        <v>3.3E-3</v>
      </c>
      <c r="AT307" s="991">
        <v>1.01E-2</v>
      </c>
      <c r="AU307" s="991">
        <v>7.7000000000000002E-3</v>
      </c>
      <c r="AV307" s="991">
        <v>3.3E-3</v>
      </c>
      <c r="AW307" s="991">
        <v>8.2000000000000007E-3</v>
      </c>
      <c r="AX307" s="991">
        <v>6.1999999999999998E-3</v>
      </c>
      <c r="AY307" s="991">
        <v>2.7000000000000001E-3</v>
      </c>
      <c r="AZ307" s="991">
        <v>8.2000000000000007E-3</v>
      </c>
      <c r="BA307" s="991">
        <v>6.3E-3</v>
      </c>
      <c r="BB307" s="991">
        <v>2.7000000000000001E-3</v>
      </c>
      <c r="BC307" s="991">
        <v>8.2000000000000007E-3</v>
      </c>
      <c r="BD307" s="991">
        <v>6.1999999999999998E-3</v>
      </c>
      <c r="BE307" s="991">
        <v>2.7000000000000001E-3</v>
      </c>
    </row>
    <row r="308" spans="1:57" s="928" customFormat="1" ht="16.5" customHeight="1" x14ac:dyDescent="0.3">
      <c r="A308" s="929"/>
      <c r="B308" s="927"/>
      <c r="C308" s="375"/>
      <c r="D308" s="375"/>
      <c r="E308" s="1275"/>
      <c r="F308" s="937" t="s">
        <v>1432</v>
      </c>
      <c r="G308" s="936">
        <v>1.04E-2</v>
      </c>
      <c r="H308" s="936">
        <v>7.9000000000000008E-3</v>
      </c>
      <c r="I308" s="936">
        <v>3.3999999999999998E-3</v>
      </c>
      <c r="J308" s="936">
        <v>1.0200000000000001E-2</v>
      </c>
      <c r="K308" s="936">
        <v>7.7999999999999996E-3</v>
      </c>
      <c r="L308" s="936">
        <v>3.3E-3</v>
      </c>
      <c r="M308" s="936">
        <v>0.01</v>
      </c>
      <c r="N308" s="936">
        <v>7.6E-3</v>
      </c>
      <c r="O308" s="936">
        <v>3.3E-3</v>
      </c>
      <c r="P308" s="936">
        <v>1.0200000000000001E-2</v>
      </c>
      <c r="Q308" s="936">
        <v>7.7000000000000002E-3</v>
      </c>
      <c r="R308" s="936">
        <v>3.3E-3</v>
      </c>
      <c r="S308" s="936">
        <v>9.9000000000000008E-3</v>
      </c>
      <c r="T308" s="936">
        <v>7.4999999999999997E-3</v>
      </c>
      <c r="U308" s="936">
        <v>3.2000000000000002E-3</v>
      </c>
      <c r="V308" s="990">
        <v>9.5999999999999992E-3</v>
      </c>
      <c r="W308" s="990">
        <v>7.3000000000000001E-3</v>
      </c>
      <c r="X308" s="990">
        <v>3.0999999999999999E-3</v>
      </c>
      <c r="Y308" s="990">
        <v>9.7999999999999997E-3</v>
      </c>
      <c r="Z308" s="990">
        <v>7.4000000000000003E-3</v>
      </c>
      <c r="AA308" s="990">
        <v>3.2000000000000002E-3</v>
      </c>
      <c r="AB308" s="991">
        <v>9.5999999999999992E-3</v>
      </c>
      <c r="AC308" s="991">
        <v>7.3000000000000001E-3</v>
      </c>
      <c r="AD308" s="991">
        <v>3.0999999999999999E-3</v>
      </c>
      <c r="AE308" s="991">
        <v>9.5999999999999992E-3</v>
      </c>
      <c r="AF308" s="991">
        <v>7.3000000000000001E-3</v>
      </c>
      <c r="AG308" s="991">
        <v>3.0999999999999999E-3</v>
      </c>
      <c r="AH308" s="991">
        <v>9.9000000000000008E-3</v>
      </c>
      <c r="AI308" s="991">
        <v>7.4999999999999997E-3</v>
      </c>
      <c r="AJ308" s="991">
        <v>3.2000000000000002E-3</v>
      </c>
      <c r="AK308" s="991">
        <v>0.01</v>
      </c>
      <c r="AL308" s="991">
        <v>7.6E-3</v>
      </c>
      <c r="AM308" s="991">
        <v>3.2000000000000002E-3</v>
      </c>
      <c r="AN308" s="991">
        <v>0.01</v>
      </c>
      <c r="AO308" s="991">
        <v>7.6E-3</v>
      </c>
      <c r="AP308" s="991">
        <v>3.2000000000000002E-3</v>
      </c>
      <c r="AQ308" s="991">
        <v>0.01</v>
      </c>
      <c r="AR308" s="991">
        <v>7.6E-3</v>
      </c>
      <c r="AS308" s="991">
        <v>3.3E-3</v>
      </c>
      <c r="AT308" s="991">
        <v>0.01</v>
      </c>
      <c r="AU308" s="991">
        <v>7.6E-3</v>
      </c>
      <c r="AV308" s="991">
        <v>3.3E-3</v>
      </c>
      <c r="AW308" s="991">
        <v>8.3999999999999995E-3</v>
      </c>
      <c r="AX308" s="991">
        <v>6.4000000000000003E-3</v>
      </c>
      <c r="AY308" s="991">
        <v>2.7000000000000001E-3</v>
      </c>
      <c r="AZ308" s="991">
        <v>8.3999999999999995E-3</v>
      </c>
      <c r="BA308" s="991">
        <v>6.4000000000000003E-3</v>
      </c>
      <c r="BB308" s="991">
        <v>2.7000000000000001E-3</v>
      </c>
      <c r="BC308" s="991">
        <v>8.5000000000000006E-3</v>
      </c>
      <c r="BD308" s="991">
        <v>6.4000000000000003E-3</v>
      </c>
      <c r="BE308" s="991">
        <v>2.7000000000000001E-3</v>
      </c>
    </row>
    <row r="309" spans="1:57" s="928" customFormat="1" ht="16.5" customHeight="1" x14ac:dyDescent="0.3">
      <c r="A309" s="929"/>
      <c r="B309" s="927"/>
      <c r="C309" s="375"/>
      <c r="D309" s="375"/>
      <c r="E309" s="1275"/>
      <c r="F309" s="937" t="s">
        <v>1433</v>
      </c>
      <c r="G309" s="936">
        <v>8.5000000000000006E-3</v>
      </c>
      <c r="H309" s="936">
        <v>6.4000000000000003E-3</v>
      </c>
      <c r="I309" s="936">
        <v>2.7000000000000001E-3</v>
      </c>
      <c r="J309" s="936">
        <v>8.5000000000000006E-3</v>
      </c>
      <c r="K309" s="936">
        <v>6.4999999999999997E-3</v>
      </c>
      <c r="L309" s="936">
        <v>2.8E-3</v>
      </c>
      <c r="M309" s="936">
        <v>8.5000000000000006E-3</v>
      </c>
      <c r="N309" s="936">
        <v>6.4999999999999997E-3</v>
      </c>
      <c r="O309" s="936">
        <v>2.8E-3</v>
      </c>
      <c r="P309" s="936">
        <v>8.5000000000000006E-3</v>
      </c>
      <c r="Q309" s="936">
        <v>6.4999999999999997E-3</v>
      </c>
      <c r="R309" s="936">
        <v>2.8E-3</v>
      </c>
      <c r="S309" s="936">
        <v>8.2000000000000007E-3</v>
      </c>
      <c r="T309" s="936">
        <v>6.1999999999999998E-3</v>
      </c>
      <c r="U309" s="936">
        <v>2.7000000000000001E-3</v>
      </c>
      <c r="V309" s="990">
        <v>8.0999999999999996E-3</v>
      </c>
      <c r="W309" s="990">
        <v>6.1999999999999998E-3</v>
      </c>
      <c r="X309" s="990">
        <v>2.5999999999999999E-3</v>
      </c>
      <c r="Y309" s="990">
        <v>8.2000000000000007E-3</v>
      </c>
      <c r="Z309" s="990">
        <v>6.1999999999999998E-3</v>
      </c>
      <c r="AA309" s="990">
        <v>2.7000000000000001E-3</v>
      </c>
      <c r="AB309" s="991">
        <v>8.2000000000000007E-3</v>
      </c>
      <c r="AC309" s="991">
        <v>6.1999999999999998E-3</v>
      </c>
      <c r="AD309" s="991">
        <v>2.7000000000000001E-3</v>
      </c>
      <c r="AE309" s="991">
        <v>8.2000000000000007E-3</v>
      </c>
      <c r="AF309" s="991">
        <v>6.1999999999999998E-3</v>
      </c>
      <c r="AG309" s="991">
        <v>2.7000000000000001E-3</v>
      </c>
      <c r="AH309" s="991">
        <v>8.6999999999999994E-3</v>
      </c>
      <c r="AI309" s="991">
        <v>6.6E-3</v>
      </c>
      <c r="AJ309" s="991">
        <v>2.8E-3</v>
      </c>
      <c r="AK309" s="991">
        <v>8.6999999999999994E-3</v>
      </c>
      <c r="AL309" s="991">
        <v>6.6E-3</v>
      </c>
      <c r="AM309" s="991">
        <v>2.8E-3</v>
      </c>
      <c r="AN309" s="991">
        <v>8.6999999999999994E-3</v>
      </c>
      <c r="AO309" s="991">
        <v>6.6E-3</v>
      </c>
      <c r="AP309" s="991">
        <v>2.8E-3</v>
      </c>
      <c r="AQ309" s="991">
        <v>8.8000000000000005E-3</v>
      </c>
      <c r="AR309" s="991">
        <v>6.7000000000000002E-3</v>
      </c>
      <c r="AS309" s="991">
        <v>2.8E-3</v>
      </c>
      <c r="AT309" s="991">
        <v>8.6999999999999994E-3</v>
      </c>
      <c r="AU309" s="991">
        <v>6.6E-3</v>
      </c>
      <c r="AV309" s="991">
        <v>2.8E-3</v>
      </c>
      <c r="AW309" s="991">
        <v>8.3000000000000001E-3</v>
      </c>
      <c r="AX309" s="991">
        <v>6.3E-3</v>
      </c>
      <c r="AY309" s="991">
        <v>2.7000000000000001E-3</v>
      </c>
      <c r="AZ309" s="991">
        <v>8.3000000000000001E-3</v>
      </c>
      <c r="BA309" s="991">
        <v>6.3E-3</v>
      </c>
      <c r="BB309" s="991">
        <v>2.7000000000000001E-3</v>
      </c>
      <c r="BC309" s="991">
        <v>8.3000000000000001E-3</v>
      </c>
      <c r="BD309" s="991">
        <v>6.3E-3</v>
      </c>
      <c r="BE309" s="991">
        <v>2.7000000000000001E-3</v>
      </c>
    </row>
    <row r="310" spans="1:57" s="928" customFormat="1" ht="16.5" customHeight="1" x14ac:dyDescent="0.3">
      <c r="A310" s="929"/>
      <c r="B310" s="927"/>
      <c r="C310" s="375"/>
      <c r="D310" s="375"/>
      <c r="E310" s="1275"/>
      <c r="F310" s="937" t="s">
        <v>1434</v>
      </c>
      <c r="G310" s="936">
        <v>8.0999999999999996E-3</v>
      </c>
      <c r="H310" s="936">
        <v>6.1000000000000004E-3</v>
      </c>
      <c r="I310" s="936">
        <v>2.5999999999999999E-3</v>
      </c>
      <c r="J310" s="936">
        <v>8.0000000000000002E-3</v>
      </c>
      <c r="K310" s="936">
        <v>6.1000000000000004E-3</v>
      </c>
      <c r="L310" s="936">
        <v>2.5999999999999999E-3</v>
      </c>
      <c r="M310" s="936">
        <v>7.9000000000000008E-3</v>
      </c>
      <c r="N310" s="936">
        <v>6.0000000000000001E-3</v>
      </c>
      <c r="O310" s="936">
        <v>2.5999999999999999E-3</v>
      </c>
      <c r="P310" s="936">
        <v>7.4000000000000003E-3</v>
      </c>
      <c r="Q310" s="936">
        <v>5.7000000000000002E-3</v>
      </c>
      <c r="R310" s="936">
        <v>2.3999999999999998E-3</v>
      </c>
      <c r="S310" s="936">
        <v>7.4999999999999997E-3</v>
      </c>
      <c r="T310" s="936">
        <v>5.7000000000000002E-3</v>
      </c>
      <c r="U310" s="936">
        <v>2.3999999999999998E-3</v>
      </c>
      <c r="V310" s="990">
        <v>7.4999999999999997E-3</v>
      </c>
      <c r="W310" s="990">
        <v>5.7000000000000002E-3</v>
      </c>
      <c r="X310" s="990">
        <v>2.3999999999999998E-3</v>
      </c>
      <c r="Y310" s="990">
        <v>7.6E-3</v>
      </c>
      <c r="Z310" s="990">
        <v>5.7000000000000002E-3</v>
      </c>
      <c r="AA310" s="990">
        <v>2.5000000000000001E-3</v>
      </c>
      <c r="AB310" s="991">
        <v>7.6E-3</v>
      </c>
      <c r="AC310" s="991">
        <v>5.7999999999999996E-3</v>
      </c>
      <c r="AD310" s="991">
        <v>2.5000000000000001E-3</v>
      </c>
      <c r="AE310" s="991">
        <v>7.7000000000000002E-3</v>
      </c>
      <c r="AF310" s="991">
        <v>5.7999999999999996E-3</v>
      </c>
      <c r="AG310" s="991">
        <v>2.5000000000000001E-3</v>
      </c>
      <c r="AH310" s="991">
        <v>8.2000000000000007E-3</v>
      </c>
      <c r="AI310" s="991">
        <v>6.3E-3</v>
      </c>
      <c r="AJ310" s="991">
        <v>2.7000000000000001E-3</v>
      </c>
      <c r="AK310" s="991">
        <v>8.2000000000000007E-3</v>
      </c>
      <c r="AL310" s="991">
        <v>6.1999999999999998E-3</v>
      </c>
      <c r="AM310" s="991">
        <v>2.7000000000000001E-3</v>
      </c>
      <c r="AN310" s="991">
        <v>8.2000000000000007E-3</v>
      </c>
      <c r="AO310" s="991">
        <v>6.1999999999999998E-3</v>
      </c>
      <c r="AP310" s="991">
        <v>2.7000000000000001E-3</v>
      </c>
      <c r="AQ310" s="991">
        <v>8.2000000000000007E-3</v>
      </c>
      <c r="AR310" s="991">
        <v>6.1999999999999998E-3</v>
      </c>
      <c r="AS310" s="991">
        <v>2.7000000000000001E-3</v>
      </c>
      <c r="AT310" s="991">
        <v>8.0999999999999996E-3</v>
      </c>
      <c r="AU310" s="991">
        <v>6.1999999999999998E-3</v>
      </c>
      <c r="AV310" s="991">
        <v>2.5999999999999999E-3</v>
      </c>
      <c r="AW310" s="991">
        <v>7.7999999999999996E-3</v>
      </c>
      <c r="AX310" s="991">
        <v>6.0000000000000001E-3</v>
      </c>
      <c r="AY310" s="991">
        <v>2.5000000000000001E-3</v>
      </c>
      <c r="AZ310" s="991">
        <v>7.7999999999999996E-3</v>
      </c>
      <c r="BA310" s="991">
        <v>5.8999999999999999E-3</v>
      </c>
      <c r="BB310" s="991">
        <v>2.5000000000000001E-3</v>
      </c>
      <c r="BC310" s="991">
        <v>7.7999999999999996E-3</v>
      </c>
      <c r="BD310" s="991">
        <v>5.8999999999999999E-3</v>
      </c>
      <c r="BE310" s="991">
        <v>2.5000000000000001E-3</v>
      </c>
    </row>
    <row r="311" spans="1:57" s="928" customFormat="1" ht="16.5" customHeight="1" x14ac:dyDescent="0.3">
      <c r="A311" s="929"/>
      <c r="B311" s="927"/>
      <c r="C311" s="375"/>
      <c r="D311" s="375"/>
      <c r="E311" s="1275"/>
      <c r="F311" s="937" t="s">
        <v>1435</v>
      </c>
      <c r="G311" s="936">
        <v>1.0200000000000001E-2</v>
      </c>
      <c r="H311" s="936">
        <v>7.7000000000000002E-3</v>
      </c>
      <c r="I311" s="936">
        <v>3.3E-3</v>
      </c>
      <c r="J311" s="936">
        <v>1.0200000000000001E-2</v>
      </c>
      <c r="K311" s="936">
        <v>7.7000000000000002E-3</v>
      </c>
      <c r="L311" s="936">
        <v>3.3E-3</v>
      </c>
      <c r="M311" s="936">
        <v>0.01</v>
      </c>
      <c r="N311" s="936">
        <v>7.6E-3</v>
      </c>
      <c r="O311" s="936">
        <v>3.3E-3</v>
      </c>
      <c r="P311" s="936">
        <v>9.9000000000000008E-3</v>
      </c>
      <c r="Q311" s="936">
        <v>7.4999999999999997E-3</v>
      </c>
      <c r="R311" s="936">
        <v>3.2000000000000002E-3</v>
      </c>
      <c r="S311" s="936">
        <v>9.1999999999999998E-3</v>
      </c>
      <c r="T311" s="936">
        <v>7.0000000000000001E-3</v>
      </c>
      <c r="U311" s="936">
        <v>3.0000000000000001E-3</v>
      </c>
      <c r="V311" s="990">
        <v>9.4000000000000004E-3</v>
      </c>
      <c r="W311" s="990">
        <v>7.1000000000000004E-3</v>
      </c>
      <c r="X311" s="990">
        <v>3.0000000000000001E-3</v>
      </c>
      <c r="Y311" s="990">
        <v>9.4000000000000004E-3</v>
      </c>
      <c r="Z311" s="990">
        <v>7.1999999999999998E-3</v>
      </c>
      <c r="AA311" s="990">
        <v>3.0999999999999999E-3</v>
      </c>
      <c r="AB311" s="991">
        <v>9.4999999999999998E-3</v>
      </c>
      <c r="AC311" s="991">
        <v>7.1999999999999998E-3</v>
      </c>
      <c r="AD311" s="991">
        <v>3.0999999999999999E-3</v>
      </c>
      <c r="AE311" s="991">
        <v>9.5999999999999992E-3</v>
      </c>
      <c r="AF311" s="991">
        <v>7.3000000000000001E-3</v>
      </c>
      <c r="AG311" s="991">
        <v>3.0999999999999999E-3</v>
      </c>
      <c r="AH311" s="991">
        <v>9.9000000000000008E-3</v>
      </c>
      <c r="AI311" s="991">
        <v>7.4999999999999997E-3</v>
      </c>
      <c r="AJ311" s="991">
        <v>3.2000000000000002E-3</v>
      </c>
      <c r="AK311" s="991">
        <v>9.9000000000000008E-3</v>
      </c>
      <c r="AL311" s="991">
        <v>7.4999999999999997E-3</v>
      </c>
      <c r="AM311" s="991">
        <v>3.2000000000000002E-3</v>
      </c>
      <c r="AN311" s="991">
        <v>0.01</v>
      </c>
      <c r="AO311" s="991">
        <v>7.6E-3</v>
      </c>
      <c r="AP311" s="991">
        <v>3.2000000000000002E-3</v>
      </c>
      <c r="AQ311" s="991">
        <v>0.01</v>
      </c>
      <c r="AR311" s="991">
        <v>7.6E-3</v>
      </c>
      <c r="AS311" s="991">
        <v>3.2000000000000002E-3</v>
      </c>
      <c r="AT311" s="991">
        <v>9.9000000000000008E-3</v>
      </c>
      <c r="AU311" s="991">
        <v>7.4999999999999997E-3</v>
      </c>
      <c r="AV311" s="991">
        <v>3.2000000000000002E-3</v>
      </c>
      <c r="AW311" s="991">
        <v>8.8999999999999999E-3</v>
      </c>
      <c r="AX311" s="991">
        <v>6.7999999999999996E-3</v>
      </c>
      <c r="AY311" s="991">
        <v>2.8999999999999998E-3</v>
      </c>
      <c r="AZ311" s="991">
        <v>8.6E-3</v>
      </c>
      <c r="BA311" s="991">
        <v>6.4999999999999997E-3</v>
      </c>
      <c r="BB311" s="991">
        <v>2.8E-3</v>
      </c>
      <c r="BC311" s="991">
        <v>8.8999999999999999E-3</v>
      </c>
      <c r="BD311" s="991">
        <v>6.7999999999999996E-3</v>
      </c>
      <c r="BE311" s="991">
        <v>2.8999999999999998E-3</v>
      </c>
    </row>
    <row r="312" spans="1:57" s="928" customFormat="1" ht="16.5" customHeight="1" x14ac:dyDescent="0.3">
      <c r="A312" s="929"/>
      <c r="B312" s="927"/>
      <c r="C312" s="375"/>
      <c r="D312" s="375"/>
      <c r="E312" s="1275"/>
      <c r="F312" s="937" t="s">
        <v>1436</v>
      </c>
      <c r="G312" s="936">
        <v>8.3999999999999995E-3</v>
      </c>
      <c r="H312" s="936">
        <v>6.4000000000000003E-3</v>
      </c>
      <c r="I312" s="936">
        <v>2.7000000000000001E-3</v>
      </c>
      <c r="J312" s="936">
        <v>8.3999999999999995E-3</v>
      </c>
      <c r="K312" s="936">
        <v>6.4000000000000003E-3</v>
      </c>
      <c r="L312" s="936">
        <v>2.7000000000000001E-3</v>
      </c>
      <c r="M312" s="936">
        <v>8.3999999999999995E-3</v>
      </c>
      <c r="N312" s="936">
        <v>6.4000000000000003E-3</v>
      </c>
      <c r="O312" s="936">
        <v>2.7000000000000001E-3</v>
      </c>
      <c r="P312" s="936">
        <v>8.3999999999999995E-3</v>
      </c>
      <c r="Q312" s="936">
        <v>6.4000000000000003E-3</v>
      </c>
      <c r="R312" s="936">
        <v>2.7000000000000001E-3</v>
      </c>
      <c r="S312" s="936">
        <v>8.6999999999999994E-3</v>
      </c>
      <c r="T312" s="936">
        <v>6.6E-3</v>
      </c>
      <c r="U312" s="936">
        <v>2.8E-3</v>
      </c>
      <c r="V312" s="990">
        <v>8.5000000000000006E-3</v>
      </c>
      <c r="W312" s="990">
        <v>6.4999999999999997E-3</v>
      </c>
      <c r="X312" s="990">
        <v>2.8E-3</v>
      </c>
      <c r="Y312" s="990">
        <v>8.6E-3</v>
      </c>
      <c r="Z312" s="990">
        <v>6.4999999999999997E-3</v>
      </c>
      <c r="AA312" s="990">
        <v>2.8E-3</v>
      </c>
      <c r="AB312" s="991">
        <v>8.6E-3</v>
      </c>
      <c r="AC312" s="991">
        <v>6.4999999999999997E-3</v>
      </c>
      <c r="AD312" s="991">
        <v>2.8E-3</v>
      </c>
      <c r="AE312" s="991">
        <v>8.6E-3</v>
      </c>
      <c r="AF312" s="991">
        <v>6.6E-3</v>
      </c>
      <c r="AG312" s="991">
        <v>2.8E-3</v>
      </c>
      <c r="AH312" s="991">
        <v>8.3999999999999995E-3</v>
      </c>
      <c r="AI312" s="991">
        <v>6.4000000000000003E-3</v>
      </c>
      <c r="AJ312" s="991">
        <v>2.7000000000000001E-3</v>
      </c>
      <c r="AK312" s="991">
        <v>8.3999999999999995E-3</v>
      </c>
      <c r="AL312" s="991">
        <v>6.4000000000000003E-3</v>
      </c>
      <c r="AM312" s="991">
        <v>2.7000000000000001E-3</v>
      </c>
      <c r="AN312" s="991">
        <v>8.3999999999999995E-3</v>
      </c>
      <c r="AO312" s="991">
        <v>6.4000000000000003E-3</v>
      </c>
      <c r="AP312" s="991">
        <v>2.7000000000000001E-3</v>
      </c>
      <c r="AQ312" s="991">
        <v>8.3999999999999995E-3</v>
      </c>
      <c r="AR312" s="991">
        <v>6.4000000000000003E-3</v>
      </c>
      <c r="AS312" s="991">
        <v>2.7000000000000001E-3</v>
      </c>
      <c r="AT312" s="991">
        <v>8.3999999999999995E-3</v>
      </c>
      <c r="AU312" s="991">
        <v>6.4000000000000003E-3</v>
      </c>
      <c r="AV312" s="991">
        <v>2.7000000000000001E-3</v>
      </c>
      <c r="AW312" s="991">
        <v>8.3000000000000001E-3</v>
      </c>
      <c r="AX312" s="991">
        <v>6.3E-3</v>
      </c>
      <c r="AY312" s="991">
        <v>2.7000000000000001E-3</v>
      </c>
      <c r="AZ312" s="991">
        <v>8.3000000000000001E-3</v>
      </c>
      <c r="BA312" s="991">
        <v>6.3E-3</v>
      </c>
      <c r="BB312" s="991">
        <v>2.7000000000000001E-3</v>
      </c>
      <c r="BC312" s="991">
        <v>8.3000000000000001E-3</v>
      </c>
      <c r="BD312" s="991">
        <v>6.3E-3</v>
      </c>
      <c r="BE312" s="991">
        <v>2.7000000000000001E-3</v>
      </c>
    </row>
    <row r="313" spans="1:57" s="928" customFormat="1" ht="16.5" customHeight="1" x14ac:dyDescent="0.3">
      <c r="A313" s="929"/>
      <c r="B313" s="927"/>
      <c r="C313" s="375"/>
      <c r="D313" s="375"/>
      <c r="E313" s="1275"/>
      <c r="F313" s="937" t="s">
        <v>1437</v>
      </c>
      <c r="G313" s="936">
        <v>8.8000000000000005E-3</v>
      </c>
      <c r="H313" s="936">
        <v>6.7000000000000002E-3</v>
      </c>
      <c r="I313" s="936">
        <v>2.8999999999999998E-3</v>
      </c>
      <c r="J313" s="936">
        <v>8.8000000000000005E-3</v>
      </c>
      <c r="K313" s="936">
        <v>6.7000000000000002E-3</v>
      </c>
      <c r="L313" s="936">
        <v>2.8E-3</v>
      </c>
      <c r="M313" s="936">
        <v>8.8000000000000005E-3</v>
      </c>
      <c r="N313" s="936">
        <v>6.7000000000000002E-3</v>
      </c>
      <c r="O313" s="936">
        <v>2.8999999999999998E-3</v>
      </c>
      <c r="P313" s="936">
        <v>9.1000000000000004E-3</v>
      </c>
      <c r="Q313" s="936">
        <v>6.8999999999999999E-3</v>
      </c>
      <c r="R313" s="936">
        <v>3.0000000000000001E-3</v>
      </c>
      <c r="S313" s="936">
        <v>8.6999999999999994E-3</v>
      </c>
      <c r="T313" s="936">
        <v>6.6E-3</v>
      </c>
      <c r="U313" s="936">
        <v>2.8E-3</v>
      </c>
      <c r="V313" s="990">
        <v>8.6E-3</v>
      </c>
      <c r="W313" s="990">
        <v>6.4999999999999997E-3</v>
      </c>
      <c r="X313" s="990">
        <v>2.8E-3</v>
      </c>
      <c r="Y313" s="990">
        <v>8.6E-3</v>
      </c>
      <c r="Z313" s="990">
        <v>6.6E-3</v>
      </c>
      <c r="AA313" s="990">
        <v>2.8E-3</v>
      </c>
      <c r="AB313" s="991">
        <v>8.6E-3</v>
      </c>
      <c r="AC313" s="991">
        <v>6.4999999999999997E-3</v>
      </c>
      <c r="AD313" s="991">
        <v>2.8E-3</v>
      </c>
      <c r="AE313" s="991">
        <v>8.6E-3</v>
      </c>
      <c r="AF313" s="991">
        <v>6.6E-3</v>
      </c>
      <c r="AG313" s="991">
        <v>2.8E-3</v>
      </c>
      <c r="AH313" s="991">
        <v>8.9999999999999993E-3</v>
      </c>
      <c r="AI313" s="991">
        <v>6.7999999999999996E-3</v>
      </c>
      <c r="AJ313" s="991">
        <v>2.8999999999999998E-3</v>
      </c>
      <c r="AK313" s="991">
        <v>8.9999999999999993E-3</v>
      </c>
      <c r="AL313" s="991">
        <v>6.8999999999999999E-3</v>
      </c>
      <c r="AM313" s="991">
        <v>2.8999999999999998E-3</v>
      </c>
      <c r="AN313" s="991">
        <v>9.1000000000000004E-3</v>
      </c>
      <c r="AO313" s="991">
        <v>6.8999999999999999E-3</v>
      </c>
      <c r="AP313" s="991">
        <v>2.8999999999999998E-3</v>
      </c>
      <c r="AQ313" s="991">
        <v>8.9999999999999993E-3</v>
      </c>
      <c r="AR313" s="991">
        <v>6.8999999999999999E-3</v>
      </c>
      <c r="AS313" s="991">
        <v>2.8999999999999998E-3</v>
      </c>
      <c r="AT313" s="991">
        <v>8.9999999999999993E-3</v>
      </c>
      <c r="AU313" s="991">
        <v>6.8999999999999999E-3</v>
      </c>
      <c r="AV313" s="991">
        <v>2.8999999999999998E-3</v>
      </c>
      <c r="AW313" s="991">
        <v>8.2000000000000007E-3</v>
      </c>
      <c r="AX313" s="991">
        <v>6.3E-3</v>
      </c>
      <c r="AY313" s="991">
        <v>2.7000000000000001E-3</v>
      </c>
      <c r="AZ313" s="991">
        <v>8.2000000000000007E-3</v>
      </c>
      <c r="BA313" s="991">
        <v>6.3E-3</v>
      </c>
      <c r="BB313" s="991">
        <v>2.7000000000000001E-3</v>
      </c>
      <c r="BC313" s="991">
        <v>8.2000000000000007E-3</v>
      </c>
      <c r="BD313" s="991">
        <v>6.3E-3</v>
      </c>
      <c r="BE313" s="991">
        <v>2.7000000000000001E-3</v>
      </c>
    </row>
    <row r="314" spans="1:57" s="928" customFormat="1" ht="16.5" customHeight="1" x14ac:dyDescent="0.3">
      <c r="A314" s="929"/>
      <c r="B314" s="927"/>
      <c r="C314" s="375"/>
      <c r="D314" s="375"/>
      <c r="E314" s="1275"/>
      <c r="F314" s="937" t="s">
        <v>1438</v>
      </c>
      <c r="G314" s="936">
        <v>8.6999999999999994E-3</v>
      </c>
      <c r="H314" s="936">
        <v>6.6E-3</v>
      </c>
      <c r="I314" s="936">
        <v>2.8E-3</v>
      </c>
      <c r="J314" s="936">
        <v>8.5000000000000006E-3</v>
      </c>
      <c r="K314" s="936">
        <v>6.4999999999999997E-3</v>
      </c>
      <c r="L314" s="936">
        <v>2.8E-3</v>
      </c>
      <c r="M314" s="936">
        <v>8.5000000000000006E-3</v>
      </c>
      <c r="N314" s="936">
        <v>6.4999999999999997E-3</v>
      </c>
      <c r="O314" s="936">
        <v>2.8E-3</v>
      </c>
      <c r="P314" s="936">
        <v>8.6999999999999994E-3</v>
      </c>
      <c r="Q314" s="936">
        <v>6.6E-3</v>
      </c>
      <c r="R314" s="936">
        <v>2.8E-3</v>
      </c>
      <c r="S314" s="936">
        <v>8.0000000000000002E-3</v>
      </c>
      <c r="T314" s="936">
        <v>6.1000000000000004E-3</v>
      </c>
      <c r="U314" s="936">
        <v>2.5999999999999999E-3</v>
      </c>
      <c r="V314" s="990">
        <v>8.2000000000000007E-3</v>
      </c>
      <c r="W314" s="990">
        <v>6.3E-3</v>
      </c>
      <c r="X314" s="990">
        <v>2.7000000000000001E-3</v>
      </c>
      <c r="Y314" s="990">
        <v>8.3000000000000001E-3</v>
      </c>
      <c r="Z314" s="990">
        <v>6.3E-3</v>
      </c>
      <c r="AA314" s="990">
        <v>2.7000000000000001E-3</v>
      </c>
      <c r="AB314" s="991">
        <v>8.3000000000000001E-3</v>
      </c>
      <c r="AC314" s="991">
        <v>6.3E-3</v>
      </c>
      <c r="AD314" s="991">
        <v>2.7000000000000001E-3</v>
      </c>
      <c r="AE314" s="991">
        <v>8.3000000000000001E-3</v>
      </c>
      <c r="AF314" s="991">
        <v>6.3E-3</v>
      </c>
      <c r="AG314" s="991">
        <v>2.7000000000000001E-3</v>
      </c>
      <c r="AH314" s="991">
        <v>8.6999999999999994E-3</v>
      </c>
      <c r="AI314" s="991">
        <v>6.6E-3</v>
      </c>
      <c r="AJ314" s="991">
        <v>2.8E-3</v>
      </c>
      <c r="AK314" s="991">
        <v>8.8000000000000005E-3</v>
      </c>
      <c r="AL314" s="991">
        <v>6.7000000000000002E-3</v>
      </c>
      <c r="AM314" s="991">
        <v>2.8999999999999998E-3</v>
      </c>
      <c r="AN314" s="991">
        <v>8.8000000000000005E-3</v>
      </c>
      <c r="AO314" s="991">
        <v>6.7000000000000002E-3</v>
      </c>
      <c r="AP314" s="991">
        <v>2.8999999999999998E-3</v>
      </c>
      <c r="AQ314" s="991">
        <v>8.8000000000000005E-3</v>
      </c>
      <c r="AR314" s="991">
        <v>6.7000000000000002E-3</v>
      </c>
      <c r="AS314" s="991">
        <v>2.8999999999999998E-3</v>
      </c>
      <c r="AT314" s="991">
        <v>8.8000000000000005E-3</v>
      </c>
      <c r="AU314" s="991">
        <v>6.7000000000000002E-3</v>
      </c>
      <c r="AV314" s="991">
        <v>2.8999999999999998E-3</v>
      </c>
      <c r="AW314" s="991">
        <v>8.3000000000000001E-3</v>
      </c>
      <c r="AX314" s="991">
        <v>6.3E-3</v>
      </c>
      <c r="AY314" s="991">
        <v>2.7000000000000001E-3</v>
      </c>
      <c r="AZ314" s="991">
        <v>8.3000000000000001E-3</v>
      </c>
      <c r="BA314" s="991">
        <v>6.3E-3</v>
      </c>
      <c r="BB314" s="991">
        <v>2.7000000000000001E-3</v>
      </c>
      <c r="BC314" s="991">
        <v>8.3000000000000001E-3</v>
      </c>
      <c r="BD314" s="991">
        <v>6.3E-3</v>
      </c>
      <c r="BE314" s="991">
        <v>2.7000000000000001E-3</v>
      </c>
    </row>
    <row r="315" spans="1:57" s="928" customFormat="1" ht="16.5" customHeight="1" x14ac:dyDescent="0.3">
      <c r="A315" s="929"/>
      <c r="B315" s="927"/>
      <c r="C315" s="375"/>
      <c r="D315" s="375"/>
      <c r="E315" s="1275"/>
      <c r="F315" s="937" t="s">
        <v>1439</v>
      </c>
      <c r="G315" s="936">
        <v>8.6999999999999994E-3</v>
      </c>
      <c r="H315" s="936">
        <v>6.6E-3</v>
      </c>
      <c r="I315" s="936">
        <v>2.8E-3</v>
      </c>
      <c r="J315" s="936">
        <v>9.1000000000000004E-3</v>
      </c>
      <c r="K315" s="936">
        <v>6.8999999999999999E-3</v>
      </c>
      <c r="L315" s="936">
        <v>2.8999999999999998E-3</v>
      </c>
      <c r="M315" s="936">
        <v>8.9999999999999993E-3</v>
      </c>
      <c r="N315" s="936">
        <v>6.8999999999999999E-3</v>
      </c>
      <c r="O315" s="936">
        <v>2.8999999999999998E-3</v>
      </c>
      <c r="P315" s="936">
        <v>8.9999999999999993E-3</v>
      </c>
      <c r="Q315" s="936">
        <v>6.7999999999999996E-3</v>
      </c>
      <c r="R315" s="936">
        <v>2.8999999999999998E-3</v>
      </c>
      <c r="S315" s="936">
        <v>8.8000000000000005E-3</v>
      </c>
      <c r="T315" s="936">
        <v>6.7000000000000002E-3</v>
      </c>
      <c r="U315" s="936">
        <v>2.8999999999999998E-3</v>
      </c>
      <c r="V315" s="990">
        <v>8.8000000000000005E-3</v>
      </c>
      <c r="W315" s="990">
        <v>6.7000000000000002E-3</v>
      </c>
      <c r="X315" s="990">
        <v>2.8999999999999998E-3</v>
      </c>
      <c r="Y315" s="990">
        <v>9.2999999999999992E-3</v>
      </c>
      <c r="Z315" s="990">
        <v>7.0000000000000001E-3</v>
      </c>
      <c r="AA315" s="990">
        <v>3.0000000000000001E-3</v>
      </c>
      <c r="AB315" s="991">
        <v>9.2999999999999992E-3</v>
      </c>
      <c r="AC315" s="991">
        <v>7.0000000000000001E-3</v>
      </c>
      <c r="AD315" s="991">
        <v>3.0000000000000001E-3</v>
      </c>
      <c r="AE315" s="991">
        <v>9.2999999999999992E-3</v>
      </c>
      <c r="AF315" s="991">
        <v>7.1000000000000004E-3</v>
      </c>
      <c r="AG315" s="991">
        <v>3.0000000000000001E-3</v>
      </c>
      <c r="AH315" s="991">
        <v>9.4999999999999998E-3</v>
      </c>
      <c r="AI315" s="991">
        <v>7.1999999999999998E-3</v>
      </c>
      <c r="AJ315" s="991">
        <v>3.0999999999999999E-3</v>
      </c>
      <c r="AK315" s="991">
        <v>9.4999999999999998E-3</v>
      </c>
      <c r="AL315" s="991">
        <v>7.3000000000000001E-3</v>
      </c>
      <c r="AM315" s="991">
        <v>3.0999999999999999E-3</v>
      </c>
      <c r="AN315" s="991">
        <v>9.4999999999999998E-3</v>
      </c>
      <c r="AO315" s="991">
        <v>7.1999999999999998E-3</v>
      </c>
      <c r="AP315" s="991">
        <v>3.0999999999999999E-3</v>
      </c>
      <c r="AQ315" s="991">
        <v>9.4999999999999998E-3</v>
      </c>
      <c r="AR315" s="991">
        <v>7.3000000000000001E-3</v>
      </c>
      <c r="AS315" s="991">
        <v>3.0999999999999999E-3</v>
      </c>
      <c r="AT315" s="991">
        <v>9.4999999999999998E-3</v>
      </c>
      <c r="AU315" s="991">
        <v>7.1999999999999998E-3</v>
      </c>
      <c r="AV315" s="991">
        <v>3.0999999999999999E-3</v>
      </c>
      <c r="AW315" s="991">
        <v>8.3000000000000001E-3</v>
      </c>
      <c r="AX315" s="991">
        <v>6.3E-3</v>
      </c>
      <c r="AY315" s="991">
        <v>2.7000000000000001E-3</v>
      </c>
      <c r="AZ315" s="991">
        <v>8.3000000000000001E-3</v>
      </c>
      <c r="BA315" s="991">
        <v>6.3E-3</v>
      </c>
      <c r="BB315" s="991">
        <v>2.7000000000000001E-3</v>
      </c>
      <c r="BC315" s="991">
        <v>8.3999999999999995E-3</v>
      </c>
      <c r="BD315" s="991">
        <v>6.4000000000000003E-3</v>
      </c>
      <c r="BE315" s="991">
        <v>2.7000000000000001E-3</v>
      </c>
    </row>
    <row r="316" spans="1:57" s="928" customFormat="1" ht="16.5" customHeight="1" x14ac:dyDescent="0.3">
      <c r="A316" s="929"/>
      <c r="B316" s="927"/>
      <c r="C316" s="375"/>
      <c r="D316" s="375"/>
      <c r="E316" s="1275"/>
      <c r="F316" s="937" t="s">
        <v>1440</v>
      </c>
      <c r="G316" s="936">
        <v>7.7999999999999996E-3</v>
      </c>
      <c r="H316" s="936">
        <v>5.8999999999999999E-3</v>
      </c>
      <c r="I316" s="936">
        <v>2.5000000000000001E-3</v>
      </c>
      <c r="J316" s="936">
        <v>7.7000000000000002E-3</v>
      </c>
      <c r="K316" s="936">
        <v>5.8999999999999999E-3</v>
      </c>
      <c r="L316" s="936">
        <v>2.5000000000000001E-3</v>
      </c>
      <c r="M316" s="936">
        <v>7.7999999999999996E-3</v>
      </c>
      <c r="N316" s="936">
        <v>5.8999999999999999E-3</v>
      </c>
      <c r="O316" s="936">
        <v>2.5000000000000001E-3</v>
      </c>
      <c r="P316" s="936">
        <v>7.7000000000000002E-3</v>
      </c>
      <c r="Q316" s="936">
        <v>5.8999999999999999E-3</v>
      </c>
      <c r="R316" s="936">
        <v>2.5000000000000001E-3</v>
      </c>
      <c r="S316" s="936">
        <v>8.0000000000000002E-3</v>
      </c>
      <c r="T316" s="936">
        <v>6.1000000000000004E-3</v>
      </c>
      <c r="U316" s="936">
        <v>2.5999999999999999E-3</v>
      </c>
      <c r="V316" s="990">
        <v>8.0999999999999996E-3</v>
      </c>
      <c r="W316" s="990">
        <v>6.1000000000000004E-3</v>
      </c>
      <c r="X316" s="990">
        <v>2.5999999999999999E-3</v>
      </c>
      <c r="Y316" s="990">
        <v>8.0999999999999996E-3</v>
      </c>
      <c r="Z316" s="990">
        <v>6.1999999999999998E-3</v>
      </c>
      <c r="AA316" s="990">
        <v>2.5999999999999999E-3</v>
      </c>
      <c r="AB316" s="991">
        <v>8.0999999999999996E-3</v>
      </c>
      <c r="AC316" s="991">
        <v>6.1999999999999998E-3</v>
      </c>
      <c r="AD316" s="991">
        <v>2.5999999999999999E-3</v>
      </c>
      <c r="AE316" s="991">
        <v>8.0999999999999996E-3</v>
      </c>
      <c r="AF316" s="991">
        <v>6.1999999999999998E-3</v>
      </c>
      <c r="AG316" s="991">
        <v>2.5999999999999999E-3</v>
      </c>
      <c r="AH316" s="991">
        <v>7.7999999999999996E-3</v>
      </c>
      <c r="AI316" s="991">
        <v>5.8999999999999999E-3</v>
      </c>
      <c r="AJ316" s="991">
        <v>2.5000000000000001E-3</v>
      </c>
      <c r="AK316" s="991">
        <v>7.7999999999999996E-3</v>
      </c>
      <c r="AL316" s="991">
        <v>5.8999999999999999E-3</v>
      </c>
      <c r="AM316" s="991">
        <v>2.5000000000000001E-3</v>
      </c>
      <c r="AN316" s="991">
        <v>7.9000000000000008E-3</v>
      </c>
      <c r="AO316" s="991">
        <v>6.0000000000000001E-3</v>
      </c>
      <c r="AP316" s="991">
        <v>2.5999999999999999E-3</v>
      </c>
      <c r="AQ316" s="991">
        <v>7.9000000000000008E-3</v>
      </c>
      <c r="AR316" s="991">
        <v>6.0000000000000001E-3</v>
      </c>
      <c r="AS316" s="991">
        <v>2.5999999999999999E-3</v>
      </c>
      <c r="AT316" s="991">
        <v>7.9000000000000008E-3</v>
      </c>
      <c r="AU316" s="991">
        <v>6.0000000000000001E-3</v>
      </c>
      <c r="AV316" s="991">
        <v>2.5999999999999999E-3</v>
      </c>
      <c r="AW316" s="991">
        <v>7.6E-3</v>
      </c>
      <c r="AX316" s="991">
        <v>5.7999999999999996E-3</v>
      </c>
      <c r="AY316" s="991">
        <v>2.5000000000000001E-3</v>
      </c>
      <c r="AZ316" s="991">
        <v>7.6E-3</v>
      </c>
      <c r="BA316" s="991">
        <v>5.7999999999999996E-3</v>
      </c>
      <c r="BB316" s="991">
        <v>2.5000000000000001E-3</v>
      </c>
      <c r="BC316" s="991">
        <v>7.6E-3</v>
      </c>
      <c r="BD316" s="991">
        <v>5.7999999999999996E-3</v>
      </c>
      <c r="BE316" s="991">
        <v>2.5000000000000001E-3</v>
      </c>
    </row>
    <row r="317" spans="1:57" s="928" customFormat="1" ht="16.5" customHeight="1" x14ac:dyDescent="0.3">
      <c r="A317" s="929"/>
      <c r="B317" s="927"/>
      <c r="C317" s="375"/>
      <c r="D317" s="375"/>
      <c r="E317" s="1275"/>
      <c r="F317" s="937" t="s">
        <v>1441</v>
      </c>
      <c r="G317" s="936">
        <v>9.7000000000000003E-3</v>
      </c>
      <c r="H317" s="936">
        <v>7.4000000000000003E-3</v>
      </c>
      <c r="I317" s="936">
        <v>3.2000000000000002E-3</v>
      </c>
      <c r="J317" s="936">
        <v>0.01</v>
      </c>
      <c r="K317" s="936">
        <v>7.6E-3</v>
      </c>
      <c r="L317" s="936">
        <v>3.2000000000000002E-3</v>
      </c>
      <c r="M317" s="936">
        <v>9.7999999999999997E-3</v>
      </c>
      <c r="N317" s="936">
        <v>7.4999999999999997E-3</v>
      </c>
      <c r="O317" s="936">
        <v>3.2000000000000002E-3</v>
      </c>
      <c r="P317" s="936">
        <v>9.7999999999999997E-3</v>
      </c>
      <c r="Q317" s="936">
        <v>7.4000000000000003E-3</v>
      </c>
      <c r="R317" s="936">
        <v>3.2000000000000002E-3</v>
      </c>
      <c r="S317" s="936">
        <v>9.4999999999999998E-3</v>
      </c>
      <c r="T317" s="936">
        <v>7.1999999999999998E-3</v>
      </c>
      <c r="U317" s="936">
        <v>3.0999999999999999E-3</v>
      </c>
      <c r="V317" s="990">
        <v>9.4999999999999998E-3</v>
      </c>
      <c r="W317" s="990">
        <v>7.1999999999999998E-3</v>
      </c>
      <c r="X317" s="990">
        <v>3.0999999999999999E-3</v>
      </c>
      <c r="Y317" s="990">
        <v>9.5999999999999992E-3</v>
      </c>
      <c r="Z317" s="990">
        <v>7.3000000000000001E-3</v>
      </c>
      <c r="AA317" s="990">
        <v>3.0999999999999999E-3</v>
      </c>
      <c r="AB317" s="991">
        <v>9.5999999999999992E-3</v>
      </c>
      <c r="AC317" s="991">
        <v>7.3000000000000001E-3</v>
      </c>
      <c r="AD317" s="991">
        <v>3.0999999999999999E-3</v>
      </c>
      <c r="AE317" s="991">
        <v>9.5999999999999992E-3</v>
      </c>
      <c r="AF317" s="991">
        <v>7.3000000000000001E-3</v>
      </c>
      <c r="AG317" s="991">
        <v>3.0999999999999999E-3</v>
      </c>
      <c r="AH317" s="991">
        <v>9.7999999999999997E-3</v>
      </c>
      <c r="AI317" s="991">
        <v>7.4999999999999997E-3</v>
      </c>
      <c r="AJ317" s="991">
        <v>3.2000000000000002E-3</v>
      </c>
      <c r="AK317" s="991">
        <v>9.9000000000000008E-3</v>
      </c>
      <c r="AL317" s="991">
        <v>7.4999999999999997E-3</v>
      </c>
      <c r="AM317" s="991">
        <v>3.2000000000000002E-3</v>
      </c>
      <c r="AN317" s="991">
        <v>9.9000000000000008E-3</v>
      </c>
      <c r="AO317" s="991">
        <v>7.4999999999999997E-3</v>
      </c>
      <c r="AP317" s="991">
        <v>3.2000000000000002E-3</v>
      </c>
      <c r="AQ317" s="991">
        <v>0.01</v>
      </c>
      <c r="AR317" s="991">
        <v>7.6E-3</v>
      </c>
      <c r="AS317" s="991">
        <v>3.2000000000000002E-3</v>
      </c>
      <c r="AT317" s="991">
        <v>0.01</v>
      </c>
      <c r="AU317" s="991">
        <v>7.6E-3</v>
      </c>
      <c r="AV317" s="991">
        <v>3.3E-3</v>
      </c>
      <c r="AW317" s="991">
        <v>8.6999999999999994E-3</v>
      </c>
      <c r="AX317" s="991">
        <v>6.6E-3</v>
      </c>
      <c r="AY317" s="991">
        <v>2.8E-3</v>
      </c>
      <c r="AZ317" s="991">
        <v>8.6999999999999994E-3</v>
      </c>
      <c r="BA317" s="991">
        <v>6.6E-3</v>
      </c>
      <c r="BB317" s="991">
        <v>2.8E-3</v>
      </c>
      <c r="BC317" s="991">
        <v>8.6999999999999994E-3</v>
      </c>
      <c r="BD317" s="991">
        <v>6.6E-3</v>
      </c>
      <c r="BE317" s="991">
        <v>2.8E-3</v>
      </c>
    </row>
    <row r="318" spans="1:57" s="928" customFormat="1" ht="16.5" customHeight="1" x14ac:dyDescent="0.3">
      <c r="A318" s="929"/>
      <c r="B318" s="927"/>
      <c r="C318" s="375"/>
      <c r="D318" s="375"/>
      <c r="E318" s="1275"/>
      <c r="F318" s="937" t="s">
        <v>1442</v>
      </c>
      <c r="G318" s="936">
        <v>8.0999999999999996E-3</v>
      </c>
      <c r="H318" s="936">
        <v>6.1999999999999998E-3</v>
      </c>
      <c r="I318" s="936">
        <v>2.5999999999999999E-3</v>
      </c>
      <c r="J318" s="936">
        <v>8.2000000000000007E-3</v>
      </c>
      <c r="K318" s="936">
        <v>6.1999999999999998E-3</v>
      </c>
      <c r="L318" s="936">
        <v>2.7000000000000001E-3</v>
      </c>
      <c r="M318" s="936">
        <v>8.0000000000000002E-3</v>
      </c>
      <c r="N318" s="936">
        <v>6.1000000000000004E-3</v>
      </c>
      <c r="O318" s="936">
        <v>2.5999999999999999E-3</v>
      </c>
      <c r="P318" s="936">
        <v>8.0000000000000002E-3</v>
      </c>
      <c r="Q318" s="936">
        <v>6.1000000000000004E-3</v>
      </c>
      <c r="R318" s="936">
        <v>2.5999999999999999E-3</v>
      </c>
      <c r="S318" s="936">
        <v>7.6E-3</v>
      </c>
      <c r="T318" s="936">
        <v>5.7999999999999996E-3</v>
      </c>
      <c r="U318" s="936">
        <v>2.5000000000000001E-3</v>
      </c>
      <c r="V318" s="990">
        <v>7.7000000000000002E-3</v>
      </c>
      <c r="W318" s="990">
        <v>5.7999999999999996E-3</v>
      </c>
      <c r="X318" s="990">
        <v>2.5000000000000001E-3</v>
      </c>
      <c r="Y318" s="990">
        <v>7.7000000000000002E-3</v>
      </c>
      <c r="Z318" s="990">
        <v>5.8999999999999999E-3</v>
      </c>
      <c r="AA318" s="990">
        <v>2.5000000000000001E-3</v>
      </c>
      <c r="AB318" s="991">
        <v>7.7000000000000002E-3</v>
      </c>
      <c r="AC318" s="991">
        <v>5.8999999999999999E-3</v>
      </c>
      <c r="AD318" s="991">
        <v>2.5000000000000001E-3</v>
      </c>
      <c r="AE318" s="991">
        <v>7.7000000000000002E-3</v>
      </c>
      <c r="AF318" s="991">
        <v>5.7999999999999996E-3</v>
      </c>
      <c r="AG318" s="991">
        <v>2.5000000000000001E-3</v>
      </c>
      <c r="AH318" s="991">
        <v>8.3000000000000001E-3</v>
      </c>
      <c r="AI318" s="991">
        <v>6.3E-3</v>
      </c>
      <c r="AJ318" s="991">
        <v>2.7000000000000001E-3</v>
      </c>
      <c r="AK318" s="991">
        <v>8.3000000000000001E-3</v>
      </c>
      <c r="AL318" s="991">
        <v>6.3E-3</v>
      </c>
      <c r="AM318" s="991">
        <v>2.7000000000000001E-3</v>
      </c>
      <c r="AN318" s="991">
        <v>8.3000000000000001E-3</v>
      </c>
      <c r="AO318" s="991">
        <v>6.3E-3</v>
      </c>
      <c r="AP318" s="991">
        <v>2.7000000000000001E-3</v>
      </c>
      <c r="AQ318" s="991">
        <v>8.3000000000000001E-3</v>
      </c>
      <c r="AR318" s="991">
        <v>6.3E-3</v>
      </c>
      <c r="AS318" s="991">
        <v>2.7000000000000001E-3</v>
      </c>
      <c r="AT318" s="991">
        <v>8.3000000000000001E-3</v>
      </c>
      <c r="AU318" s="991">
        <v>6.3E-3</v>
      </c>
      <c r="AV318" s="991">
        <v>2.7000000000000001E-3</v>
      </c>
      <c r="AW318" s="991">
        <v>8.0999999999999996E-3</v>
      </c>
      <c r="AX318" s="991">
        <v>6.1999999999999998E-3</v>
      </c>
      <c r="AY318" s="991">
        <v>2.5999999999999999E-3</v>
      </c>
      <c r="AZ318" s="991">
        <v>8.0999999999999996E-3</v>
      </c>
      <c r="BA318" s="991">
        <v>6.1999999999999998E-3</v>
      </c>
      <c r="BB318" s="991">
        <v>2.5999999999999999E-3</v>
      </c>
      <c r="BC318" s="991">
        <v>8.0999999999999996E-3</v>
      </c>
      <c r="BD318" s="991">
        <v>6.1999999999999998E-3</v>
      </c>
      <c r="BE318" s="991">
        <v>2.5999999999999999E-3</v>
      </c>
    </row>
    <row r="319" spans="1:57" s="928" customFormat="1" ht="16.5" customHeight="1" x14ac:dyDescent="0.3">
      <c r="A319" s="929"/>
      <c r="B319" s="927"/>
      <c r="C319" s="375"/>
      <c r="D319" s="375"/>
      <c r="E319" s="1275"/>
      <c r="F319" s="937" t="s">
        <v>1443</v>
      </c>
      <c r="G319" s="936">
        <v>8.8000000000000005E-3</v>
      </c>
      <c r="H319" s="936">
        <v>6.7000000000000002E-3</v>
      </c>
      <c r="I319" s="936">
        <v>2.8999999999999998E-3</v>
      </c>
      <c r="J319" s="936">
        <v>8.6999999999999994E-3</v>
      </c>
      <c r="K319" s="936">
        <v>6.6E-3</v>
      </c>
      <c r="L319" s="936">
        <v>2.8E-3</v>
      </c>
      <c r="M319" s="936">
        <v>8.6999999999999994E-3</v>
      </c>
      <c r="N319" s="936">
        <v>6.6E-3</v>
      </c>
      <c r="O319" s="936">
        <v>2.8E-3</v>
      </c>
      <c r="P319" s="936">
        <v>8.5000000000000006E-3</v>
      </c>
      <c r="Q319" s="936">
        <v>6.4000000000000003E-3</v>
      </c>
      <c r="R319" s="936">
        <v>2.7000000000000001E-3</v>
      </c>
      <c r="S319" s="936">
        <v>8.0999999999999996E-3</v>
      </c>
      <c r="T319" s="936">
        <v>6.1999999999999998E-3</v>
      </c>
      <c r="U319" s="936">
        <v>2.5999999999999999E-3</v>
      </c>
      <c r="V319" s="990">
        <v>8.2000000000000007E-3</v>
      </c>
      <c r="W319" s="990">
        <v>6.1999999999999998E-3</v>
      </c>
      <c r="X319" s="990">
        <v>2.7000000000000001E-3</v>
      </c>
      <c r="Y319" s="990">
        <v>8.2000000000000007E-3</v>
      </c>
      <c r="Z319" s="990">
        <v>6.1999999999999998E-3</v>
      </c>
      <c r="AA319" s="990">
        <v>2.7000000000000001E-3</v>
      </c>
      <c r="AB319" s="991">
        <v>8.2000000000000007E-3</v>
      </c>
      <c r="AC319" s="991">
        <v>6.3E-3</v>
      </c>
      <c r="AD319" s="991">
        <v>2.7000000000000001E-3</v>
      </c>
      <c r="AE319" s="991">
        <v>8.2000000000000007E-3</v>
      </c>
      <c r="AF319" s="991">
        <v>6.3E-3</v>
      </c>
      <c r="AG319" s="991">
        <v>2.7000000000000001E-3</v>
      </c>
      <c r="AH319" s="991">
        <v>8.8999999999999999E-3</v>
      </c>
      <c r="AI319" s="991">
        <v>6.7999999999999996E-3</v>
      </c>
      <c r="AJ319" s="991">
        <v>2.8999999999999998E-3</v>
      </c>
      <c r="AK319" s="991">
        <v>8.9999999999999993E-3</v>
      </c>
      <c r="AL319" s="991">
        <v>6.7999999999999996E-3</v>
      </c>
      <c r="AM319" s="991">
        <v>2.8999999999999998E-3</v>
      </c>
      <c r="AN319" s="991">
        <v>8.8999999999999999E-3</v>
      </c>
      <c r="AO319" s="991">
        <v>6.7999999999999996E-3</v>
      </c>
      <c r="AP319" s="991">
        <v>2.8999999999999998E-3</v>
      </c>
      <c r="AQ319" s="991">
        <v>8.9999999999999993E-3</v>
      </c>
      <c r="AR319" s="991">
        <v>6.7999999999999996E-3</v>
      </c>
      <c r="AS319" s="991">
        <v>2.8999999999999998E-3</v>
      </c>
      <c r="AT319" s="991">
        <v>8.9999999999999993E-3</v>
      </c>
      <c r="AU319" s="991">
        <v>6.7999999999999996E-3</v>
      </c>
      <c r="AV319" s="991">
        <v>2.8999999999999998E-3</v>
      </c>
      <c r="AW319" s="991">
        <v>8.3999999999999995E-3</v>
      </c>
      <c r="AX319" s="991">
        <v>6.4000000000000003E-3</v>
      </c>
      <c r="AY319" s="991">
        <v>2.7000000000000001E-3</v>
      </c>
      <c r="AZ319" s="991">
        <v>8.3999999999999995E-3</v>
      </c>
      <c r="BA319" s="991">
        <v>6.4000000000000003E-3</v>
      </c>
      <c r="BB319" s="991">
        <v>2.7000000000000001E-3</v>
      </c>
      <c r="BC319" s="991">
        <v>8.3999999999999995E-3</v>
      </c>
      <c r="BD319" s="991">
        <v>6.4000000000000003E-3</v>
      </c>
      <c r="BE319" s="991">
        <v>2.7000000000000001E-3</v>
      </c>
    </row>
    <row r="320" spans="1:57" s="928" customFormat="1" ht="16.5" customHeight="1" x14ac:dyDescent="0.3">
      <c r="A320" s="929"/>
      <c r="B320" s="927"/>
      <c r="C320" s="375"/>
      <c r="D320" s="375"/>
      <c r="E320" s="1275"/>
      <c r="F320" s="937" t="s">
        <v>1444</v>
      </c>
      <c r="G320" s="936">
        <v>8.3999999999999995E-3</v>
      </c>
      <c r="H320" s="936">
        <v>6.4000000000000003E-3</v>
      </c>
      <c r="I320" s="936">
        <v>2.7000000000000001E-3</v>
      </c>
      <c r="J320" s="936">
        <v>8.3999999999999995E-3</v>
      </c>
      <c r="K320" s="936">
        <v>6.4000000000000003E-3</v>
      </c>
      <c r="L320" s="936">
        <v>2.7000000000000001E-3</v>
      </c>
      <c r="M320" s="936">
        <v>8.3999999999999995E-3</v>
      </c>
      <c r="N320" s="936">
        <v>6.4000000000000003E-3</v>
      </c>
      <c r="O320" s="936">
        <v>2.7000000000000001E-3</v>
      </c>
      <c r="P320" s="936">
        <v>8.3999999999999995E-3</v>
      </c>
      <c r="Q320" s="936">
        <v>6.4000000000000003E-3</v>
      </c>
      <c r="R320" s="936">
        <v>2.7000000000000001E-3</v>
      </c>
      <c r="S320" s="936">
        <v>8.6999999999999994E-3</v>
      </c>
      <c r="T320" s="936">
        <v>6.6E-3</v>
      </c>
      <c r="U320" s="936">
        <v>2.8E-3</v>
      </c>
      <c r="V320" s="990">
        <v>8.5000000000000006E-3</v>
      </c>
      <c r="W320" s="990">
        <v>6.4999999999999997E-3</v>
      </c>
      <c r="X320" s="990">
        <v>2.8E-3</v>
      </c>
      <c r="Y320" s="990">
        <v>8.6E-3</v>
      </c>
      <c r="Z320" s="990">
        <v>6.4999999999999997E-3</v>
      </c>
      <c r="AA320" s="990">
        <v>2.8E-3</v>
      </c>
      <c r="AB320" s="991">
        <v>8.6E-3</v>
      </c>
      <c r="AC320" s="991">
        <v>6.4999999999999997E-3</v>
      </c>
      <c r="AD320" s="991">
        <v>2.8E-3</v>
      </c>
      <c r="AE320" s="991">
        <v>8.6E-3</v>
      </c>
      <c r="AF320" s="991">
        <v>6.4999999999999997E-3</v>
      </c>
      <c r="AG320" s="991">
        <v>2.8E-3</v>
      </c>
      <c r="AH320" s="991">
        <v>8.3999999999999995E-3</v>
      </c>
      <c r="AI320" s="991">
        <v>6.4000000000000003E-3</v>
      </c>
      <c r="AJ320" s="991">
        <v>2.7000000000000001E-3</v>
      </c>
      <c r="AK320" s="991">
        <v>8.3999999999999995E-3</v>
      </c>
      <c r="AL320" s="991">
        <v>6.4000000000000003E-3</v>
      </c>
      <c r="AM320" s="991">
        <v>2.7000000000000001E-3</v>
      </c>
      <c r="AN320" s="991">
        <v>8.3999999999999995E-3</v>
      </c>
      <c r="AO320" s="991">
        <v>6.4000000000000003E-3</v>
      </c>
      <c r="AP320" s="991">
        <v>2.7000000000000001E-3</v>
      </c>
      <c r="AQ320" s="991">
        <v>8.3999999999999995E-3</v>
      </c>
      <c r="AR320" s="991">
        <v>6.4000000000000003E-3</v>
      </c>
      <c r="AS320" s="991">
        <v>2.7000000000000001E-3</v>
      </c>
      <c r="AT320" s="991">
        <v>8.3999999999999995E-3</v>
      </c>
      <c r="AU320" s="991">
        <v>6.4000000000000003E-3</v>
      </c>
      <c r="AV320" s="991">
        <v>2.7000000000000001E-3</v>
      </c>
      <c r="AW320" s="991">
        <v>8.0999999999999996E-3</v>
      </c>
      <c r="AX320" s="991">
        <v>6.1999999999999998E-3</v>
      </c>
      <c r="AY320" s="991">
        <v>2.5999999999999999E-3</v>
      </c>
      <c r="AZ320" s="991">
        <v>8.0999999999999996E-3</v>
      </c>
      <c r="BA320" s="991">
        <v>6.1000000000000004E-3</v>
      </c>
      <c r="BB320" s="991">
        <v>2.5999999999999999E-3</v>
      </c>
      <c r="BC320" s="991">
        <v>8.0999999999999996E-3</v>
      </c>
      <c r="BD320" s="991">
        <v>6.1000000000000004E-3</v>
      </c>
      <c r="BE320" s="991">
        <v>2.5999999999999999E-3</v>
      </c>
    </row>
    <row r="321" spans="1:57" s="928" customFormat="1" ht="16.5" customHeight="1" x14ac:dyDescent="0.3">
      <c r="A321" s="929"/>
      <c r="B321" s="927"/>
      <c r="C321" s="375"/>
      <c r="D321" s="375"/>
      <c r="E321" s="1275"/>
      <c r="F321" s="937" t="s">
        <v>1445</v>
      </c>
      <c r="G321" s="936">
        <v>9.4000000000000004E-3</v>
      </c>
      <c r="H321" s="936">
        <v>7.1000000000000004E-3</v>
      </c>
      <c r="I321" s="936">
        <v>3.0000000000000001E-3</v>
      </c>
      <c r="J321" s="936">
        <v>9.4999999999999998E-3</v>
      </c>
      <c r="K321" s="936">
        <v>7.1999999999999998E-3</v>
      </c>
      <c r="L321" s="936">
        <v>3.0999999999999999E-3</v>
      </c>
      <c r="M321" s="936">
        <v>9.4000000000000004E-3</v>
      </c>
      <c r="N321" s="936">
        <v>7.1999999999999998E-3</v>
      </c>
      <c r="O321" s="936">
        <v>3.0999999999999999E-3</v>
      </c>
      <c r="P321" s="936">
        <v>9.1999999999999998E-3</v>
      </c>
      <c r="Q321" s="936">
        <v>7.0000000000000001E-3</v>
      </c>
      <c r="R321" s="936">
        <v>3.0000000000000001E-3</v>
      </c>
      <c r="S321" s="936">
        <v>8.6E-3</v>
      </c>
      <c r="T321" s="936">
        <v>6.4999999999999997E-3</v>
      </c>
      <c r="U321" s="936">
        <v>2.8E-3</v>
      </c>
      <c r="V321" s="990">
        <v>8.8000000000000005E-3</v>
      </c>
      <c r="W321" s="990">
        <v>6.7000000000000002E-3</v>
      </c>
      <c r="X321" s="990">
        <v>2.8999999999999998E-3</v>
      </c>
      <c r="Y321" s="990">
        <v>8.8000000000000005E-3</v>
      </c>
      <c r="Z321" s="990">
        <v>6.7000000000000002E-3</v>
      </c>
      <c r="AA321" s="990">
        <v>2.8999999999999998E-3</v>
      </c>
      <c r="AB321" s="991">
        <v>8.6999999999999994E-3</v>
      </c>
      <c r="AC321" s="991">
        <v>6.6E-3</v>
      </c>
      <c r="AD321" s="991">
        <v>2.8E-3</v>
      </c>
      <c r="AE321" s="991">
        <v>8.8000000000000005E-3</v>
      </c>
      <c r="AF321" s="991">
        <v>6.7000000000000002E-3</v>
      </c>
      <c r="AG321" s="991">
        <v>2.8999999999999998E-3</v>
      </c>
      <c r="AH321" s="991">
        <v>9.1000000000000004E-3</v>
      </c>
      <c r="AI321" s="991">
        <v>6.8999999999999999E-3</v>
      </c>
      <c r="AJ321" s="991">
        <v>2.8999999999999998E-3</v>
      </c>
      <c r="AK321" s="991">
        <v>9.1000000000000004E-3</v>
      </c>
      <c r="AL321" s="991">
        <v>6.8999999999999999E-3</v>
      </c>
      <c r="AM321" s="991">
        <v>3.0000000000000001E-3</v>
      </c>
      <c r="AN321" s="991">
        <v>9.2999999999999992E-3</v>
      </c>
      <c r="AO321" s="991">
        <v>7.1000000000000004E-3</v>
      </c>
      <c r="AP321" s="991">
        <v>3.0000000000000001E-3</v>
      </c>
      <c r="AQ321" s="991">
        <v>9.2999999999999992E-3</v>
      </c>
      <c r="AR321" s="991">
        <v>7.1000000000000004E-3</v>
      </c>
      <c r="AS321" s="991">
        <v>3.0000000000000001E-3</v>
      </c>
      <c r="AT321" s="991">
        <v>9.1000000000000004E-3</v>
      </c>
      <c r="AU321" s="991">
        <v>6.8999999999999999E-3</v>
      </c>
      <c r="AV321" s="991">
        <v>3.0000000000000001E-3</v>
      </c>
      <c r="AW321" s="991">
        <v>8.3000000000000001E-3</v>
      </c>
      <c r="AX321" s="991">
        <v>6.3E-3</v>
      </c>
      <c r="AY321" s="991">
        <v>2.7000000000000001E-3</v>
      </c>
      <c r="AZ321" s="991">
        <v>8.3999999999999995E-3</v>
      </c>
      <c r="BA321" s="991">
        <v>6.3E-3</v>
      </c>
      <c r="BB321" s="991">
        <v>2.7000000000000001E-3</v>
      </c>
      <c r="BC321" s="991">
        <v>8.3999999999999995E-3</v>
      </c>
      <c r="BD321" s="991">
        <v>6.4000000000000003E-3</v>
      </c>
      <c r="BE321" s="991">
        <v>2.7000000000000001E-3</v>
      </c>
    </row>
    <row r="322" spans="1:57" s="928" customFormat="1" ht="16.5" customHeight="1" x14ac:dyDescent="0.3">
      <c r="A322" s="929"/>
      <c r="B322" s="927"/>
      <c r="C322" s="375"/>
      <c r="D322" s="375"/>
      <c r="E322" s="1275"/>
      <c r="F322" s="937" t="s">
        <v>1446</v>
      </c>
      <c r="G322" s="936">
        <v>1.03E-2</v>
      </c>
      <c r="H322" s="936">
        <v>7.7999999999999996E-3</v>
      </c>
      <c r="I322" s="936">
        <v>3.3E-3</v>
      </c>
      <c r="J322" s="936">
        <v>1.04E-2</v>
      </c>
      <c r="K322" s="936">
        <v>7.9000000000000008E-3</v>
      </c>
      <c r="L322" s="936">
        <v>3.3999999999999998E-3</v>
      </c>
      <c r="M322" s="936">
        <v>1.04E-2</v>
      </c>
      <c r="N322" s="936">
        <v>7.9000000000000008E-3</v>
      </c>
      <c r="O322" s="936">
        <v>3.3999999999999998E-3</v>
      </c>
      <c r="P322" s="936">
        <v>9.9000000000000008E-3</v>
      </c>
      <c r="Q322" s="936">
        <v>7.4999999999999997E-3</v>
      </c>
      <c r="R322" s="936">
        <v>3.2000000000000002E-3</v>
      </c>
      <c r="S322" s="936">
        <v>9.5999999999999992E-3</v>
      </c>
      <c r="T322" s="936">
        <v>7.3000000000000001E-3</v>
      </c>
      <c r="U322" s="936">
        <v>3.0999999999999999E-3</v>
      </c>
      <c r="V322" s="990">
        <v>9.4000000000000004E-3</v>
      </c>
      <c r="W322" s="990">
        <v>7.1000000000000004E-3</v>
      </c>
      <c r="X322" s="990">
        <v>3.0000000000000001E-3</v>
      </c>
      <c r="Y322" s="990">
        <v>9.4000000000000004E-3</v>
      </c>
      <c r="Z322" s="990">
        <v>7.1000000000000004E-3</v>
      </c>
      <c r="AA322" s="990">
        <v>3.0000000000000001E-3</v>
      </c>
      <c r="AB322" s="991">
        <v>9.4000000000000004E-3</v>
      </c>
      <c r="AC322" s="991">
        <v>7.1000000000000004E-3</v>
      </c>
      <c r="AD322" s="991">
        <v>3.0000000000000001E-3</v>
      </c>
      <c r="AE322" s="991">
        <v>9.4000000000000004E-3</v>
      </c>
      <c r="AF322" s="991">
        <v>7.1999999999999998E-3</v>
      </c>
      <c r="AG322" s="991">
        <v>3.0999999999999999E-3</v>
      </c>
      <c r="AH322" s="991">
        <v>9.7999999999999997E-3</v>
      </c>
      <c r="AI322" s="991">
        <v>7.4999999999999997E-3</v>
      </c>
      <c r="AJ322" s="991">
        <v>3.2000000000000002E-3</v>
      </c>
      <c r="AK322" s="991">
        <v>9.9000000000000008E-3</v>
      </c>
      <c r="AL322" s="991">
        <v>7.4999999999999997E-3</v>
      </c>
      <c r="AM322" s="991">
        <v>3.2000000000000002E-3</v>
      </c>
      <c r="AN322" s="991">
        <v>9.9000000000000008E-3</v>
      </c>
      <c r="AO322" s="991">
        <v>7.4999999999999997E-3</v>
      </c>
      <c r="AP322" s="991">
        <v>3.2000000000000002E-3</v>
      </c>
      <c r="AQ322" s="991">
        <v>9.9000000000000008E-3</v>
      </c>
      <c r="AR322" s="991">
        <v>7.4999999999999997E-3</v>
      </c>
      <c r="AS322" s="991">
        <v>3.2000000000000002E-3</v>
      </c>
      <c r="AT322" s="991">
        <v>9.9000000000000008E-3</v>
      </c>
      <c r="AU322" s="991">
        <v>7.4999999999999997E-3</v>
      </c>
      <c r="AV322" s="991">
        <v>3.2000000000000002E-3</v>
      </c>
      <c r="AW322" s="991">
        <v>8.3999999999999995E-3</v>
      </c>
      <c r="AX322" s="991">
        <v>6.4000000000000003E-3</v>
      </c>
      <c r="AY322" s="991">
        <v>2.7000000000000001E-3</v>
      </c>
      <c r="AZ322" s="991">
        <v>8.3999999999999995E-3</v>
      </c>
      <c r="BA322" s="991">
        <v>6.4000000000000003E-3</v>
      </c>
      <c r="BB322" s="991">
        <v>2.7000000000000001E-3</v>
      </c>
      <c r="BC322" s="991">
        <v>8.3999999999999995E-3</v>
      </c>
      <c r="BD322" s="991">
        <v>6.4000000000000003E-3</v>
      </c>
      <c r="BE322" s="991">
        <v>2.7000000000000001E-3</v>
      </c>
    </row>
    <row r="323" spans="1:57" s="928" customFormat="1" ht="16.5" customHeight="1" x14ac:dyDescent="0.3">
      <c r="A323" s="929"/>
      <c r="B323" s="927"/>
      <c r="C323" s="375"/>
      <c r="D323" s="375"/>
      <c r="E323" s="1275"/>
      <c r="F323" s="937" t="s">
        <v>1447</v>
      </c>
      <c r="G323" s="936">
        <v>8.8999999999999999E-3</v>
      </c>
      <c r="H323" s="936">
        <v>6.7000000000000002E-3</v>
      </c>
      <c r="I323" s="936">
        <v>2.8999999999999998E-3</v>
      </c>
      <c r="J323" s="936">
        <v>8.6999999999999994E-3</v>
      </c>
      <c r="K323" s="936">
        <v>6.6E-3</v>
      </c>
      <c r="L323" s="936">
        <v>2.8E-3</v>
      </c>
      <c r="M323" s="936">
        <v>8.8000000000000005E-3</v>
      </c>
      <c r="N323" s="936">
        <v>6.7000000000000002E-3</v>
      </c>
      <c r="O323" s="936">
        <v>2.8999999999999998E-3</v>
      </c>
      <c r="P323" s="936">
        <v>8.8000000000000005E-3</v>
      </c>
      <c r="Q323" s="936">
        <v>6.7000000000000002E-3</v>
      </c>
      <c r="R323" s="936">
        <v>2.8999999999999998E-3</v>
      </c>
      <c r="S323" s="936">
        <v>8.3999999999999995E-3</v>
      </c>
      <c r="T323" s="936">
        <v>6.4000000000000003E-3</v>
      </c>
      <c r="U323" s="936">
        <v>2.7000000000000001E-3</v>
      </c>
      <c r="V323" s="990">
        <v>8.3999999999999995E-3</v>
      </c>
      <c r="W323" s="990">
        <v>6.4000000000000003E-3</v>
      </c>
      <c r="X323" s="990">
        <v>2.7000000000000001E-3</v>
      </c>
      <c r="Y323" s="990">
        <v>8.3999999999999995E-3</v>
      </c>
      <c r="Z323" s="990">
        <v>6.4000000000000003E-3</v>
      </c>
      <c r="AA323" s="990">
        <v>2.7000000000000001E-3</v>
      </c>
      <c r="AB323" s="991">
        <v>8.5000000000000006E-3</v>
      </c>
      <c r="AC323" s="991">
        <v>6.4999999999999997E-3</v>
      </c>
      <c r="AD323" s="991">
        <v>2.8E-3</v>
      </c>
      <c r="AE323" s="991">
        <v>8.5000000000000006E-3</v>
      </c>
      <c r="AF323" s="991">
        <v>6.4000000000000003E-3</v>
      </c>
      <c r="AG323" s="991">
        <v>2.8E-3</v>
      </c>
      <c r="AH323" s="991">
        <v>9.1000000000000004E-3</v>
      </c>
      <c r="AI323" s="991">
        <v>6.8999999999999999E-3</v>
      </c>
      <c r="AJ323" s="991">
        <v>3.0000000000000001E-3</v>
      </c>
      <c r="AK323" s="991">
        <v>9.1000000000000004E-3</v>
      </c>
      <c r="AL323" s="991">
        <v>6.8999999999999999E-3</v>
      </c>
      <c r="AM323" s="991">
        <v>3.0000000000000001E-3</v>
      </c>
      <c r="AN323" s="991">
        <v>9.1000000000000004E-3</v>
      </c>
      <c r="AO323" s="991">
        <v>6.8999999999999999E-3</v>
      </c>
      <c r="AP323" s="991">
        <v>3.0000000000000001E-3</v>
      </c>
      <c r="AQ323" s="991">
        <v>9.1000000000000004E-3</v>
      </c>
      <c r="AR323" s="991">
        <v>6.8999999999999999E-3</v>
      </c>
      <c r="AS323" s="991">
        <v>3.0000000000000001E-3</v>
      </c>
      <c r="AT323" s="991">
        <v>9.1000000000000004E-3</v>
      </c>
      <c r="AU323" s="991">
        <v>6.8999999999999999E-3</v>
      </c>
      <c r="AV323" s="991">
        <v>3.0000000000000001E-3</v>
      </c>
      <c r="AW323" s="991">
        <v>8.3999999999999995E-3</v>
      </c>
      <c r="AX323" s="991">
        <v>6.4000000000000003E-3</v>
      </c>
      <c r="AY323" s="991">
        <v>2.7000000000000001E-3</v>
      </c>
      <c r="AZ323" s="991">
        <v>8.3999999999999995E-3</v>
      </c>
      <c r="BA323" s="991">
        <v>6.4000000000000003E-3</v>
      </c>
      <c r="BB323" s="991">
        <v>2.7000000000000001E-3</v>
      </c>
      <c r="BC323" s="991">
        <v>8.5000000000000006E-3</v>
      </c>
      <c r="BD323" s="991">
        <v>6.4000000000000003E-3</v>
      </c>
      <c r="BE323" s="991">
        <v>2.8E-3</v>
      </c>
    </row>
    <row r="324" spans="1:57" s="928" customFormat="1" ht="16.5" customHeight="1" x14ac:dyDescent="0.3">
      <c r="A324" s="929"/>
      <c r="B324" s="927"/>
      <c r="C324" s="375"/>
      <c r="D324" s="375"/>
      <c r="E324" s="1275"/>
      <c r="F324" s="937" t="s">
        <v>1448</v>
      </c>
      <c r="G324" s="936">
        <v>9.1999999999999998E-3</v>
      </c>
      <c r="H324" s="936">
        <v>7.0000000000000001E-3</v>
      </c>
      <c r="I324" s="936">
        <v>3.0000000000000001E-3</v>
      </c>
      <c r="J324" s="936">
        <v>9.2999999999999992E-3</v>
      </c>
      <c r="K324" s="936">
        <v>7.1000000000000004E-3</v>
      </c>
      <c r="L324" s="936">
        <v>3.0000000000000001E-3</v>
      </c>
      <c r="M324" s="936">
        <v>8.8999999999999999E-3</v>
      </c>
      <c r="N324" s="936">
        <v>6.7999999999999996E-3</v>
      </c>
      <c r="O324" s="936">
        <v>2.8999999999999998E-3</v>
      </c>
      <c r="P324" s="936">
        <v>8.8999999999999999E-3</v>
      </c>
      <c r="Q324" s="936">
        <v>6.7999999999999996E-3</v>
      </c>
      <c r="R324" s="936">
        <v>2.8999999999999998E-3</v>
      </c>
      <c r="S324" s="936">
        <v>8.6E-3</v>
      </c>
      <c r="T324" s="936">
        <v>6.4999999999999997E-3</v>
      </c>
      <c r="U324" s="936">
        <v>2.8E-3</v>
      </c>
      <c r="V324" s="990">
        <v>8.8000000000000005E-3</v>
      </c>
      <c r="W324" s="990">
        <v>6.7000000000000002E-3</v>
      </c>
      <c r="X324" s="990">
        <v>2.8999999999999998E-3</v>
      </c>
      <c r="Y324" s="990">
        <v>8.8999999999999999E-3</v>
      </c>
      <c r="Z324" s="990">
        <v>6.7999999999999996E-3</v>
      </c>
      <c r="AA324" s="990">
        <v>2.8999999999999998E-3</v>
      </c>
      <c r="AB324" s="991">
        <v>8.8999999999999999E-3</v>
      </c>
      <c r="AC324" s="991">
        <v>6.7999999999999996E-3</v>
      </c>
      <c r="AD324" s="991">
        <v>2.8999999999999998E-3</v>
      </c>
      <c r="AE324" s="991">
        <v>8.9999999999999993E-3</v>
      </c>
      <c r="AF324" s="991">
        <v>6.7999999999999996E-3</v>
      </c>
      <c r="AG324" s="991">
        <v>2.8999999999999998E-3</v>
      </c>
      <c r="AH324" s="991">
        <v>9.4000000000000004E-3</v>
      </c>
      <c r="AI324" s="991">
        <v>7.1000000000000004E-3</v>
      </c>
      <c r="AJ324" s="991">
        <v>3.0999999999999999E-3</v>
      </c>
      <c r="AK324" s="991">
        <v>9.4000000000000004E-3</v>
      </c>
      <c r="AL324" s="991">
        <v>7.1999999999999998E-3</v>
      </c>
      <c r="AM324" s="991">
        <v>3.0999999999999999E-3</v>
      </c>
      <c r="AN324" s="991">
        <v>9.4000000000000004E-3</v>
      </c>
      <c r="AO324" s="991">
        <v>7.1999999999999998E-3</v>
      </c>
      <c r="AP324" s="991">
        <v>3.0999999999999999E-3</v>
      </c>
      <c r="AQ324" s="991">
        <v>9.4000000000000004E-3</v>
      </c>
      <c r="AR324" s="991">
        <v>7.1999999999999998E-3</v>
      </c>
      <c r="AS324" s="991">
        <v>3.0999999999999999E-3</v>
      </c>
      <c r="AT324" s="991">
        <v>9.4000000000000004E-3</v>
      </c>
      <c r="AU324" s="991">
        <v>7.1999999999999998E-3</v>
      </c>
      <c r="AV324" s="991">
        <v>3.0999999999999999E-3</v>
      </c>
      <c r="AW324" s="991">
        <v>8.3000000000000001E-3</v>
      </c>
      <c r="AX324" s="991">
        <v>6.3E-3</v>
      </c>
      <c r="AY324" s="991">
        <v>2.7000000000000001E-3</v>
      </c>
      <c r="AZ324" s="991">
        <v>8.3000000000000001E-3</v>
      </c>
      <c r="BA324" s="991">
        <v>6.3E-3</v>
      </c>
      <c r="BB324" s="991">
        <v>2.7000000000000001E-3</v>
      </c>
      <c r="BC324" s="991">
        <v>8.3000000000000001E-3</v>
      </c>
      <c r="BD324" s="991">
        <v>6.3E-3</v>
      </c>
      <c r="BE324" s="991">
        <v>2.7000000000000001E-3</v>
      </c>
    </row>
    <row r="325" spans="1:57" s="928" customFormat="1" ht="16.5" customHeight="1" x14ac:dyDescent="0.3">
      <c r="A325" s="929"/>
      <c r="B325" s="927"/>
      <c r="C325" s="375"/>
      <c r="D325" s="375"/>
      <c r="E325" s="1275"/>
      <c r="F325" s="937" t="s">
        <v>1449</v>
      </c>
      <c r="G325" s="936">
        <v>8.8000000000000005E-3</v>
      </c>
      <c r="H325" s="936">
        <v>6.7000000000000002E-3</v>
      </c>
      <c r="I325" s="936">
        <v>2.8999999999999998E-3</v>
      </c>
      <c r="J325" s="936">
        <v>9.1000000000000004E-3</v>
      </c>
      <c r="K325" s="936">
        <v>6.8999999999999999E-3</v>
      </c>
      <c r="L325" s="936">
        <v>3.0000000000000001E-3</v>
      </c>
      <c r="M325" s="936">
        <v>8.8999999999999999E-3</v>
      </c>
      <c r="N325" s="936">
        <v>6.7999999999999996E-3</v>
      </c>
      <c r="O325" s="936">
        <v>2.8999999999999998E-3</v>
      </c>
      <c r="P325" s="936">
        <v>8.8999999999999999E-3</v>
      </c>
      <c r="Q325" s="936">
        <v>6.7000000000000002E-3</v>
      </c>
      <c r="R325" s="936">
        <v>2.8999999999999998E-3</v>
      </c>
      <c r="S325" s="936">
        <v>8.3000000000000001E-3</v>
      </c>
      <c r="T325" s="936">
        <v>6.3E-3</v>
      </c>
      <c r="U325" s="936">
        <v>2.7000000000000001E-3</v>
      </c>
      <c r="V325" s="990">
        <v>8.3000000000000001E-3</v>
      </c>
      <c r="W325" s="990">
        <v>6.3E-3</v>
      </c>
      <c r="X325" s="990">
        <v>2.7000000000000001E-3</v>
      </c>
      <c r="Y325" s="990">
        <v>8.3000000000000001E-3</v>
      </c>
      <c r="Z325" s="990">
        <v>6.3E-3</v>
      </c>
      <c r="AA325" s="990">
        <v>2.7000000000000001E-3</v>
      </c>
      <c r="AB325" s="991">
        <v>8.3000000000000001E-3</v>
      </c>
      <c r="AC325" s="991">
        <v>6.3E-3</v>
      </c>
      <c r="AD325" s="991">
        <v>2.7000000000000001E-3</v>
      </c>
      <c r="AE325" s="991">
        <v>8.3000000000000001E-3</v>
      </c>
      <c r="AF325" s="991">
        <v>6.3E-3</v>
      </c>
      <c r="AG325" s="991">
        <v>2.7000000000000001E-3</v>
      </c>
      <c r="AH325" s="991">
        <v>8.8000000000000005E-3</v>
      </c>
      <c r="AI325" s="991">
        <v>6.7000000000000002E-3</v>
      </c>
      <c r="AJ325" s="991">
        <v>2.8E-3</v>
      </c>
      <c r="AK325" s="991">
        <v>8.8000000000000005E-3</v>
      </c>
      <c r="AL325" s="991">
        <v>6.7000000000000002E-3</v>
      </c>
      <c r="AM325" s="991">
        <v>2.8999999999999998E-3</v>
      </c>
      <c r="AN325" s="991">
        <v>8.8000000000000005E-3</v>
      </c>
      <c r="AO325" s="991">
        <v>6.7000000000000002E-3</v>
      </c>
      <c r="AP325" s="991">
        <v>2.8999999999999998E-3</v>
      </c>
      <c r="AQ325" s="991">
        <v>8.8000000000000005E-3</v>
      </c>
      <c r="AR325" s="991">
        <v>6.7000000000000002E-3</v>
      </c>
      <c r="AS325" s="991">
        <v>2.8999999999999998E-3</v>
      </c>
      <c r="AT325" s="991">
        <v>8.8999999999999999E-3</v>
      </c>
      <c r="AU325" s="991">
        <v>6.7000000000000002E-3</v>
      </c>
      <c r="AV325" s="991">
        <v>2.8999999999999998E-3</v>
      </c>
      <c r="AW325" s="991">
        <v>8.3000000000000001E-3</v>
      </c>
      <c r="AX325" s="991">
        <v>6.3E-3</v>
      </c>
      <c r="AY325" s="991">
        <v>2.7000000000000001E-3</v>
      </c>
      <c r="AZ325" s="991">
        <v>8.3000000000000001E-3</v>
      </c>
      <c r="BA325" s="991">
        <v>6.3E-3</v>
      </c>
      <c r="BB325" s="991">
        <v>2.7000000000000001E-3</v>
      </c>
      <c r="BC325" s="991">
        <v>8.3000000000000001E-3</v>
      </c>
      <c r="BD325" s="991">
        <v>6.3E-3</v>
      </c>
      <c r="BE325" s="991">
        <v>2.7000000000000001E-3</v>
      </c>
    </row>
    <row r="326" spans="1:57" s="928" customFormat="1" ht="16.5" customHeight="1" x14ac:dyDescent="0.3">
      <c r="A326" s="929"/>
      <c r="B326" s="927"/>
      <c r="C326" s="375"/>
      <c r="D326" s="375"/>
      <c r="E326" s="1275"/>
      <c r="F326" s="937" t="s">
        <v>1450</v>
      </c>
      <c r="G326" s="936">
        <v>8.3000000000000001E-3</v>
      </c>
      <c r="H326" s="936">
        <v>6.3E-3</v>
      </c>
      <c r="I326" s="936">
        <v>2.7000000000000001E-3</v>
      </c>
      <c r="J326" s="936">
        <v>7.9000000000000008E-3</v>
      </c>
      <c r="K326" s="936">
        <v>6.0000000000000001E-3</v>
      </c>
      <c r="L326" s="936">
        <v>2.5999999999999999E-3</v>
      </c>
      <c r="M326" s="936">
        <v>8.3999999999999995E-3</v>
      </c>
      <c r="N326" s="936">
        <v>6.4000000000000003E-3</v>
      </c>
      <c r="O326" s="936">
        <v>2.7000000000000001E-3</v>
      </c>
      <c r="P326" s="936">
        <v>8.0000000000000002E-3</v>
      </c>
      <c r="Q326" s="936">
        <v>6.1000000000000004E-3</v>
      </c>
      <c r="R326" s="936">
        <v>2.5999999999999999E-3</v>
      </c>
      <c r="S326" s="936">
        <v>7.3000000000000001E-3</v>
      </c>
      <c r="T326" s="936">
        <v>5.4999999999999997E-3</v>
      </c>
      <c r="U326" s="936">
        <v>2.3999999999999998E-3</v>
      </c>
      <c r="V326" s="990">
        <v>7.0000000000000001E-3</v>
      </c>
      <c r="W326" s="990">
        <v>5.4000000000000003E-3</v>
      </c>
      <c r="X326" s="990">
        <v>2.3E-3</v>
      </c>
      <c r="Y326" s="990">
        <v>7.1999999999999998E-3</v>
      </c>
      <c r="Z326" s="990">
        <v>5.4999999999999997E-3</v>
      </c>
      <c r="AA326" s="990">
        <v>2.3E-3</v>
      </c>
      <c r="AB326" s="991">
        <v>7.1000000000000004E-3</v>
      </c>
      <c r="AC326" s="991">
        <v>5.4000000000000003E-3</v>
      </c>
      <c r="AD326" s="991">
        <v>2.3E-3</v>
      </c>
      <c r="AE326" s="991">
        <v>7.1000000000000004E-3</v>
      </c>
      <c r="AF326" s="991">
        <v>5.4000000000000003E-3</v>
      </c>
      <c r="AG326" s="991">
        <v>2.3E-3</v>
      </c>
      <c r="AH326" s="991">
        <v>7.7999999999999996E-3</v>
      </c>
      <c r="AI326" s="991">
        <v>5.8999999999999999E-3</v>
      </c>
      <c r="AJ326" s="991">
        <v>2.5000000000000001E-3</v>
      </c>
      <c r="AK326" s="991">
        <v>7.9000000000000008E-3</v>
      </c>
      <c r="AL326" s="991">
        <v>6.0000000000000001E-3</v>
      </c>
      <c r="AM326" s="991">
        <v>2.5999999999999999E-3</v>
      </c>
      <c r="AN326" s="991">
        <v>7.9000000000000008E-3</v>
      </c>
      <c r="AO326" s="991">
        <v>6.0000000000000001E-3</v>
      </c>
      <c r="AP326" s="991">
        <v>2.5999999999999999E-3</v>
      </c>
      <c r="AQ326" s="991">
        <v>7.7999999999999996E-3</v>
      </c>
      <c r="AR326" s="991">
        <v>6.0000000000000001E-3</v>
      </c>
      <c r="AS326" s="991">
        <v>2.5000000000000001E-3</v>
      </c>
      <c r="AT326" s="991">
        <v>7.9000000000000008E-3</v>
      </c>
      <c r="AU326" s="991">
        <v>6.0000000000000001E-3</v>
      </c>
      <c r="AV326" s="991">
        <v>2.5999999999999999E-3</v>
      </c>
      <c r="AW326" s="991">
        <v>7.1000000000000004E-3</v>
      </c>
      <c r="AX326" s="991">
        <v>5.4000000000000003E-3</v>
      </c>
      <c r="AY326" s="991">
        <v>2.3E-3</v>
      </c>
      <c r="AZ326" s="991">
        <v>7.1000000000000004E-3</v>
      </c>
      <c r="BA326" s="991">
        <v>5.4000000000000003E-3</v>
      </c>
      <c r="BB326" s="991">
        <v>2.3E-3</v>
      </c>
      <c r="BC326" s="991">
        <v>7.1999999999999998E-3</v>
      </c>
      <c r="BD326" s="991">
        <v>5.4000000000000003E-3</v>
      </c>
      <c r="BE326" s="991">
        <v>2.3E-3</v>
      </c>
    </row>
    <row r="327" spans="1:57" s="928" customFormat="1" ht="16.5" customHeight="1" x14ac:dyDescent="0.3">
      <c r="A327" s="929"/>
      <c r="B327" s="927"/>
      <c r="C327" s="375"/>
      <c r="D327" s="375"/>
      <c r="E327" s="1275"/>
      <c r="F327" s="937" t="s">
        <v>1451</v>
      </c>
      <c r="G327" s="936">
        <v>1.0999999999999999E-2</v>
      </c>
      <c r="H327" s="936">
        <v>8.3000000000000001E-3</v>
      </c>
      <c r="I327" s="936">
        <v>3.5999999999999999E-3</v>
      </c>
      <c r="J327" s="936">
        <v>1.0500000000000001E-2</v>
      </c>
      <c r="K327" s="936">
        <v>8.0000000000000002E-3</v>
      </c>
      <c r="L327" s="936">
        <v>3.3999999999999998E-3</v>
      </c>
      <c r="M327" s="936">
        <v>1.06E-2</v>
      </c>
      <c r="N327" s="936">
        <v>8.0999999999999996E-3</v>
      </c>
      <c r="O327" s="936">
        <v>3.5000000000000001E-3</v>
      </c>
      <c r="P327" s="936">
        <v>1.1299999999999999E-2</v>
      </c>
      <c r="Q327" s="936">
        <v>8.6E-3</v>
      </c>
      <c r="R327" s="936">
        <v>3.7000000000000002E-3</v>
      </c>
      <c r="S327" s="936">
        <v>1.0500000000000001E-2</v>
      </c>
      <c r="T327" s="936">
        <v>8.0000000000000002E-3</v>
      </c>
      <c r="U327" s="936">
        <v>3.3999999999999998E-3</v>
      </c>
      <c r="V327" s="990">
        <v>1.09E-2</v>
      </c>
      <c r="W327" s="990">
        <v>8.3000000000000001E-3</v>
      </c>
      <c r="X327" s="990">
        <v>3.5000000000000001E-3</v>
      </c>
      <c r="Y327" s="990">
        <v>1.12E-2</v>
      </c>
      <c r="Z327" s="990">
        <v>8.5000000000000006E-3</v>
      </c>
      <c r="AA327" s="990">
        <v>3.5999999999999999E-3</v>
      </c>
      <c r="AB327" s="991">
        <v>1.1299999999999999E-2</v>
      </c>
      <c r="AC327" s="991">
        <v>8.6E-3</v>
      </c>
      <c r="AD327" s="991">
        <v>3.7000000000000002E-3</v>
      </c>
      <c r="AE327" s="991">
        <v>1.1299999999999999E-2</v>
      </c>
      <c r="AF327" s="991">
        <v>8.6E-3</v>
      </c>
      <c r="AG327" s="991">
        <v>3.7000000000000002E-3</v>
      </c>
      <c r="AH327" s="991">
        <v>1.14E-2</v>
      </c>
      <c r="AI327" s="991">
        <v>8.6E-3</v>
      </c>
      <c r="AJ327" s="991">
        <v>3.7000000000000002E-3</v>
      </c>
      <c r="AK327" s="991">
        <v>1.1299999999999999E-2</v>
      </c>
      <c r="AL327" s="991">
        <v>8.6E-3</v>
      </c>
      <c r="AM327" s="991">
        <v>3.7000000000000002E-3</v>
      </c>
      <c r="AN327" s="991">
        <v>1.14E-2</v>
      </c>
      <c r="AO327" s="991">
        <v>8.6999999999999994E-3</v>
      </c>
      <c r="AP327" s="991">
        <v>3.7000000000000002E-3</v>
      </c>
      <c r="AQ327" s="991">
        <v>1.14E-2</v>
      </c>
      <c r="AR327" s="991">
        <v>8.6E-3</v>
      </c>
      <c r="AS327" s="991">
        <v>3.7000000000000002E-3</v>
      </c>
      <c r="AT327" s="991">
        <v>1.1299999999999999E-2</v>
      </c>
      <c r="AU327" s="991">
        <v>8.6E-3</v>
      </c>
      <c r="AV327" s="991">
        <v>3.7000000000000002E-3</v>
      </c>
      <c r="AW327" s="991">
        <v>8.6999999999999994E-3</v>
      </c>
      <c r="AX327" s="991">
        <v>6.6E-3</v>
      </c>
      <c r="AY327" s="991">
        <v>2.8E-3</v>
      </c>
      <c r="AZ327" s="991">
        <v>8.5000000000000006E-3</v>
      </c>
      <c r="BA327" s="991">
        <v>6.4000000000000003E-3</v>
      </c>
      <c r="BB327" s="991">
        <v>2.8E-3</v>
      </c>
      <c r="BC327" s="991">
        <v>8.6999999999999994E-3</v>
      </c>
      <c r="BD327" s="991">
        <v>6.6E-3</v>
      </c>
      <c r="BE327" s="991">
        <v>2.8E-3</v>
      </c>
    </row>
    <row r="328" spans="1:57" s="928" customFormat="1" ht="16.5" customHeight="1" x14ac:dyDescent="0.3">
      <c r="A328" s="929"/>
      <c r="B328" s="927"/>
      <c r="C328" s="375"/>
      <c r="D328" s="375"/>
      <c r="E328" s="1275"/>
      <c r="F328" s="937" t="s">
        <v>1452</v>
      </c>
      <c r="G328" s="936">
        <v>1.11E-2</v>
      </c>
      <c r="H328" s="936">
        <v>8.3999999999999995E-3</v>
      </c>
      <c r="I328" s="936">
        <v>3.5999999999999999E-3</v>
      </c>
      <c r="J328" s="936">
        <v>1.06E-2</v>
      </c>
      <c r="K328" s="936">
        <v>8.0999999999999996E-3</v>
      </c>
      <c r="L328" s="936">
        <v>3.5000000000000001E-3</v>
      </c>
      <c r="M328" s="936">
        <v>1.04E-2</v>
      </c>
      <c r="N328" s="936">
        <v>7.9000000000000008E-3</v>
      </c>
      <c r="O328" s="936">
        <v>3.3999999999999998E-3</v>
      </c>
      <c r="P328" s="936">
        <v>1.04E-2</v>
      </c>
      <c r="Q328" s="936">
        <v>7.9000000000000008E-3</v>
      </c>
      <c r="R328" s="936">
        <v>3.3999999999999998E-3</v>
      </c>
      <c r="S328" s="936">
        <v>9.7999999999999997E-3</v>
      </c>
      <c r="T328" s="936">
        <v>7.4000000000000003E-3</v>
      </c>
      <c r="U328" s="936">
        <v>3.2000000000000002E-3</v>
      </c>
      <c r="V328" s="990">
        <v>9.7999999999999997E-3</v>
      </c>
      <c r="W328" s="990">
        <v>7.4000000000000003E-3</v>
      </c>
      <c r="X328" s="990">
        <v>3.2000000000000002E-3</v>
      </c>
      <c r="Y328" s="990">
        <v>9.9000000000000008E-3</v>
      </c>
      <c r="Z328" s="990">
        <v>7.4999999999999997E-3</v>
      </c>
      <c r="AA328" s="990">
        <v>3.2000000000000002E-3</v>
      </c>
      <c r="AB328" s="991">
        <v>9.7999999999999997E-3</v>
      </c>
      <c r="AC328" s="991">
        <v>7.4000000000000003E-3</v>
      </c>
      <c r="AD328" s="991">
        <v>3.2000000000000002E-3</v>
      </c>
      <c r="AE328" s="991">
        <v>9.7999999999999997E-3</v>
      </c>
      <c r="AF328" s="991">
        <v>7.4000000000000003E-3</v>
      </c>
      <c r="AG328" s="991">
        <v>3.2000000000000002E-3</v>
      </c>
      <c r="AH328" s="991">
        <v>0.01</v>
      </c>
      <c r="AI328" s="991">
        <v>7.6E-3</v>
      </c>
      <c r="AJ328" s="991">
        <v>3.3E-3</v>
      </c>
      <c r="AK328" s="991">
        <v>0.01</v>
      </c>
      <c r="AL328" s="991">
        <v>7.6E-3</v>
      </c>
      <c r="AM328" s="991">
        <v>3.3E-3</v>
      </c>
      <c r="AN328" s="991">
        <v>1.01E-2</v>
      </c>
      <c r="AO328" s="991">
        <v>7.7000000000000002E-3</v>
      </c>
      <c r="AP328" s="991">
        <v>3.3E-3</v>
      </c>
      <c r="AQ328" s="991">
        <v>1.01E-2</v>
      </c>
      <c r="AR328" s="991">
        <v>7.7000000000000002E-3</v>
      </c>
      <c r="AS328" s="991">
        <v>3.3E-3</v>
      </c>
      <c r="AT328" s="991">
        <v>1.01E-2</v>
      </c>
      <c r="AU328" s="991">
        <v>7.6E-3</v>
      </c>
      <c r="AV328" s="991">
        <v>3.3E-3</v>
      </c>
      <c r="AW328" s="991">
        <v>8.0000000000000002E-3</v>
      </c>
      <c r="AX328" s="991">
        <v>6.0000000000000001E-3</v>
      </c>
      <c r="AY328" s="991">
        <v>2.5999999999999999E-3</v>
      </c>
      <c r="AZ328" s="991">
        <v>7.9000000000000008E-3</v>
      </c>
      <c r="BA328" s="991">
        <v>6.0000000000000001E-3</v>
      </c>
      <c r="BB328" s="991">
        <v>2.5999999999999999E-3</v>
      </c>
      <c r="BC328" s="991">
        <v>8.0000000000000002E-3</v>
      </c>
      <c r="BD328" s="991">
        <v>6.1000000000000004E-3</v>
      </c>
      <c r="BE328" s="991">
        <v>2.5999999999999999E-3</v>
      </c>
    </row>
    <row r="329" spans="1:57" s="928" customFormat="1" ht="16.5" customHeight="1" x14ac:dyDescent="0.3">
      <c r="A329" s="929"/>
      <c r="B329" s="927"/>
      <c r="C329" s="375"/>
      <c r="D329" s="375"/>
      <c r="E329" s="1275"/>
      <c r="F329" s="937" t="s">
        <v>1453</v>
      </c>
      <c r="G329" s="936">
        <v>8.5000000000000006E-3</v>
      </c>
      <c r="H329" s="936">
        <v>6.4999999999999997E-3</v>
      </c>
      <c r="I329" s="936">
        <v>2.8E-3</v>
      </c>
      <c r="J329" s="936">
        <v>8.8999999999999999E-3</v>
      </c>
      <c r="K329" s="936">
        <v>6.7000000000000002E-3</v>
      </c>
      <c r="L329" s="936">
        <v>2.8999999999999998E-3</v>
      </c>
      <c r="M329" s="936">
        <v>9.2999999999999992E-3</v>
      </c>
      <c r="N329" s="936">
        <v>7.1000000000000004E-3</v>
      </c>
      <c r="O329" s="936">
        <v>3.0000000000000001E-3</v>
      </c>
      <c r="P329" s="936">
        <v>8.6999999999999994E-3</v>
      </c>
      <c r="Q329" s="936">
        <v>6.6E-3</v>
      </c>
      <c r="R329" s="936">
        <v>2.8E-3</v>
      </c>
      <c r="S329" s="936">
        <v>8.6999999999999994E-3</v>
      </c>
      <c r="T329" s="936">
        <v>6.6E-3</v>
      </c>
      <c r="U329" s="936">
        <v>2.8E-3</v>
      </c>
      <c r="V329" s="990">
        <v>8.6E-3</v>
      </c>
      <c r="W329" s="990">
        <v>6.6E-3</v>
      </c>
      <c r="X329" s="990">
        <v>2.8E-3</v>
      </c>
      <c r="Y329" s="990">
        <v>8.6999999999999994E-3</v>
      </c>
      <c r="Z329" s="990">
        <v>6.6E-3</v>
      </c>
      <c r="AA329" s="990">
        <v>2.8E-3</v>
      </c>
      <c r="AB329" s="991">
        <v>8.8000000000000005E-3</v>
      </c>
      <c r="AC329" s="991">
        <v>6.7000000000000002E-3</v>
      </c>
      <c r="AD329" s="991">
        <v>2.8999999999999998E-3</v>
      </c>
      <c r="AE329" s="991">
        <v>8.8999999999999999E-3</v>
      </c>
      <c r="AF329" s="991">
        <v>6.7999999999999996E-3</v>
      </c>
      <c r="AG329" s="991">
        <v>2.8999999999999998E-3</v>
      </c>
      <c r="AH329" s="991">
        <v>9.2999999999999992E-3</v>
      </c>
      <c r="AI329" s="991">
        <v>7.1000000000000004E-3</v>
      </c>
      <c r="AJ329" s="991">
        <v>3.0000000000000001E-3</v>
      </c>
      <c r="AK329" s="991">
        <v>9.4000000000000004E-3</v>
      </c>
      <c r="AL329" s="991">
        <v>7.1000000000000004E-3</v>
      </c>
      <c r="AM329" s="991">
        <v>3.0999999999999999E-3</v>
      </c>
      <c r="AN329" s="991">
        <v>9.4000000000000004E-3</v>
      </c>
      <c r="AO329" s="991">
        <v>7.1999999999999998E-3</v>
      </c>
      <c r="AP329" s="991">
        <v>3.0999999999999999E-3</v>
      </c>
      <c r="AQ329" s="991">
        <v>9.4000000000000004E-3</v>
      </c>
      <c r="AR329" s="991">
        <v>7.1999999999999998E-3</v>
      </c>
      <c r="AS329" s="991">
        <v>3.0999999999999999E-3</v>
      </c>
      <c r="AT329" s="991">
        <v>9.4999999999999998E-3</v>
      </c>
      <c r="AU329" s="991">
        <v>7.1999999999999998E-3</v>
      </c>
      <c r="AV329" s="991">
        <v>3.0999999999999999E-3</v>
      </c>
      <c r="AW329" s="991">
        <v>8.2000000000000007E-3</v>
      </c>
      <c r="AX329" s="991">
        <v>6.3E-3</v>
      </c>
      <c r="AY329" s="991">
        <v>2.7000000000000001E-3</v>
      </c>
      <c r="AZ329" s="991">
        <v>8.2000000000000007E-3</v>
      </c>
      <c r="BA329" s="991">
        <v>6.3E-3</v>
      </c>
      <c r="BB329" s="991">
        <v>2.7000000000000001E-3</v>
      </c>
      <c r="BC329" s="991">
        <v>8.2000000000000007E-3</v>
      </c>
      <c r="BD329" s="991">
        <v>6.3E-3</v>
      </c>
      <c r="BE329" s="991">
        <v>2.7000000000000001E-3</v>
      </c>
    </row>
    <row r="330" spans="1:57" s="928" customFormat="1" ht="16.5" customHeight="1" x14ac:dyDescent="0.3">
      <c r="A330" s="929"/>
      <c r="B330" s="927"/>
      <c r="C330" s="375"/>
      <c r="D330" s="375"/>
      <c r="E330" s="1275"/>
      <c r="F330" s="937" t="s">
        <v>1638</v>
      </c>
      <c r="G330" s="936">
        <v>8.6E-3</v>
      </c>
      <c r="H330" s="936">
        <v>6.4999999999999997E-3</v>
      </c>
      <c r="I330" s="936">
        <v>2.8E-3</v>
      </c>
      <c r="J330" s="936">
        <v>8.6999999999999994E-3</v>
      </c>
      <c r="K330" s="936">
        <v>6.6E-3</v>
      </c>
      <c r="L330" s="936">
        <v>2.8E-3</v>
      </c>
      <c r="M330" s="936">
        <v>8.8000000000000005E-3</v>
      </c>
      <c r="N330" s="936">
        <v>6.7000000000000002E-3</v>
      </c>
      <c r="O330" s="936">
        <v>2.8999999999999998E-3</v>
      </c>
      <c r="P330" s="936">
        <v>8.3999999999999995E-3</v>
      </c>
      <c r="Q330" s="936">
        <v>6.4000000000000003E-3</v>
      </c>
      <c r="R330" s="936">
        <v>2.7000000000000001E-3</v>
      </c>
      <c r="S330" s="936">
        <v>8.0000000000000002E-3</v>
      </c>
      <c r="T330" s="936">
        <v>6.1000000000000004E-3</v>
      </c>
      <c r="U330" s="936">
        <v>2.5999999999999999E-3</v>
      </c>
      <c r="V330" s="990">
        <v>8.2000000000000007E-3</v>
      </c>
      <c r="W330" s="990">
        <v>6.1999999999999998E-3</v>
      </c>
      <c r="X330" s="990">
        <v>2.7000000000000001E-3</v>
      </c>
      <c r="Y330" s="990">
        <v>8.2000000000000007E-3</v>
      </c>
      <c r="Z330" s="990">
        <v>6.1999999999999998E-3</v>
      </c>
      <c r="AA330" s="990">
        <v>2.7000000000000001E-3</v>
      </c>
      <c r="AB330" s="991">
        <v>8.0000000000000002E-3</v>
      </c>
      <c r="AC330" s="991">
        <v>6.1000000000000004E-3</v>
      </c>
      <c r="AD330" s="991">
        <v>2.5999999999999999E-3</v>
      </c>
      <c r="AE330" s="991">
        <v>8.0000000000000002E-3</v>
      </c>
      <c r="AF330" s="991">
        <v>6.1000000000000004E-3</v>
      </c>
      <c r="AG330" s="991">
        <v>2.5999999999999999E-3</v>
      </c>
      <c r="AH330" s="991">
        <v>8.8000000000000005E-3</v>
      </c>
      <c r="AI330" s="991">
        <v>6.7000000000000002E-3</v>
      </c>
      <c r="AJ330" s="991">
        <v>2.8999999999999998E-3</v>
      </c>
      <c r="AK330" s="991">
        <v>8.8000000000000005E-3</v>
      </c>
      <c r="AL330" s="991">
        <v>6.7000000000000002E-3</v>
      </c>
      <c r="AM330" s="991">
        <v>2.8999999999999998E-3</v>
      </c>
      <c r="AN330" s="991">
        <v>8.8000000000000005E-3</v>
      </c>
      <c r="AO330" s="991">
        <v>6.7000000000000002E-3</v>
      </c>
      <c r="AP330" s="991">
        <v>2.8999999999999998E-3</v>
      </c>
      <c r="AQ330" s="991">
        <v>8.8000000000000005E-3</v>
      </c>
      <c r="AR330" s="991">
        <v>6.7000000000000002E-3</v>
      </c>
      <c r="AS330" s="991">
        <v>2.8999999999999998E-3</v>
      </c>
      <c r="AT330" s="991">
        <v>8.8000000000000005E-3</v>
      </c>
      <c r="AU330" s="991">
        <v>6.7000000000000002E-3</v>
      </c>
      <c r="AV330" s="991">
        <v>2.8E-3</v>
      </c>
      <c r="AW330" s="991">
        <v>8.2000000000000007E-3</v>
      </c>
      <c r="AX330" s="991">
        <v>6.3E-3</v>
      </c>
      <c r="AY330" s="991">
        <v>2.7000000000000001E-3</v>
      </c>
      <c r="AZ330" s="991">
        <v>8.2000000000000007E-3</v>
      </c>
      <c r="BA330" s="991">
        <v>6.3E-3</v>
      </c>
      <c r="BB330" s="991">
        <v>2.7000000000000001E-3</v>
      </c>
      <c r="BC330" s="991">
        <v>8.3000000000000001E-3</v>
      </c>
      <c r="BD330" s="991">
        <v>6.3E-3</v>
      </c>
      <c r="BE330" s="991">
        <v>2.7000000000000001E-3</v>
      </c>
    </row>
    <row r="331" spans="1:57" s="928" customFormat="1" ht="16.5" customHeight="1" x14ac:dyDescent="0.3">
      <c r="A331" s="929"/>
      <c r="B331" s="927"/>
      <c r="C331" s="375"/>
      <c r="D331" s="375"/>
      <c r="E331" s="1275"/>
      <c r="F331" s="937" t="s">
        <v>1454</v>
      </c>
      <c r="G331" s="936">
        <v>8.6E-3</v>
      </c>
      <c r="H331" s="936">
        <v>6.6E-3</v>
      </c>
      <c r="I331" s="936">
        <v>2.8E-3</v>
      </c>
      <c r="J331" s="936">
        <v>8.8000000000000005E-3</v>
      </c>
      <c r="K331" s="936">
        <v>6.7000000000000002E-3</v>
      </c>
      <c r="L331" s="936">
        <v>2.8999999999999998E-3</v>
      </c>
      <c r="M331" s="936">
        <v>8.6999999999999994E-3</v>
      </c>
      <c r="N331" s="936">
        <v>6.6E-3</v>
      </c>
      <c r="O331" s="936">
        <v>2.8E-3</v>
      </c>
      <c r="P331" s="936">
        <v>8.3000000000000001E-3</v>
      </c>
      <c r="Q331" s="936">
        <v>6.3E-3</v>
      </c>
      <c r="R331" s="936">
        <v>2.7000000000000001E-3</v>
      </c>
      <c r="S331" s="936">
        <v>8.2000000000000007E-3</v>
      </c>
      <c r="T331" s="936">
        <v>6.1999999999999998E-3</v>
      </c>
      <c r="U331" s="936">
        <v>2.7000000000000001E-3</v>
      </c>
      <c r="V331" s="990">
        <v>8.2000000000000007E-3</v>
      </c>
      <c r="W331" s="990">
        <v>6.1999999999999998E-3</v>
      </c>
      <c r="X331" s="990">
        <v>2.7000000000000001E-3</v>
      </c>
      <c r="Y331" s="990">
        <v>8.3000000000000001E-3</v>
      </c>
      <c r="Z331" s="990">
        <v>6.3E-3</v>
      </c>
      <c r="AA331" s="990">
        <v>2.7000000000000001E-3</v>
      </c>
      <c r="AB331" s="991">
        <v>8.3999999999999995E-3</v>
      </c>
      <c r="AC331" s="991">
        <v>6.3E-3</v>
      </c>
      <c r="AD331" s="991">
        <v>2.7000000000000001E-3</v>
      </c>
      <c r="AE331" s="991">
        <v>8.3999999999999995E-3</v>
      </c>
      <c r="AF331" s="991">
        <v>6.4000000000000003E-3</v>
      </c>
      <c r="AG331" s="991">
        <v>2.7000000000000001E-3</v>
      </c>
      <c r="AH331" s="991">
        <v>8.9999999999999993E-3</v>
      </c>
      <c r="AI331" s="991">
        <v>6.8999999999999999E-3</v>
      </c>
      <c r="AJ331" s="991">
        <v>2.8999999999999998E-3</v>
      </c>
      <c r="AK331" s="991">
        <v>9.1000000000000004E-3</v>
      </c>
      <c r="AL331" s="991">
        <v>6.8999999999999999E-3</v>
      </c>
      <c r="AM331" s="991">
        <v>3.0000000000000001E-3</v>
      </c>
      <c r="AN331" s="991">
        <v>9.1000000000000004E-3</v>
      </c>
      <c r="AO331" s="991">
        <v>6.8999999999999999E-3</v>
      </c>
      <c r="AP331" s="991">
        <v>3.0000000000000001E-3</v>
      </c>
      <c r="AQ331" s="991">
        <v>9.1000000000000004E-3</v>
      </c>
      <c r="AR331" s="991">
        <v>6.8999999999999999E-3</v>
      </c>
      <c r="AS331" s="991">
        <v>3.0000000000000001E-3</v>
      </c>
      <c r="AT331" s="991">
        <v>9.1000000000000004E-3</v>
      </c>
      <c r="AU331" s="991">
        <v>6.8999999999999999E-3</v>
      </c>
      <c r="AV331" s="991">
        <v>2.8999999999999998E-3</v>
      </c>
      <c r="AW331" s="991">
        <v>8.3999999999999995E-3</v>
      </c>
      <c r="AX331" s="991">
        <v>6.4000000000000003E-3</v>
      </c>
      <c r="AY331" s="991">
        <v>2.7000000000000001E-3</v>
      </c>
      <c r="AZ331" s="991">
        <v>8.3999999999999995E-3</v>
      </c>
      <c r="BA331" s="991">
        <v>6.4000000000000003E-3</v>
      </c>
      <c r="BB331" s="991">
        <v>2.7000000000000001E-3</v>
      </c>
      <c r="BC331" s="991">
        <v>8.3999999999999995E-3</v>
      </c>
      <c r="BD331" s="991">
        <v>6.4000000000000003E-3</v>
      </c>
      <c r="BE331" s="991">
        <v>2.7000000000000001E-3</v>
      </c>
    </row>
    <row r="332" spans="1:57" s="928" customFormat="1" ht="16.5" customHeight="1" x14ac:dyDescent="0.3">
      <c r="A332" s="929"/>
      <c r="B332" s="927"/>
      <c r="C332" s="375"/>
      <c r="D332" s="375"/>
      <c r="E332" s="1275"/>
      <c r="F332" s="937" t="s">
        <v>1455</v>
      </c>
      <c r="G332" s="936">
        <v>8.6999999999999994E-3</v>
      </c>
      <c r="H332" s="936">
        <v>6.6E-3</v>
      </c>
      <c r="I332" s="936">
        <v>2.8E-3</v>
      </c>
      <c r="J332" s="936">
        <v>8.8000000000000005E-3</v>
      </c>
      <c r="K332" s="936">
        <v>6.7000000000000002E-3</v>
      </c>
      <c r="L332" s="936">
        <v>2.8E-3</v>
      </c>
      <c r="M332" s="936">
        <v>8.9999999999999993E-3</v>
      </c>
      <c r="N332" s="936">
        <v>6.7999999999999996E-3</v>
      </c>
      <c r="O332" s="936">
        <v>2.8999999999999998E-3</v>
      </c>
      <c r="P332" s="936">
        <v>8.3999999999999995E-3</v>
      </c>
      <c r="Q332" s="936">
        <v>6.4000000000000003E-3</v>
      </c>
      <c r="R332" s="936">
        <v>2.7000000000000001E-3</v>
      </c>
      <c r="S332" s="936">
        <v>8.3000000000000001E-3</v>
      </c>
      <c r="T332" s="936">
        <v>6.3E-3</v>
      </c>
      <c r="U332" s="936">
        <v>2.7000000000000001E-3</v>
      </c>
      <c r="V332" s="990">
        <v>8.2000000000000007E-3</v>
      </c>
      <c r="W332" s="990">
        <v>6.1999999999999998E-3</v>
      </c>
      <c r="X332" s="990">
        <v>2.7000000000000001E-3</v>
      </c>
      <c r="Y332" s="990">
        <v>8.3000000000000001E-3</v>
      </c>
      <c r="Z332" s="990">
        <v>6.3E-3</v>
      </c>
      <c r="AA332" s="990">
        <v>2.7000000000000001E-3</v>
      </c>
      <c r="AB332" s="991">
        <v>8.2000000000000007E-3</v>
      </c>
      <c r="AC332" s="991">
        <v>6.3E-3</v>
      </c>
      <c r="AD332" s="991">
        <v>2.7000000000000001E-3</v>
      </c>
      <c r="AE332" s="991">
        <v>8.3000000000000001E-3</v>
      </c>
      <c r="AF332" s="991">
        <v>6.3E-3</v>
      </c>
      <c r="AG332" s="991">
        <v>2.7000000000000001E-3</v>
      </c>
      <c r="AH332" s="991">
        <v>8.9999999999999993E-3</v>
      </c>
      <c r="AI332" s="991">
        <v>6.8999999999999999E-3</v>
      </c>
      <c r="AJ332" s="991">
        <v>2.8999999999999998E-3</v>
      </c>
      <c r="AK332" s="991">
        <v>9.1000000000000004E-3</v>
      </c>
      <c r="AL332" s="991">
        <v>6.8999999999999999E-3</v>
      </c>
      <c r="AM332" s="991">
        <v>3.0000000000000001E-3</v>
      </c>
      <c r="AN332" s="991">
        <v>9.1000000000000004E-3</v>
      </c>
      <c r="AO332" s="991">
        <v>6.8999999999999999E-3</v>
      </c>
      <c r="AP332" s="991">
        <v>3.0000000000000001E-3</v>
      </c>
      <c r="AQ332" s="991">
        <v>9.1999999999999998E-3</v>
      </c>
      <c r="AR332" s="991">
        <v>7.0000000000000001E-3</v>
      </c>
      <c r="AS332" s="991">
        <v>3.0000000000000001E-3</v>
      </c>
      <c r="AT332" s="991">
        <v>9.1999999999999998E-3</v>
      </c>
      <c r="AU332" s="991">
        <v>7.0000000000000001E-3</v>
      </c>
      <c r="AV332" s="991">
        <v>3.0000000000000001E-3</v>
      </c>
      <c r="AW332" s="991">
        <v>8.5000000000000006E-3</v>
      </c>
      <c r="AX332" s="991">
        <v>6.4999999999999997E-3</v>
      </c>
      <c r="AY332" s="991">
        <v>2.8E-3</v>
      </c>
      <c r="AZ332" s="991">
        <v>8.6E-3</v>
      </c>
      <c r="BA332" s="991">
        <v>6.4999999999999997E-3</v>
      </c>
      <c r="BB332" s="991">
        <v>2.8E-3</v>
      </c>
      <c r="BC332" s="991">
        <v>8.5000000000000006E-3</v>
      </c>
      <c r="BD332" s="991">
        <v>6.4999999999999997E-3</v>
      </c>
      <c r="BE332" s="991">
        <v>2.8E-3</v>
      </c>
    </row>
    <row r="333" spans="1:57" s="928" customFormat="1" ht="16.5" customHeight="1" x14ac:dyDescent="0.3">
      <c r="A333" s="929"/>
      <c r="B333" s="927"/>
      <c r="C333" s="375"/>
      <c r="D333" s="375"/>
      <c r="E333" s="1275"/>
      <c r="F333" s="937" t="s">
        <v>1456</v>
      </c>
      <c r="G333" s="936">
        <v>9.4999999999999998E-3</v>
      </c>
      <c r="H333" s="936">
        <v>7.1999999999999998E-3</v>
      </c>
      <c r="I333" s="936">
        <v>3.0999999999999999E-3</v>
      </c>
      <c r="J333" s="936">
        <v>9.5999999999999992E-3</v>
      </c>
      <c r="K333" s="936">
        <v>7.3000000000000001E-3</v>
      </c>
      <c r="L333" s="936">
        <v>3.0999999999999999E-3</v>
      </c>
      <c r="M333" s="936">
        <v>9.5999999999999992E-3</v>
      </c>
      <c r="N333" s="936">
        <v>7.3000000000000001E-3</v>
      </c>
      <c r="O333" s="936">
        <v>3.0999999999999999E-3</v>
      </c>
      <c r="P333" s="936">
        <v>9.7999999999999997E-3</v>
      </c>
      <c r="Q333" s="936">
        <v>7.4999999999999997E-3</v>
      </c>
      <c r="R333" s="936">
        <v>3.2000000000000002E-3</v>
      </c>
      <c r="S333" s="936">
        <v>9.4000000000000004E-3</v>
      </c>
      <c r="T333" s="936">
        <v>7.1000000000000004E-3</v>
      </c>
      <c r="U333" s="936">
        <v>3.0000000000000001E-3</v>
      </c>
      <c r="V333" s="990">
        <v>8.8999999999999999E-3</v>
      </c>
      <c r="W333" s="990">
        <v>6.7999999999999996E-3</v>
      </c>
      <c r="X333" s="990">
        <v>2.8999999999999998E-3</v>
      </c>
      <c r="Y333" s="990">
        <v>9.1000000000000004E-3</v>
      </c>
      <c r="Z333" s="990">
        <v>6.8999999999999999E-3</v>
      </c>
      <c r="AA333" s="990">
        <v>2.8999999999999998E-3</v>
      </c>
      <c r="AB333" s="991">
        <v>8.9999999999999993E-3</v>
      </c>
      <c r="AC333" s="991">
        <v>6.8999999999999999E-3</v>
      </c>
      <c r="AD333" s="991">
        <v>2.8999999999999998E-3</v>
      </c>
      <c r="AE333" s="991">
        <v>8.9999999999999993E-3</v>
      </c>
      <c r="AF333" s="991">
        <v>6.8999999999999999E-3</v>
      </c>
      <c r="AG333" s="991">
        <v>2.8999999999999998E-3</v>
      </c>
      <c r="AH333" s="991">
        <v>9.7000000000000003E-3</v>
      </c>
      <c r="AI333" s="991">
        <v>7.4000000000000003E-3</v>
      </c>
      <c r="AJ333" s="991">
        <v>3.2000000000000002E-3</v>
      </c>
      <c r="AK333" s="991">
        <v>9.7999999999999997E-3</v>
      </c>
      <c r="AL333" s="991">
        <v>7.4000000000000003E-3</v>
      </c>
      <c r="AM333" s="991">
        <v>3.2000000000000002E-3</v>
      </c>
      <c r="AN333" s="991">
        <v>9.7999999999999997E-3</v>
      </c>
      <c r="AO333" s="991">
        <v>7.4999999999999997E-3</v>
      </c>
      <c r="AP333" s="991">
        <v>3.2000000000000002E-3</v>
      </c>
      <c r="AQ333" s="991">
        <v>9.7999999999999997E-3</v>
      </c>
      <c r="AR333" s="991">
        <v>7.4999999999999997E-3</v>
      </c>
      <c r="AS333" s="991">
        <v>3.2000000000000002E-3</v>
      </c>
      <c r="AT333" s="991">
        <v>9.7999999999999997E-3</v>
      </c>
      <c r="AU333" s="991">
        <v>7.4000000000000003E-3</v>
      </c>
      <c r="AV333" s="991">
        <v>3.2000000000000002E-3</v>
      </c>
      <c r="AW333" s="991">
        <v>8.8000000000000005E-3</v>
      </c>
      <c r="AX333" s="991">
        <v>6.7000000000000002E-3</v>
      </c>
      <c r="AY333" s="991">
        <v>2.8E-3</v>
      </c>
      <c r="AZ333" s="991">
        <v>8.6999999999999994E-3</v>
      </c>
      <c r="BA333" s="991">
        <v>6.6E-3</v>
      </c>
      <c r="BB333" s="991">
        <v>2.8E-3</v>
      </c>
      <c r="BC333" s="991">
        <v>8.8000000000000005E-3</v>
      </c>
      <c r="BD333" s="991">
        <v>6.7000000000000002E-3</v>
      </c>
      <c r="BE333" s="991">
        <v>2.8999999999999998E-3</v>
      </c>
    </row>
    <row r="334" spans="1:57" s="928" customFormat="1" ht="16.5" customHeight="1" x14ac:dyDescent="0.3">
      <c r="A334" s="929"/>
      <c r="B334" s="927"/>
      <c r="C334" s="375"/>
      <c r="D334" s="375"/>
      <c r="E334" s="1276"/>
      <c r="F334" s="937" t="s">
        <v>1929</v>
      </c>
      <c r="G334" s="936">
        <v>8.6999999999999994E-3</v>
      </c>
      <c r="H334" s="936">
        <v>6.6E-3</v>
      </c>
      <c r="I334" s="936">
        <v>2.8E-3</v>
      </c>
      <c r="J334" s="936">
        <v>8.6999999999999994E-3</v>
      </c>
      <c r="K334" s="936">
        <v>6.6E-3</v>
      </c>
      <c r="L334" s="936">
        <v>2.8E-3</v>
      </c>
      <c r="M334" s="936">
        <v>8.6E-3</v>
      </c>
      <c r="N334" s="936">
        <v>6.6E-3</v>
      </c>
      <c r="O334" s="936">
        <v>2.8E-3</v>
      </c>
      <c r="P334" s="936">
        <v>8.6E-3</v>
      </c>
      <c r="Q334" s="936">
        <v>6.4999999999999997E-3</v>
      </c>
      <c r="R334" s="936">
        <v>2.8E-3</v>
      </c>
      <c r="S334" s="936">
        <v>8.5000000000000006E-3</v>
      </c>
      <c r="T334" s="936">
        <v>6.4000000000000003E-3</v>
      </c>
      <c r="U334" s="936">
        <v>2.8E-3</v>
      </c>
      <c r="V334" s="990">
        <v>8.3999999999999995E-3</v>
      </c>
      <c r="W334" s="990">
        <v>6.4000000000000003E-3</v>
      </c>
      <c r="X334" s="990">
        <v>2.7000000000000001E-3</v>
      </c>
      <c r="Y334" s="990">
        <v>8.5000000000000006E-3</v>
      </c>
      <c r="Z334" s="990">
        <v>6.4000000000000003E-3</v>
      </c>
      <c r="AA334" s="990">
        <v>2.8E-3</v>
      </c>
      <c r="AB334" s="991">
        <v>8.5000000000000006E-3</v>
      </c>
      <c r="AC334" s="991">
        <v>6.4000000000000003E-3</v>
      </c>
      <c r="AD334" s="991">
        <v>2.8E-3</v>
      </c>
      <c r="AE334" s="991">
        <v>8.5000000000000006E-3</v>
      </c>
      <c r="AF334" s="991">
        <v>6.4999999999999997E-3</v>
      </c>
      <c r="AG334" s="991">
        <v>2.8E-3</v>
      </c>
      <c r="AH334" s="991">
        <v>8.6E-3</v>
      </c>
      <c r="AI334" s="991">
        <v>6.4999999999999997E-3</v>
      </c>
      <c r="AJ334" s="991">
        <v>2.8E-3</v>
      </c>
      <c r="AK334" s="991">
        <v>8.6999999999999994E-3</v>
      </c>
      <c r="AL334" s="991">
        <v>6.6E-3</v>
      </c>
      <c r="AM334" s="991">
        <v>2.8E-3</v>
      </c>
      <c r="AN334" s="991">
        <v>8.6999999999999994E-3</v>
      </c>
      <c r="AO334" s="991">
        <v>6.6E-3</v>
      </c>
      <c r="AP334" s="991">
        <v>2.8E-3</v>
      </c>
      <c r="AQ334" s="991">
        <v>8.6999999999999994E-3</v>
      </c>
      <c r="AR334" s="991">
        <v>6.6E-3</v>
      </c>
      <c r="AS334" s="991">
        <v>2.8E-3</v>
      </c>
      <c r="AT334" s="991">
        <v>8.6999999999999994E-3</v>
      </c>
      <c r="AU334" s="991">
        <v>6.6E-3</v>
      </c>
      <c r="AV334" s="991">
        <v>2.8E-3</v>
      </c>
      <c r="AW334" s="991">
        <v>8.0999999999999996E-3</v>
      </c>
      <c r="AX334" s="991">
        <v>6.1999999999999998E-3</v>
      </c>
      <c r="AY334" s="991">
        <v>2.5999999999999999E-3</v>
      </c>
      <c r="AZ334" s="991">
        <v>8.0999999999999996E-3</v>
      </c>
      <c r="BA334" s="991">
        <v>6.1999999999999998E-3</v>
      </c>
      <c r="BB334" s="991">
        <v>2.5999999999999999E-3</v>
      </c>
      <c r="BC334" s="991">
        <v>8.0999999999999996E-3</v>
      </c>
      <c r="BD334" s="991">
        <v>6.1999999999999998E-3</v>
      </c>
      <c r="BE334" s="991">
        <v>2.5999999999999999E-3</v>
      </c>
    </row>
    <row r="335" spans="1:57" s="928" customFormat="1" ht="16.5" customHeight="1" x14ac:dyDescent="0.3">
      <c r="A335" s="929"/>
      <c r="B335" s="927"/>
      <c r="C335" s="375"/>
      <c r="D335" s="375"/>
      <c r="E335" s="1277" t="s">
        <v>2078</v>
      </c>
      <c r="F335" s="937" t="s">
        <v>1408</v>
      </c>
      <c r="G335" s="991">
        <v>7.2599999999999998E-2</v>
      </c>
      <c r="H335" s="991">
        <v>3.78E-2</v>
      </c>
      <c r="I335" s="991" t="s">
        <v>158</v>
      </c>
      <c r="J335" s="991">
        <v>7.2599999999999998E-2</v>
      </c>
      <c r="K335" s="991">
        <v>3.78E-2</v>
      </c>
      <c r="L335" s="991" t="s">
        <v>158</v>
      </c>
      <c r="M335" s="991">
        <v>7.2599999999999998E-2</v>
      </c>
      <c r="N335" s="991">
        <v>3.78E-2</v>
      </c>
      <c r="O335" s="991" t="s">
        <v>158</v>
      </c>
      <c r="P335" s="991">
        <v>7.2599999999999998E-2</v>
      </c>
      <c r="Q335" s="991">
        <v>3.78E-2</v>
      </c>
      <c r="R335" s="991" t="s">
        <v>158</v>
      </c>
      <c r="S335" s="991">
        <v>7.2599999999999998E-2</v>
      </c>
      <c r="T335" s="991">
        <v>3.78E-2</v>
      </c>
      <c r="U335" s="991" t="s">
        <v>158</v>
      </c>
      <c r="V335" s="991">
        <v>7.2599999999999998E-2</v>
      </c>
      <c r="W335" s="991">
        <v>3.78E-2</v>
      </c>
      <c r="X335" s="991" t="s">
        <v>158</v>
      </c>
      <c r="Y335" s="991">
        <v>7.2599999999999998E-2</v>
      </c>
      <c r="Z335" s="991">
        <v>3.78E-2</v>
      </c>
      <c r="AA335" s="991" t="s">
        <v>158</v>
      </c>
      <c r="AB335" s="991">
        <v>7.2599999999999998E-2</v>
      </c>
      <c r="AC335" s="991">
        <v>3.78E-2</v>
      </c>
      <c r="AD335" s="991" t="s">
        <v>158</v>
      </c>
      <c r="AE335" s="991">
        <v>7.2599999999999998E-2</v>
      </c>
      <c r="AF335" s="991">
        <v>3.78E-2</v>
      </c>
      <c r="AG335" s="991" t="s">
        <v>158</v>
      </c>
      <c r="AH335" s="991">
        <v>7.2599999999999998E-2</v>
      </c>
      <c r="AI335" s="991">
        <v>3.78E-2</v>
      </c>
      <c r="AJ335" s="991" t="s">
        <v>158</v>
      </c>
      <c r="AK335" s="991">
        <v>7.2599999999999998E-2</v>
      </c>
      <c r="AL335" s="991">
        <v>3.78E-2</v>
      </c>
      <c r="AM335" s="991" t="s">
        <v>158</v>
      </c>
      <c r="AN335" s="991">
        <v>7.2599999999999998E-2</v>
      </c>
      <c r="AO335" s="991">
        <v>3.78E-2</v>
      </c>
      <c r="AP335" s="991" t="s">
        <v>158</v>
      </c>
      <c r="AQ335" s="991">
        <v>7.2599999999999998E-2</v>
      </c>
      <c r="AR335" s="991">
        <v>3.78E-2</v>
      </c>
      <c r="AS335" s="991" t="s">
        <v>158</v>
      </c>
      <c r="AT335" s="991">
        <v>7.2599999999999998E-2</v>
      </c>
      <c r="AU335" s="991">
        <v>3.78E-2</v>
      </c>
      <c r="AV335" s="991" t="s">
        <v>158</v>
      </c>
      <c r="AW335" s="991">
        <v>7.2599999999999998E-2</v>
      </c>
      <c r="AX335" s="991">
        <v>3.78E-2</v>
      </c>
      <c r="AY335" s="991" t="s">
        <v>158</v>
      </c>
      <c r="AZ335" s="991">
        <v>7.2599999999999998E-2</v>
      </c>
      <c r="BA335" s="991">
        <v>3.78E-2</v>
      </c>
      <c r="BB335" s="991" t="s">
        <v>158</v>
      </c>
      <c r="BC335" s="991">
        <v>7.2599999999999998E-2</v>
      </c>
      <c r="BD335" s="991">
        <v>3.78E-2</v>
      </c>
      <c r="BE335" s="991" t="s">
        <v>158</v>
      </c>
    </row>
    <row r="336" spans="1:57" s="928" customFormat="1" ht="16.5" customHeight="1" x14ac:dyDescent="0.3">
      <c r="A336" s="929"/>
      <c r="B336" s="927"/>
      <c r="C336" s="375"/>
      <c r="D336" s="375"/>
      <c r="E336" s="1275"/>
      <c r="F336" s="937" t="s">
        <v>1409</v>
      </c>
      <c r="G336" s="991">
        <v>7.2599999999999998E-2</v>
      </c>
      <c r="H336" s="991">
        <v>3.78E-2</v>
      </c>
      <c r="I336" s="991" t="s">
        <v>158</v>
      </c>
      <c r="J336" s="991">
        <v>7.2599999999999998E-2</v>
      </c>
      <c r="K336" s="991">
        <v>3.78E-2</v>
      </c>
      <c r="L336" s="991" t="s">
        <v>158</v>
      </c>
      <c r="M336" s="991">
        <v>7.2599999999999998E-2</v>
      </c>
      <c r="N336" s="991">
        <v>3.78E-2</v>
      </c>
      <c r="O336" s="991" t="s">
        <v>158</v>
      </c>
      <c r="P336" s="991">
        <v>7.2599999999999998E-2</v>
      </c>
      <c r="Q336" s="991">
        <v>3.78E-2</v>
      </c>
      <c r="R336" s="991" t="s">
        <v>158</v>
      </c>
      <c r="S336" s="991">
        <v>7.2599999999999998E-2</v>
      </c>
      <c r="T336" s="991">
        <v>3.78E-2</v>
      </c>
      <c r="U336" s="991" t="s">
        <v>158</v>
      </c>
      <c r="V336" s="991">
        <v>7.2599999999999998E-2</v>
      </c>
      <c r="W336" s="991">
        <v>3.78E-2</v>
      </c>
      <c r="X336" s="991" t="s">
        <v>158</v>
      </c>
      <c r="Y336" s="991">
        <v>7.2599999999999998E-2</v>
      </c>
      <c r="Z336" s="991">
        <v>3.78E-2</v>
      </c>
      <c r="AA336" s="991" t="s">
        <v>158</v>
      </c>
      <c r="AB336" s="991">
        <v>7.2599999999999998E-2</v>
      </c>
      <c r="AC336" s="991">
        <v>3.78E-2</v>
      </c>
      <c r="AD336" s="991" t="s">
        <v>158</v>
      </c>
      <c r="AE336" s="991">
        <v>7.2599999999999998E-2</v>
      </c>
      <c r="AF336" s="991">
        <v>3.78E-2</v>
      </c>
      <c r="AG336" s="991" t="s">
        <v>158</v>
      </c>
      <c r="AH336" s="991">
        <v>7.2599999999999998E-2</v>
      </c>
      <c r="AI336" s="991">
        <v>3.78E-2</v>
      </c>
      <c r="AJ336" s="991" t="s">
        <v>158</v>
      </c>
      <c r="AK336" s="991">
        <v>7.2599999999999998E-2</v>
      </c>
      <c r="AL336" s="991">
        <v>3.78E-2</v>
      </c>
      <c r="AM336" s="991" t="s">
        <v>158</v>
      </c>
      <c r="AN336" s="991">
        <v>7.2599999999999998E-2</v>
      </c>
      <c r="AO336" s="991">
        <v>3.78E-2</v>
      </c>
      <c r="AP336" s="991" t="s">
        <v>158</v>
      </c>
      <c r="AQ336" s="991">
        <v>7.2599999999999998E-2</v>
      </c>
      <c r="AR336" s="991">
        <v>3.78E-2</v>
      </c>
      <c r="AS336" s="991" t="s">
        <v>158</v>
      </c>
      <c r="AT336" s="991">
        <v>7.2599999999999998E-2</v>
      </c>
      <c r="AU336" s="991">
        <v>3.78E-2</v>
      </c>
      <c r="AV336" s="991" t="s">
        <v>158</v>
      </c>
      <c r="AW336" s="991">
        <v>7.2599999999999998E-2</v>
      </c>
      <c r="AX336" s="991">
        <v>3.78E-2</v>
      </c>
      <c r="AY336" s="991" t="s">
        <v>158</v>
      </c>
      <c r="AZ336" s="991">
        <v>7.2599999999999998E-2</v>
      </c>
      <c r="BA336" s="991">
        <v>3.78E-2</v>
      </c>
      <c r="BB336" s="991" t="s">
        <v>158</v>
      </c>
      <c r="BC336" s="991">
        <v>7.2599999999999998E-2</v>
      </c>
      <c r="BD336" s="991">
        <v>3.78E-2</v>
      </c>
      <c r="BE336" s="991" t="s">
        <v>158</v>
      </c>
    </row>
    <row r="337" spans="1:57" s="928" customFormat="1" ht="16.5" customHeight="1" x14ac:dyDescent="0.3">
      <c r="A337" s="929"/>
      <c r="B337" s="927"/>
      <c r="C337" s="375"/>
      <c r="D337" s="375"/>
      <c r="E337" s="1275"/>
      <c r="F337" s="937" t="s">
        <v>1410</v>
      </c>
      <c r="G337" s="991">
        <v>7.2599999999999998E-2</v>
      </c>
      <c r="H337" s="991">
        <v>3.78E-2</v>
      </c>
      <c r="I337" s="991" t="s">
        <v>158</v>
      </c>
      <c r="J337" s="991">
        <v>7.2599999999999998E-2</v>
      </c>
      <c r="K337" s="991">
        <v>3.78E-2</v>
      </c>
      <c r="L337" s="991" t="s">
        <v>158</v>
      </c>
      <c r="M337" s="991">
        <v>7.2599999999999998E-2</v>
      </c>
      <c r="N337" s="991">
        <v>3.78E-2</v>
      </c>
      <c r="O337" s="991" t="s">
        <v>158</v>
      </c>
      <c r="P337" s="991">
        <v>7.2599999999999998E-2</v>
      </c>
      <c r="Q337" s="991">
        <v>3.78E-2</v>
      </c>
      <c r="R337" s="991" t="s">
        <v>158</v>
      </c>
      <c r="S337" s="991">
        <v>7.2599999999999998E-2</v>
      </c>
      <c r="T337" s="991">
        <v>3.78E-2</v>
      </c>
      <c r="U337" s="991" t="s">
        <v>158</v>
      </c>
      <c r="V337" s="991">
        <v>7.2599999999999998E-2</v>
      </c>
      <c r="W337" s="991">
        <v>3.78E-2</v>
      </c>
      <c r="X337" s="991" t="s">
        <v>158</v>
      </c>
      <c r="Y337" s="991">
        <v>7.2599999999999998E-2</v>
      </c>
      <c r="Z337" s="991">
        <v>3.78E-2</v>
      </c>
      <c r="AA337" s="991" t="s">
        <v>158</v>
      </c>
      <c r="AB337" s="991">
        <v>7.2599999999999998E-2</v>
      </c>
      <c r="AC337" s="991">
        <v>3.78E-2</v>
      </c>
      <c r="AD337" s="991" t="s">
        <v>158</v>
      </c>
      <c r="AE337" s="991">
        <v>7.2599999999999998E-2</v>
      </c>
      <c r="AF337" s="991">
        <v>3.78E-2</v>
      </c>
      <c r="AG337" s="991" t="s">
        <v>158</v>
      </c>
      <c r="AH337" s="991">
        <v>7.2599999999999998E-2</v>
      </c>
      <c r="AI337" s="991">
        <v>3.78E-2</v>
      </c>
      <c r="AJ337" s="991" t="s">
        <v>158</v>
      </c>
      <c r="AK337" s="991">
        <v>7.2599999999999998E-2</v>
      </c>
      <c r="AL337" s="991">
        <v>3.78E-2</v>
      </c>
      <c r="AM337" s="991" t="s">
        <v>158</v>
      </c>
      <c r="AN337" s="991">
        <v>7.2599999999999998E-2</v>
      </c>
      <c r="AO337" s="991">
        <v>3.78E-2</v>
      </c>
      <c r="AP337" s="991" t="s">
        <v>158</v>
      </c>
      <c r="AQ337" s="991">
        <v>7.2599999999999998E-2</v>
      </c>
      <c r="AR337" s="991">
        <v>3.78E-2</v>
      </c>
      <c r="AS337" s="991" t="s">
        <v>158</v>
      </c>
      <c r="AT337" s="991">
        <v>7.2599999999999998E-2</v>
      </c>
      <c r="AU337" s="991">
        <v>3.78E-2</v>
      </c>
      <c r="AV337" s="991" t="s">
        <v>158</v>
      </c>
      <c r="AW337" s="991">
        <v>7.2599999999999998E-2</v>
      </c>
      <c r="AX337" s="991">
        <v>3.78E-2</v>
      </c>
      <c r="AY337" s="991" t="s">
        <v>158</v>
      </c>
      <c r="AZ337" s="991">
        <v>7.2599999999999998E-2</v>
      </c>
      <c r="BA337" s="991">
        <v>3.78E-2</v>
      </c>
      <c r="BB337" s="991" t="s">
        <v>158</v>
      </c>
      <c r="BC337" s="991">
        <v>7.2599999999999998E-2</v>
      </c>
      <c r="BD337" s="991">
        <v>3.78E-2</v>
      </c>
      <c r="BE337" s="991" t="s">
        <v>158</v>
      </c>
    </row>
    <row r="338" spans="1:57" s="928" customFormat="1" ht="16.5" customHeight="1" x14ac:dyDescent="0.3">
      <c r="A338" s="929"/>
      <c r="B338" s="927"/>
      <c r="C338" s="375"/>
      <c r="D338" s="375"/>
      <c r="E338" s="1275"/>
      <c r="F338" s="937" t="s">
        <v>1411</v>
      </c>
      <c r="G338" s="991">
        <v>7.2599999999999998E-2</v>
      </c>
      <c r="H338" s="991">
        <v>3.78E-2</v>
      </c>
      <c r="I338" s="991" t="s">
        <v>158</v>
      </c>
      <c r="J338" s="991">
        <v>7.2599999999999998E-2</v>
      </c>
      <c r="K338" s="991">
        <v>3.78E-2</v>
      </c>
      <c r="L338" s="991" t="s">
        <v>158</v>
      </c>
      <c r="M338" s="991">
        <v>7.2599999999999998E-2</v>
      </c>
      <c r="N338" s="991">
        <v>3.78E-2</v>
      </c>
      <c r="O338" s="991" t="s">
        <v>158</v>
      </c>
      <c r="P338" s="991">
        <v>7.2599999999999998E-2</v>
      </c>
      <c r="Q338" s="991">
        <v>3.78E-2</v>
      </c>
      <c r="R338" s="991" t="s">
        <v>158</v>
      </c>
      <c r="S338" s="991">
        <v>7.2599999999999998E-2</v>
      </c>
      <c r="T338" s="991">
        <v>3.78E-2</v>
      </c>
      <c r="U338" s="991" t="s">
        <v>158</v>
      </c>
      <c r="V338" s="991">
        <v>7.2599999999999998E-2</v>
      </c>
      <c r="W338" s="991">
        <v>3.78E-2</v>
      </c>
      <c r="X338" s="991" t="s">
        <v>158</v>
      </c>
      <c r="Y338" s="991">
        <v>7.2599999999999998E-2</v>
      </c>
      <c r="Z338" s="991">
        <v>3.78E-2</v>
      </c>
      <c r="AA338" s="991" t="s">
        <v>158</v>
      </c>
      <c r="AB338" s="991">
        <v>7.2599999999999998E-2</v>
      </c>
      <c r="AC338" s="991">
        <v>3.78E-2</v>
      </c>
      <c r="AD338" s="991" t="s">
        <v>158</v>
      </c>
      <c r="AE338" s="991">
        <v>7.2599999999999998E-2</v>
      </c>
      <c r="AF338" s="991">
        <v>3.78E-2</v>
      </c>
      <c r="AG338" s="991" t="s">
        <v>158</v>
      </c>
      <c r="AH338" s="991">
        <v>7.2599999999999998E-2</v>
      </c>
      <c r="AI338" s="991">
        <v>3.78E-2</v>
      </c>
      <c r="AJ338" s="991" t="s">
        <v>158</v>
      </c>
      <c r="AK338" s="991">
        <v>7.2599999999999998E-2</v>
      </c>
      <c r="AL338" s="991">
        <v>3.78E-2</v>
      </c>
      <c r="AM338" s="991" t="s">
        <v>158</v>
      </c>
      <c r="AN338" s="991">
        <v>7.2599999999999998E-2</v>
      </c>
      <c r="AO338" s="991">
        <v>3.78E-2</v>
      </c>
      <c r="AP338" s="991" t="s">
        <v>158</v>
      </c>
      <c r="AQ338" s="991">
        <v>7.2599999999999998E-2</v>
      </c>
      <c r="AR338" s="991">
        <v>3.78E-2</v>
      </c>
      <c r="AS338" s="991" t="s">
        <v>158</v>
      </c>
      <c r="AT338" s="991">
        <v>7.2599999999999998E-2</v>
      </c>
      <c r="AU338" s="991">
        <v>3.78E-2</v>
      </c>
      <c r="AV338" s="991" t="s">
        <v>158</v>
      </c>
      <c r="AW338" s="991">
        <v>7.2599999999999998E-2</v>
      </c>
      <c r="AX338" s="991">
        <v>3.78E-2</v>
      </c>
      <c r="AY338" s="991" t="s">
        <v>158</v>
      </c>
      <c r="AZ338" s="991">
        <v>7.2599999999999998E-2</v>
      </c>
      <c r="BA338" s="991">
        <v>3.78E-2</v>
      </c>
      <c r="BB338" s="991" t="s">
        <v>158</v>
      </c>
      <c r="BC338" s="991">
        <v>7.2599999999999998E-2</v>
      </c>
      <c r="BD338" s="991">
        <v>3.78E-2</v>
      </c>
      <c r="BE338" s="991" t="s">
        <v>158</v>
      </c>
    </row>
    <row r="339" spans="1:57" s="928" customFormat="1" ht="16.5" customHeight="1" x14ac:dyDescent="0.3">
      <c r="A339" s="929"/>
      <c r="B339" s="927"/>
      <c r="C339" s="375"/>
      <c r="D339" s="375"/>
      <c r="E339" s="1275"/>
      <c r="F339" s="937" t="s">
        <v>1412</v>
      </c>
      <c r="G339" s="991">
        <v>7.2599999999999998E-2</v>
      </c>
      <c r="H339" s="991">
        <v>3.78E-2</v>
      </c>
      <c r="I339" s="991" t="s">
        <v>158</v>
      </c>
      <c r="J339" s="991">
        <v>7.2599999999999998E-2</v>
      </c>
      <c r="K339" s="991">
        <v>3.78E-2</v>
      </c>
      <c r="L339" s="991" t="s">
        <v>158</v>
      </c>
      <c r="M339" s="991">
        <v>7.2599999999999998E-2</v>
      </c>
      <c r="N339" s="991">
        <v>3.78E-2</v>
      </c>
      <c r="O339" s="991" t="s">
        <v>158</v>
      </c>
      <c r="P339" s="991">
        <v>7.2599999999999998E-2</v>
      </c>
      <c r="Q339" s="991">
        <v>3.78E-2</v>
      </c>
      <c r="R339" s="991" t="s">
        <v>158</v>
      </c>
      <c r="S339" s="991">
        <v>7.2599999999999998E-2</v>
      </c>
      <c r="T339" s="991">
        <v>3.78E-2</v>
      </c>
      <c r="U339" s="991" t="s">
        <v>158</v>
      </c>
      <c r="V339" s="991">
        <v>7.2599999999999998E-2</v>
      </c>
      <c r="W339" s="991">
        <v>3.78E-2</v>
      </c>
      <c r="X339" s="991" t="s">
        <v>158</v>
      </c>
      <c r="Y339" s="991">
        <v>7.2599999999999998E-2</v>
      </c>
      <c r="Z339" s="991">
        <v>3.78E-2</v>
      </c>
      <c r="AA339" s="991" t="s">
        <v>158</v>
      </c>
      <c r="AB339" s="991">
        <v>7.2599999999999998E-2</v>
      </c>
      <c r="AC339" s="991">
        <v>3.78E-2</v>
      </c>
      <c r="AD339" s="991" t="s">
        <v>158</v>
      </c>
      <c r="AE339" s="991">
        <v>7.2599999999999998E-2</v>
      </c>
      <c r="AF339" s="991">
        <v>3.78E-2</v>
      </c>
      <c r="AG339" s="991" t="s">
        <v>158</v>
      </c>
      <c r="AH339" s="991">
        <v>7.2599999999999998E-2</v>
      </c>
      <c r="AI339" s="991">
        <v>3.78E-2</v>
      </c>
      <c r="AJ339" s="991" t="s">
        <v>158</v>
      </c>
      <c r="AK339" s="991">
        <v>7.2599999999999998E-2</v>
      </c>
      <c r="AL339" s="991">
        <v>3.78E-2</v>
      </c>
      <c r="AM339" s="991" t="s">
        <v>158</v>
      </c>
      <c r="AN339" s="991">
        <v>7.2599999999999998E-2</v>
      </c>
      <c r="AO339" s="991">
        <v>3.78E-2</v>
      </c>
      <c r="AP339" s="991" t="s">
        <v>158</v>
      </c>
      <c r="AQ339" s="991">
        <v>7.2599999999999998E-2</v>
      </c>
      <c r="AR339" s="991">
        <v>3.78E-2</v>
      </c>
      <c r="AS339" s="991" t="s">
        <v>158</v>
      </c>
      <c r="AT339" s="991">
        <v>7.2599999999999998E-2</v>
      </c>
      <c r="AU339" s="991">
        <v>3.78E-2</v>
      </c>
      <c r="AV339" s="991" t="s">
        <v>158</v>
      </c>
      <c r="AW339" s="991">
        <v>7.2599999999999998E-2</v>
      </c>
      <c r="AX339" s="991">
        <v>3.78E-2</v>
      </c>
      <c r="AY339" s="991" t="s">
        <v>158</v>
      </c>
      <c r="AZ339" s="991">
        <v>7.2599999999999998E-2</v>
      </c>
      <c r="BA339" s="991">
        <v>3.78E-2</v>
      </c>
      <c r="BB339" s="991" t="s">
        <v>158</v>
      </c>
      <c r="BC339" s="991">
        <v>7.2599999999999998E-2</v>
      </c>
      <c r="BD339" s="991">
        <v>3.78E-2</v>
      </c>
      <c r="BE339" s="991" t="s">
        <v>158</v>
      </c>
    </row>
    <row r="340" spans="1:57" s="928" customFormat="1" ht="16.5" customHeight="1" x14ac:dyDescent="0.3">
      <c r="A340" s="929"/>
      <c r="B340" s="927"/>
      <c r="C340" s="375"/>
      <c r="D340" s="375"/>
      <c r="E340" s="1275"/>
      <c r="F340" s="937" t="s">
        <v>1413</v>
      </c>
      <c r="G340" s="991">
        <v>7.2599999999999998E-2</v>
      </c>
      <c r="H340" s="991">
        <v>3.78E-2</v>
      </c>
      <c r="I340" s="991" t="s">
        <v>158</v>
      </c>
      <c r="J340" s="991">
        <v>7.2599999999999998E-2</v>
      </c>
      <c r="K340" s="991">
        <v>3.78E-2</v>
      </c>
      <c r="L340" s="991" t="s">
        <v>158</v>
      </c>
      <c r="M340" s="991">
        <v>7.2599999999999998E-2</v>
      </c>
      <c r="N340" s="991">
        <v>3.78E-2</v>
      </c>
      <c r="O340" s="991" t="s">
        <v>158</v>
      </c>
      <c r="P340" s="991">
        <v>7.2599999999999998E-2</v>
      </c>
      <c r="Q340" s="991">
        <v>3.78E-2</v>
      </c>
      <c r="R340" s="991" t="s">
        <v>158</v>
      </c>
      <c r="S340" s="991">
        <v>7.2599999999999998E-2</v>
      </c>
      <c r="T340" s="991">
        <v>3.78E-2</v>
      </c>
      <c r="U340" s="991" t="s">
        <v>158</v>
      </c>
      <c r="V340" s="991">
        <v>7.2599999999999998E-2</v>
      </c>
      <c r="W340" s="991">
        <v>3.78E-2</v>
      </c>
      <c r="X340" s="991" t="s">
        <v>158</v>
      </c>
      <c r="Y340" s="991">
        <v>7.2599999999999998E-2</v>
      </c>
      <c r="Z340" s="991">
        <v>3.78E-2</v>
      </c>
      <c r="AA340" s="991" t="s">
        <v>158</v>
      </c>
      <c r="AB340" s="991">
        <v>7.2599999999999998E-2</v>
      </c>
      <c r="AC340" s="991">
        <v>3.78E-2</v>
      </c>
      <c r="AD340" s="991" t="s">
        <v>158</v>
      </c>
      <c r="AE340" s="991">
        <v>7.2599999999999998E-2</v>
      </c>
      <c r="AF340" s="991">
        <v>3.78E-2</v>
      </c>
      <c r="AG340" s="991" t="s">
        <v>158</v>
      </c>
      <c r="AH340" s="991">
        <v>7.2599999999999998E-2</v>
      </c>
      <c r="AI340" s="991">
        <v>3.78E-2</v>
      </c>
      <c r="AJ340" s="991" t="s">
        <v>158</v>
      </c>
      <c r="AK340" s="991">
        <v>7.2599999999999998E-2</v>
      </c>
      <c r="AL340" s="991">
        <v>3.78E-2</v>
      </c>
      <c r="AM340" s="991" t="s">
        <v>158</v>
      </c>
      <c r="AN340" s="991">
        <v>7.2599999999999998E-2</v>
      </c>
      <c r="AO340" s="991">
        <v>3.78E-2</v>
      </c>
      <c r="AP340" s="991" t="s">
        <v>158</v>
      </c>
      <c r="AQ340" s="991">
        <v>7.2599999999999998E-2</v>
      </c>
      <c r="AR340" s="991">
        <v>3.78E-2</v>
      </c>
      <c r="AS340" s="991" t="s">
        <v>158</v>
      </c>
      <c r="AT340" s="991">
        <v>7.2599999999999998E-2</v>
      </c>
      <c r="AU340" s="991">
        <v>3.78E-2</v>
      </c>
      <c r="AV340" s="991" t="s">
        <v>158</v>
      </c>
      <c r="AW340" s="991">
        <v>7.2599999999999998E-2</v>
      </c>
      <c r="AX340" s="991">
        <v>3.78E-2</v>
      </c>
      <c r="AY340" s="991" t="s">
        <v>158</v>
      </c>
      <c r="AZ340" s="991">
        <v>7.2599999999999998E-2</v>
      </c>
      <c r="BA340" s="991">
        <v>3.78E-2</v>
      </c>
      <c r="BB340" s="991" t="s">
        <v>158</v>
      </c>
      <c r="BC340" s="991">
        <v>7.2599999999999998E-2</v>
      </c>
      <c r="BD340" s="991">
        <v>3.78E-2</v>
      </c>
      <c r="BE340" s="991" t="s">
        <v>158</v>
      </c>
    </row>
    <row r="341" spans="1:57" s="928" customFormat="1" ht="16.5" customHeight="1" x14ac:dyDescent="0.3">
      <c r="A341" s="929"/>
      <c r="B341" s="927"/>
      <c r="C341" s="375"/>
      <c r="D341" s="375"/>
      <c r="E341" s="1275"/>
      <c r="F341" s="937" t="s">
        <v>1414</v>
      </c>
      <c r="G341" s="991">
        <v>7.2599999999999998E-2</v>
      </c>
      <c r="H341" s="991">
        <v>3.78E-2</v>
      </c>
      <c r="I341" s="991" t="s">
        <v>158</v>
      </c>
      <c r="J341" s="991">
        <v>7.2599999999999998E-2</v>
      </c>
      <c r="K341" s="991">
        <v>3.78E-2</v>
      </c>
      <c r="L341" s="991" t="s">
        <v>158</v>
      </c>
      <c r="M341" s="991">
        <v>7.2599999999999998E-2</v>
      </c>
      <c r="N341" s="991">
        <v>3.78E-2</v>
      </c>
      <c r="O341" s="991" t="s">
        <v>158</v>
      </c>
      <c r="P341" s="991">
        <v>7.2599999999999998E-2</v>
      </c>
      <c r="Q341" s="991">
        <v>3.78E-2</v>
      </c>
      <c r="R341" s="991" t="s">
        <v>158</v>
      </c>
      <c r="S341" s="991">
        <v>7.2599999999999998E-2</v>
      </c>
      <c r="T341" s="991">
        <v>3.78E-2</v>
      </c>
      <c r="U341" s="991" t="s">
        <v>158</v>
      </c>
      <c r="V341" s="991">
        <v>7.2599999999999998E-2</v>
      </c>
      <c r="W341" s="991">
        <v>3.78E-2</v>
      </c>
      <c r="X341" s="991" t="s">
        <v>158</v>
      </c>
      <c r="Y341" s="991">
        <v>7.2599999999999998E-2</v>
      </c>
      <c r="Z341" s="991">
        <v>3.78E-2</v>
      </c>
      <c r="AA341" s="991" t="s">
        <v>158</v>
      </c>
      <c r="AB341" s="991">
        <v>7.2599999999999998E-2</v>
      </c>
      <c r="AC341" s="991">
        <v>3.78E-2</v>
      </c>
      <c r="AD341" s="991" t="s">
        <v>158</v>
      </c>
      <c r="AE341" s="991">
        <v>7.2599999999999998E-2</v>
      </c>
      <c r="AF341" s="991">
        <v>3.78E-2</v>
      </c>
      <c r="AG341" s="991" t="s">
        <v>158</v>
      </c>
      <c r="AH341" s="991">
        <v>7.2599999999999998E-2</v>
      </c>
      <c r="AI341" s="991">
        <v>3.78E-2</v>
      </c>
      <c r="AJ341" s="991" t="s">
        <v>158</v>
      </c>
      <c r="AK341" s="991">
        <v>7.2599999999999998E-2</v>
      </c>
      <c r="AL341" s="991">
        <v>3.78E-2</v>
      </c>
      <c r="AM341" s="991" t="s">
        <v>158</v>
      </c>
      <c r="AN341" s="991">
        <v>7.2599999999999998E-2</v>
      </c>
      <c r="AO341" s="991">
        <v>3.78E-2</v>
      </c>
      <c r="AP341" s="991" t="s">
        <v>158</v>
      </c>
      <c r="AQ341" s="991">
        <v>7.2599999999999998E-2</v>
      </c>
      <c r="AR341" s="991">
        <v>3.78E-2</v>
      </c>
      <c r="AS341" s="991" t="s">
        <v>158</v>
      </c>
      <c r="AT341" s="991">
        <v>7.2599999999999998E-2</v>
      </c>
      <c r="AU341" s="991">
        <v>3.78E-2</v>
      </c>
      <c r="AV341" s="991" t="s">
        <v>158</v>
      </c>
      <c r="AW341" s="991">
        <v>7.2599999999999998E-2</v>
      </c>
      <c r="AX341" s="991">
        <v>3.78E-2</v>
      </c>
      <c r="AY341" s="991" t="s">
        <v>158</v>
      </c>
      <c r="AZ341" s="991">
        <v>7.2599999999999998E-2</v>
      </c>
      <c r="BA341" s="991">
        <v>3.78E-2</v>
      </c>
      <c r="BB341" s="991" t="s">
        <v>158</v>
      </c>
      <c r="BC341" s="991">
        <v>7.2599999999999998E-2</v>
      </c>
      <c r="BD341" s="991">
        <v>3.78E-2</v>
      </c>
      <c r="BE341" s="991" t="s">
        <v>158</v>
      </c>
    </row>
    <row r="342" spans="1:57" s="928" customFormat="1" ht="16.5" customHeight="1" x14ac:dyDescent="0.3">
      <c r="A342" s="929"/>
      <c r="B342" s="927"/>
      <c r="C342" s="375"/>
      <c r="D342" s="375"/>
      <c r="E342" s="1275"/>
      <c r="F342" s="937" t="s">
        <v>1415</v>
      </c>
      <c r="G342" s="991">
        <v>7.2599999999999998E-2</v>
      </c>
      <c r="H342" s="991">
        <v>3.78E-2</v>
      </c>
      <c r="I342" s="991" t="s">
        <v>158</v>
      </c>
      <c r="J342" s="991">
        <v>7.2599999999999998E-2</v>
      </c>
      <c r="K342" s="991">
        <v>3.78E-2</v>
      </c>
      <c r="L342" s="991" t="s">
        <v>158</v>
      </c>
      <c r="M342" s="991">
        <v>7.2599999999999998E-2</v>
      </c>
      <c r="N342" s="991">
        <v>3.78E-2</v>
      </c>
      <c r="O342" s="991" t="s">
        <v>158</v>
      </c>
      <c r="P342" s="991">
        <v>7.2599999999999998E-2</v>
      </c>
      <c r="Q342" s="991">
        <v>3.78E-2</v>
      </c>
      <c r="R342" s="991" t="s">
        <v>158</v>
      </c>
      <c r="S342" s="991">
        <v>7.2599999999999998E-2</v>
      </c>
      <c r="T342" s="991">
        <v>3.78E-2</v>
      </c>
      <c r="U342" s="991" t="s">
        <v>158</v>
      </c>
      <c r="V342" s="991">
        <v>7.2599999999999998E-2</v>
      </c>
      <c r="W342" s="991">
        <v>3.78E-2</v>
      </c>
      <c r="X342" s="991" t="s">
        <v>158</v>
      </c>
      <c r="Y342" s="991">
        <v>7.2599999999999998E-2</v>
      </c>
      <c r="Z342" s="991">
        <v>3.78E-2</v>
      </c>
      <c r="AA342" s="991" t="s">
        <v>158</v>
      </c>
      <c r="AB342" s="991">
        <v>7.2599999999999998E-2</v>
      </c>
      <c r="AC342" s="991">
        <v>3.78E-2</v>
      </c>
      <c r="AD342" s="991" t="s">
        <v>158</v>
      </c>
      <c r="AE342" s="991">
        <v>7.2599999999999998E-2</v>
      </c>
      <c r="AF342" s="991">
        <v>3.78E-2</v>
      </c>
      <c r="AG342" s="991" t="s">
        <v>158</v>
      </c>
      <c r="AH342" s="991">
        <v>7.2599999999999998E-2</v>
      </c>
      <c r="AI342" s="991">
        <v>3.78E-2</v>
      </c>
      <c r="AJ342" s="991" t="s">
        <v>158</v>
      </c>
      <c r="AK342" s="991">
        <v>7.2599999999999998E-2</v>
      </c>
      <c r="AL342" s="991">
        <v>3.78E-2</v>
      </c>
      <c r="AM342" s="991" t="s">
        <v>158</v>
      </c>
      <c r="AN342" s="991">
        <v>7.2599999999999998E-2</v>
      </c>
      <c r="AO342" s="991">
        <v>3.78E-2</v>
      </c>
      <c r="AP342" s="991" t="s">
        <v>158</v>
      </c>
      <c r="AQ342" s="991">
        <v>7.2599999999999998E-2</v>
      </c>
      <c r="AR342" s="991">
        <v>3.78E-2</v>
      </c>
      <c r="AS342" s="991" t="s">
        <v>158</v>
      </c>
      <c r="AT342" s="991">
        <v>7.2599999999999998E-2</v>
      </c>
      <c r="AU342" s="991">
        <v>3.78E-2</v>
      </c>
      <c r="AV342" s="991" t="s">
        <v>158</v>
      </c>
      <c r="AW342" s="991">
        <v>7.2599999999999998E-2</v>
      </c>
      <c r="AX342" s="991">
        <v>3.78E-2</v>
      </c>
      <c r="AY342" s="991" t="s">
        <v>158</v>
      </c>
      <c r="AZ342" s="991">
        <v>7.2599999999999998E-2</v>
      </c>
      <c r="BA342" s="991">
        <v>3.78E-2</v>
      </c>
      <c r="BB342" s="991" t="s">
        <v>158</v>
      </c>
      <c r="BC342" s="991">
        <v>7.2599999999999998E-2</v>
      </c>
      <c r="BD342" s="991">
        <v>3.78E-2</v>
      </c>
      <c r="BE342" s="991" t="s">
        <v>158</v>
      </c>
    </row>
    <row r="343" spans="1:57" s="928" customFormat="1" ht="16.5" customHeight="1" x14ac:dyDescent="0.3">
      <c r="A343" s="929"/>
      <c r="B343" s="927"/>
      <c r="C343" s="375"/>
      <c r="D343" s="375"/>
      <c r="E343" s="1275"/>
      <c r="F343" s="937" t="s">
        <v>1416</v>
      </c>
      <c r="G343" s="991">
        <v>7.2599999999999998E-2</v>
      </c>
      <c r="H343" s="991">
        <v>3.78E-2</v>
      </c>
      <c r="I343" s="991" t="s">
        <v>158</v>
      </c>
      <c r="J343" s="991">
        <v>7.2599999999999998E-2</v>
      </c>
      <c r="K343" s="991">
        <v>3.78E-2</v>
      </c>
      <c r="L343" s="991" t="s">
        <v>158</v>
      </c>
      <c r="M343" s="991">
        <v>7.2599999999999998E-2</v>
      </c>
      <c r="N343" s="991">
        <v>3.78E-2</v>
      </c>
      <c r="O343" s="991" t="s">
        <v>158</v>
      </c>
      <c r="P343" s="991">
        <v>7.2599999999999998E-2</v>
      </c>
      <c r="Q343" s="991">
        <v>3.78E-2</v>
      </c>
      <c r="R343" s="991" t="s">
        <v>158</v>
      </c>
      <c r="S343" s="991">
        <v>7.2599999999999998E-2</v>
      </c>
      <c r="T343" s="991">
        <v>3.78E-2</v>
      </c>
      <c r="U343" s="991" t="s">
        <v>158</v>
      </c>
      <c r="V343" s="991">
        <v>7.2599999999999998E-2</v>
      </c>
      <c r="W343" s="991">
        <v>3.78E-2</v>
      </c>
      <c r="X343" s="991" t="s">
        <v>158</v>
      </c>
      <c r="Y343" s="991">
        <v>7.2599999999999998E-2</v>
      </c>
      <c r="Z343" s="991">
        <v>3.78E-2</v>
      </c>
      <c r="AA343" s="991" t="s">
        <v>158</v>
      </c>
      <c r="AB343" s="991">
        <v>7.2599999999999998E-2</v>
      </c>
      <c r="AC343" s="991">
        <v>3.78E-2</v>
      </c>
      <c r="AD343" s="991" t="s">
        <v>158</v>
      </c>
      <c r="AE343" s="991">
        <v>7.2599999999999998E-2</v>
      </c>
      <c r="AF343" s="991">
        <v>3.78E-2</v>
      </c>
      <c r="AG343" s="991" t="s">
        <v>158</v>
      </c>
      <c r="AH343" s="991">
        <v>7.2599999999999998E-2</v>
      </c>
      <c r="AI343" s="991">
        <v>3.78E-2</v>
      </c>
      <c r="AJ343" s="991" t="s">
        <v>158</v>
      </c>
      <c r="AK343" s="991">
        <v>7.2599999999999998E-2</v>
      </c>
      <c r="AL343" s="991">
        <v>3.78E-2</v>
      </c>
      <c r="AM343" s="991" t="s">
        <v>158</v>
      </c>
      <c r="AN343" s="991">
        <v>7.2599999999999998E-2</v>
      </c>
      <c r="AO343" s="991">
        <v>3.78E-2</v>
      </c>
      <c r="AP343" s="991" t="s">
        <v>158</v>
      </c>
      <c r="AQ343" s="991">
        <v>7.2599999999999998E-2</v>
      </c>
      <c r="AR343" s="991">
        <v>3.78E-2</v>
      </c>
      <c r="AS343" s="991" t="s">
        <v>158</v>
      </c>
      <c r="AT343" s="991">
        <v>7.2599999999999998E-2</v>
      </c>
      <c r="AU343" s="991">
        <v>3.78E-2</v>
      </c>
      <c r="AV343" s="991" t="s">
        <v>158</v>
      </c>
      <c r="AW343" s="991">
        <v>7.2599999999999998E-2</v>
      </c>
      <c r="AX343" s="991">
        <v>3.78E-2</v>
      </c>
      <c r="AY343" s="991" t="s">
        <v>158</v>
      </c>
      <c r="AZ343" s="991">
        <v>7.2599999999999998E-2</v>
      </c>
      <c r="BA343" s="991">
        <v>3.78E-2</v>
      </c>
      <c r="BB343" s="991" t="s">
        <v>158</v>
      </c>
      <c r="BC343" s="991">
        <v>7.2599999999999998E-2</v>
      </c>
      <c r="BD343" s="991">
        <v>3.78E-2</v>
      </c>
      <c r="BE343" s="991" t="s">
        <v>158</v>
      </c>
    </row>
    <row r="344" spans="1:57" s="928" customFormat="1" ht="16.5" customHeight="1" x14ac:dyDescent="0.3">
      <c r="A344" s="929"/>
      <c r="B344" s="927"/>
      <c r="C344" s="375"/>
      <c r="D344" s="375"/>
      <c r="E344" s="1275"/>
      <c r="F344" s="937" t="s">
        <v>1417</v>
      </c>
      <c r="G344" s="991">
        <v>7.2599999999999998E-2</v>
      </c>
      <c r="H344" s="991">
        <v>3.78E-2</v>
      </c>
      <c r="I344" s="991" t="s">
        <v>158</v>
      </c>
      <c r="J344" s="991">
        <v>7.2599999999999998E-2</v>
      </c>
      <c r="K344" s="991">
        <v>3.78E-2</v>
      </c>
      <c r="L344" s="991" t="s">
        <v>158</v>
      </c>
      <c r="M344" s="991">
        <v>7.2599999999999998E-2</v>
      </c>
      <c r="N344" s="991">
        <v>3.78E-2</v>
      </c>
      <c r="O344" s="991" t="s">
        <v>158</v>
      </c>
      <c r="P344" s="991">
        <v>7.2599999999999998E-2</v>
      </c>
      <c r="Q344" s="991">
        <v>3.78E-2</v>
      </c>
      <c r="R344" s="991" t="s">
        <v>158</v>
      </c>
      <c r="S344" s="991">
        <v>7.2599999999999998E-2</v>
      </c>
      <c r="T344" s="991">
        <v>3.78E-2</v>
      </c>
      <c r="U344" s="991" t="s">
        <v>158</v>
      </c>
      <c r="V344" s="991">
        <v>7.2599999999999998E-2</v>
      </c>
      <c r="W344" s="991">
        <v>3.78E-2</v>
      </c>
      <c r="X344" s="991" t="s">
        <v>158</v>
      </c>
      <c r="Y344" s="991">
        <v>7.2599999999999998E-2</v>
      </c>
      <c r="Z344" s="991">
        <v>3.78E-2</v>
      </c>
      <c r="AA344" s="991" t="s">
        <v>158</v>
      </c>
      <c r="AB344" s="991">
        <v>7.2599999999999998E-2</v>
      </c>
      <c r="AC344" s="991">
        <v>3.78E-2</v>
      </c>
      <c r="AD344" s="991" t="s">
        <v>158</v>
      </c>
      <c r="AE344" s="991">
        <v>7.2599999999999998E-2</v>
      </c>
      <c r="AF344" s="991">
        <v>3.78E-2</v>
      </c>
      <c r="AG344" s="991" t="s">
        <v>158</v>
      </c>
      <c r="AH344" s="991">
        <v>7.2599999999999998E-2</v>
      </c>
      <c r="AI344" s="991">
        <v>3.78E-2</v>
      </c>
      <c r="AJ344" s="991" t="s">
        <v>158</v>
      </c>
      <c r="AK344" s="991">
        <v>7.2599999999999998E-2</v>
      </c>
      <c r="AL344" s="991">
        <v>3.78E-2</v>
      </c>
      <c r="AM344" s="991" t="s">
        <v>158</v>
      </c>
      <c r="AN344" s="991">
        <v>7.2599999999999998E-2</v>
      </c>
      <c r="AO344" s="991">
        <v>3.78E-2</v>
      </c>
      <c r="AP344" s="991" t="s">
        <v>158</v>
      </c>
      <c r="AQ344" s="991">
        <v>7.2599999999999998E-2</v>
      </c>
      <c r="AR344" s="991">
        <v>3.78E-2</v>
      </c>
      <c r="AS344" s="991" t="s">
        <v>158</v>
      </c>
      <c r="AT344" s="991">
        <v>7.2599999999999998E-2</v>
      </c>
      <c r="AU344" s="991">
        <v>3.78E-2</v>
      </c>
      <c r="AV344" s="991" t="s">
        <v>158</v>
      </c>
      <c r="AW344" s="991">
        <v>7.2599999999999998E-2</v>
      </c>
      <c r="AX344" s="991">
        <v>3.78E-2</v>
      </c>
      <c r="AY344" s="991" t="s">
        <v>158</v>
      </c>
      <c r="AZ344" s="991">
        <v>7.2599999999999998E-2</v>
      </c>
      <c r="BA344" s="991">
        <v>3.78E-2</v>
      </c>
      <c r="BB344" s="991" t="s">
        <v>158</v>
      </c>
      <c r="BC344" s="991">
        <v>7.2599999999999998E-2</v>
      </c>
      <c r="BD344" s="991">
        <v>3.78E-2</v>
      </c>
      <c r="BE344" s="991" t="s">
        <v>158</v>
      </c>
    </row>
    <row r="345" spans="1:57" s="928" customFormat="1" ht="16.5" customHeight="1" x14ac:dyDescent="0.3">
      <c r="A345" s="929"/>
      <c r="B345" s="927"/>
      <c r="C345" s="375"/>
      <c r="D345" s="375"/>
      <c r="E345" s="1275"/>
      <c r="F345" s="937" t="s">
        <v>1418</v>
      </c>
      <c r="G345" s="991">
        <v>7.2599999999999998E-2</v>
      </c>
      <c r="H345" s="991">
        <v>3.78E-2</v>
      </c>
      <c r="I345" s="991" t="s">
        <v>158</v>
      </c>
      <c r="J345" s="991">
        <v>7.2599999999999998E-2</v>
      </c>
      <c r="K345" s="991">
        <v>3.78E-2</v>
      </c>
      <c r="L345" s="991" t="s">
        <v>158</v>
      </c>
      <c r="M345" s="991">
        <v>7.2599999999999998E-2</v>
      </c>
      <c r="N345" s="991">
        <v>3.78E-2</v>
      </c>
      <c r="O345" s="991" t="s">
        <v>158</v>
      </c>
      <c r="P345" s="991">
        <v>7.2599999999999998E-2</v>
      </c>
      <c r="Q345" s="991">
        <v>3.78E-2</v>
      </c>
      <c r="R345" s="991" t="s">
        <v>158</v>
      </c>
      <c r="S345" s="991">
        <v>7.2599999999999998E-2</v>
      </c>
      <c r="T345" s="991">
        <v>3.78E-2</v>
      </c>
      <c r="U345" s="991" t="s">
        <v>158</v>
      </c>
      <c r="V345" s="991">
        <v>7.2599999999999998E-2</v>
      </c>
      <c r="W345" s="991">
        <v>3.78E-2</v>
      </c>
      <c r="X345" s="991" t="s">
        <v>158</v>
      </c>
      <c r="Y345" s="991">
        <v>7.2599999999999998E-2</v>
      </c>
      <c r="Z345" s="991">
        <v>3.78E-2</v>
      </c>
      <c r="AA345" s="991" t="s">
        <v>158</v>
      </c>
      <c r="AB345" s="991">
        <v>7.2599999999999998E-2</v>
      </c>
      <c r="AC345" s="991">
        <v>3.78E-2</v>
      </c>
      <c r="AD345" s="991" t="s">
        <v>158</v>
      </c>
      <c r="AE345" s="991">
        <v>7.2599999999999998E-2</v>
      </c>
      <c r="AF345" s="991">
        <v>3.78E-2</v>
      </c>
      <c r="AG345" s="991" t="s">
        <v>158</v>
      </c>
      <c r="AH345" s="991">
        <v>7.2599999999999998E-2</v>
      </c>
      <c r="AI345" s="991">
        <v>3.78E-2</v>
      </c>
      <c r="AJ345" s="991" t="s">
        <v>158</v>
      </c>
      <c r="AK345" s="991">
        <v>7.2599999999999998E-2</v>
      </c>
      <c r="AL345" s="991">
        <v>3.78E-2</v>
      </c>
      <c r="AM345" s="991" t="s">
        <v>158</v>
      </c>
      <c r="AN345" s="991">
        <v>7.2599999999999998E-2</v>
      </c>
      <c r="AO345" s="991">
        <v>3.78E-2</v>
      </c>
      <c r="AP345" s="991" t="s">
        <v>158</v>
      </c>
      <c r="AQ345" s="991">
        <v>7.2599999999999998E-2</v>
      </c>
      <c r="AR345" s="991">
        <v>3.78E-2</v>
      </c>
      <c r="AS345" s="991" t="s">
        <v>158</v>
      </c>
      <c r="AT345" s="991">
        <v>7.2599999999999998E-2</v>
      </c>
      <c r="AU345" s="991">
        <v>3.78E-2</v>
      </c>
      <c r="AV345" s="991" t="s">
        <v>158</v>
      </c>
      <c r="AW345" s="991">
        <v>7.2599999999999998E-2</v>
      </c>
      <c r="AX345" s="991">
        <v>3.78E-2</v>
      </c>
      <c r="AY345" s="991" t="s">
        <v>158</v>
      </c>
      <c r="AZ345" s="991">
        <v>7.2599999999999998E-2</v>
      </c>
      <c r="BA345" s="991">
        <v>3.78E-2</v>
      </c>
      <c r="BB345" s="991" t="s">
        <v>158</v>
      </c>
      <c r="BC345" s="991">
        <v>7.2599999999999998E-2</v>
      </c>
      <c r="BD345" s="991">
        <v>3.78E-2</v>
      </c>
      <c r="BE345" s="991" t="s">
        <v>158</v>
      </c>
    </row>
    <row r="346" spans="1:57" s="928" customFormat="1" ht="16.5" customHeight="1" x14ac:dyDescent="0.3">
      <c r="A346" s="929"/>
      <c r="B346" s="927"/>
      <c r="C346" s="375"/>
      <c r="D346" s="375"/>
      <c r="E346" s="1275"/>
      <c r="F346" s="937" t="s">
        <v>1419</v>
      </c>
      <c r="G346" s="991">
        <v>7.2599999999999998E-2</v>
      </c>
      <c r="H346" s="991">
        <v>3.78E-2</v>
      </c>
      <c r="I346" s="991" t="s">
        <v>158</v>
      </c>
      <c r="J346" s="991">
        <v>7.2599999999999998E-2</v>
      </c>
      <c r="K346" s="991">
        <v>3.78E-2</v>
      </c>
      <c r="L346" s="991" t="s">
        <v>158</v>
      </c>
      <c r="M346" s="991">
        <v>7.2599999999999998E-2</v>
      </c>
      <c r="N346" s="991">
        <v>3.78E-2</v>
      </c>
      <c r="O346" s="991" t="s">
        <v>158</v>
      </c>
      <c r="P346" s="991">
        <v>7.2599999999999998E-2</v>
      </c>
      <c r="Q346" s="991">
        <v>3.78E-2</v>
      </c>
      <c r="R346" s="991" t="s">
        <v>158</v>
      </c>
      <c r="S346" s="991">
        <v>7.2599999999999998E-2</v>
      </c>
      <c r="T346" s="991">
        <v>3.78E-2</v>
      </c>
      <c r="U346" s="991" t="s">
        <v>158</v>
      </c>
      <c r="V346" s="991">
        <v>7.2599999999999998E-2</v>
      </c>
      <c r="W346" s="991">
        <v>3.78E-2</v>
      </c>
      <c r="X346" s="991" t="s">
        <v>158</v>
      </c>
      <c r="Y346" s="991">
        <v>7.2599999999999998E-2</v>
      </c>
      <c r="Z346" s="991">
        <v>3.78E-2</v>
      </c>
      <c r="AA346" s="991" t="s">
        <v>158</v>
      </c>
      <c r="AB346" s="991">
        <v>7.2599999999999998E-2</v>
      </c>
      <c r="AC346" s="991">
        <v>3.78E-2</v>
      </c>
      <c r="AD346" s="991" t="s">
        <v>158</v>
      </c>
      <c r="AE346" s="991">
        <v>7.2599999999999998E-2</v>
      </c>
      <c r="AF346" s="991">
        <v>3.78E-2</v>
      </c>
      <c r="AG346" s="991" t="s">
        <v>158</v>
      </c>
      <c r="AH346" s="991">
        <v>7.2599999999999998E-2</v>
      </c>
      <c r="AI346" s="991">
        <v>3.78E-2</v>
      </c>
      <c r="AJ346" s="991" t="s">
        <v>158</v>
      </c>
      <c r="AK346" s="991">
        <v>7.2599999999999998E-2</v>
      </c>
      <c r="AL346" s="991">
        <v>3.78E-2</v>
      </c>
      <c r="AM346" s="991" t="s">
        <v>158</v>
      </c>
      <c r="AN346" s="991">
        <v>7.2599999999999998E-2</v>
      </c>
      <c r="AO346" s="991">
        <v>3.78E-2</v>
      </c>
      <c r="AP346" s="991" t="s">
        <v>158</v>
      </c>
      <c r="AQ346" s="991">
        <v>7.2599999999999998E-2</v>
      </c>
      <c r="AR346" s="991">
        <v>3.78E-2</v>
      </c>
      <c r="AS346" s="991" t="s">
        <v>158</v>
      </c>
      <c r="AT346" s="991">
        <v>7.2599999999999998E-2</v>
      </c>
      <c r="AU346" s="991">
        <v>3.78E-2</v>
      </c>
      <c r="AV346" s="991" t="s">
        <v>158</v>
      </c>
      <c r="AW346" s="991">
        <v>7.2599999999999998E-2</v>
      </c>
      <c r="AX346" s="991">
        <v>3.78E-2</v>
      </c>
      <c r="AY346" s="991" t="s">
        <v>158</v>
      </c>
      <c r="AZ346" s="991">
        <v>7.2599999999999998E-2</v>
      </c>
      <c r="BA346" s="991">
        <v>3.78E-2</v>
      </c>
      <c r="BB346" s="991" t="s">
        <v>158</v>
      </c>
      <c r="BC346" s="991">
        <v>7.2599999999999998E-2</v>
      </c>
      <c r="BD346" s="991">
        <v>3.78E-2</v>
      </c>
      <c r="BE346" s="991" t="s">
        <v>158</v>
      </c>
    </row>
    <row r="347" spans="1:57" s="928" customFormat="1" ht="16.5" customHeight="1" x14ac:dyDescent="0.3">
      <c r="A347" s="929"/>
      <c r="B347" s="927"/>
      <c r="C347" s="375"/>
      <c r="D347" s="375"/>
      <c r="E347" s="1275"/>
      <c r="F347" s="937" t="s">
        <v>1420</v>
      </c>
      <c r="G347" s="991">
        <v>7.2599999999999998E-2</v>
      </c>
      <c r="H347" s="991">
        <v>3.78E-2</v>
      </c>
      <c r="I347" s="991" t="s">
        <v>158</v>
      </c>
      <c r="J347" s="991">
        <v>7.2599999999999998E-2</v>
      </c>
      <c r="K347" s="991">
        <v>3.78E-2</v>
      </c>
      <c r="L347" s="991" t="s">
        <v>158</v>
      </c>
      <c r="M347" s="991">
        <v>7.2599999999999998E-2</v>
      </c>
      <c r="N347" s="991">
        <v>3.78E-2</v>
      </c>
      <c r="O347" s="991" t="s">
        <v>158</v>
      </c>
      <c r="P347" s="991">
        <v>7.2599999999999998E-2</v>
      </c>
      <c r="Q347" s="991">
        <v>3.78E-2</v>
      </c>
      <c r="R347" s="991" t="s">
        <v>158</v>
      </c>
      <c r="S347" s="991">
        <v>7.2599999999999998E-2</v>
      </c>
      <c r="T347" s="991">
        <v>3.78E-2</v>
      </c>
      <c r="U347" s="991" t="s">
        <v>158</v>
      </c>
      <c r="V347" s="991">
        <v>7.2599999999999998E-2</v>
      </c>
      <c r="W347" s="991">
        <v>3.78E-2</v>
      </c>
      <c r="X347" s="991" t="s">
        <v>158</v>
      </c>
      <c r="Y347" s="991">
        <v>7.2599999999999998E-2</v>
      </c>
      <c r="Z347" s="991">
        <v>3.78E-2</v>
      </c>
      <c r="AA347" s="991" t="s">
        <v>158</v>
      </c>
      <c r="AB347" s="991">
        <v>7.2599999999999998E-2</v>
      </c>
      <c r="AC347" s="991">
        <v>3.78E-2</v>
      </c>
      <c r="AD347" s="991" t="s">
        <v>158</v>
      </c>
      <c r="AE347" s="991">
        <v>7.2599999999999998E-2</v>
      </c>
      <c r="AF347" s="991">
        <v>3.78E-2</v>
      </c>
      <c r="AG347" s="991" t="s">
        <v>158</v>
      </c>
      <c r="AH347" s="991">
        <v>7.2599999999999998E-2</v>
      </c>
      <c r="AI347" s="991">
        <v>3.78E-2</v>
      </c>
      <c r="AJ347" s="991" t="s">
        <v>158</v>
      </c>
      <c r="AK347" s="991">
        <v>7.2599999999999998E-2</v>
      </c>
      <c r="AL347" s="991">
        <v>3.78E-2</v>
      </c>
      <c r="AM347" s="991" t="s">
        <v>158</v>
      </c>
      <c r="AN347" s="991">
        <v>7.2599999999999998E-2</v>
      </c>
      <c r="AO347" s="991">
        <v>3.78E-2</v>
      </c>
      <c r="AP347" s="991" t="s">
        <v>158</v>
      </c>
      <c r="AQ347" s="991">
        <v>7.2599999999999998E-2</v>
      </c>
      <c r="AR347" s="991">
        <v>3.78E-2</v>
      </c>
      <c r="AS347" s="991" t="s">
        <v>158</v>
      </c>
      <c r="AT347" s="991">
        <v>7.2599999999999998E-2</v>
      </c>
      <c r="AU347" s="991">
        <v>3.78E-2</v>
      </c>
      <c r="AV347" s="991" t="s">
        <v>158</v>
      </c>
      <c r="AW347" s="991">
        <v>7.2599999999999998E-2</v>
      </c>
      <c r="AX347" s="991">
        <v>3.78E-2</v>
      </c>
      <c r="AY347" s="991" t="s">
        <v>158</v>
      </c>
      <c r="AZ347" s="991">
        <v>7.2599999999999998E-2</v>
      </c>
      <c r="BA347" s="991">
        <v>3.78E-2</v>
      </c>
      <c r="BB347" s="991" t="s">
        <v>158</v>
      </c>
      <c r="BC347" s="991">
        <v>7.2599999999999998E-2</v>
      </c>
      <c r="BD347" s="991">
        <v>3.78E-2</v>
      </c>
      <c r="BE347" s="991" t="s">
        <v>158</v>
      </c>
    </row>
    <row r="348" spans="1:57" s="928" customFormat="1" ht="16.5" customHeight="1" x14ac:dyDescent="0.3">
      <c r="A348" s="929"/>
      <c r="B348" s="927"/>
      <c r="C348" s="375"/>
      <c r="D348" s="375"/>
      <c r="E348" s="1275"/>
      <c r="F348" s="937" t="s">
        <v>1421</v>
      </c>
      <c r="G348" s="991">
        <v>7.2599999999999998E-2</v>
      </c>
      <c r="H348" s="991">
        <v>3.78E-2</v>
      </c>
      <c r="I348" s="991" t="s">
        <v>158</v>
      </c>
      <c r="J348" s="991">
        <v>7.2599999999999998E-2</v>
      </c>
      <c r="K348" s="991">
        <v>3.78E-2</v>
      </c>
      <c r="L348" s="991" t="s">
        <v>158</v>
      </c>
      <c r="M348" s="991">
        <v>7.2599999999999998E-2</v>
      </c>
      <c r="N348" s="991">
        <v>3.78E-2</v>
      </c>
      <c r="O348" s="991" t="s">
        <v>158</v>
      </c>
      <c r="P348" s="991">
        <v>7.2599999999999998E-2</v>
      </c>
      <c r="Q348" s="991">
        <v>3.78E-2</v>
      </c>
      <c r="R348" s="991" t="s">
        <v>158</v>
      </c>
      <c r="S348" s="991">
        <v>7.2599999999999998E-2</v>
      </c>
      <c r="T348" s="991">
        <v>3.78E-2</v>
      </c>
      <c r="U348" s="991" t="s">
        <v>158</v>
      </c>
      <c r="V348" s="991">
        <v>7.2599999999999998E-2</v>
      </c>
      <c r="W348" s="991">
        <v>3.78E-2</v>
      </c>
      <c r="X348" s="991" t="s">
        <v>158</v>
      </c>
      <c r="Y348" s="991">
        <v>7.2599999999999998E-2</v>
      </c>
      <c r="Z348" s="991">
        <v>3.78E-2</v>
      </c>
      <c r="AA348" s="991" t="s">
        <v>158</v>
      </c>
      <c r="AB348" s="991">
        <v>7.2599999999999998E-2</v>
      </c>
      <c r="AC348" s="991">
        <v>3.78E-2</v>
      </c>
      <c r="AD348" s="991" t="s">
        <v>158</v>
      </c>
      <c r="AE348" s="991">
        <v>7.2599999999999998E-2</v>
      </c>
      <c r="AF348" s="991">
        <v>3.78E-2</v>
      </c>
      <c r="AG348" s="991" t="s">
        <v>158</v>
      </c>
      <c r="AH348" s="991">
        <v>7.2599999999999998E-2</v>
      </c>
      <c r="AI348" s="991">
        <v>3.78E-2</v>
      </c>
      <c r="AJ348" s="991" t="s">
        <v>158</v>
      </c>
      <c r="AK348" s="991">
        <v>7.2599999999999998E-2</v>
      </c>
      <c r="AL348" s="991">
        <v>3.78E-2</v>
      </c>
      <c r="AM348" s="991" t="s">
        <v>158</v>
      </c>
      <c r="AN348" s="991">
        <v>7.2599999999999998E-2</v>
      </c>
      <c r="AO348" s="991">
        <v>3.78E-2</v>
      </c>
      <c r="AP348" s="991" t="s">
        <v>158</v>
      </c>
      <c r="AQ348" s="991">
        <v>7.2599999999999998E-2</v>
      </c>
      <c r="AR348" s="991">
        <v>3.78E-2</v>
      </c>
      <c r="AS348" s="991" t="s">
        <v>158</v>
      </c>
      <c r="AT348" s="991">
        <v>7.2599999999999998E-2</v>
      </c>
      <c r="AU348" s="991">
        <v>3.78E-2</v>
      </c>
      <c r="AV348" s="991" t="s">
        <v>158</v>
      </c>
      <c r="AW348" s="991">
        <v>7.2599999999999998E-2</v>
      </c>
      <c r="AX348" s="991">
        <v>3.78E-2</v>
      </c>
      <c r="AY348" s="991" t="s">
        <v>158</v>
      </c>
      <c r="AZ348" s="991">
        <v>7.2599999999999998E-2</v>
      </c>
      <c r="BA348" s="991">
        <v>3.78E-2</v>
      </c>
      <c r="BB348" s="991" t="s">
        <v>158</v>
      </c>
      <c r="BC348" s="991">
        <v>7.2599999999999998E-2</v>
      </c>
      <c r="BD348" s="991">
        <v>3.78E-2</v>
      </c>
      <c r="BE348" s="991" t="s">
        <v>158</v>
      </c>
    </row>
    <row r="349" spans="1:57" s="928" customFormat="1" ht="16.5" customHeight="1" x14ac:dyDescent="0.3">
      <c r="A349" s="929"/>
      <c r="B349" s="927"/>
      <c r="C349" s="375"/>
      <c r="D349" s="375"/>
      <c r="E349" s="1275"/>
      <c r="F349" s="937" t="s">
        <v>1422</v>
      </c>
      <c r="G349" s="991">
        <v>7.2599999999999998E-2</v>
      </c>
      <c r="H349" s="991">
        <v>3.78E-2</v>
      </c>
      <c r="I349" s="991" t="s">
        <v>158</v>
      </c>
      <c r="J349" s="991">
        <v>7.2599999999999998E-2</v>
      </c>
      <c r="K349" s="991">
        <v>3.78E-2</v>
      </c>
      <c r="L349" s="991" t="s">
        <v>158</v>
      </c>
      <c r="M349" s="991">
        <v>7.2599999999999998E-2</v>
      </c>
      <c r="N349" s="991">
        <v>3.78E-2</v>
      </c>
      <c r="O349" s="991" t="s">
        <v>158</v>
      </c>
      <c r="P349" s="991">
        <v>7.2599999999999998E-2</v>
      </c>
      <c r="Q349" s="991">
        <v>3.78E-2</v>
      </c>
      <c r="R349" s="991" t="s">
        <v>158</v>
      </c>
      <c r="S349" s="991">
        <v>7.2599999999999998E-2</v>
      </c>
      <c r="T349" s="991">
        <v>3.78E-2</v>
      </c>
      <c r="U349" s="991" t="s">
        <v>158</v>
      </c>
      <c r="V349" s="991">
        <v>7.2599999999999998E-2</v>
      </c>
      <c r="W349" s="991">
        <v>3.78E-2</v>
      </c>
      <c r="X349" s="991" t="s">
        <v>158</v>
      </c>
      <c r="Y349" s="991">
        <v>7.2599999999999998E-2</v>
      </c>
      <c r="Z349" s="991">
        <v>3.78E-2</v>
      </c>
      <c r="AA349" s="991" t="s">
        <v>158</v>
      </c>
      <c r="AB349" s="991">
        <v>7.2599999999999998E-2</v>
      </c>
      <c r="AC349" s="991">
        <v>3.78E-2</v>
      </c>
      <c r="AD349" s="991" t="s">
        <v>158</v>
      </c>
      <c r="AE349" s="991">
        <v>7.2599999999999998E-2</v>
      </c>
      <c r="AF349" s="991">
        <v>3.78E-2</v>
      </c>
      <c r="AG349" s="991" t="s">
        <v>158</v>
      </c>
      <c r="AH349" s="991">
        <v>7.2599999999999998E-2</v>
      </c>
      <c r="AI349" s="991">
        <v>3.78E-2</v>
      </c>
      <c r="AJ349" s="991" t="s">
        <v>158</v>
      </c>
      <c r="AK349" s="991">
        <v>7.2599999999999998E-2</v>
      </c>
      <c r="AL349" s="991">
        <v>3.78E-2</v>
      </c>
      <c r="AM349" s="991" t="s">
        <v>158</v>
      </c>
      <c r="AN349" s="991">
        <v>7.2599999999999998E-2</v>
      </c>
      <c r="AO349" s="991">
        <v>3.78E-2</v>
      </c>
      <c r="AP349" s="991" t="s">
        <v>158</v>
      </c>
      <c r="AQ349" s="991">
        <v>7.2599999999999998E-2</v>
      </c>
      <c r="AR349" s="991">
        <v>3.78E-2</v>
      </c>
      <c r="AS349" s="991" t="s">
        <v>158</v>
      </c>
      <c r="AT349" s="991">
        <v>7.2599999999999998E-2</v>
      </c>
      <c r="AU349" s="991">
        <v>3.78E-2</v>
      </c>
      <c r="AV349" s="991" t="s">
        <v>158</v>
      </c>
      <c r="AW349" s="991">
        <v>7.2599999999999998E-2</v>
      </c>
      <c r="AX349" s="991">
        <v>3.78E-2</v>
      </c>
      <c r="AY349" s="991" t="s">
        <v>158</v>
      </c>
      <c r="AZ349" s="991">
        <v>7.2599999999999998E-2</v>
      </c>
      <c r="BA349" s="991">
        <v>3.78E-2</v>
      </c>
      <c r="BB349" s="991" t="s">
        <v>158</v>
      </c>
      <c r="BC349" s="991">
        <v>7.2599999999999998E-2</v>
      </c>
      <c r="BD349" s="991">
        <v>3.78E-2</v>
      </c>
      <c r="BE349" s="991" t="s">
        <v>158</v>
      </c>
    </row>
    <row r="350" spans="1:57" s="928" customFormat="1" ht="16.5" customHeight="1" x14ac:dyDescent="0.3">
      <c r="A350" s="929"/>
      <c r="B350" s="927"/>
      <c r="C350" s="375"/>
      <c r="D350" s="375"/>
      <c r="E350" s="1275"/>
      <c r="F350" s="937" t="s">
        <v>1423</v>
      </c>
      <c r="G350" s="991">
        <v>7.2599999999999998E-2</v>
      </c>
      <c r="H350" s="991">
        <v>3.78E-2</v>
      </c>
      <c r="I350" s="991" t="s">
        <v>158</v>
      </c>
      <c r="J350" s="991">
        <v>7.2599999999999998E-2</v>
      </c>
      <c r="K350" s="991">
        <v>3.78E-2</v>
      </c>
      <c r="L350" s="991" t="s">
        <v>158</v>
      </c>
      <c r="M350" s="991">
        <v>7.2599999999999998E-2</v>
      </c>
      <c r="N350" s="991">
        <v>3.78E-2</v>
      </c>
      <c r="O350" s="991" t="s">
        <v>158</v>
      </c>
      <c r="P350" s="991">
        <v>7.2599999999999998E-2</v>
      </c>
      <c r="Q350" s="991">
        <v>3.78E-2</v>
      </c>
      <c r="R350" s="991" t="s">
        <v>158</v>
      </c>
      <c r="S350" s="991">
        <v>7.2599999999999998E-2</v>
      </c>
      <c r="T350" s="991">
        <v>3.78E-2</v>
      </c>
      <c r="U350" s="991" t="s">
        <v>158</v>
      </c>
      <c r="V350" s="991">
        <v>7.2599999999999998E-2</v>
      </c>
      <c r="W350" s="991">
        <v>3.78E-2</v>
      </c>
      <c r="X350" s="991" t="s">
        <v>158</v>
      </c>
      <c r="Y350" s="991">
        <v>7.2599999999999998E-2</v>
      </c>
      <c r="Z350" s="991">
        <v>3.78E-2</v>
      </c>
      <c r="AA350" s="991" t="s">
        <v>158</v>
      </c>
      <c r="AB350" s="991">
        <v>7.2599999999999998E-2</v>
      </c>
      <c r="AC350" s="991">
        <v>3.78E-2</v>
      </c>
      <c r="AD350" s="991" t="s">
        <v>158</v>
      </c>
      <c r="AE350" s="991">
        <v>7.2599999999999998E-2</v>
      </c>
      <c r="AF350" s="991">
        <v>3.78E-2</v>
      </c>
      <c r="AG350" s="991" t="s">
        <v>158</v>
      </c>
      <c r="AH350" s="991">
        <v>7.2599999999999998E-2</v>
      </c>
      <c r="AI350" s="991">
        <v>3.78E-2</v>
      </c>
      <c r="AJ350" s="991" t="s">
        <v>158</v>
      </c>
      <c r="AK350" s="991">
        <v>7.2599999999999998E-2</v>
      </c>
      <c r="AL350" s="991">
        <v>3.78E-2</v>
      </c>
      <c r="AM350" s="991" t="s">
        <v>158</v>
      </c>
      <c r="AN350" s="991">
        <v>7.2599999999999998E-2</v>
      </c>
      <c r="AO350" s="991">
        <v>3.78E-2</v>
      </c>
      <c r="AP350" s="991" t="s">
        <v>158</v>
      </c>
      <c r="AQ350" s="991">
        <v>7.2599999999999998E-2</v>
      </c>
      <c r="AR350" s="991">
        <v>3.78E-2</v>
      </c>
      <c r="AS350" s="991" t="s">
        <v>158</v>
      </c>
      <c r="AT350" s="991">
        <v>7.2599999999999998E-2</v>
      </c>
      <c r="AU350" s="991">
        <v>3.78E-2</v>
      </c>
      <c r="AV350" s="991" t="s">
        <v>158</v>
      </c>
      <c r="AW350" s="991">
        <v>7.2599999999999998E-2</v>
      </c>
      <c r="AX350" s="991">
        <v>3.78E-2</v>
      </c>
      <c r="AY350" s="991" t="s">
        <v>158</v>
      </c>
      <c r="AZ350" s="991">
        <v>7.2599999999999998E-2</v>
      </c>
      <c r="BA350" s="991">
        <v>3.78E-2</v>
      </c>
      <c r="BB350" s="991" t="s">
        <v>158</v>
      </c>
      <c r="BC350" s="991">
        <v>7.2599999999999998E-2</v>
      </c>
      <c r="BD350" s="991">
        <v>3.78E-2</v>
      </c>
      <c r="BE350" s="991" t="s">
        <v>158</v>
      </c>
    </row>
    <row r="351" spans="1:57" s="928" customFormat="1" ht="16.5" customHeight="1" x14ac:dyDescent="0.3">
      <c r="A351" s="929"/>
      <c r="B351" s="927"/>
      <c r="C351" s="375"/>
      <c r="D351" s="375"/>
      <c r="E351" s="1275"/>
      <c r="F351" s="937" t="s">
        <v>1424</v>
      </c>
      <c r="G351" s="991">
        <v>7.2599999999999998E-2</v>
      </c>
      <c r="H351" s="991">
        <v>3.78E-2</v>
      </c>
      <c r="I351" s="991" t="s">
        <v>158</v>
      </c>
      <c r="J351" s="991">
        <v>7.2599999999999998E-2</v>
      </c>
      <c r="K351" s="991">
        <v>3.78E-2</v>
      </c>
      <c r="L351" s="991" t="s">
        <v>158</v>
      </c>
      <c r="M351" s="991">
        <v>7.2599999999999998E-2</v>
      </c>
      <c r="N351" s="991">
        <v>3.78E-2</v>
      </c>
      <c r="O351" s="991" t="s">
        <v>158</v>
      </c>
      <c r="P351" s="991">
        <v>7.2599999999999998E-2</v>
      </c>
      <c r="Q351" s="991">
        <v>3.78E-2</v>
      </c>
      <c r="R351" s="991" t="s">
        <v>158</v>
      </c>
      <c r="S351" s="991">
        <v>7.2599999999999998E-2</v>
      </c>
      <c r="T351" s="991">
        <v>3.78E-2</v>
      </c>
      <c r="U351" s="991" t="s">
        <v>158</v>
      </c>
      <c r="V351" s="991">
        <v>7.2599999999999998E-2</v>
      </c>
      <c r="W351" s="991">
        <v>3.78E-2</v>
      </c>
      <c r="X351" s="991" t="s">
        <v>158</v>
      </c>
      <c r="Y351" s="991">
        <v>7.2599999999999998E-2</v>
      </c>
      <c r="Z351" s="991">
        <v>3.78E-2</v>
      </c>
      <c r="AA351" s="991" t="s">
        <v>158</v>
      </c>
      <c r="AB351" s="991">
        <v>7.2599999999999998E-2</v>
      </c>
      <c r="AC351" s="991">
        <v>3.78E-2</v>
      </c>
      <c r="AD351" s="991" t="s">
        <v>158</v>
      </c>
      <c r="AE351" s="991">
        <v>7.2599999999999998E-2</v>
      </c>
      <c r="AF351" s="991">
        <v>3.78E-2</v>
      </c>
      <c r="AG351" s="991" t="s">
        <v>158</v>
      </c>
      <c r="AH351" s="991">
        <v>7.2599999999999998E-2</v>
      </c>
      <c r="AI351" s="991">
        <v>3.78E-2</v>
      </c>
      <c r="AJ351" s="991" t="s">
        <v>158</v>
      </c>
      <c r="AK351" s="991">
        <v>7.2599999999999998E-2</v>
      </c>
      <c r="AL351" s="991">
        <v>3.78E-2</v>
      </c>
      <c r="AM351" s="991" t="s">
        <v>158</v>
      </c>
      <c r="AN351" s="991">
        <v>7.2599999999999998E-2</v>
      </c>
      <c r="AO351" s="991">
        <v>3.78E-2</v>
      </c>
      <c r="AP351" s="991" t="s">
        <v>158</v>
      </c>
      <c r="AQ351" s="991">
        <v>7.2599999999999998E-2</v>
      </c>
      <c r="AR351" s="991">
        <v>3.78E-2</v>
      </c>
      <c r="AS351" s="991" t="s">
        <v>158</v>
      </c>
      <c r="AT351" s="991">
        <v>7.2599999999999998E-2</v>
      </c>
      <c r="AU351" s="991">
        <v>3.78E-2</v>
      </c>
      <c r="AV351" s="991" t="s">
        <v>158</v>
      </c>
      <c r="AW351" s="991">
        <v>7.2599999999999998E-2</v>
      </c>
      <c r="AX351" s="991">
        <v>3.78E-2</v>
      </c>
      <c r="AY351" s="991" t="s">
        <v>158</v>
      </c>
      <c r="AZ351" s="991">
        <v>7.2599999999999998E-2</v>
      </c>
      <c r="BA351" s="991">
        <v>3.78E-2</v>
      </c>
      <c r="BB351" s="991" t="s">
        <v>158</v>
      </c>
      <c r="BC351" s="991">
        <v>7.2599999999999998E-2</v>
      </c>
      <c r="BD351" s="991">
        <v>3.78E-2</v>
      </c>
      <c r="BE351" s="991" t="s">
        <v>158</v>
      </c>
    </row>
    <row r="352" spans="1:57" s="928" customFormat="1" ht="16.5" customHeight="1" x14ac:dyDescent="0.3">
      <c r="A352" s="929"/>
      <c r="B352" s="927"/>
      <c r="C352" s="375"/>
      <c r="D352" s="375"/>
      <c r="E352" s="1275"/>
      <c r="F352" s="937" t="s">
        <v>1425</v>
      </c>
      <c r="G352" s="991">
        <v>7.2599999999999998E-2</v>
      </c>
      <c r="H352" s="991">
        <v>3.78E-2</v>
      </c>
      <c r="I352" s="991" t="s">
        <v>158</v>
      </c>
      <c r="J352" s="991">
        <v>7.2599999999999998E-2</v>
      </c>
      <c r="K352" s="991">
        <v>3.78E-2</v>
      </c>
      <c r="L352" s="991" t="s">
        <v>158</v>
      </c>
      <c r="M352" s="991">
        <v>7.2599999999999998E-2</v>
      </c>
      <c r="N352" s="991">
        <v>3.78E-2</v>
      </c>
      <c r="O352" s="991" t="s">
        <v>158</v>
      </c>
      <c r="P352" s="991">
        <v>7.2599999999999998E-2</v>
      </c>
      <c r="Q352" s="991">
        <v>3.78E-2</v>
      </c>
      <c r="R352" s="991" t="s">
        <v>158</v>
      </c>
      <c r="S352" s="991">
        <v>7.2599999999999998E-2</v>
      </c>
      <c r="T352" s="991">
        <v>3.78E-2</v>
      </c>
      <c r="U352" s="991" t="s">
        <v>158</v>
      </c>
      <c r="V352" s="991">
        <v>7.2599999999999998E-2</v>
      </c>
      <c r="W352" s="991">
        <v>3.78E-2</v>
      </c>
      <c r="X352" s="991" t="s">
        <v>158</v>
      </c>
      <c r="Y352" s="991">
        <v>7.2599999999999998E-2</v>
      </c>
      <c r="Z352" s="991">
        <v>3.78E-2</v>
      </c>
      <c r="AA352" s="991" t="s">
        <v>158</v>
      </c>
      <c r="AB352" s="991">
        <v>7.2599999999999998E-2</v>
      </c>
      <c r="AC352" s="991">
        <v>3.78E-2</v>
      </c>
      <c r="AD352" s="991" t="s">
        <v>158</v>
      </c>
      <c r="AE352" s="991">
        <v>7.2599999999999998E-2</v>
      </c>
      <c r="AF352" s="991">
        <v>3.78E-2</v>
      </c>
      <c r="AG352" s="991" t="s">
        <v>158</v>
      </c>
      <c r="AH352" s="991">
        <v>7.2599999999999998E-2</v>
      </c>
      <c r="AI352" s="991">
        <v>3.78E-2</v>
      </c>
      <c r="AJ352" s="991" t="s">
        <v>158</v>
      </c>
      <c r="AK352" s="991">
        <v>7.2599999999999998E-2</v>
      </c>
      <c r="AL352" s="991">
        <v>3.78E-2</v>
      </c>
      <c r="AM352" s="991" t="s">
        <v>158</v>
      </c>
      <c r="AN352" s="991">
        <v>7.2599999999999998E-2</v>
      </c>
      <c r="AO352" s="991">
        <v>3.78E-2</v>
      </c>
      <c r="AP352" s="991" t="s">
        <v>158</v>
      </c>
      <c r="AQ352" s="991">
        <v>7.2599999999999998E-2</v>
      </c>
      <c r="AR352" s="991">
        <v>3.78E-2</v>
      </c>
      <c r="AS352" s="991" t="s">
        <v>158</v>
      </c>
      <c r="AT352" s="991">
        <v>7.2599999999999998E-2</v>
      </c>
      <c r="AU352" s="991">
        <v>3.78E-2</v>
      </c>
      <c r="AV352" s="991" t="s">
        <v>158</v>
      </c>
      <c r="AW352" s="991">
        <v>7.2599999999999998E-2</v>
      </c>
      <c r="AX352" s="991">
        <v>3.78E-2</v>
      </c>
      <c r="AY352" s="991" t="s">
        <v>158</v>
      </c>
      <c r="AZ352" s="991">
        <v>7.2599999999999998E-2</v>
      </c>
      <c r="BA352" s="991">
        <v>3.78E-2</v>
      </c>
      <c r="BB352" s="991" t="s">
        <v>158</v>
      </c>
      <c r="BC352" s="991">
        <v>7.2599999999999998E-2</v>
      </c>
      <c r="BD352" s="991">
        <v>3.78E-2</v>
      </c>
      <c r="BE352" s="991" t="s">
        <v>158</v>
      </c>
    </row>
    <row r="353" spans="1:57" s="928" customFormat="1" ht="16.5" customHeight="1" x14ac:dyDescent="0.3">
      <c r="A353" s="929"/>
      <c r="B353" s="927"/>
      <c r="C353" s="375"/>
      <c r="D353" s="375"/>
      <c r="E353" s="1275"/>
      <c r="F353" s="937" t="s">
        <v>1426</v>
      </c>
      <c r="G353" s="991">
        <v>7.2599999999999998E-2</v>
      </c>
      <c r="H353" s="991">
        <v>3.78E-2</v>
      </c>
      <c r="I353" s="991" t="s">
        <v>158</v>
      </c>
      <c r="J353" s="991">
        <v>7.2599999999999998E-2</v>
      </c>
      <c r="K353" s="991">
        <v>3.78E-2</v>
      </c>
      <c r="L353" s="991" t="s">
        <v>158</v>
      </c>
      <c r="M353" s="991">
        <v>7.2599999999999998E-2</v>
      </c>
      <c r="N353" s="991">
        <v>3.78E-2</v>
      </c>
      <c r="O353" s="991" t="s">
        <v>158</v>
      </c>
      <c r="P353" s="991">
        <v>7.2599999999999998E-2</v>
      </c>
      <c r="Q353" s="991">
        <v>3.78E-2</v>
      </c>
      <c r="R353" s="991" t="s">
        <v>158</v>
      </c>
      <c r="S353" s="991">
        <v>7.2599999999999998E-2</v>
      </c>
      <c r="T353" s="991">
        <v>3.78E-2</v>
      </c>
      <c r="U353" s="991" t="s">
        <v>158</v>
      </c>
      <c r="V353" s="991">
        <v>7.2599999999999998E-2</v>
      </c>
      <c r="W353" s="991">
        <v>3.78E-2</v>
      </c>
      <c r="X353" s="991" t="s">
        <v>158</v>
      </c>
      <c r="Y353" s="991">
        <v>7.2599999999999998E-2</v>
      </c>
      <c r="Z353" s="991">
        <v>3.78E-2</v>
      </c>
      <c r="AA353" s="991" t="s">
        <v>158</v>
      </c>
      <c r="AB353" s="991">
        <v>7.2599999999999998E-2</v>
      </c>
      <c r="AC353" s="991">
        <v>3.78E-2</v>
      </c>
      <c r="AD353" s="991" t="s">
        <v>158</v>
      </c>
      <c r="AE353" s="991">
        <v>7.2599999999999998E-2</v>
      </c>
      <c r="AF353" s="991">
        <v>3.78E-2</v>
      </c>
      <c r="AG353" s="991" t="s">
        <v>158</v>
      </c>
      <c r="AH353" s="991">
        <v>7.2599999999999998E-2</v>
      </c>
      <c r="AI353" s="991">
        <v>3.78E-2</v>
      </c>
      <c r="AJ353" s="991" t="s">
        <v>158</v>
      </c>
      <c r="AK353" s="991">
        <v>7.2599999999999998E-2</v>
      </c>
      <c r="AL353" s="991">
        <v>3.78E-2</v>
      </c>
      <c r="AM353" s="991" t="s">
        <v>158</v>
      </c>
      <c r="AN353" s="991">
        <v>7.2599999999999998E-2</v>
      </c>
      <c r="AO353" s="991">
        <v>3.78E-2</v>
      </c>
      <c r="AP353" s="991" t="s">
        <v>158</v>
      </c>
      <c r="AQ353" s="991">
        <v>7.2599999999999998E-2</v>
      </c>
      <c r="AR353" s="991">
        <v>3.78E-2</v>
      </c>
      <c r="AS353" s="991" t="s">
        <v>158</v>
      </c>
      <c r="AT353" s="991">
        <v>7.2599999999999998E-2</v>
      </c>
      <c r="AU353" s="991">
        <v>3.78E-2</v>
      </c>
      <c r="AV353" s="991" t="s">
        <v>158</v>
      </c>
      <c r="AW353" s="991">
        <v>7.2599999999999998E-2</v>
      </c>
      <c r="AX353" s="991">
        <v>3.78E-2</v>
      </c>
      <c r="AY353" s="991" t="s">
        <v>158</v>
      </c>
      <c r="AZ353" s="991">
        <v>7.2599999999999998E-2</v>
      </c>
      <c r="BA353" s="991">
        <v>3.78E-2</v>
      </c>
      <c r="BB353" s="991" t="s">
        <v>158</v>
      </c>
      <c r="BC353" s="991">
        <v>7.2599999999999998E-2</v>
      </c>
      <c r="BD353" s="991">
        <v>3.78E-2</v>
      </c>
      <c r="BE353" s="991" t="s">
        <v>158</v>
      </c>
    </row>
    <row r="354" spans="1:57" s="928" customFormat="1" ht="16.5" customHeight="1" x14ac:dyDescent="0.3">
      <c r="A354" s="929"/>
      <c r="B354" s="927"/>
      <c r="C354" s="375"/>
      <c r="D354" s="375"/>
      <c r="E354" s="1275"/>
      <c r="F354" s="937" t="s">
        <v>1427</v>
      </c>
      <c r="G354" s="991">
        <v>7.2599999999999998E-2</v>
      </c>
      <c r="H354" s="991">
        <v>3.78E-2</v>
      </c>
      <c r="I354" s="991" t="s">
        <v>158</v>
      </c>
      <c r="J354" s="991">
        <v>7.2599999999999998E-2</v>
      </c>
      <c r="K354" s="991">
        <v>3.78E-2</v>
      </c>
      <c r="L354" s="991" t="s">
        <v>158</v>
      </c>
      <c r="M354" s="991">
        <v>7.2599999999999998E-2</v>
      </c>
      <c r="N354" s="991">
        <v>3.78E-2</v>
      </c>
      <c r="O354" s="991" t="s">
        <v>158</v>
      </c>
      <c r="P354" s="991">
        <v>7.2599999999999998E-2</v>
      </c>
      <c r="Q354" s="991">
        <v>3.78E-2</v>
      </c>
      <c r="R354" s="991" t="s">
        <v>158</v>
      </c>
      <c r="S354" s="991">
        <v>7.2599999999999998E-2</v>
      </c>
      <c r="T354" s="991">
        <v>3.78E-2</v>
      </c>
      <c r="U354" s="991" t="s">
        <v>158</v>
      </c>
      <c r="V354" s="991">
        <v>7.2599999999999998E-2</v>
      </c>
      <c r="W354" s="991">
        <v>3.78E-2</v>
      </c>
      <c r="X354" s="991" t="s">
        <v>158</v>
      </c>
      <c r="Y354" s="991">
        <v>7.2599999999999998E-2</v>
      </c>
      <c r="Z354" s="991">
        <v>3.78E-2</v>
      </c>
      <c r="AA354" s="991" t="s">
        <v>158</v>
      </c>
      <c r="AB354" s="991">
        <v>7.2599999999999998E-2</v>
      </c>
      <c r="AC354" s="991">
        <v>3.78E-2</v>
      </c>
      <c r="AD354" s="991" t="s">
        <v>158</v>
      </c>
      <c r="AE354" s="991">
        <v>7.2599999999999998E-2</v>
      </c>
      <c r="AF354" s="991">
        <v>3.78E-2</v>
      </c>
      <c r="AG354" s="991" t="s">
        <v>158</v>
      </c>
      <c r="AH354" s="991">
        <v>7.2599999999999998E-2</v>
      </c>
      <c r="AI354" s="991">
        <v>3.78E-2</v>
      </c>
      <c r="AJ354" s="991" t="s">
        <v>158</v>
      </c>
      <c r="AK354" s="991">
        <v>7.2599999999999998E-2</v>
      </c>
      <c r="AL354" s="991">
        <v>3.78E-2</v>
      </c>
      <c r="AM354" s="991" t="s">
        <v>158</v>
      </c>
      <c r="AN354" s="991">
        <v>7.2599999999999998E-2</v>
      </c>
      <c r="AO354" s="991">
        <v>3.78E-2</v>
      </c>
      <c r="AP354" s="991" t="s">
        <v>158</v>
      </c>
      <c r="AQ354" s="991">
        <v>7.2599999999999998E-2</v>
      </c>
      <c r="AR354" s="991">
        <v>3.78E-2</v>
      </c>
      <c r="AS354" s="991" t="s">
        <v>158</v>
      </c>
      <c r="AT354" s="991">
        <v>7.2599999999999998E-2</v>
      </c>
      <c r="AU354" s="991">
        <v>3.78E-2</v>
      </c>
      <c r="AV354" s="991" t="s">
        <v>158</v>
      </c>
      <c r="AW354" s="991">
        <v>7.2599999999999998E-2</v>
      </c>
      <c r="AX354" s="991">
        <v>3.78E-2</v>
      </c>
      <c r="AY354" s="991" t="s">
        <v>158</v>
      </c>
      <c r="AZ354" s="991">
        <v>7.2599999999999998E-2</v>
      </c>
      <c r="BA354" s="991">
        <v>3.78E-2</v>
      </c>
      <c r="BB354" s="991" t="s">
        <v>158</v>
      </c>
      <c r="BC354" s="991">
        <v>7.2599999999999998E-2</v>
      </c>
      <c r="BD354" s="991">
        <v>3.78E-2</v>
      </c>
      <c r="BE354" s="991" t="s">
        <v>158</v>
      </c>
    </row>
    <row r="355" spans="1:57" s="928" customFormat="1" ht="16.5" customHeight="1" x14ac:dyDescent="0.3">
      <c r="A355" s="929"/>
      <c r="B355" s="927"/>
      <c r="C355" s="375"/>
      <c r="D355" s="375"/>
      <c r="E355" s="1275"/>
      <c r="F355" s="937" t="s">
        <v>1428</v>
      </c>
      <c r="G355" s="991">
        <v>7.2599999999999998E-2</v>
      </c>
      <c r="H355" s="991">
        <v>3.78E-2</v>
      </c>
      <c r="I355" s="991" t="s">
        <v>158</v>
      </c>
      <c r="J355" s="991">
        <v>7.2599999999999998E-2</v>
      </c>
      <c r="K355" s="991">
        <v>3.78E-2</v>
      </c>
      <c r="L355" s="991" t="s">
        <v>158</v>
      </c>
      <c r="M355" s="991">
        <v>7.2599999999999998E-2</v>
      </c>
      <c r="N355" s="991">
        <v>3.78E-2</v>
      </c>
      <c r="O355" s="991" t="s">
        <v>158</v>
      </c>
      <c r="P355" s="991">
        <v>7.2599999999999998E-2</v>
      </c>
      <c r="Q355" s="991">
        <v>3.78E-2</v>
      </c>
      <c r="R355" s="991" t="s">
        <v>158</v>
      </c>
      <c r="S355" s="991">
        <v>7.2599999999999998E-2</v>
      </c>
      <c r="T355" s="991">
        <v>3.78E-2</v>
      </c>
      <c r="U355" s="991" t="s">
        <v>158</v>
      </c>
      <c r="V355" s="991">
        <v>7.2599999999999998E-2</v>
      </c>
      <c r="W355" s="991">
        <v>3.78E-2</v>
      </c>
      <c r="X355" s="991" t="s">
        <v>158</v>
      </c>
      <c r="Y355" s="991">
        <v>7.2599999999999998E-2</v>
      </c>
      <c r="Z355" s="991">
        <v>3.78E-2</v>
      </c>
      <c r="AA355" s="991" t="s">
        <v>158</v>
      </c>
      <c r="AB355" s="991">
        <v>7.2599999999999998E-2</v>
      </c>
      <c r="AC355" s="991">
        <v>3.78E-2</v>
      </c>
      <c r="AD355" s="991" t="s">
        <v>158</v>
      </c>
      <c r="AE355" s="991">
        <v>7.2599999999999998E-2</v>
      </c>
      <c r="AF355" s="991">
        <v>3.78E-2</v>
      </c>
      <c r="AG355" s="991" t="s">
        <v>158</v>
      </c>
      <c r="AH355" s="991">
        <v>7.2599999999999998E-2</v>
      </c>
      <c r="AI355" s="991">
        <v>3.78E-2</v>
      </c>
      <c r="AJ355" s="991" t="s">
        <v>158</v>
      </c>
      <c r="AK355" s="991">
        <v>7.2599999999999998E-2</v>
      </c>
      <c r="AL355" s="991">
        <v>3.78E-2</v>
      </c>
      <c r="AM355" s="991" t="s">
        <v>158</v>
      </c>
      <c r="AN355" s="991">
        <v>7.2599999999999998E-2</v>
      </c>
      <c r="AO355" s="991">
        <v>3.78E-2</v>
      </c>
      <c r="AP355" s="991" t="s">
        <v>158</v>
      </c>
      <c r="AQ355" s="991">
        <v>7.2599999999999998E-2</v>
      </c>
      <c r="AR355" s="991">
        <v>3.78E-2</v>
      </c>
      <c r="AS355" s="991" t="s">
        <v>158</v>
      </c>
      <c r="AT355" s="991">
        <v>7.2599999999999998E-2</v>
      </c>
      <c r="AU355" s="991">
        <v>3.78E-2</v>
      </c>
      <c r="AV355" s="991" t="s">
        <v>158</v>
      </c>
      <c r="AW355" s="991">
        <v>7.2599999999999998E-2</v>
      </c>
      <c r="AX355" s="991">
        <v>3.78E-2</v>
      </c>
      <c r="AY355" s="991" t="s">
        <v>158</v>
      </c>
      <c r="AZ355" s="991">
        <v>7.2599999999999998E-2</v>
      </c>
      <c r="BA355" s="991">
        <v>3.78E-2</v>
      </c>
      <c r="BB355" s="991" t="s">
        <v>158</v>
      </c>
      <c r="BC355" s="991">
        <v>7.2599999999999998E-2</v>
      </c>
      <c r="BD355" s="991">
        <v>3.78E-2</v>
      </c>
      <c r="BE355" s="991" t="s">
        <v>158</v>
      </c>
    </row>
    <row r="356" spans="1:57" s="928" customFormat="1" ht="16.5" customHeight="1" x14ac:dyDescent="0.3">
      <c r="A356" s="929"/>
      <c r="B356" s="927"/>
      <c r="C356" s="375"/>
      <c r="D356" s="375"/>
      <c r="E356" s="1275"/>
      <c r="F356" s="937" t="s">
        <v>1429</v>
      </c>
      <c r="G356" s="991">
        <v>7.2599999999999998E-2</v>
      </c>
      <c r="H356" s="991">
        <v>3.78E-2</v>
      </c>
      <c r="I356" s="991" t="s">
        <v>158</v>
      </c>
      <c r="J356" s="991">
        <v>7.2599999999999998E-2</v>
      </c>
      <c r="K356" s="991">
        <v>3.78E-2</v>
      </c>
      <c r="L356" s="991" t="s">
        <v>158</v>
      </c>
      <c r="M356" s="991">
        <v>7.2599999999999998E-2</v>
      </c>
      <c r="N356" s="991">
        <v>3.78E-2</v>
      </c>
      <c r="O356" s="991" t="s">
        <v>158</v>
      </c>
      <c r="P356" s="991">
        <v>7.2599999999999998E-2</v>
      </c>
      <c r="Q356" s="991">
        <v>3.78E-2</v>
      </c>
      <c r="R356" s="991" t="s">
        <v>158</v>
      </c>
      <c r="S356" s="991">
        <v>7.2599999999999998E-2</v>
      </c>
      <c r="T356" s="991">
        <v>3.78E-2</v>
      </c>
      <c r="U356" s="991" t="s">
        <v>158</v>
      </c>
      <c r="V356" s="991">
        <v>7.2599999999999998E-2</v>
      </c>
      <c r="W356" s="991">
        <v>3.78E-2</v>
      </c>
      <c r="X356" s="991" t="s">
        <v>158</v>
      </c>
      <c r="Y356" s="991">
        <v>7.2599999999999998E-2</v>
      </c>
      <c r="Z356" s="991">
        <v>3.78E-2</v>
      </c>
      <c r="AA356" s="991" t="s">
        <v>158</v>
      </c>
      <c r="AB356" s="991">
        <v>7.2599999999999998E-2</v>
      </c>
      <c r="AC356" s="991">
        <v>3.78E-2</v>
      </c>
      <c r="AD356" s="991" t="s">
        <v>158</v>
      </c>
      <c r="AE356" s="991">
        <v>7.2599999999999998E-2</v>
      </c>
      <c r="AF356" s="991">
        <v>3.78E-2</v>
      </c>
      <c r="AG356" s="991" t="s">
        <v>158</v>
      </c>
      <c r="AH356" s="991">
        <v>7.2599999999999998E-2</v>
      </c>
      <c r="AI356" s="991">
        <v>3.78E-2</v>
      </c>
      <c r="AJ356" s="991" t="s">
        <v>158</v>
      </c>
      <c r="AK356" s="991">
        <v>7.2599999999999998E-2</v>
      </c>
      <c r="AL356" s="991">
        <v>3.78E-2</v>
      </c>
      <c r="AM356" s="991" t="s">
        <v>158</v>
      </c>
      <c r="AN356" s="991">
        <v>7.2599999999999998E-2</v>
      </c>
      <c r="AO356" s="991">
        <v>3.78E-2</v>
      </c>
      <c r="AP356" s="991" t="s">
        <v>158</v>
      </c>
      <c r="AQ356" s="991">
        <v>7.2599999999999998E-2</v>
      </c>
      <c r="AR356" s="991">
        <v>3.78E-2</v>
      </c>
      <c r="AS356" s="991" t="s">
        <v>158</v>
      </c>
      <c r="AT356" s="991">
        <v>7.2599999999999998E-2</v>
      </c>
      <c r="AU356" s="991">
        <v>3.78E-2</v>
      </c>
      <c r="AV356" s="991" t="s">
        <v>158</v>
      </c>
      <c r="AW356" s="991">
        <v>7.2599999999999998E-2</v>
      </c>
      <c r="AX356" s="991">
        <v>3.78E-2</v>
      </c>
      <c r="AY356" s="991" t="s">
        <v>158</v>
      </c>
      <c r="AZ356" s="991">
        <v>7.2599999999999998E-2</v>
      </c>
      <c r="BA356" s="991">
        <v>3.78E-2</v>
      </c>
      <c r="BB356" s="991" t="s">
        <v>158</v>
      </c>
      <c r="BC356" s="991">
        <v>7.2599999999999998E-2</v>
      </c>
      <c r="BD356" s="991">
        <v>3.78E-2</v>
      </c>
      <c r="BE356" s="991" t="s">
        <v>158</v>
      </c>
    </row>
    <row r="357" spans="1:57" s="928" customFormat="1" ht="16.5" customHeight="1" x14ac:dyDescent="0.3">
      <c r="A357" s="929"/>
      <c r="B357" s="927"/>
      <c r="C357" s="375"/>
      <c r="D357" s="375"/>
      <c r="E357" s="1275"/>
      <c r="F357" s="937" t="s">
        <v>1430</v>
      </c>
      <c r="G357" s="991">
        <v>7.2599999999999998E-2</v>
      </c>
      <c r="H357" s="991">
        <v>3.78E-2</v>
      </c>
      <c r="I357" s="991" t="s">
        <v>158</v>
      </c>
      <c r="J357" s="991">
        <v>7.2599999999999998E-2</v>
      </c>
      <c r="K357" s="991">
        <v>3.78E-2</v>
      </c>
      <c r="L357" s="991" t="s">
        <v>158</v>
      </c>
      <c r="M357" s="991">
        <v>7.2599999999999998E-2</v>
      </c>
      <c r="N357" s="991">
        <v>3.78E-2</v>
      </c>
      <c r="O357" s="991" t="s">
        <v>158</v>
      </c>
      <c r="P357" s="991">
        <v>7.2599999999999998E-2</v>
      </c>
      <c r="Q357" s="991">
        <v>3.78E-2</v>
      </c>
      <c r="R357" s="991" t="s">
        <v>158</v>
      </c>
      <c r="S357" s="991">
        <v>7.2599999999999998E-2</v>
      </c>
      <c r="T357" s="991">
        <v>3.78E-2</v>
      </c>
      <c r="U357" s="991" t="s">
        <v>158</v>
      </c>
      <c r="V357" s="991">
        <v>7.2599999999999998E-2</v>
      </c>
      <c r="W357" s="991">
        <v>3.78E-2</v>
      </c>
      <c r="X357" s="991" t="s">
        <v>158</v>
      </c>
      <c r="Y357" s="991">
        <v>7.2599999999999998E-2</v>
      </c>
      <c r="Z357" s="991">
        <v>3.78E-2</v>
      </c>
      <c r="AA357" s="991" t="s">
        <v>158</v>
      </c>
      <c r="AB357" s="991">
        <v>7.2599999999999998E-2</v>
      </c>
      <c r="AC357" s="991">
        <v>3.78E-2</v>
      </c>
      <c r="AD357" s="991" t="s">
        <v>158</v>
      </c>
      <c r="AE357" s="991">
        <v>7.2599999999999998E-2</v>
      </c>
      <c r="AF357" s="991">
        <v>3.78E-2</v>
      </c>
      <c r="AG357" s="991" t="s">
        <v>158</v>
      </c>
      <c r="AH357" s="991">
        <v>7.2599999999999998E-2</v>
      </c>
      <c r="AI357" s="991">
        <v>3.78E-2</v>
      </c>
      <c r="AJ357" s="991" t="s">
        <v>158</v>
      </c>
      <c r="AK357" s="991">
        <v>7.2599999999999998E-2</v>
      </c>
      <c r="AL357" s="991">
        <v>3.78E-2</v>
      </c>
      <c r="AM357" s="991" t="s">
        <v>158</v>
      </c>
      <c r="AN357" s="991">
        <v>7.2599999999999998E-2</v>
      </c>
      <c r="AO357" s="991">
        <v>3.78E-2</v>
      </c>
      <c r="AP357" s="991" t="s">
        <v>158</v>
      </c>
      <c r="AQ357" s="991">
        <v>7.2599999999999998E-2</v>
      </c>
      <c r="AR357" s="991">
        <v>3.78E-2</v>
      </c>
      <c r="AS357" s="991" t="s">
        <v>158</v>
      </c>
      <c r="AT357" s="991">
        <v>7.2599999999999998E-2</v>
      </c>
      <c r="AU357" s="991">
        <v>3.78E-2</v>
      </c>
      <c r="AV357" s="991" t="s">
        <v>158</v>
      </c>
      <c r="AW357" s="991">
        <v>7.2599999999999998E-2</v>
      </c>
      <c r="AX357" s="991">
        <v>3.78E-2</v>
      </c>
      <c r="AY357" s="991" t="s">
        <v>158</v>
      </c>
      <c r="AZ357" s="991">
        <v>7.2599999999999998E-2</v>
      </c>
      <c r="BA357" s="991">
        <v>3.78E-2</v>
      </c>
      <c r="BB357" s="991" t="s">
        <v>158</v>
      </c>
      <c r="BC357" s="991">
        <v>7.2599999999999998E-2</v>
      </c>
      <c r="BD357" s="991">
        <v>3.78E-2</v>
      </c>
      <c r="BE357" s="991" t="s">
        <v>158</v>
      </c>
    </row>
    <row r="358" spans="1:57" s="928" customFormat="1" ht="16.5" customHeight="1" x14ac:dyDescent="0.3">
      <c r="A358" s="929"/>
      <c r="B358" s="927"/>
      <c r="C358" s="375"/>
      <c r="D358" s="375"/>
      <c r="E358" s="1275"/>
      <c r="F358" s="937" t="s">
        <v>1431</v>
      </c>
      <c r="G358" s="991">
        <v>7.2599999999999998E-2</v>
      </c>
      <c r="H358" s="991">
        <v>3.78E-2</v>
      </c>
      <c r="I358" s="991" t="s">
        <v>158</v>
      </c>
      <c r="J358" s="991">
        <v>7.2599999999999998E-2</v>
      </c>
      <c r="K358" s="991">
        <v>3.78E-2</v>
      </c>
      <c r="L358" s="991" t="s">
        <v>158</v>
      </c>
      <c r="M358" s="991">
        <v>7.2599999999999998E-2</v>
      </c>
      <c r="N358" s="991">
        <v>3.78E-2</v>
      </c>
      <c r="O358" s="991" t="s">
        <v>158</v>
      </c>
      <c r="P358" s="991">
        <v>7.2599999999999998E-2</v>
      </c>
      <c r="Q358" s="991">
        <v>3.78E-2</v>
      </c>
      <c r="R358" s="991" t="s">
        <v>158</v>
      </c>
      <c r="S358" s="991">
        <v>7.2599999999999998E-2</v>
      </c>
      <c r="T358" s="991">
        <v>3.78E-2</v>
      </c>
      <c r="U358" s="991" t="s">
        <v>158</v>
      </c>
      <c r="V358" s="991">
        <v>7.2599999999999998E-2</v>
      </c>
      <c r="W358" s="991">
        <v>3.78E-2</v>
      </c>
      <c r="X358" s="991" t="s">
        <v>158</v>
      </c>
      <c r="Y358" s="991">
        <v>7.2599999999999998E-2</v>
      </c>
      <c r="Z358" s="991">
        <v>3.78E-2</v>
      </c>
      <c r="AA358" s="991" t="s">
        <v>158</v>
      </c>
      <c r="AB358" s="991">
        <v>7.2599999999999998E-2</v>
      </c>
      <c r="AC358" s="991">
        <v>3.78E-2</v>
      </c>
      <c r="AD358" s="991" t="s">
        <v>158</v>
      </c>
      <c r="AE358" s="991">
        <v>7.2599999999999998E-2</v>
      </c>
      <c r="AF358" s="991">
        <v>3.78E-2</v>
      </c>
      <c r="AG358" s="991" t="s">
        <v>158</v>
      </c>
      <c r="AH358" s="991">
        <v>7.2599999999999998E-2</v>
      </c>
      <c r="AI358" s="991">
        <v>3.78E-2</v>
      </c>
      <c r="AJ358" s="991" t="s">
        <v>158</v>
      </c>
      <c r="AK358" s="991">
        <v>7.2599999999999998E-2</v>
      </c>
      <c r="AL358" s="991">
        <v>3.78E-2</v>
      </c>
      <c r="AM358" s="991" t="s">
        <v>158</v>
      </c>
      <c r="AN358" s="991">
        <v>7.2599999999999998E-2</v>
      </c>
      <c r="AO358" s="991">
        <v>3.78E-2</v>
      </c>
      <c r="AP358" s="991" t="s">
        <v>158</v>
      </c>
      <c r="AQ358" s="991">
        <v>7.2599999999999998E-2</v>
      </c>
      <c r="AR358" s="991">
        <v>3.78E-2</v>
      </c>
      <c r="AS358" s="991" t="s">
        <v>158</v>
      </c>
      <c r="AT358" s="991">
        <v>7.2599999999999998E-2</v>
      </c>
      <c r="AU358" s="991">
        <v>3.78E-2</v>
      </c>
      <c r="AV358" s="991" t="s">
        <v>158</v>
      </c>
      <c r="AW358" s="991">
        <v>7.2599999999999998E-2</v>
      </c>
      <c r="AX358" s="991">
        <v>3.78E-2</v>
      </c>
      <c r="AY358" s="991" t="s">
        <v>158</v>
      </c>
      <c r="AZ358" s="991">
        <v>7.2599999999999998E-2</v>
      </c>
      <c r="BA358" s="991">
        <v>3.78E-2</v>
      </c>
      <c r="BB358" s="991" t="s">
        <v>158</v>
      </c>
      <c r="BC358" s="991">
        <v>7.2599999999999998E-2</v>
      </c>
      <c r="BD358" s="991">
        <v>3.78E-2</v>
      </c>
      <c r="BE358" s="991" t="s">
        <v>158</v>
      </c>
    </row>
    <row r="359" spans="1:57" s="928" customFormat="1" ht="16.5" customHeight="1" x14ac:dyDescent="0.3">
      <c r="A359" s="929"/>
      <c r="B359" s="927"/>
      <c r="C359" s="375"/>
      <c r="D359" s="375"/>
      <c r="E359" s="1275"/>
      <c r="F359" s="937" t="s">
        <v>1432</v>
      </c>
      <c r="G359" s="991">
        <v>7.2599999999999998E-2</v>
      </c>
      <c r="H359" s="991">
        <v>3.78E-2</v>
      </c>
      <c r="I359" s="991" t="s">
        <v>158</v>
      </c>
      <c r="J359" s="991">
        <v>7.2599999999999998E-2</v>
      </c>
      <c r="K359" s="991">
        <v>3.78E-2</v>
      </c>
      <c r="L359" s="991" t="s">
        <v>158</v>
      </c>
      <c r="M359" s="991">
        <v>7.2599999999999998E-2</v>
      </c>
      <c r="N359" s="991">
        <v>3.78E-2</v>
      </c>
      <c r="O359" s="991" t="s">
        <v>158</v>
      </c>
      <c r="P359" s="991">
        <v>7.2599999999999998E-2</v>
      </c>
      <c r="Q359" s="991">
        <v>3.78E-2</v>
      </c>
      <c r="R359" s="991" t="s">
        <v>158</v>
      </c>
      <c r="S359" s="991">
        <v>7.2599999999999998E-2</v>
      </c>
      <c r="T359" s="991">
        <v>3.78E-2</v>
      </c>
      <c r="U359" s="991" t="s">
        <v>158</v>
      </c>
      <c r="V359" s="991">
        <v>7.2599999999999998E-2</v>
      </c>
      <c r="W359" s="991">
        <v>3.78E-2</v>
      </c>
      <c r="X359" s="991" t="s">
        <v>158</v>
      </c>
      <c r="Y359" s="991">
        <v>7.2599999999999998E-2</v>
      </c>
      <c r="Z359" s="991">
        <v>3.78E-2</v>
      </c>
      <c r="AA359" s="991" t="s">
        <v>158</v>
      </c>
      <c r="AB359" s="991">
        <v>7.2599999999999998E-2</v>
      </c>
      <c r="AC359" s="991">
        <v>3.78E-2</v>
      </c>
      <c r="AD359" s="991" t="s">
        <v>158</v>
      </c>
      <c r="AE359" s="991">
        <v>7.2599999999999998E-2</v>
      </c>
      <c r="AF359" s="991">
        <v>3.78E-2</v>
      </c>
      <c r="AG359" s="991" t="s">
        <v>158</v>
      </c>
      <c r="AH359" s="991">
        <v>7.2599999999999998E-2</v>
      </c>
      <c r="AI359" s="991">
        <v>3.78E-2</v>
      </c>
      <c r="AJ359" s="991" t="s">
        <v>158</v>
      </c>
      <c r="AK359" s="991">
        <v>7.2599999999999998E-2</v>
      </c>
      <c r="AL359" s="991">
        <v>3.78E-2</v>
      </c>
      <c r="AM359" s="991" t="s">
        <v>158</v>
      </c>
      <c r="AN359" s="991">
        <v>7.2599999999999998E-2</v>
      </c>
      <c r="AO359" s="991">
        <v>3.78E-2</v>
      </c>
      <c r="AP359" s="991" t="s">
        <v>158</v>
      </c>
      <c r="AQ359" s="991">
        <v>7.2599999999999998E-2</v>
      </c>
      <c r="AR359" s="991">
        <v>3.78E-2</v>
      </c>
      <c r="AS359" s="991" t="s">
        <v>158</v>
      </c>
      <c r="AT359" s="991">
        <v>7.2599999999999998E-2</v>
      </c>
      <c r="AU359" s="991">
        <v>3.78E-2</v>
      </c>
      <c r="AV359" s="991" t="s">
        <v>158</v>
      </c>
      <c r="AW359" s="991">
        <v>7.2599999999999998E-2</v>
      </c>
      <c r="AX359" s="991">
        <v>3.78E-2</v>
      </c>
      <c r="AY359" s="991" t="s">
        <v>158</v>
      </c>
      <c r="AZ359" s="991">
        <v>7.2599999999999998E-2</v>
      </c>
      <c r="BA359" s="991">
        <v>3.78E-2</v>
      </c>
      <c r="BB359" s="991" t="s">
        <v>158</v>
      </c>
      <c r="BC359" s="991">
        <v>7.2599999999999998E-2</v>
      </c>
      <c r="BD359" s="991">
        <v>3.78E-2</v>
      </c>
      <c r="BE359" s="991" t="s">
        <v>158</v>
      </c>
    </row>
    <row r="360" spans="1:57" s="928" customFormat="1" ht="16.5" customHeight="1" x14ac:dyDescent="0.3">
      <c r="A360" s="929"/>
      <c r="B360" s="927"/>
      <c r="C360" s="375"/>
      <c r="D360" s="375"/>
      <c r="E360" s="1275"/>
      <c r="F360" s="937" t="s">
        <v>1433</v>
      </c>
      <c r="G360" s="991">
        <v>7.2599999999999998E-2</v>
      </c>
      <c r="H360" s="991">
        <v>3.78E-2</v>
      </c>
      <c r="I360" s="991" t="s">
        <v>158</v>
      </c>
      <c r="J360" s="991">
        <v>7.2599999999999998E-2</v>
      </c>
      <c r="K360" s="991">
        <v>3.78E-2</v>
      </c>
      <c r="L360" s="991" t="s">
        <v>158</v>
      </c>
      <c r="M360" s="991">
        <v>7.2599999999999998E-2</v>
      </c>
      <c r="N360" s="991">
        <v>3.78E-2</v>
      </c>
      <c r="O360" s="991" t="s">
        <v>158</v>
      </c>
      <c r="P360" s="991">
        <v>7.2599999999999998E-2</v>
      </c>
      <c r="Q360" s="991">
        <v>3.78E-2</v>
      </c>
      <c r="R360" s="991" t="s">
        <v>158</v>
      </c>
      <c r="S360" s="991">
        <v>7.2599999999999998E-2</v>
      </c>
      <c r="T360" s="991">
        <v>3.78E-2</v>
      </c>
      <c r="U360" s="991" t="s">
        <v>158</v>
      </c>
      <c r="V360" s="991">
        <v>7.2599999999999998E-2</v>
      </c>
      <c r="W360" s="991">
        <v>3.78E-2</v>
      </c>
      <c r="X360" s="991" t="s">
        <v>158</v>
      </c>
      <c r="Y360" s="991">
        <v>7.2599999999999998E-2</v>
      </c>
      <c r="Z360" s="991">
        <v>3.78E-2</v>
      </c>
      <c r="AA360" s="991" t="s">
        <v>158</v>
      </c>
      <c r="AB360" s="991">
        <v>7.2599999999999998E-2</v>
      </c>
      <c r="AC360" s="991">
        <v>3.78E-2</v>
      </c>
      <c r="AD360" s="991" t="s">
        <v>158</v>
      </c>
      <c r="AE360" s="991">
        <v>7.2599999999999998E-2</v>
      </c>
      <c r="AF360" s="991">
        <v>3.78E-2</v>
      </c>
      <c r="AG360" s="991" t="s">
        <v>158</v>
      </c>
      <c r="AH360" s="991">
        <v>7.2599999999999998E-2</v>
      </c>
      <c r="AI360" s="991">
        <v>3.78E-2</v>
      </c>
      <c r="AJ360" s="991" t="s">
        <v>158</v>
      </c>
      <c r="AK360" s="991">
        <v>7.2599999999999998E-2</v>
      </c>
      <c r="AL360" s="991">
        <v>3.78E-2</v>
      </c>
      <c r="AM360" s="991" t="s">
        <v>158</v>
      </c>
      <c r="AN360" s="991">
        <v>7.2599999999999998E-2</v>
      </c>
      <c r="AO360" s="991">
        <v>3.78E-2</v>
      </c>
      <c r="AP360" s="991" t="s">
        <v>158</v>
      </c>
      <c r="AQ360" s="991">
        <v>7.2599999999999998E-2</v>
      </c>
      <c r="AR360" s="991">
        <v>3.78E-2</v>
      </c>
      <c r="AS360" s="991" t="s">
        <v>158</v>
      </c>
      <c r="AT360" s="991">
        <v>7.2599999999999998E-2</v>
      </c>
      <c r="AU360" s="991">
        <v>3.78E-2</v>
      </c>
      <c r="AV360" s="991" t="s">
        <v>158</v>
      </c>
      <c r="AW360" s="991">
        <v>7.2599999999999998E-2</v>
      </c>
      <c r="AX360" s="991">
        <v>3.78E-2</v>
      </c>
      <c r="AY360" s="991" t="s">
        <v>158</v>
      </c>
      <c r="AZ360" s="991">
        <v>7.2599999999999998E-2</v>
      </c>
      <c r="BA360" s="991">
        <v>3.78E-2</v>
      </c>
      <c r="BB360" s="991" t="s">
        <v>158</v>
      </c>
      <c r="BC360" s="991">
        <v>7.2599999999999998E-2</v>
      </c>
      <c r="BD360" s="991">
        <v>3.78E-2</v>
      </c>
      <c r="BE360" s="991" t="s">
        <v>158</v>
      </c>
    </row>
    <row r="361" spans="1:57" s="928" customFormat="1" ht="16.5" customHeight="1" x14ac:dyDescent="0.3">
      <c r="A361" s="929"/>
      <c r="B361" s="927"/>
      <c r="C361" s="375"/>
      <c r="D361" s="375"/>
      <c r="E361" s="1275"/>
      <c r="F361" s="937" t="s">
        <v>1434</v>
      </c>
      <c r="G361" s="991">
        <v>7.2599999999999998E-2</v>
      </c>
      <c r="H361" s="991">
        <v>3.78E-2</v>
      </c>
      <c r="I361" s="991" t="s">
        <v>158</v>
      </c>
      <c r="J361" s="991">
        <v>7.2599999999999998E-2</v>
      </c>
      <c r="K361" s="991">
        <v>3.78E-2</v>
      </c>
      <c r="L361" s="991" t="s">
        <v>158</v>
      </c>
      <c r="M361" s="991">
        <v>7.2599999999999998E-2</v>
      </c>
      <c r="N361" s="991">
        <v>3.78E-2</v>
      </c>
      <c r="O361" s="991" t="s">
        <v>158</v>
      </c>
      <c r="P361" s="991">
        <v>7.2599999999999998E-2</v>
      </c>
      <c r="Q361" s="991">
        <v>3.78E-2</v>
      </c>
      <c r="R361" s="991" t="s">
        <v>158</v>
      </c>
      <c r="S361" s="991">
        <v>7.2599999999999998E-2</v>
      </c>
      <c r="T361" s="991">
        <v>3.78E-2</v>
      </c>
      <c r="U361" s="991" t="s">
        <v>158</v>
      </c>
      <c r="V361" s="991">
        <v>7.2599999999999998E-2</v>
      </c>
      <c r="W361" s="991">
        <v>3.78E-2</v>
      </c>
      <c r="X361" s="991" t="s">
        <v>158</v>
      </c>
      <c r="Y361" s="991">
        <v>7.2599999999999998E-2</v>
      </c>
      <c r="Z361" s="991">
        <v>3.78E-2</v>
      </c>
      <c r="AA361" s="991" t="s">
        <v>158</v>
      </c>
      <c r="AB361" s="991">
        <v>7.2599999999999998E-2</v>
      </c>
      <c r="AC361" s="991">
        <v>3.78E-2</v>
      </c>
      <c r="AD361" s="991" t="s">
        <v>158</v>
      </c>
      <c r="AE361" s="991">
        <v>7.2599999999999998E-2</v>
      </c>
      <c r="AF361" s="991">
        <v>3.78E-2</v>
      </c>
      <c r="AG361" s="991" t="s">
        <v>158</v>
      </c>
      <c r="AH361" s="991">
        <v>7.2599999999999998E-2</v>
      </c>
      <c r="AI361" s="991">
        <v>3.78E-2</v>
      </c>
      <c r="AJ361" s="991" t="s">
        <v>158</v>
      </c>
      <c r="AK361" s="991">
        <v>7.2599999999999998E-2</v>
      </c>
      <c r="AL361" s="991">
        <v>3.78E-2</v>
      </c>
      <c r="AM361" s="991" t="s">
        <v>158</v>
      </c>
      <c r="AN361" s="991">
        <v>7.2599999999999998E-2</v>
      </c>
      <c r="AO361" s="991">
        <v>3.78E-2</v>
      </c>
      <c r="AP361" s="991" t="s">
        <v>158</v>
      </c>
      <c r="AQ361" s="991">
        <v>7.2599999999999998E-2</v>
      </c>
      <c r="AR361" s="991">
        <v>3.78E-2</v>
      </c>
      <c r="AS361" s="991" t="s">
        <v>158</v>
      </c>
      <c r="AT361" s="991">
        <v>7.2599999999999998E-2</v>
      </c>
      <c r="AU361" s="991">
        <v>3.78E-2</v>
      </c>
      <c r="AV361" s="991" t="s">
        <v>158</v>
      </c>
      <c r="AW361" s="991">
        <v>7.2599999999999998E-2</v>
      </c>
      <c r="AX361" s="991">
        <v>3.78E-2</v>
      </c>
      <c r="AY361" s="991" t="s">
        <v>158</v>
      </c>
      <c r="AZ361" s="991">
        <v>7.2599999999999998E-2</v>
      </c>
      <c r="BA361" s="991">
        <v>3.78E-2</v>
      </c>
      <c r="BB361" s="991" t="s">
        <v>158</v>
      </c>
      <c r="BC361" s="991">
        <v>7.2599999999999998E-2</v>
      </c>
      <c r="BD361" s="991">
        <v>3.78E-2</v>
      </c>
      <c r="BE361" s="991" t="s">
        <v>158</v>
      </c>
    </row>
    <row r="362" spans="1:57" s="928" customFormat="1" ht="16.5" customHeight="1" x14ac:dyDescent="0.3">
      <c r="A362" s="929"/>
      <c r="B362" s="927"/>
      <c r="C362" s="375"/>
      <c r="D362" s="375"/>
      <c r="E362" s="1275"/>
      <c r="F362" s="937" t="s">
        <v>1435</v>
      </c>
      <c r="G362" s="991">
        <v>7.2599999999999998E-2</v>
      </c>
      <c r="H362" s="991">
        <v>3.78E-2</v>
      </c>
      <c r="I362" s="991" t="s">
        <v>158</v>
      </c>
      <c r="J362" s="991">
        <v>7.2599999999999998E-2</v>
      </c>
      <c r="K362" s="991">
        <v>3.78E-2</v>
      </c>
      <c r="L362" s="991" t="s">
        <v>158</v>
      </c>
      <c r="M362" s="991">
        <v>7.2599999999999998E-2</v>
      </c>
      <c r="N362" s="991">
        <v>3.78E-2</v>
      </c>
      <c r="O362" s="991" t="s">
        <v>158</v>
      </c>
      <c r="P362" s="991">
        <v>7.2599999999999998E-2</v>
      </c>
      <c r="Q362" s="991">
        <v>3.78E-2</v>
      </c>
      <c r="R362" s="991" t="s">
        <v>158</v>
      </c>
      <c r="S362" s="991">
        <v>7.2599999999999998E-2</v>
      </c>
      <c r="T362" s="991">
        <v>3.78E-2</v>
      </c>
      <c r="U362" s="991" t="s">
        <v>158</v>
      </c>
      <c r="V362" s="991">
        <v>7.2599999999999998E-2</v>
      </c>
      <c r="W362" s="991">
        <v>3.78E-2</v>
      </c>
      <c r="X362" s="991" t="s">
        <v>158</v>
      </c>
      <c r="Y362" s="991">
        <v>7.2599999999999998E-2</v>
      </c>
      <c r="Z362" s="991">
        <v>3.78E-2</v>
      </c>
      <c r="AA362" s="991" t="s">
        <v>158</v>
      </c>
      <c r="AB362" s="991">
        <v>7.2599999999999998E-2</v>
      </c>
      <c r="AC362" s="991">
        <v>3.78E-2</v>
      </c>
      <c r="AD362" s="991" t="s">
        <v>158</v>
      </c>
      <c r="AE362" s="991">
        <v>7.2599999999999998E-2</v>
      </c>
      <c r="AF362" s="991">
        <v>3.78E-2</v>
      </c>
      <c r="AG362" s="991" t="s">
        <v>158</v>
      </c>
      <c r="AH362" s="991">
        <v>7.2599999999999998E-2</v>
      </c>
      <c r="AI362" s="991">
        <v>3.78E-2</v>
      </c>
      <c r="AJ362" s="991" t="s">
        <v>158</v>
      </c>
      <c r="AK362" s="991">
        <v>7.2599999999999998E-2</v>
      </c>
      <c r="AL362" s="991">
        <v>3.78E-2</v>
      </c>
      <c r="AM362" s="991" t="s">
        <v>158</v>
      </c>
      <c r="AN362" s="991">
        <v>7.2599999999999998E-2</v>
      </c>
      <c r="AO362" s="991">
        <v>3.78E-2</v>
      </c>
      <c r="AP362" s="991" t="s">
        <v>158</v>
      </c>
      <c r="AQ362" s="991">
        <v>7.2599999999999998E-2</v>
      </c>
      <c r="AR362" s="991">
        <v>3.78E-2</v>
      </c>
      <c r="AS362" s="991" t="s">
        <v>158</v>
      </c>
      <c r="AT362" s="991">
        <v>7.2599999999999998E-2</v>
      </c>
      <c r="AU362" s="991">
        <v>3.78E-2</v>
      </c>
      <c r="AV362" s="991" t="s">
        <v>158</v>
      </c>
      <c r="AW362" s="991">
        <v>7.2599999999999998E-2</v>
      </c>
      <c r="AX362" s="991">
        <v>3.78E-2</v>
      </c>
      <c r="AY362" s="991" t="s">
        <v>158</v>
      </c>
      <c r="AZ362" s="991">
        <v>7.2599999999999998E-2</v>
      </c>
      <c r="BA362" s="991">
        <v>3.78E-2</v>
      </c>
      <c r="BB362" s="991" t="s">
        <v>158</v>
      </c>
      <c r="BC362" s="991">
        <v>7.2599999999999998E-2</v>
      </c>
      <c r="BD362" s="991">
        <v>3.78E-2</v>
      </c>
      <c r="BE362" s="991" t="s">
        <v>158</v>
      </c>
    </row>
    <row r="363" spans="1:57" s="928" customFormat="1" ht="16.5" customHeight="1" x14ac:dyDescent="0.3">
      <c r="A363" s="929"/>
      <c r="B363" s="927"/>
      <c r="C363" s="375"/>
      <c r="D363" s="375"/>
      <c r="E363" s="1275"/>
      <c r="F363" s="937" t="s">
        <v>1436</v>
      </c>
      <c r="G363" s="991">
        <v>7.2599999999999998E-2</v>
      </c>
      <c r="H363" s="991">
        <v>3.78E-2</v>
      </c>
      <c r="I363" s="991" t="s">
        <v>158</v>
      </c>
      <c r="J363" s="991">
        <v>7.2599999999999998E-2</v>
      </c>
      <c r="K363" s="991">
        <v>3.78E-2</v>
      </c>
      <c r="L363" s="991" t="s">
        <v>158</v>
      </c>
      <c r="M363" s="991">
        <v>7.2599999999999998E-2</v>
      </c>
      <c r="N363" s="991">
        <v>3.78E-2</v>
      </c>
      <c r="O363" s="991" t="s">
        <v>158</v>
      </c>
      <c r="P363" s="991">
        <v>7.2599999999999998E-2</v>
      </c>
      <c r="Q363" s="991">
        <v>3.78E-2</v>
      </c>
      <c r="R363" s="991" t="s">
        <v>158</v>
      </c>
      <c r="S363" s="991">
        <v>7.2599999999999998E-2</v>
      </c>
      <c r="T363" s="991">
        <v>3.78E-2</v>
      </c>
      <c r="U363" s="991" t="s">
        <v>158</v>
      </c>
      <c r="V363" s="991">
        <v>7.2599999999999998E-2</v>
      </c>
      <c r="W363" s="991">
        <v>3.78E-2</v>
      </c>
      <c r="X363" s="991" t="s">
        <v>158</v>
      </c>
      <c r="Y363" s="991">
        <v>7.2599999999999998E-2</v>
      </c>
      <c r="Z363" s="991">
        <v>3.78E-2</v>
      </c>
      <c r="AA363" s="991" t="s">
        <v>158</v>
      </c>
      <c r="AB363" s="991">
        <v>7.2599999999999998E-2</v>
      </c>
      <c r="AC363" s="991">
        <v>3.78E-2</v>
      </c>
      <c r="AD363" s="991" t="s">
        <v>158</v>
      </c>
      <c r="AE363" s="991">
        <v>7.2599999999999998E-2</v>
      </c>
      <c r="AF363" s="991">
        <v>3.78E-2</v>
      </c>
      <c r="AG363" s="991" t="s">
        <v>158</v>
      </c>
      <c r="AH363" s="991">
        <v>7.2599999999999998E-2</v>
      </c>
      <c r="AI363" s="991">
        <v>3.78E-2</v>
      </c>
      <c r="AJ363" s="991" t="s">
        <v>158</v>
      </c>
      <c r="AK363" s="991">
        <v>7.2599999999999998E-2</v>
      </c>
      <c r="AL363" s="991">
        <v>3.78E-2</v>
      </c>
      <c r="AM363" s="991" t="s">
        <v>158</v>
      </c>
      <c r="AN363" s="991">
        <v>7.2599999999999998E-2</v>
      </c>
      <c r="AO363" s="991">
        <v>3.78E-2</v>
      </c>
      <c r="AP363" s="991" t="s">
        <v>158</v>
      </c>
      <c r="AQ363" s="991">
        <v>7.2599999999999998E-2</v>
      </c>
      <c r="AR363" s="991">
        <v>3.78E-2</v>
      </c>
      <c r="AS363" s="991" t="s">
        <v>158</v>
      </c>
      <c r="AT363" s="991">
        <v>7.2599999999999998E-2</v>
      </c>
      <c r="AU363" s="991">
        <v>3.78E-2</v>
      </c>
      <c r="AV363" s="991" t="s">
        <v>158</v>
      </c>
      <c r="AW363" s="991">
        <v>7.2599999999999998E-2</v>
      </c>
      <c r="AX363" s="991">
        <v>3.78E-2</v>
      </c>
      <c r="AY363" s="991" t="s">
        <v>158</v>
      </c>
      <c r="AZ363" s="991">
        <v>7.2599999999999998E-2</v>
      </c>
      <c r="BA363" s="991">
        <v>3.78E-2</v>
      </c>
      <c r="BB363" s="991" t="s">
        <v>158</v>
      </c>
      <c r="BC363" s="991">
        <v>7.2599999999999998E-2</v>
      </c>
      <c r="BD363" s="991">
        <v>3.78E-2</v>
      </c>
      <c r="BE363" s="991" t="s">
        <v>158</v>
      </c>
    </row>
    <row r="364" spans="1:57" s="928" customFormat="1" ht="16.5" customHeight="1" x14ac:dyDescent="0.3">
      <c r="A364" s="929"/>
      <c r="B364" s="927"/>
      <c r="C364" s="375"/>
      <c r="D364" s="375"/>
      <c r="E364" s="1275"/>
      <c r="F364" s="937" t="s">
        <v>1437</v>
      </c>
      <c r="G364" s="991">
        <v>7.2599999999999998E-2</v>
      </c>
      <c r="H364" s="991">
        <v>3.78E-2</v>
      </c>
      <c r="I364" s="991" t="s">
        <v>158</v>
      </c>
      <c r="J364" s="991">
        <v>7.2599999999999998E-2</v>
      </c>
      <c r="K364" s="991">
        <v>3.78E-2</v>
      </c>
      <c r="L364" s="991" t="s">
        <v>158</v>
      </c>
      <c r="M364" s="991">
        <v>7.2599999999999998E-2</v>
      </c>
      <c r="N364" s="991">
        <v>3.78E-2</v>
      </c>
      <c r="O364" s="991" t="s">
        <v>158</v>
      </c>
      <c r="P364" s="991">
        <v>7.2599999999999998E-2</v>
      </c>
      <c r="Q364" s="991">
        <v>3.78E-2</v>
      </c>
      <c r="R364" s="991" t="s">
        <v>158</v>
      </c>
      <c r="S364" s="991">
        <v>7.2599999999999998E-2</v>
      </c>
      <c r="T364" s="991">
        <v>3.78E-2</v>
      </c>
      <c r="U364" s="991" t="s">
        <v>158</v>
      </c>
      <c r="V364" s="991">
        <v>7.2599999999999998E-2</v>
      </c>
      <c r="W364" s="991">
        <v>3.78E-2</v>
      </c>
      <c r="X364" s="991" t="s">
        <v>158</v>
      </c>
      <c r="Y364" s="991">
        <v>7.2599999999999998E-2</v>
      </c>
      <c r="Z364" s="991">
        <v>3.78E-2</v>
      </c>
      <c r="AA364" s="991" t="s">
        <v>158</v>
      </c>
      <c r="AB364" s="991">
        <v>7.2599999999999998E-2</v>
      </c>
      <c r="AC364" s="991">
        <v>3.78E-2</v>
      </c>
      <c r="AD364" s="991" t="s">
        <v>158</v>
      </c>
      <c r="AE364" s="991">
        <v>7.2599999999999998E-2</v>
      </c>
      <c r="AF364" s="991">
        <v>3.78E-2</v>
      </c>
      <c r="AG364" s="991" t="s">
        <v>158</v>
      </c>
      <c r="AH364" s="991">
        <v>7.2599999999999998E-2</v>
      </c>
      <c r="AI364" s="991">
        <v>3.78E-2</v>
      </c>
      <c r="AJ364" s="991" t="s">
        <v>158</v>
      </c>
      <c r="AK364" s="991">
        <v>7.2599999999999998E-2</v>
      </c>
      <c r="AL364" s="991">
        <v>3.78E-2</v>
      </c>
      <c r="AM364" s="991" t="s">
        <v>158</v>
      </c>
      <c r="AN364" s="991">
        <v>7.2599999999999998E-2</v>
      </c>
      <c r="AO364" s="991">
        <v>3.78E-2</v>
      </c>
      <c r="AP364" s="991" t="s">
        <v>158</v>
      </c>
      <c r="AQ364" s="991">
        <v>7.2599999999999998E-2</v>
      </c>
      <c r="AR364" s="991">
        <v>3.78E-2</v>
      </c>
      <c r="AS364" s="991" t="s">
        <v>158</v>
      </c>
      <c r="AT364" s="991">
        <v>7.2599999999999998E-2</v>
      </c>
      <c r="AU364" s="991">
        <v>3.78E-2</v>
      </c>
      <c r="AV364" s="991" t="s">
        <v>158</v>
      </c>
      <c r="AW364" s="991">
        <v>7.2599999999999998E-2</v>
      </c>
      <c r="AX364" s="991">
        <v>3.78E-2</v>
      </c>
      <c r="AY364" s="991" t="s">
        <v>158</v>
      </c>
      <c r="AZ364" s="991">
        <v>7.2599999999999998E-2</v>
      </c>
      <c r="BA364" s="991">
        <v>3.78E-2</v>
      </c>
      <c r="BB364" s="991" t="s">
        <v>158</v>
      </c>
      <c r="BC364" s="991">
        <v>7.2599999999999998E-2</v>
      </c>
      <c r="BD364" s="991">
        <v>3.78E-2</v>
      </c>
      <c r="BE364" s="991" t="s">
        <v>158</v>
      </c>
    </row>
    <row r="365" spans="1:57" s="928" customFormat="1" ht="16.5" customHeight="1" x14ac:dyDescent="0.3">
      <c r="A365" s="929"/>
      <c r="B365" s="927"/>
      <c r="C365" s="375"/>
      <c r="D365" s="375"/>
      <c r="E365" s="1275"/>
      <c r="F365" s="937" t="s">
        <v>1438</v>
      </c>
      <c r="G365" s="991">
        <v>7.2599999999999998E-2</v>
      </c>
      <c r="H365" s="991">
        <v>3.78E-2</v>
      </c>
      <c r="I365" s="991" t="s">
        <v>158</v>
      </c>
      <c r="J365" s="991">
        <v>7.2599999999999998E-2</v>
      </c>
      <c r="K365" s="991">
        <v>3.78E-2</v>
      </c>
      <c r="L365" s="991" t="s">
        <v>158</v>
      </c>
      <c r="M365" s="991">
        <v>7.2599999999999998E-2</v>
      </c>
      <c r="N365" s="991">
        <v>3.78E-2</v>
      </c>
      <c r="O365" s="991" t="s">
        <v>158</v>
      </c>
      <c r="P365" s="991">
        <v>7.2599999999999998E-2</v>
      </c>
      <c r="Q365" s="991">
        <v>3.78E-2</v>
      </c>
      <c r="R365" s="991" t="s">
        <v>158</v>
      </c>
      <c r="S365" s="991">
        <v>7.2599999999999998E-2</v>
      </c>
      <c r="T365" s="991">
        <v>3.78E-2</v>
      </c>
      <c r="U365" s="991" t="s">
        <v>158</v>
      </c>
      <c r="V365" s="991">
        <v>7.2599999999999998E-2</v>
      </c>
      <c r="W365" s="991">
        <v>3.78E-2</v>
      </c>
      <c r="X365" s="991" t="s">
        <v>158</v>
      </c>
      <c r="Y365" s="991">
        <v>7.2599999999999998E-2</v>
      </c>
      <c r="Z365" s="991">
        <v>3.78E-2</v>
      </c>
      <c r="AA365" s="991" t="s">
        <v>158</v>
      </c>
      <c r="AB365" s="991">
        <v>7.2599999999999998E-2</v>
      </c>
      <c r="AC365" s="991">
        <v>3.78E-2</v>
      </c>
      <c r="AD365" s="991" t="s">
        <v>158</v>
      </c>
      <c r="AE365" s="991">
        <v>7.2599999999999998E-2</v>
      </c>
      <c r="AF365" s="991">
        <v>3.78E-2</v>
      </c>
      <c r="AG365" s="991" t="s">
        <v>158</v>
      </c>
      <c r="AH365" s="991">
        <v>7.2599999999999998E-2</v>
      </c>
      <c r="AI365" s="991">
        <v>3.78E-2</v>
      </c>
      <c r="AJ365" s="991" t="s">
        <v>158</v>
      </c>
      <c r="AK365" s="991">
        <v>7.2599999999999998E-2</v>
      </c>
      <c r="AL365" s="991">
        <v>3.78E-2</v>
      </c>
      <c r="AM365" s="991" t="s">
        <v>158</v>
      </c>
      <c r="AN365" s="991">
        <v>7.2599999999999998E-2</v>
      </c>
      <c r="AO365" s="991">
        <v>3.78E-2</v>
      </c>
      <c r="AP365" s="991" t="s">
        <v>158</v>
      </c>
      <c r="AQ365" s="991">
        <v>7.2599999999999998E-2</v>
      </c>
      <c r="AR365" s="991">
        <v>3.78E-2</v>
      </c>
      <c r="AS365" s="991" t="s">
        <v>158</v>
      </c>
      <c r="AT365" s="991">
        <v>7.2599999999999998E-2</v>
      </c>
      <c r="AU365" s="991">
        <v>3.78E-2</v>
      </c>
      <c r="AV365" s="991" t="s">
        <v>158</v>
      </c>
      <c r="AW365" s="991">
        <v>7.2599999999999998E-2</v>
      </c>
      <c r="AX365" s="991">
        <v>3.78E-2</v>
      </c>
      <c r="AY365" s="991" t="s">
        <v>158</v>
      </c>
      <c r="AZ365" s="991">
        <v>7.2599999999999998E-2</v>
      </c>
      <c r="BA365" s="991">
        <v>3.78E-2</v>
      </c>
      <c r="BB365" s="991" t="s">
        <v>158</v>
      </c>
      <c r="BC365" s="991">
        <v>7.2599999999999998E-2</v>
      </c>
      <c r="BD365" s="991">
        <v>3.78E-2</v>
      </c>
      <c r="BE365" s="991" t="s">
        <v>158</v>
      </c>
    </row>
    <row r="366" spans="1:57" s="928" customFormat="1" ht="16.5" customHeight="1" x14ac:dyDescent="0.3">
      <c r="A366" s="929"/>
      <c r="B366" s="927"/>
      <c r="C366" s="375"/>
      <c r="D366" s="375"/>
      <c r="E366" s="1275"/>
      <c r="F366" s="937" t="s">
        <v>1439</v>
      </c>
      <c r="G366" s="991">
        <v>7.2599999999999998E-2</v>
      </c>
      <c r="H366" s="991">
        <v>3.78E-2</v>
      </c>
      <c r="I366" s="991" t="s">
        <v>158</v>
      </c>
      <c r="J366" s="991">
        <v>7.2599999999999998E-2</v>
      </c>
      <c r="K366" s="991">
        <v>3.78E-2</v>
      </c>
      <c r="L366" s="991" t="s">
        <v>158</v>
      </c>
      <c r="M366" s="991">
        <v>7.2599999999999998E-2</v>
      </c>
      <c r="N366" s="991">
        <v>3.78E-2</v>
      </c>
      <c r="O366" s="991" t="s">
        <v>158</v>
      </c>
      <c r="P366" s="991">
        <v>7.2599999999999998E-2</v>
      </c>
      <c r="Q366" s="991">
        <v>3.78E-2</v>
      </c>
      <c r="R366" s="991" t="s">
        <v>158</v>
      </c>
      <c r="S366" s="991">
        <v>7.2599999999999998E-2</v>
      </c>
      <c r="T366" s="991">
        <v>3.78E-2</v>
      </c>
      <c r="U366" s="991" t="s">
        <v>158</v>
      </c>
      <c r="V366" s="991">
        <v>7.2599999999999998E-2</v>
      </c>
      <c r="W366" s="991">
        <v>3.78E-2</v>
      </c>
      <c r="X366" s="991" t="s">
        <v>158</v>
      </c>
      <c r="Y366" s="991">
        <v>7.2599999999999998E-2</v>
      </c>
      <c r="Z366" s="991">
        <v>3.78E-2</v>
      </c>
      <c r="AA366" s="991" t="s">
        <v>158</v>
      </c>
      <c r="AB366" s="991">
        <v>7.2599999999999998E-2</v>
      </c>
      <c r="AC366" s="991">
        <v>3.78E-2</v>
      </c>
      <c r="AD366" s="991" t="s">
        <v>158</v>
      </c>
      <c r="AE366" s="991">
        <v>7.2599999999999998E-2</v>
      </c>
      <c r="AF366" s="991">
        <v>3.78E-2</v>
      </c>
      <c r="AG366" s="991" t="s">
        <v>158</v>
      </c>
      <c r="AH366" s="991">
        <v>7.2599999999999998E-2</v>
      </c>
      <c r="AI366" s="991">
        <v>3.78E-2</v>
      </c>
      <c r="AJ366" s="991" t="s">
        <v>158</v>
      </c>
      <c r="AK366" s="991">
        <v>7.2599999999999998E-2</v>
      </c>
      <c r="AL366" s="991">
        <v>3.78E-2</v>
      </c>
      <c r="AM366" s="991" t="s">
        <v>158</v>
      </c>
      <c r="AN366" s="991">
        <v>7.2599999999999998E-2</v>
      </c>
      <c r="AO366" s="991">
        <v>3.78E-2</v>
      </c>
      <c r="AP366" s="991" t="s">
        <v>158</v>
      </c>
      <c r="AQ366" s="991">
        <v>7.2599999999999998E-2</v>
      </c>
      <c r="AR366" s="991">
        <v>3.78E-2</v>
      </c>
      <c r="AS366" s="991" t="s">
        <v>158</v>
      </c>
      <c r="AT366" s="991">
        <v>7.2599999999999998E-2</v>
      </c>
      <c r="AU366" s="991">
        <v>3.78E-2</v>
      </c>
      <c r="AV366" s="991" t="s">
        <v>158</v>
      </c>
      <c r="AW366" s="991">
        <v>7.2599999999999998E-2</v>
      </c>
      <c r="AX366" s="991">
        <v>3.78E-2</v>
      </c>
      <c r="AY366" s="991" t="s">
        <v>158</v>
      </c>
      <c r="AZ366" s="991">
        <v>7.2599999999999998E-2</v>
      </c>
      <c r="BA366" s="991">
        <v>3.78E-2</v>
      </c>
      <c r="BB366" s="991" t="s">
        <v>158</v>
      </c>
      <c r="BC366" s="991">
        <v>7.2599999999999998E-2</v>
      </c>
      <c r="BD366" s="991">
        <v>3.78E-2</v>
      </c>
      <c r="BE366" s="991" t="s">
        <v>158</v>
      </c>
    </row>
    <row r="367" spans="1:57" s="928" customFormat="1" ht="16.5" customHeight="1" x14ac:dyDescent="0.3">
      <c r="A367" s="929"/>
      <c r="B367" s="927"/>
      <c r="C367" s="375"/>
      <c r="D367" s="375"/>
      <c r="E367" s="1275"/>
      <c r="F367" s="937" t="s">
        <v>1440</v>
      </c>
      <c r="G367" s="991">
        <v>7.2599999999999998E-2</v>
      </c>
      <c r="H367" s="991">
        <v>3.78E-2</v>
      </c>
      <c r="I367" s="991" t="s">
        <v>158</v>
      </c>
      <c r="J367" s="991">
        <v>7.2599999999999998E-2</v>
      </c>
      <c r="K367" s="991">
        <v>3.78E-2</v>
      </c>
      <c r="L367" s="991" t="s">
        <v>158</v>
      </c>
      <c r="M367" s="991">
        <v>7.2599999999999998E-2</v>
      </c>
      <c r="N367" s="991">
        <v>3.78E-2</v>
      </c>
      <c r="O367" s="991" t="s">
        <v>158</v>
      </c>
      <c r="P367" s="991">
        <v>7.2599999999999998E-2</v>
      </c>
      <c r="Q367" s="991">
        <v>3.78E-2</v>
      </c>
      <c r="R367" s="991" t="s">
        <v>158</v>
      </c>
      <c r="S367" s="991">
        <v>7.2599999999999998E-2</v>
      </c>
      <c r="T367" s="991">
        <v>3.78E-2</v>
      </c>
      <c r="U367" s="991" t="s">
        <v>158</v>
      </c>
      <c r="V367" s="991">
        <v>7.2599999999999998E-2</v>
      </c>
      <c r="W367" s="991">
        <v>3.78E-2</v>
      </c>
      <c r="X367" s="991" t="s">
        <v>158</v>
      </c>
      <c r="Y367" s="991">
        <v>7.2599999999999998E-2</v>
      </c>
      <c r="Z367" s="991">
        <v>3.78E-2</v>
      </c>
      <c r="AA367" s="991" t="s">
        <v>158</v>
      </c>
      <c r="AB367" s="991">
        <v>7.2599999999999998E-2</v>
      </c>
      <c r="AC367" s="991">
        <v>3.78E-2</v>
      </c>
      <c r="AD367" s="991" t="s">
        <v>158</v>
      </c>
      <c r="AE367" s="991">
        <v>7.2599999999999998E-2</v>
      </c>
      <c r="AF367" s="991">
        <v>3.78E-2</v>
      </c>
      <c r="AG367" s="991" t="s">
        <v>158</v>
      </c>
      <c r="AH367" s="991">
        <v>7.2599999999999998E-2</v>
      </c>
      <c r="AI367" s="991">
        <v>3.78E-2</v>
      </c>
      <c r="AJ367" s="991" t="s">
        <v>158</v>
      </c>
      <c r="AK367" s="991">
        <v>7.2599999999999998E-2</v>
      </c>
      <c r="AL367" s="991">
        <v>3.78E-2</v>
      </c>
      <c r="AM367" s="991" t="s">
        <v>158</v>
      </c>
      <c r="AN367" s="991">
        <v>7.2599999999999998E-2</v>
      </c>
      <c r="AO367" s="991">
        <v>3.78E-2</v>
      </c>
      <c r="AP367" s="991" t="s">
        <v>158</v>
      </c>
      <c r="AQ367" s="991">
        <v>7.2599999999999998E-2</v>
      </c>
      <c r="AR367" s="991">
        <v>3.78E-2</v>
      </c>
      <c r="AS367" s="991" t="s">
        <v>158</v>
      </c>
      <c r="AT367" s="991">
        <v>7.2599999999999998E-2</v>
      </c>
      <c r="AU367" s="991">
        <v>3.78E-2</v>
      </c>
      <c r="AV367" s="991" t="s">
        <v>158</v>
      </c>
      <c r="AW367" s="991">
        <v>7.2599999999999998E-2</v>
      </c>
      <c r="AX367" s="991">
        <v>3.78E-2</v>
      </c>
      <c r="AY367" s="991" t="s">
        <v>158</v>
      </c>
      <c r="AZ367" s="991">
        <v>7.2599999999999998E-2</v>
      </c>
      <c r="BA367" s="991">
        <v>3.78E-2</v>
      </c>
      <c r="BB367" s="991" t="s">
        <v>158</v>
      </c>
      <c r="BC367" s="991">
        <v>7.2599999999999998E-2</v>
      </c>
      <c r="BD367" s="991">
        <v>3.78E-2</v>
      </c>
      <c r="BE367" s="991" t="s">
        <v>158</v>
      </c>
    </row>
    <row r="368" spans="1:57" s="928" customFormat="1" ht="16.5" customHeight="1" x14ac:dyDescent="0.3">
      <c r="A368" s="929"/>
      <c r="B368" s="927"/>
      <c r="C368" s="375"/>
      <c r="D368" s="375"/>
      <c r="E368" s="1275"/>
      <c r="F368" s="937" t="s">
        <v>1441</v>
      </c>
      <c r="G368" s="991">
        <v>7.2599999999999998E-2</v>
      </c>
      <c r="H368" s="991">
        <v>3.78E-2</v>
      </c>
      <c r="I368" s="991" t="s">
        <v>158</v>
      </c>
      <c r="J368" s="991">
        <v>7.2599999999999998E-2</v>
      </c>
      <c r="K368" s="991">
        <v>3.78E-2</v>
      </c>
      <c r="L368" s="991" t="s">
        <v>158</v>
      </c>
      <c r="M368" s="991">
        <v>7.2599999999999998E-2</v>
      </c>
      <c r="N368" s="991">
        <v>3.78E-2</v>
      </c>
      <c r="O368" s="991" t="s">
        <v>158</v>
      </c>
      <c r="P368" s="991">
        <v>7.2599999999999998E-2</v>
      </c>
      <c r="Q368" s="991">
        <v>3.78E-2</v>
      </c>
      <c r="R368" s="991" t="s">
        <v>158</v>
      </c>
      <c r="S368" s="991">
        <v>7.2599999999999998E-2</v>
      </c>
      <c r="T368" s="991">
        <v>3.78E-2</v>
      </c>
      <c r="U368" s="991" t="s">
        <v>158</v>
      </c>
      <c r="V368" s="991">
        <v>7.2599999999999998E-2</v>
      </c>
      <c r="W368" s="991">
        <v>3.78E-2</v>
      </c>
      <c r="X368" s="991" t="s">
        <v>158</v>
      </c>
      <c r="Y368" s="991">
        <v>7.2599999999999998E-2</v>
      </c>
      <c r="Z368" s="991">
        <v>3.78E-2</v>
      </c>
      <c r="AA368" s="991" t="s">
        <v>158</v>
      </c>
      <c r="AB368" s="991">
        <v>7.2599999999999998E-2</v>
      </c>
      <c r="AC368" s="991">
        <v>3.78E-2</v>
      </c>
      <c r="AD368" s="991" t="s">
        <v>158</v>
      </c>
      <c r="AE368" s="991">
        <v>7.2599999999999998E-2</v>
      </c>
      <c r="AF368" s="991">
        <v>3.78E-2</v>
      </c>
      <c r="AG368" s="991" t="s">
        <v>158</v>
      </c>
      <c r="AH368" s="991">
        <v>7.2599999999999998E-2</v>
      </c>
      <c r="AI368" s="991">
        <v>3.78E-2</v>
      </c>
      <c r="AJ368" s="991" t="s">
        <v>158</v>
      </c>
      <c r="AK368" s="991">
        <v>7.2599999999999998E-2</v>
      </c>
      <c r="AL368" s="991">
        <v>3.78E-2</v>
      </c>
      <c r="AM368" s="991" t="s">
        <v>158</v>
      </c>
      <c r="AN368" s="991">
        <v>7.2599999999999998E-2</v>
      </c>
      <c r="AO368" s="991">
        <v>3.78E-2</v>
      </c>
      <c r="AP368" s="991" t="s">
        <v>158</v>
      </c>
      <c r="AQ368" s="991">
        <v>7.2599999999999998E-2</v>
      </c>
      <c r="AR368" s="991">
        <v>3.78E-2</v>
      </c>
      <c r="AS368" s="991" t="s">
        <v>158</v>
      </c>
      <c r="AT368" s="991">
        <v>7.2599999999999998E-2</v>
      </c>
      <c r="AU368" s="991">
        <v>3.78E-2</v>
      </c>
      <c r="AV368" s="991" t="s">
        <v>158</v>
      </c>
      <c r="AW368" s="991">
        <v>7.2599999999999998E-2</v>
      </c>
      <c r="AX368" s="991">
        <v>3.78E-2</v>
      </c>
      <c r="AY368" s="991" t="s">
        <v>158</v>
      </c>
      <c r="AZ368" s="991">
        <v>7.2599999999999998E-2</v>
      </c>
      <c r="BA368" s="991">
        <v>3.78E-2</v>
      </c>
      <c r="BB368" s="991" t="s">
        <v>158</v>
      </c>
      <c r="BC368" s="991">
        <v>7.2599999999999998E-2</v>
      </c>
      <c r="BD368" s="991">
        <v>3.78E-2</v>
      </c>
      <c r="BE368" s="991" t="s">
        <v>158</v>
      </c>
    </row>
    <row r="369" spans="1:57" s="928" customFormat="1" ht="16.5" customHeight="1" x14ac:dyDescent="0.3">
      <c r="A369" s="929"/>
      <c r="B369" s="927"/>
      <c r="C369" s="375"/>
      <c r="D369" s="375"/>
      <c r="E369" s="1275"/>
      <c r="F369" s="937" t="s">
        <v>1442</v>
      </c>
      <c r="G369" s="991">
        <v>7.2599999999999998E-2</v>
      </c>
      <c r="H369" s="991">
        <v>3.78E-2</v>
      </c>
      <c r="I369" s="991" t="s">
        <v>158</v>
      </c>
      <c r="J369" s="991">
        <v>7.2599999999999998E-2</v>
      </c>
      <c r="K369" s="991">
        <v>3.78E-2</v>
      </c>
      <c r="L369" s="991" t="s">
        <v>158</v>
      </c>
      <c r="M369" s="991">
        <v>7.2599999999999998E-2</v>
      </c>
      <c r="N369" s="991">
        <v>3.78E-2</v>
      </c>
      <c r="O369" s="991" t="s">
        <v>158</v>
      </c>
      <c r="P369" s="991">
        <v>7.2599999999999998E-2</v>
      </c>
      <c r="Q369" s="991">
        <v>3.78E-2</v>
      </c>
      <c r="R369" s="991" t="s">
        <v>158</v>
      </c>
      <c r="S369" s="991">
        <v>7.2599999999999998E-2</v>
      </c>
      <c r="T369" s="991">
        <v>3.78E-2</v>
      </c>
      <c r="U369" s="991" t="s">
        <v>158</v>
      </c>
      <c r="V369" s="991">
        <v>7.2599999999999998E-2</v>
      </c>
      <c r="W369" s="991">
        <v>3.78E-2</v>
      </c>
      <c r="X369" s="991" t="s">
        <v>158</v>
      </c>
      <c r="Y369" s="991">
        <v>7.2599999999999998E-2</v>
      </c>
      <c r="Z369" s="991">
        <v>3.78E-2</v>
      </c>
      <c r="AA369" s="991" t="s">
        <v>158</v>
      </c>
      <c r="AB369" s="991">
        <v>7.2599999999999998E-2</v>
      </c>
      <c r="AC369" s="991">
        <v>3.78E-2</v>
      </c>
      <c r="AD369" s="991" t="s">
        <v>158</v>
      </c>
      <c r="AE369" s="991">
        <v>7.2599999999999998E-2</v>
      </c>
      <c r="AF369" s="991">
        <v>3.78E-2</v>
      </c>
      <c r="AG369" s="991" t="s">
        <v>158</v>
      </c>
      <c r="AH369" s="991">
        <v>7.2599999999999998E-2</v>
      </c>
      <c r="AI369" s="991">
        <v>3.78E-2</v>
      </c>
      <c r="AJ369" s="991" t="s">
        <v>158</v>
      </c>
      <c r="AK369" s="991">
        <v>7.2599999999999998E-2</v>
      </c>
      <c r="AL369" s="991">
        <v>3.78E-2</v>
      </c>
      <c r="AM369" s="991" t="s">
        <v>158</v>
      </c>
      <c r="AN369" s="991">
        <v>7.2599999999999998E-2</v>
      </c>
      <c r="AO369" s="991">
        <v>3.78E-2</v>
      </c>
      <c r="AP369" s="991" t="s">
        <v>158</v>
      </c>
      <c r="AQ369" s="991">
        <v>7.2599999999999998E-2</v>
      </c>
      <c r="AR369" s="991">
        <v>3.78E-2</v>
      </c>
      <c r="AS369" s="991" t="s">
        <v>158</v>
      </c>
      <c r="AT369" s="991">
        <v>7.2599999999999998E-2</v>
      </c>
      <c r="AU369" s="991">
        <v>3.78E-2</v>
      </c>
      <c r="AV369" s="991" t="s">
        <v>158</v>
      </c>
      <c r="AW369" s="991">
        <v>7.2599999999999998E-2</v>
      </c>
      <c r="AX369" s="991">
        <v>3.78E-2</v>
      </c>
      <c r="AY369" s="991" t="s">
        <v>158</v>
      </c>
      <c r="AZ369" s="991">
        <v>7.2599999999999998E-2</v>
      </c>
      <c r="BA369" s="991">
        <v>3.78E-2</v>
      </c>
      <c r="BB369" s="991" t="s">
        <v>158</v>
      </c>
      <c r="BC369" s="991">
        <v>7.2599999999999998E-2</v>
      </c>
      <c r="BD369" s="991">
        <v>3.78E-2</v>
      </c>
      <c r="BE369" s="991" t="s">
        <v>158</v>
      </c>
    </row>
    <row r="370" spans="1:57" s="928" customFormat="1" ht="16.5" customHeight="1" x14ac:dyDescent="0.3">
      <c r="A370" s="929"/>
      <c r="B370" s="927"/>
      <c r="C370" s="375"/>
      <c r="D370" s="375"/>
      <c r="E370" s="1275"/>
      <c r="F370" s="937" t="s">
        <v>1443</v>
      </c>
      <c r="G370" s="991">
        <v>7.2599999999999998E-2</v>
      </c>
      <c r="H370" s="991">
        <v>3.78E-2</v>
      </c>
      <c r="I370" s="991" t="s">
        <v>158</v>
      </c>
      <c r="J370" s="991">
        <v>7.2599999999999998E-2</v>
      </c>
      <c r="K370" s="991">
        <v>3.78E-2</v>
      </c>
      <c r="L370" s="991" t="s">
        <v>158</v>
      </c>
      <c r="M370" s="991">
        <v>7.2599999999999998E-2</v>
      </c>
      <c r="N370" s="991">
        <v>3.78E-2</v>
      </c>
      <c r="O370" s="991" t="s">
        <v>158</v>
      </c>
      <c r="P370" s="991">
        <v>7.2599999999999998E-2</v>
      </c>
      <c r="Q370" s="991">
        <v>3.78E-2</v>
      </c>
      <c r="R370" s="991" t="s">
        <v>158</v>
      </c>
      <c r="S370" s="991">
        <v>7.2599999999999998E-2</v>
      </c>
      <c r="T370" s="991">
        <v>3.78E-2</v>
      </c>
      <c r="U370" s="991" t="s">
        <v>158</v>
      </c>
      <c r="V370" s="991">
        <v>7.2599999999999998E-2</v>
      </c>
      <c r="W370" s="991">
        <v>3.78E-2</v>
      </c>
      <c r="X370" s="991" t="s">
        <v>158</v>
      </c>
      <c r="Y370" s="991">
        <v>7.2599999999999998E-2</v>
      </c>
      <c r="Z370" s="991">
        <v>3.78E-2</v>
      </c>
      <c r="AA370" s="991" t="s">
        <v>158</v>
      </c>
      <c r="AB370" s="991">
        <v>7.2599999999999998E-2</v>
      </c>
      <c r="AC370" s="991">
        <v>3.78E-2</v>
      </c>
      <c r="AD370" s="991" t="s">
        <v>158</v>
      </c>
      <c r="AE370" s="991">
        <v>7.2599999999999998E-2</v>
      </c>
      <c r="AF370" s="991">
        <v>3.78E-2</v>
      </c>
      <c r="AG370" s="991" t="s">
        <v>158</v>
      </c>
      <c r="AH370" s="991">
        <v>7.2599999999999998E-2</v>
      </c>
      <c r="AI370" s="991">
        <v>3.78E-2</v>
      </c>
      <c r="AJ370" s="991" t="s">
        <v>158</v>
      </c>
      <c r="AK370" s="991">
        <v>7.2599999999999998E-2</v>
      </c>
      <c r="AL370" s="991">
        <v>3.78E-2</v>
      </c>
      <c r="AM370" s="991" t="s">
        <v>158</v>
      </c>
      <c r="AN370" s="991">
        <v>7.2599999999999998E-2</v>
      </c>
      <c r="AO370" s="991">
        <v>3.78E-2</v>
      </c>
      <c r="AP370" s="991" t="s">
        <v>158</v>
      </c>
      <c r="AQ370" s="991">
        <v>7.2599999999999998E-2</v>
      </c>
      <c r="AR370" s="991">
        <v>3.78E-2</v>
      </c>
      <c r="AS370" s="991" t="s">
        <v>158</v>
      </c>
      <c r="AT370" s="991">
        <v>7.2599999999999998E-2</v>
      </c>
      <c r="AU370" s="991">
        <v>3.78E-2</v>
      </c>
      <c r="AV370" s="991" t="s">
        <v>158</v>
      </c>
      <c r="AW370" s="991">
        <v>7.2599999999999998E-2</v>
      </c>
      <c r="AX370" s="991">
        <v>3.78E-2</v>
      </c>
      <c r="AY370" s="991" t="s">
        <v>158</v>
      </c>
      <c r="AZ370" s="991">
        <v>7.2599999999999998E-2</v>
      </c>
      <c r="BA370" s="991">
        <v>3.78E-2</v>
      </c>
      <c r="BB370" s="991" t="s">
        <v>158</v>
      </c>
      <c r="BC370" s="991">
        <v>7.2599999999999998E-2</v>
      </c>
      <c r="BD370" s="991">
        <v>3.78E-2</v>
      </c>
      <c r="BE370" s="991" t="s">
        <v>158</v>
      </c>
    </row>
    <row r="371" spans="1:57" s="928" customFormat="1" ht="16.5" customHeight="1" x14ac:dyDescent="0.3">
      <c r="A371" s="929"/>
      <c r="B371" s="927"/>
      <c r="C371" s="375"/>
      <c r="D371" s="375"/>
      <c r="E371" s="1275"/>
      <c r="F371" s="937" t="s">
        <v>1444</v>
      </c>
      <c r="G371" s="991">
        <v>7.2599999999999998E-2</v>
      </c>
      <c r="H371" s="991">
        <v>3.78E-2</v>
      </c>
      <c r="I371" s="991" t="s">
        <v>158</v>
      </c>
      <c r="J371" s="991">
        <v>7.2599999999999998E-2</v>
      </c>
      <c r="K371" s="991">
        <v>3.78E-2</v>
      </c>
      <c r="L371" s="991" t="s">
        <v>158</v>
      </c>
      <c r="M371" s="991">
        <v>7.2599999999999998E-2</v>
      </c>
      <c r="N371" s="991">
        <v>3.78E-2</v>
      </c>
      <c r="O371" s="991" t="s">
        <v>158</v>
      </c>
      <c r="P371" s="991">
        <v>7.2599999999999998E-2</v>
      </c>
      <c r="Q371" s="991">
        <v>3.78E-2</v>
      </c>
      <c r="R371" s="991" t="s">
        <v>158</v>
      </c>
      <c r="S371" s="991">
        <v>7.2599999999999998E-2</v>
      </c>
      <c r="T371" s="991">
        <v>3.78E-2</v>
      </c>
      <c r="U371" s="991" t="s">
        <v>158</v>
      </c>
      <c r="V371" s="991">
        <v>7.2599999999999998E-2</v>
      </c>
      <c r="W371" s="991">
        <v>3.78E-2</v>
      </c>
      <c r="X371" s="991" t="s">
        <v>158</v>
      </c>
      <c r="Y371" s="991">
        <v>7.2599999999999998E-2</v>
      </c>
      <c r="Z371" s="991">
        <v>3.78E-2</v>
      </c>
      <c r="AA371" s="991" t="s">
        <v>158</v>
      </c>
      <c r="AB371" s="991">
        <v>7.2599999999999998E-2</v>
      </c>
      <c r="AC371" s="991">
        <v>3.78E-2</v>
      </c>
      <c r="AD371" s="991" t="s">
        <v>158</v>
      </c>
      <c r="AE371" s="991">
        <v>7.2599999999999998E-2</v>
      </c>
      <c r="AF371" s="991">
        <v>3.78E-2</v>
      </c>
      <c r="AG371" s="991" t="s">
        <v>158</v>
      </c>
      <c r="AH371" s="991">
        <v>7.2599999999999998E-2</v>
      </c>
      <c r="AI371" s="991">
        <v>3.78E-2</v>
      </c>
      <c r="AJ371" s="991" t="s">
        <v>158</v>
      </c>
      <c r="AK371" s="991">
        <v>7.2599999999999998E-2</v>
      </c>
      <c r="AL371" s="991">
        <v>3.78E-2</v>
      </c>
      <c r="AM371" s="991" t="s">
        <v>158</v>
      </c>
      <c r="AN371" s="991">
        <v>7.2599999999999998E-2</v>
      </c>
      <c r="AO371" s="991">
        <v>3.78E-2</v>
      </c>
      <c r="AP371" s="991" t="s">
        <v>158</v>
      </c>
      <c r="AQ371" s="991">
        <v>7.2599999999999998E-2</v>
      </c>
      <c r="AR371" s="991">
        <v>3.78E-2</v>
      </c>
      <c r="AS371" s="991" t="s">
        <v>158</v>
      </c>
      <c r="AT371" s="991">
        <v>7.2599999999999998E-2</v>
      </c>
      <c r="AU371" s="991">
        <v>3.78E-2</v>
      </c>
      <c r="AV371" s="991" t="s">
        <v>158</v>
      </c>
      <c r="AW371" s="991">
        <v>7.2599999999999998E-2</v>
      </c>
      <c r="AX371" s="991">
        <v>3.78E-2</v>
      </c>
      <c r="AY371" s="991" t="s">
        <v>158</v>
      </c>
      <c r="AZ371" s="991">
        <v>7.2599999999999998E-2</v>
      </c>
      <c r="BA371" s="991">
        <v>3.78E-2</v>
      </c>
      <c r="BB371" s="991" t="s">
        <v>158</v>
      </c>
      <c r="BC371" s="991">
        <v>7.2599999999999998E-2</v>
      </c>
      <c r="BD371" s="991">
        <v>3.78E-2</v>
      </c>
      <c r="BE371" s="991" t="s">
        <v>158</v>
      </c>
    </row>
    <row r="372" spans="1:57" s="928" customFormat="1" ht="16.5" customHeight="1" x14ac:dyDescent="0.3">
      <c r="A372" s="929"/>
      <c r="B372" s="927"/>
      <c r="C372" s="375"/>
      <c r="D372" s="375"/>
      <c r="E372" s="1275"/>
      <c r="F372" s="937" t="s">
        <v>1445</v>
      </c>
      <c r="G372" s="991">
        <v>7.2599999999999998E-2</v>
      </c>
      <c r="H372" s="991">
        <v>3.78E-2</v>
      </c>
      <c r="I372" s="991" t="s">
        <v>158</v>
      </c>
      <c r="J372" s="991">
        <v>7.2599999999999998E-2</v>
      </c>
      <c r="K372" s="991">
        <v>3.78E-2</v>
      </c>
      <c r="L372" s="991" t="s">
        <v>158</v>
      </c>
      <c r="M372" s="991">
        <v>7.2599999999999998E-2</v>
      </c>
      <c r="N372" s="991">
        <v>3.78E-2</v>
      </c>
      <c r="O372" s="991" t="s">
        <v>158</v>
      </c>
      <c r="P372" s="991">
        <v>7.2599999999999998E-2</v>
      </c>
      <c r="Q372" s="991">
        <v>3.78E-2</v>
      </c>
      <c r="R372" s="991" t="s">
        <v>158</v>
      </c>
      <c r="S372" s="991">
        <v>7.2599999999999998E-2</v>
      </c>
      <c r="T372" s="991">
        <v>3.78E-2</v>
      </c>
      <c r="U372" s="991" t="s">
        <v>158</v>
      </c>
      <c r="V372" s="991">
        <v>7.2599999999999998E-2</v>
      </c>
      <c r="W372" s="991">
        <v>3.78E-2</v>
      </c>
      <c r="X372" s="991" t="s">
        <v>158</v>
      </c>
      <c r="Y372" s="991">
        <v>7.2599999999999998E-2</v>
      </c>
      <c r="Z372" s="991">
        <v>3.78E-2</v>
      </c>
      <c r="AA372" s="991" t="s">
        <v>158</v>
      </c>
      <c r="AB372" s="991">
        <v>7.2599999999999998E-2</v>
      </c>
      <c r="AC372" s="991">
        <v>3.78E-2</v>
      </c>
      <c r="AD372" s="991" t="s">
        <v>158</v>
      </c>
      <c r="AE372" s="991">
        <v>7.2599999999999998E-2</v>
      </c>
      <c r="AF372" s="991">
        <v>3.78E-2</v>
      </c>
      <c r="AG372" s="991" t="s">
        <v>158</v>
      </c>
      <c r="AH372" s="991">
        <v>7.2599999999999998E-2</v>
      </c>
      <c r="AI372" s="991">
        <v>3.78E-2</v>
      </c>
      <c r="AJ372" s="991" t="s">
        <v>158</v>
      </c>
      <c r="AK372" s="991">
        <v>7.2599999999999998E-2</v>
      </c>
      <c r="AL372" s="991">
        <v>3.78E-2</v>
      </c>
      <c r="AM372" s="991" t="s">
        <v>158</v>
      </c>
      <c r="AN372" s="991">
        <v>7.2599999999999998E-2</v>
      </c>
      <c r="AO372" s="991">
        <v>3.78E-2</v>
      </c>
      <c r="AP372" s="991" t="s">
        <v>158</v>
      </c>
      <c r="AQ372" s="991">
        <v>7.2599999999999998E-2</v>
      </c>
      <c r="AR372" s="991">
        <v>3.78E-2</v>
      </c>
      <c r="AS372" s="991" t="s">
        <v>158</v>
      </c>
      <c r="AT372" s="991">
        <v>7.2599999999999998E-2</v>
      </c>
      <c r="AU372" s="991">
        <v>3.78E-2</v>
      </c>
      <c r="AV372" s="991" t="s">
        <v>158</v>
      </c>
      <c r="AW372" s="991">
        <v>7.2599999999999998E-2</v>
      </c>
      <c r="AX372" s="991">
        <v>3.78E-2</v>
      </c>
      <c r="AY372" s="991" t="s">
        <v>158</v>
      </c>
      <c r="AZ372" s="991">
        <v>7.2599999999999998E-2</v>
      </c>
      <c r="BA372" s="991">
        <v>3.78E-2</v>
      </c>
      <c r="BB372" s="991" t="s">
        <v>158</v>
      </c>
      <c r="BC372" s="991">
        <v>7.2599999999999998E-2</v>
      </c>
      <c r="BD372" s="991">
        <v>3.78E-2</v>
      </c>
      <c r="BE372" s="991" t="s">
        <v>158</v>
      </c>
    </row>
    <row r="373" spans="1:57" s="928" customFormat="1" ht="16.5" customHeight="1" x14ac:dyDescent="0.3">
      <c r="A373" s="929"/>
      <c r="B373" s="927"/>
      <c r="C373" s="375"/>
      <c r="D373" s="375"/>
      <c r="E373" s="1275"/>
      <c r="F373" s="937" t="s">
        <v>1446</v>
      </c>
      <c r="G373" s="991">
        <v>7.2599999999999998E-2</v>
      </c>
      <c r="H373" s="991">
        <v>3.78E-2</v>
      </c>
      <c r="I373" s="991" t="s">
        <v>158</v>
      </c>
      <c r="J373" s="991">
        <v>7.2599999999999998E-2</v>
      </c>
      <c r="K373" s="991">
        <v>3.78E-2</v>
      </c>
      <c r="L373" s="991" t="s">
        <v>158</v>
      </c>
      <c r="M373" s="991">
        <v>7.2599999999999998E-2</v>
      </c>
      <c r="N373" s="991">
        <v>3.78E-2</v>
      </c>
      <c r="O373" s="991" t="s">
        <v>158</v>
      </c>
      <c r="P373" s="991">
        <v>7.2599999999999998E-2</v>
      </c>
      <c r="Q373" s="991">
        <v>3.78E-2</v>
      </c>
      <c r="R373" s="991" t="s">
        <v>158</v>
      </c>
      <c r="S373" s="991">
        <v>7.2599999999999998E-2</v>
      </c>
      <c r="T373" s="991">
        <v>3.78E-2</v>
      </c>
      <c r="U373" s="991" t="s">
        <v>158</v>
      </c>
      <c r="V373" s="991">
        <v>7.2599999999999998E-2</v>
      </c>
      <c r="W373" s="991">
        <v>3.78E-2</v>
      </c>
      <c r="X373" s="991" t="s">
        <v>158</v>
      </c>
      <c r="Y373" s="991">
        <v>7.2599999999999998E-2</v>
      </c>
      <c r="Z373" s="991">
        <v>3.78E-2</v>
      </c>
      <c r="AA373" s="991" t="s">
        <v>158</v>
      </c>
      <c r="AB373" s="991">
        <v>7.2599999999999998E-2</v>
      </c>
      <c r="AC373" s="991">
        <v>3.78E-2</v>
      </c>
      <c r="AD373" s="991" t="s">
        <v>158</v>
      </c>
      <c r="AE373" s="991">
        <v>7.2599999999999998E-2</v>
      </c>
      <c r="AF373" s="991">
        <v>3.78E-2</v>
      </c>
      <c r="AG373" s="991" t="s">
        <v>158</v>
      </c>
      <c r="AH373" s="991">
        <v>7.2599999999999998E-2</v>
      </c>
      <c r="AI373" s="991">
        <v>3.78E-2</v>
      </c>
      <c r="AJ373" s="991" t="s">
        <v>158</v>
      </c>
      <c r="AK373" s="991">
        <v>7.2599999999999998E-2</v>
      </c>
      <c r="AL373" s="991">
        <v>3.78E-2</v>
      </c>
      <c r="AM373" s="991" t="s">
        <v>158</v>
      </c>
      <c r="AN373" s="991">
        <v>7.2599999999999998E-2</v>
      </c>
      <c r="AO373" s="991">
        <v>3.78E-2</v>
      </c>
      <c r="AP373" s="991" t="s">
        <v>158</v>
      </c>
      <c r="AQ373" s="991">
        <v>7.2599999999999998E-2</v>
      </c>
      <c r="AR373" s="991">
        <v>3.78E-2</v>
      </c>
      <c r="AS373" s="991" t="s">
        <v>158</v>
      </c>
      <c r="AT373" s="991">
        <v>7.2599999999999998E-2</v>
      </c>
      <c r="AU373" s="991">
        <v>3.78E-2</v>
      </c>
      <c r="AV373" s="991" t="s">
        <v>158</v>
      </c>
      <c r="AW373" s="991">
        <v>7.2599999999999998E-2</v>
      </c>
      <c r="AX373" s="991">
        <v>3.78E-2</v>
      </c>
      <c r="AY373" s="991" t="s">
        <v>158</v>
      </c>
      <c r="AZ373" s="991">
        <v>7.2599999999999998E-2</v>
      </c>
      <c r="BA373" s="991">
        <v>3.78E-2</v>
      </c>
      <c r="BB373" s="991" t="s">
        <v>158</v>
      </c>
      <c r="BC373" s="991">
        <v>7.2599999999999998E-2</v>
      </c>
      <c r="BD373" s="991">
        <v>3.78E-2</v>
      </c>
      <c r="BE373" s="991" t="s">
        <v>158</v>
      </c>
    </row>
    <row r="374" spans="1:57" s="928" customFormat="1" ht="16.5" customHeight="1" x14ac:dyDescent="0.3">
      <c r="A374" s="929"/>
      <c r="B374" s="927"/>
      <c r="C374" s="375"/>
      <c r="D374" s="375"/>
      <c r="E374" s="1275"/>
      <c r="F374" s="937" t="s">
        <v>1447</v>
      </c>
      <c r="G374" s="991">
        <v>7.2599999999999998E-2</v>
      </c>
      <c r="H374" s="991">
        <v>3.78E-2</v>
      </c>
      <c r="I374" s="991" t="s">
        <v>158</v>
      </c>
      <c r="J374" s="991">
        <v>7.2599999999999998E-2</v>
      </c>
      <c r="K374" s="991">
        <v>3.78E-2</v>
      </c>
      <c r="L374" s="991" t="s">
        <v>158</v>
      </c>
      <c r="M374" s="991">
        <v>7.2599999999999998E-2</v>
      </c>
      <c r="N374" s="991">
        <v>3.78E-2</v>
      </c>
      <c r="O374" s="991" t="s">
        <v>158</v>
      </c>
      <c r="P374" s="991">
        <v>7.2599999999999998E-2</v>
      </c>
      <c r="Q374" s="991">
        <v>3.78E-2</v>
      </c>
      <c r="R374" s="991" t="s">
        <v>158</v>
      </c>
      <c r="S374" s="991">
        <v>7.2599999999999998E-2</v>
      </c>
      <c r="T374" s="991">
        <v>3.78E-2</v>
      </c>
      <c r="U374" s="991" t="s">
        <v>158</v>
      </c>
      <c r="V374" s="991">
        <v>7.2599999999999998E-2</v>
      </c>
      <c r="W374" s="991">
        <v>3.78E-2</v>
      </c>
      <c r="X374" s="991" t="s">
        <v>158</v>
      </c>
      <c r="Y374" s="991">
        <v>7.2599999999999998E-2</v>
      </c>
      <c r="Z374" s="991">
        <v>3.78E-2</v>
      </c>
      <c r="AA374" s="991" t="s">
        <v>158</v>
      </c>
      <c r="AB374" s="991">
        <v>7.2599999999999998E-2</v>
      </c>
      <c r="AC374" s="991">
        <v>3.78E-2</v>
      </c>
      <c r="AD374" s="991" t="s">
        <v>158</v>
      </c>
      <c r="AE374" s="991">
        <v>7.2599999999999998E-2</v>
      </c>
      <c r="AF374" s="991">
        <v>3.78E-2</v>
      </c>
      <c r="AG374" s="991" t="s">
        <v>158</v>
      </c>
      <c r="AH374" s="991">
        <v>7.2599999999999998E-2</v>
      </c>
      <c r="AI374" s="991">
        <v>3.78E-2</v>
      </c>
      <c r="AJ374" s="991" t="s">
        <v>158</v>
      </c>
      <c r="AK374" s="991">
        <v>7.2599999999999998E-2</v>
      </c>
      <c r="AL374" s="991">
        <v>3.78E-2</v>
      </c>
      <c r="AM374" s="991" t="s">
        <v>158</v>
      </c>
      <c r="AN374" s="991">
        <v>7.2599999999999998E-2</v>
      </c>
      <c r="AO374" s="991">
        <v>3.78E-2</v>
      </c>
      <c r="AP374" s="991" t="s">
        <v>158</v>
      </c>
      <c r="AQ374" s="991">
        <v>7.2599999999999998E-2</v>
      </c>
      <c r="AR374" s="991">
        <v>3.78E-2</v>
      </c>
      <c r="AS374" s="991" t="s">
        <v>158</v>
      </c>
      <c r="AT374" s="991">
        <v>7.2599999999999998E-2</v>
      </c>
      <c r="AU374" s="991">
        <v>3.78E-2</v>
      </c>
      <c r="AV374" s="991" t="s">
        <v>158</v>
      </c>
      <c r="AW374" s="991">
        <v>7.2599999999999998E-2</v>
      </c>
      <c r="AX374" s="991">
        <v>3.78E-2</v>
      </c>
      <c r="AY374" s="991" t="s">
        <v>158</v>
      </c>
      <c r="AZ374" s="991">
        <v>7.2599999999999998E-2</v>
      </c>
      <c r="BA374" s="991">
        <v>3.78E-2</v>
      </c>
      <c r="BB374" s="991" t="s">
        <v>158</v>
      </c>
      <c r="BC374" s="991">
        <v>7.2599999999999998E-2</v>
      </c>
      <c r="BD374" s="991">
        <v>3.78E-2</v>
      </c>
      <c r="BE374" s="991" t="s">
        <v>158</v>
      </c>
    </row>
    <row r="375" spans="1:57" s="928" customFormat="1" ht="16.5" customHeight="1" x14ac:dyDescent="0.3">
      <c r="A375" s="929"/>
      <c r="B375" s="927"/>
      <c r="C375" s="375"/>
      <c r="D375" s="375"/>
      <c r="E375" s="1275"/>
      <c r="F375" s="937" t="s">
        <v>1448</v>
      </c>
      <c r="G375" s="991">
        <v>7.2599999999999998E-2</v>
      </c>
      <c r="H375" s="991">
        <v>3.78E-2</v>
      </c>
      <c r="I375" s="991" t="s">
        <v>158</v>
      </c>
      <c r="J375" s="991">
        <v>7.2599999999999998E-2</v>
      </c>
      <c r="K375" s="991">
        <v>3.78E-2</v>
      </c>
      <c r="L375" s="991" t="s">
        <v>158</v>
      </c>
      <c r="M375" s="991">
        <v>7.2599999999999998E-2</v>
      </c>
      <c r="N375" s="991">
        <v>3.78E-2</v>
      </c>
      <c r="O375" s="991" t="s">
        <v>158</v>
      </c>
      <c r="P375" s="991">
        <v>7.2599999999999998E-2</v>
      </c>
      <c r="Q375" s="991">
        <v>3.78E-2</v>
      </c>
      <c r="R375" s="991" t="s">
        <v>158</v>
      </c>
      <c r="S375" s="991">
        <v>7.2599999999999998E-2</v>
      </c>
      <c r="T375" s="991">
        <v>3.78E-2</v>
      </c>
      <c r="U375" s="991" t="s">
        <v>158</v>
      </c>
      <c r="V375" s="991">
        <v>7.2599999999999998E-2</v>
      </c>
      <c r="W375" s="991">
        <v>3.78E-2</v>
      </c>
      <c r="X375" s="991" t="s">
        <v>158</v>
      </c>
      <c r="Y375" s="991">
        <v>7.2599999999999998E-2</v>
      </c>
      <c r="Z375" s="991">
        <v>3.78E-2</v>
      </c>
      <c r="AA375" s="991" t="s">
        <v>158</v>
      </c>
      <c r="AB375" s="991">
        <v>7.2599999999999998E-2</v>
      </c>
      <c r="AC375" s="991">
        <v>3.78E-2</v>
      </c>
      <c r="AD375" s="991" t="s">
        <v>158</v>
      </c>
      <c r="AE375" s="991">
        <v>7.2599999999999998E-2</v>
      </c>
      <c r="AF375" s="991">
        <v>3.78E-2</v>
      </c>
      <c r="AG375" s="991" t="s">
        <v>158</v>
      </c>
      <c r="AH375" s="991">
        <v>7.2599999999999998E-2</v>
      </c>
      <c r="AI375" s="991">
        <v>3.78E-2</v>
      </c>
      <c r="AJ375" s="991" t="s">
        <v>158</v>
      </c>
      <c r="AK375" s="991">
        <v>7.2599999999999998E-2</v>
      </c>
      <c r="AL375" s="991">
        <v>3.78E-2</v>
      </c>
      <c r="AM375" s="991" t="s">
        <v>158</v>
      </c>
      <c r="AN375" s="991">
        <v>7.2599999999999998E-2</v>
      </c>
      <c r="AO375" s="991">
        <v>3.78E-2</v>
      </c>
      <c r="AP375" s="991" t="s">
        <v>158</v>
      </c>
      <c r="AQ375" s="991">
        <v>7.2599999999999998E-2</v>
      </c>
      <c r="AR375" s="991">
        <v>3.78E-2</v>
      </c>
      <c r="AS375" s="991" t="s">
        <v>158</v>
      </c>
      <c r="AT375" s="991">
        <v>7.2599999999999998E-2</v>
      </c>
      <c r="AU375" s="991">
        <v>3.78E-2</v>
      </c>
      <c r="AV375" s="991" t="s">
        <v>158</v>
      </c>
      <c r="AW375" s="991">
        <v>7.2599999999999998E-2</v>
      </c>
      <c r="AX375" s="991">
        <v>3.78E-2</v>
      </c>
      <c r="AY375" s="991" t="s">
        <v>158</v>
      </c>
      <c r="AZ375" s="991">
        <v>7.2599999999999998E-2</v>
      </c>
      <c r="BA375" s="991">
        <v>3.78E-2</v>
      </c>
      <c r="BB375" s="991" t="s">
        <v>158</v>
      </c>
      <c r="BC375" s="991">
        <v>7.2599999999999998E-2</v>
      </c>
      <c r="BD375" s="991">
        <v>3.78E-2</v>
      </c>
      <c r="BE375" s="991" t="s">
        <v>158</v>
      </c>
    </row>
    <row r="376" spans="1:57" s="928" customFormat="1" ht="16.5" customHeight="1" x14ac:dyDescent="0.3">
      <c r="A376" s="929"/>
      <c r="B376" s="927"/>
      <c r="C376" s="375"/>
      <c r="D376" s="375"/>
      <c r="E376" s="1275"/>
      <c r="F376" s="937" t="s">
        <v>1449</v>
      </c>
      <c r="G376" s="991">
        <v>7.2599999999999998E-2</v>
      </c>
      <c r="H376" s="991">
        <v>3.78E-2</v>
      </c>
      <c r="I376" s="991" t="s">
        <v>158</v>
      </c>
      <c r="J376" s="991">
        <v>7.2599999999999998E-2</v>
      </c>
      <c r="K376" s="991">
        <v>3.78E-2</v>
      </c>
      <c r="L376" s="991" t="s">
        <v>158</v>
      </c>
      <c r="M376" s="991">
        <v>7.2599999999999998E-2</v>
      </c>
      <c r="N376" s="991">
        <v>3.78E-2</v>
      </c>
      <c r="O376" s="991" t="s">
        <v>158</v>
      </c>
      <c r="P376" s="991">
        <v>7.2599999999999998E-2</v>
      </c>
      <c r="Q376" s="991">
        <v>3.78E-2</v>
      </c>
      <c r="R376" s="991" t="s">
        <v>158</v>
      </c>
      <c r="S376" s="991">
        <v>7.2599999999999998E-2</v>
      </c>
      <c r="T376" s="991">
        <v>3.78E-2</v>
      </c>
      <c r="U376" s="991" t="s">
        <v>158</v>
      </c>
      <c r="V376" s="991">
        <v>7.2599999999999998E-2</v>
      </c>
      <c r="W376" s="991">
        <v>3.78E-2</v>
      </c>
      <c r="X376" s="991" t="s">
        <v>158</v>
      </c>
      <c r="Y376" s="991">
        <v>7.2599999999999998E-2</v>
      </c>
      <c r="Z376" s="991">
        <v>3.78E-2</v>
      </c>
      <c r="AA376" s="991" t="s">
        <v>158</v>
      </c>
      <c r="AB376" s="991">
        <v>7.2599999999999998E-2</v>
      </c>
      <c r="AC376" s="991">
        <v>3.78E-2</v>
      </c>
      <c r="AD376" s="991" t="s">
        <v>158</v>
      </c>
      <c r="AE376" s="991">
        <v>7.2599999999999998E-2</v>
      </c>
      <c r="AF376" s="991">
        <v>3.78E-2</v>
      </c>
      <c r="AG376" s="991" t="s">
        <v>158</v>
      </c>
      <c r="AH376" s="991">
        <v>7.2599999999999998E-2</v>
      </c>
      <c r="AI376" s="991">
        <v>3.78E-2</v>
      </c>
      <c r="AJ376" s="991" t="s">
        <v>158</v>
      </c>
      <c r="AK376" s="991">
        <v>7.2599999999999998E-2</v>
      </c>
      <c r="AL376" s="991">
        <v>3.78E-2</v>
      </c>
      <c r="AM376" s="991" t="s">
        <v>158</v>
      </c>
      <c r="AN376" s="991">
        <v>7.2599999999999998E-2</v>
      </c>
      <c r="AO376" s="991">
        <v>3.78E-2</v>
      </c>
      <c r="AP376" s="991" t="s">
        <v>158</v>
      </c>
      <c r="AQ376" s="991">
        <v>7.2599999999999998E-2</v>
      </c>
      <c r="AR376" s="991">
        <v>3.78E-2</v>
      </c>
      <c r="AS376" s="991" t="s">
        <v>158</v>
      </c>
      <c r="AT376" s="991">
        <v>7.2599999999999998E-2</v>
      </c>
      <c r="AU376" s="991">
        <v>3.78E-2</v>
      </c>
      <c r="AV376" s="991" t="s">
        <v>158</v>
      </c>
      <c r="AW376" s="991">
        <v>7.2599999999999998E-2</v>
      </c>
      <c r="AX376" s="991">
        <v>3.78E-2</v>
      </c>
      <c r="AY376" s="991" t="s">
        <v>158</v>
      </c>
      <c r="AZ376" s="991">
        <v>7.2599999999999998E-2</v>
      </c>
      <c r="BA376" s="991">
        <v>3.78E-2</v>
      </c>
      <c r="BB376" s="991" t="s">
        <v>158</v>
      </c>
      <c r="BC376" s="991">
        <v>7.2599999999999998E-2</v>
      </c>
      <c r="BD376" s="991">
        <v>3.78E-2</v>
      </c>
      <c r="BE376" s="991" t="s">
        <v>158</v>
      </c>
    </row>
    <row r="377" spans="1:57" s="928" customFormat="1" ht="16.5" customHeight="1" x14ac:dyDescent="0.3">
      <c r="A377" s="929"/>
      <c r="B377" s="927"/>
      <c r="C377" s="375"/>
      <c r="D377" s="375"/>
      <c r="E377" s="1275"/>
      <c r="F377" s="937" t="s">
        <v>1450</v>
      </c>
      <c r="G377" s="991">
        <v>7.2599999999999998E-2</v>
      </c>
      <c r="H377" s="991">
        <v>3.78E-2</v>
      </c>
      <c r="I377" s="991" t="s">
        <v>158</v>
      </c>
      <c r="J377" s="991">
        <v>7.2599999999999998E-2</v>
      </c>
      <c r="K377" s="991">
        <v>3.78E-2</v>
      </c>
      <c r="L377" s="991" t="s">
        <v>158</v>
      </c>
      <c r="M377" s="991">
        <v>7.2599999999999998E-2</v>
      </c>
      <c r="N377" s="991">
        <v>3.78E-2</v>
      </c>
      <c r="O377" s="991" t="s">
        <v>158</v>
      </c>
      <c r="P377" s="991">
        <v>7.2599999999999998E-2</v>
      </c>
      <c r="Q377" s="991">
        <v>3.78E-2</v>
      </c>
      <c r="R377" s="991" t="s">
        <v>158</v>
      </c>
      <c r="S377" s="991">
        <v>7.2599999999999998E-2</v>
      </c>
      <c r="T377" s="991">
        <v>3.78E-2</v>
      </c>
      <c r="U377" s="991" t="s">
        <v>158</v>
      </c>
      <c r="V377" s="991">
        <v>7.2599999999999998E-2</v>
      </c>
      <c r="W377" s="991">
        <v>3.78E-2</v>
      </c>
      <c r="X377" s="991" t="s">
        <v>158</v>
      </c>
      <c r="Y377" s="991">
        <v>7.2599999999999998E-2</v>
      </c>
      <c r="Z377" s="991">
        <v>3.78E-2</v>
      </c>
      <c r="AA377" s="991" t="s">
        <v>158</v>
      </c>
      <c r="AB377" s="991">
        <v>7.2599999999999998E-2</v>
      </c>
      <c r="AC377" s="991">
        <v>3.78E-2</v>
      </c>
      <c r="AD377" s="991" t="s">
        <v>158</v>
      </c>
      <c r="AE377" s="991">
        <v>7.2599999999999998E-2</v>
      </c>
      <c r="AF377" s="991">
        <v>3.78E-2</v>
      </c>
      <c r="AG377" s="991" t="s">
        <v>158</v>
      </c>
      <c r="AH377" s="991">
        <v>7.2599999999999998E-2</v>
      </c>
      <c r="AI377" s="991">
        <v>3.78E-2</v>
      </c>
      <c r="AJ377" s="991" t="s">
        <v>158</v>
      </c>
      <c r="AK377" s="991">
        <v>7.2599999999999998E-2</v>
      </c>
      <c r="AL377" s="991">
        <v>3.78E-2</v>
      </c>
      <c r="AM377" s="991" t="s">
        <v>158</v>
      </c>
      <c r="AN377" s="991">
        <v>7.2599999999999998E-2</v>
      </c>
      <c r="AO377" s="991">
        <v>3.78E-2</v>
      </c>
      <c r="AP377" s="991" t="s">
        <v>158</v>
      </c>
      <c r="AQ377" s="991">
        <v>7.2599999999999998E-2</v>
      </c>
      <c r="AR377" s="991">
        <v>3.78E-2</v>
      </c>
      <c r="AS377" s="991" t="s">
        <v>158</v>
      </c>
      <c r="AT377" s="991">
        <v>7.2599999999999998E-2</v>
      </c>
      <c r="AU377" s="991">
        <v>3.78E-2</v>
      </c>
      <c r="AV377" s="991" t="s">
        <v>158</v>
      </c>
      <c r="AW377" s="991">
        <v>7.2599999999999998E-2</v>
      </c>
      <c r="AX377" s="991">
        <v>3.78E-2</v>
      </c>
      <c r="AY377" s="991" t="s">
        <v>158</v>
      </c>
      <c r="AZ377" s="991">
        <v>7.2599999999999998E-2</v>
      </c>
      <c r="BA377" s="991">
        <v>3.78E-2</v>
      </c>
      <c r="BB377" s="991" t="s">
        <v>158</v>
      </c>
      <c r="BC377" s="991">
        <v>7.2599999999999998E-2</v>
      </c>
      <c r="BD377" s="991">
        <v>3.78E-2</v>
      </c>
      <c r="BE377" s="991" t="s">
        <v>158</v>
      </c>
    </row>
    <row r="378" spans="1:57" s="928" customFormat="1" ht="16.5" customHeight="1" x14ac:dyDescent="0.3">
      <c r="A378" s="929"/>
      <c r="B378" s="927"/>
      <c r="C378" s="375"/>
      <c r="D378" s="375"/>
      <c r="E378" s="1275"/>
      <c r="F378" s="937" t="s">
        <v>1451</v>
      </c>
      <c r="G378" s="991">
        <v>7.2599999999999998E-2</v>
      </c>
      <c r="H378" s="991">
        <v>3.78E-2</v>
      </c>
      <c r="I378" s="991" t="s">
        <v>158</v>
      </c>
      <c r="J378" s="991">
        <v>7.2599999999999998E-2</v>
      </c>
      <c r="K378" s="991">
        <v>3.78E-2</v>
      </c>
      <c r="L378" s="991" t="s">
        <v>158</v>
      </c>
      <c r="M378" s="991">
        <v>7.2599999999999998E-2</v>
      </c>
      <c r="N378" s="991">
        <v>3.78E-2</v>
      </c>
      <c r="O378" s="991" t="s">
        <v>158</v>
      </c>
      <c r="P378" s="991">
        <v>7.2599999999999998E-2</v>
      </c>
      <c r="Q378" s="991">
        <v>3.78E-2</v>
      </c>
      <c r="R378" s="991" t="s">
        <v>158</v>
      </c>
      <c r="S378" s="991">
        <v>7.2599999999999998E-2</v>
      </c>
      <c r="T378" s="991">
        <v>3.78E-2</v>
      </c>
      <c r="U378" s="991" t="s">
        <v>158</v>
      </c>
      <c r="V378" s="991">
        <v>7.2599999999999998E-2</v>
      </c>
      <c r="W378" s="991">
        <v>3.78E-2</v>
      </c>
      <c r="X378" s="991" t="s">
        <v>158</v>
      </c>
      <c r="Y378" s="991">
        <v>7.2599999999999998E-2</v>
      </c>
      <c r="Z378" s="991">
        <v>3.78E-2</v>
      </c>
      <c r="AA378" s="991" t="s">
        <v>158</v>
      </c>
      <c r="AB378" s="991">
        <v>7.2599999999999998E-2</v>
      </c>
      <c r="AC378" s="991">
        <v>3.78E-2</v>
      </c>
      <c r="AD378" s="991" t="s">
        <v>158</v>
      </c>
      <c r="AE378" s="991">
        <v>7.2599999999999998E-2</v>
      </c>
      <c r="AF378" s="991">
        <v>3.78E-2</v>
      </c>
      <c r="AG378" s="991" t="s">
        <v>158</v>
      </c>
      <c r="AH378" s="991">
        <v>7.2599999999999998E-2</v>
      </c>
      <c r="AI378" s="991">
        <v>3.78E-2</v>
      </c>
      <c r="AJ378" s="991" t="s">
        <v>158</v>
      </c>
      <c r="AK378" s="991">
        <v>7.2599999999999998E-2</v>
      </c>
      <c r="AL378" s="991">
        <v>3.78E-2</v>
      </c>
      <c r="AM378" s="991" t="s">
        <v>158</v>
      </c>
      <c r="AN378" s="991">
        <v>7.2599999999999998E-2</v>
      </c>
      <c r="AO378" s="991">
        <v>3.78E-2</v>
      </c>
      <c r="AP378" s="991" t="s">
        <v>158</v>
      </c>
      <c r="AQ378" s="991">
        <v>7.2599999999999998E-2</v>
      </c>
      <c r="AR378" s="991">
        <v>3.78E-2</v>
      </c>
      <c r="AS378" s="991" t="s">
        <v>158</v>
      </c>
      <c r="AT378" s="991">
        <v>7.2599999999999998E-2</v>
      </c>
      <c r="AU378" s="991">
        <v>3.78E-2</v>
      </c>
      <c r="AV378" s="991" t="s">
        <v>158</v>
      </c>
      <c r="AW378" s="991">
        <v>7.2599999999999998E-2</v>
      </c>
      <c r="AX378" s="991">
        <v>3.78E-2</v>
      </c>
      <c r="AY378" s="991" t="s">
        <v>158</v>
      </c>
      <c r="AZ378" s="991">
        <v>7.2599999999999998E-2</v>
      </c>
      <c r="BA378" s="991">
        <v>3.78E-2</v>
      </c>
      <c r="BB378" s="991" t="s">
        <v>158</v>
      </c>
      <c r="BC378" s="991">
        <v>7.2599999999999998E-2</v>
      </c>
      <c r="BD378" s="991">
        <v>3.78E-2</v>
      </c>
      <c r="BE378" s="991" t="s">
        <v>158</v>
      </c>
    </row>
    <row r="379" spans="1:57" s="928" customFormat="1" ht="16.5" customHeight="1" x14ac:dyDescent="0.3">
      <c r="A379" s="929"/>
      <c r="B379" s="927"/>
      <c r="C379" s="375"/>
      <c r="D379" s="375"/>
      <c r="E379" s="1275"/>
      <c r="F379" s="937" t="s">
        <v>1452</v>
      </c>
      <c r="G379" s="991">
        <v>7.2599999999999998E-2</v>
      </c>
      <c r="H379" s="991">
        <v>3.78E-2</v>
      </c>
      <c r="I379" s="991" t="s">
        <v>158</v>
      </c>
      <c r="J379" s="991">
        <v>7.2599999999999998E-2</v>
      </c>
      <c r="K379" s="991">
        <v>3.78E-2</v>
      </c>
      <c r="L379" s="991" t="s">
        <v>158</v>
      </c>
      <c r="M379" s="991">
        <v>7.2599999999999998E-2</v>
      </c>
      <c r="N379" s="991">
        <v>3.78E-2</v>
      </c>
      <c r="O379" s="991" t="s">
        <v>158</v>
      </c>
      <c r="P379" s="991">
        <v>7.2599999999999998E-2</v>
      </c>
      <c r="Q379" s="991">
        <v>3.78E-2</v>
      </c>
      <c r="R379" s="991" t="s">
        <v>158</v>
      </c>
      <c r="S379" s="991">
        <v>7.2599999999999998E-2</v>
      </c>
      <c r="T379" s="991">
        <v>3.78E-2</v>
      </c>
      <c r="U379" s="991" t="s">
        <v>158</v>
      </c>
      <c r="V379" s="991">
        <v>7.2599999999999998E-2</v>
      </c>
      <c r="W379" s="991">
        <v>3.78E-2</v>
      </c>
      <c r="X379" s="991" t="s">
        <v>158</v>
      </c>
      <c r="Y379" s="991">
        <v>7.2599999999999998E-2</v>
      </c>
      <c r="Z379" s="991">
        <v>3.78E-2</v>
      </c>
      <c r="AA379" s="991" t="s">
        <v>158</v>
      </c>
      <c r="AB379" s="991">
        <v>7.2599999999999998E-2</v>
      </c>
      <c r="AC379" s="991">
        <v>3.78E-2</v>
      </c>
      <c r="AD379" s="991" t="s">
        <v>158</v>
      </c>
      <c r="AE379" s="991">
        <v>7.2599999999999998E-2</v>
      </c>
      <c r="AF379" s="991">
        <v>3.78E-2</v>
      </c>
      <c r="AG379" s="991" t="s">
        <v>158</v>
      </c>
      <c r="AH379" s="991">
        <v>7.2599999999999998E-2</v>
      </c>
      <c r="AI379" s="991">
        <v>3.78E-2</v>
      </c>
      <c r="AJ379" s="991" t="s">
        <v>158</v>
      </c>
      <c r="AK379" s="991">
        <v>7.2599999999999998E-2</v>
      </c>
      <c r="AL379" s="991">
        <v>3.78E-2</v>
      </c>
      <c r="AM379" s="991" t="s">
        <v>158</v>
      </c>
      <c r="AN379" s="991">
        <v>7.2599999999999998E-2</v>
      </c>
      <c r="AO379" s="991">
        <v>3.78E-2</v>
      </c>
      <c r="AP379" s="991" t="s">
        <v>158</v>
      </c>
      <c r="AQ379" s="991">
        <v>7.2599999999999998E-2</v>
      </c>
      <c r="AR379" s="991">
        <v>3.78E-2</v>
      </c>
      <c r="AS379" s="991" t="s">
        <v>158</v>
      </c>
      <c r="AT379" s="991">
        <v>7.2599999999999998E-2</v>
      </c>
      <c r="AU379" s="991">
        <v>3.78E-2</v>
      </c>
      <c r="AV379" s="991" t="s">
        <v>158</v>
      </c>
      <c r="AW379" s="991">
        <v>7.2599999999999998E-2</v>
      </c>
      <c r="AX379" s="991">
        <v>3.78E-2</v>
      </c>
      <c r="AY379" s="991" t="s">
        <v>158</v>
      </c>
      <c r="AZ379" s="991">
        <v>7.2599999999999998E-2</v>
      </c>
      <c r="BA379" s="991">
        <v>3.78E-2</v>
      </c>
      <c r="BB379" s="991" t="s">
        <v>158</v>
      </c>
      <c r="BC379" s="991">
        <v>7.2599999999999998E-2</v>
      </c>
      <c r="BD379" s="991">
        <v>3.78E-2</v>
      </c>
      <c r="BE379" s="991" t="s">
        <v>158</v>
      </c>
    </row>
    <row r="380" spans="1:57" s="928" customFormat="1" ht="16.5" customHeight="1" x14ac:dyDescent="0.3">
      <c r="A380" s="929"/>
      <c r="B380" s="927"/>
      <c r="C380" s="375"/>
      <c r="D380" s="375"/>
      <c r="E380" s="1275"/>
      <c r="F380" s="937" t="s">
        <v>1453</v>
      </c>
      <c r="G380" s="991">
        <v>7.2599999999999998E-2</v>
      </c>
      <c r="H380" s="991">
        <v>3.78E-2</v>
      </c>
      <c r="I380" s="991" t="s">
        <v>158</v>
      </c>
      <c r="J380" s="991">
        <v>7.2599999999999998E-2</v>
      </c>
      <c r="K380" s="991">
        <v>3.78E-2</v>
      </c>
      <c r="L380" s="991" t="s">
        <v>158</v>
      </c>
      <c r="M380" s="991">
        <v>7.2599999999999998E-2</v>
      </c>
      <c r="N380" s="991">
        <v>3.78E-2</v>
      </c>
      <c r="O380" s="991" t="s">
        <v>158</v>
      </c>
      <c r="P380" s="991">
        <v>7.2599999999999998E-2</v>
      </c>
      <c r="Q380" s="991">
        <v>3.78E-2</v>
      </c>
      <c r="R380" s="991" t="s">
        <v>158</v>
      </c>
      <c r="S380" s="991">
        <v>7.2599999999999998E-2</v>
      </c>
      <c r="T380" s="991">
        <v>3.78E-2</v>
      </c>
      <c r="U380" s="991" t="s">
        <v>158</v>
      </c>
      <c r="V380" s="991">
        <v>7.2599999999999998E-2</v>
      </c>
      <c r="W380" s="991">
        <v>3.78E-2</v>
      </c>
      <c r="X380" s="991" t="s">
        <v>158</v>
      </c>
      <c r="Y380" s="991">
        <v>7.2599999999999998E-2</v>
      </c>
      <c r="Z380" s="991">
        <v>3.78E-2</v>
      </c>
      <c r="AA380" s="991" t="s">
        <v>158</v>
      </c>
      <c r="AB380" s="991">
        <v>7.2599999999999998E-2</v>
      </c>
      <c r="AC380" s="991">
        <v>3.78E-2</v>
      </c>
      <c r="AD380" s="991" t="s">
        <v>158</v>
      </c>
      <c r="AE380" s="991">
        <v>7.2599999999999998E-2</v>
      </c>
      <c r="AF380" s="991">
        <v>3.78E-2</v>
      </c>
      <c r="AG380" s="991" t="s">
        <v>158</v>
      </c>
      <c r="AH380" s="991">
        <v>7.2599999999999998E-2</v>
      </c>
      <c r="AI380" s="991">
        <v>3.78E-2</v>
      </c>
      <c r="AJ380" s="991" t="s">
        <v>158</v>
      </c>
      <c r="AK380" s="991">
        <v>7.2599999999999998E-2</v>
      </c>
      <c r="AL380" s="991">
        <v>3.78E-2</v>
      </c>
      <c r="AM380" s="991" t="s">
        <v>158</v>
      </c>
      <c r="AN380" s="991">
        <v>7.2599999999999998E-2</v>
      </c>
      <c r="AO380" s="991">
        <v>3.78E-2</v>
      </c>
      <c r="AP380" s="991" t="s">
        <v>158</v>
      </c>
      <c r="AQ380" s="991">
        <v>7.2599999999999998E-2</v>
      </c>
      <c r="AR380" s="991">
        <v>3.78E-2</v>
      </c>
      <c r="AS380" s="991" t="s">
        <v>158</v>
      </c>
      <c r="AT380" s="991">
        <v>7.2599999999999998E-2</v>
      </c>
      <c r="AU380" s="991">
        <v>3.78E-2</v>
      </c>
      <c r="AV380" s="991" t="s">
        <v>158</v>
      </c>
      <c r="AW380" s="991">
        <v>7.2599999999999998E-2</v>
      </c>
      <c r="AX380" s="991">
        <v>3.78E-2</v>
      </c>
      <c r="AY380" s="991" t="s">
        <v>158</v>
      </c>
      <c r="AZ380" s="991">
        <v>7.2599999999999998E-2</v>
      </c>
      <c r="BA380" s="991">
        <v>3.78E-2</v>
      </c>
      <c r="BB380" s="991" t="s">
        <v>158</v>
      </c>
      <c r="BC380" s="991">
        <v>7.2599999999999998E-2</v>
      </c>
      <c r="BD380" s="991">
        <v>3.78E-2</v>
      </c>
      <c r="BE380" s="991" t="s">
        <v>158</v>
      </c>
    </row>
    <row r="381" spans="1:57" s="928" customFormat="1" ht="16.5" customHeight="1" x14ac:dyDescent="0.3">
      <c r="A381" s="929"/>
      <c r="B381" s="927"/>
      <c r="C381" s="375"/>
      <c r="D381" s="375"/>
      <c r="E381" s="1275"/>
      <c r="F381" s="937" t="s">
        <v>1638</v>
      </c>
      <c r="G381" s="991">
        <v>7.2599999999999998E-2</v>
      </c>
      <c r="H381" s="991">
        <v>3.78E-2</v>
      </c>
      <c r="I381" s="991" t="s">
        <v>158</v>
      </c>
      <c r="J381" s="991">
        <v>7.2599999999999998E-2</v>
      </c>
      <c r="K381" s="991">
        <v>3.78E-2</v>
      </c>
      <c r="L381" s="991" t="s">
        <v>158</v>
      </c>
      <c r="M381" s="991">
        <v>7.2599999999999998E-2</v>
      </c>
      <c r="N381" s="991">
        <v>3.78E-2</v>
      </c>
      <c r="O381" s="991" t="s">
        <v>158</v>
      </c>
      <c r="P381" s="991">
        <v>7.2599999999999998E-2</v>
      </c>
      <c r="Q381" s="991">
        <v>3.78E-2</v>
      </c>
      <c r="R381" s="991" t="s">
        <v>158</v>
      </c>
      <c r="S381" s="991">
        <v>7.2599999999999998E-2</v>
      </c>
      <c r="T381" s="991">
        <v>3.78E-2</v>
      </c>
      <c r="U381" s="991" t="s">
        <v>158</v>
      </c>
      <c r="V381" s="991">
        <v>7.2599999999999998E-2</v>
      </c>
      <c r="W381" s="991">
        <v>3.78E-2</v>
      </c>
      <c r="X381" s="991" t="s">
        <v>158</v>
      </c>
      <c r="Y381" s="991">
        <v>7.2599999999999998E-2</v>
      </c>
      <c r="Z381" s="991">
        <v>3.78E-2</v>
      </c>
      <c r="AA381" s="991" t="s">
        <v>158</v>
      </c>
      <c r="AB381" s="991">
        <v>7.2599999999999998E-2</v>
      </c>
      <c r="AC381" s="991">
        <v>3.78E-2</v>
      </c>
      <c r="AD381" s="991" t="s">
        <v>158</v>
      </c>
      <c r="AE381" s="991">
        <v>7.2599999999999998E-2</v>
      </c>
      <c r="AF381" s="991">
        <v>3.78E-2</v>
      </c>
      <c r="AG381" s="991" t="s">
        <v>158</v>
      </c>
      <c r="AH381" s="991">
        <v>7.2599999999999998E-2</v>
      </c>
      <c r="AI381" s="991">
        <v>3.78E-2</v>
      </c>
      <c r="AJ381" s="991" t="s">
        <v>158</v>
      </c>
      <c r="AK381" s="991">
        <v>7.2599999999999998E-2</v>
      </c>
      <c r="AL381" s="991">
        <v>3.78E-2</v>
      </c>
      <c r="AM381" s="991" t="s">
        <v>158</v>
      </c>
      <c r="AN381" s="991">
        <v>7.2599999999999998E-2</v>
      </c>
      <c r="AO381" s="991">
        <v>3.78E-2</v>
      </c>
      <c r="AP381" s="991" t="s">
        <v>158</v>
      </c>
      <c r="AQ381" s="991">
        <v>7.2599999999999998E-2</v>
      </c>
      <c r="AR381" s="991">
        <v>3.78E-2</v>
      </c>
      <c r="AS381" s="991" t="s">
        <v>158</v>
      </c>
      <c r="AT381" s="991">
        <v>7.2599999999999998E-2</v>
      </c>
      <c r="AU381" s="991">
        <v>3.78E-2</v>
      </c>
      <c r="AV381" s="991" t="s">
        <v>158</v>
      </c>
      <c r="AW381" s="991">
        <v>7.2599999999999998E-2</v>
      </c>
      <c r="AX381" s="991">
        <v>3.78E-2</v>
      </c>
      <c r="AY381" s="991" t="s">
        <v>158</v>
      </c>
      <c r="AZ381" s="991">
        <v>7.2599999999999998E-2</v>
      </c>
      <c r="BA381" s="991">
        <v>3.78E-2</v>
      </c>
      <c r="BB381" s="991" t="s">
        <v>158</v>
      </c>
      <c r="BC381" s="991">
        <v>7.2599999999999998E-2</v>
      </c>
      <c r="BD381" s="991">
        <v>3.78E-2</v>
      </c>
      <c r="BE381" s="991" t="s">
        <v>158</v>
      </c>
    </row>
    <row r="382" spans="1:57" s="928" customFormat="1" ht="16.5" customHeight="1" x14ac:dyDescent="0.3">
      <c r="A382" s="929"/>
      <c r="B382" s="927"/>
      <c r="C382" s="375"/>
      <c r="D382" s="375"/>
      <c r="E382" s="1275"/>
      <c r="F382" s="937" t="s">
        <v>1454</v>
      </c>
      <c r="G382" s="991">
        <v>7.2599999999999998E-2</v>
      </c>
      <c r="H382" s="991">
        <v>3.78E-2</v>
      </c>
      <c r="I382" s="991" t="s">
        <v>158</v>
      </c>
      <c r="J382" s="991">
        <v>7.2599999999999998E-2</v>
      </c>
      <c r="K382" s="991">
        <v>3.78E-2</v>
      </c>
      <c r="L382" s="991" t="s">
        <v>158</v>
      </c>
      <c r="M382" s="991">
        <v>7.2599999999999998E-2</v>
      </c>
      <c r="N382" s="991">
        <v>3.78E-2</v>
      </c>
      <c r="O382" s="991" t="s">
        <v>158</v>
      </c>
      <c r="P382" s="991">
        <v>7.2599999999999998E-2</v>
      </c>
      <c r="Q382" s="991">
        <v>3.78E-2</v>
      </c>
      <c r="R382" s="991" t="s">
        <v>158</v>
      </c>
      <c r="S382" s="991">
        <v>7.2599999999999998E-2</v>
      </c>
      <c r="T382" s="991">
        <v>3.78E-2</v>
      </c>
      <c r="U382" s="991" t="s">
        <v>158</v>
      </c>
      <c r="V382" s="991">
        <v>7.2599999999999998E-2</v>
      </c>
      <c r="W382" s="991">
        <v>3.78E-2</v>
      </c>
      <c r="X382" s="991" t="s">
        <v>158</v>
      </c>
      <c r="Y382" s="991">
        <v>7.2599999999999998E-2</v>
      </c>
      <c r="Z382" s="991">
        <v>3.78E-2</v>
      </c>
      <c r="AA382" s="991" t="s">
        <v>158</v>
      </c>
      <c r="AB382" s="991">
        <v>7.2599999999999998E-2</v>
      </c>
      <c r="AC382" s="991">
        <v>3.78E-2</v>
      </c>
      <c r="AD382" s="991" t="s">
        <v>158</v>
      </c>
      <c r="AE382" s="991">
        <v>7.2599999999999998E-2</v>
      </c>
      <c r="AF382" s="991">
        <v>3.78E-2</v>
      </c>
      <c r="AG382" s="991" t="s">
        <v>158</v>
      </c>
      <c r="AH382" s="991">
        <v>7.2599999999999998E-2</v>
      </c>
      <c r="AI382" s="991">
        <v>3.78E-2</v>
      </c>
      <c r="AJ382" s="991" t="s">
        <v>158</v>
      </c>
      <c r="AK382" s="991">
        <v>7.2599999999999998E-2</v>
      </c>
      <c r="AL382" s="991">
        <v>3.78E-2</v>
      </c>
      <c r="AM382" s="991" t="s">
        <v>158</v>
      </c>
      <c r="AN382" s="991">
        <v>7.2599999999999998E-2</v>
      </c>
      <c r="AO382" s="991">
        <v>3.78E-2</v>
      </c>
      <c r="AP382" s="991" t="s">
        <v>158</v>
      </c>
      <c r="AQ382" s="991">
        <v>7.2599999999999998E-2</v>
      </c>
      <c r="AR382" s="991">
        <v>3.78E-2</v>
      </c>
      <c r="AS382" s="991" t="s">
        <v>158</v>
      </c>
      <c r="AT382" s="991">
        <v>7.2599999999999998E-2</v>
      </c>
      <c r="AU382" s="991">
        <v>3.78E-2</v>
      </c>
      <c r="AV382" s="991" t="s">
        <v>158</v>
      </c>
      <c r="AW382" s="991">
        <v>7.2599999999999998E-2</v>
      </c>
      <c r="AX382" s="991">
        <v>3.78E-2</v>
      </c>
      <c r="AY382" s="991" t="s">
        <v>158</v>
      </c>
      <c r="AZ382" s="991">
        <v>7.2599999999999998E-2</v>
      </c>
      <c r="BA382" s="991">
        <v>3.78E-2</v>
      </c>
      <c r="BB382" s="991" t="s">
        <v>158</v>
      </c>
      <c r="BC382" s="991">
        <v>7.2599999999999998E-2</v>
      </c>
      <c r="BD382" s="991">
        <v>3.78E-2</v>
      </c>
      <c r="BE382" s="991" t="s">
        <v>158</v>
      </c>
    </row>
    <row r="383" spans="1:57" s="928" customFormat="1" ht="16.5" customHeight="1" x14ac:dyDescent="0.3">
      <c r="A383" s="929"/>
      <c r="B383" s="927"/>
      <c r="C383" s="375"/>
      <c r="D383" s="375"/>
      <c r="E383" s="1275"/>
      <c r="F383" s="937" t="s">
        <v>1455</v>
      </c>
      <c r="G383" s="991">
        <v>7.2599999999999998E-2</v>
      </c>
      <c r="H383" s="991">
        <v>3.78E-2</v>
      </c>
      <c r="I383" s="991" t="s">
        <v>158</v>
      </c>
      <c r="J383" s="991">
        <v>7.2599999999999998E-2</v>
      </c>
      <c r="K383" s="991">
        <v>3.78E-2</v>
      </c>
      <c r="L383" s="991" t="s">
        <v>158</v>
      </c>
      <c r="M383" s="991">
        <v>7.2599999999999998E-2</v>
      </c>
      <c r="N383" s="991">
        <v>3.78E-2</v>
      </c>
      <c r="O383" s="991" t="s">
        <v>158</v>
      </c>
      <c r="P383" s="991">
        <v>7.2599999999999998E-2</v>
      </c>
      <c r="Q383" s="991">
        <v>3.78E-2</v>
      </c>
      <c r="R383" s="991" t="s">
        <v>158</v>
      </c>
      <c r="S383" s="991">
        <v>7.2599999999999998E-2</v>
      </c>
      <c r="T383" s="991">
        <v>3.78E-2</v>
      </c>
      <c r="U383" s="991" t="s">
        <v>158</v>
      </c>
      <c r="V383" s="991">
        <v>7.2599999999999998E-2</v>
      </c>
      <c r="W383" s="991">
        <v>3.78E-2</v>
      </c>
      <c r="X383" s="991" t="s">
        <v>158</v>
      </c>
      <c r="Y383" s="991">
        <v>7.2599999999999998E-2</v>
      </c>
      <c r="Z383" s="991">
        <v>3.78E-2</v>
      </c>
      <c r="AA383" s="991" t="s">
        <v>158</v>
      </c>
      <c r="AB383" s="991">
        <v>7.2599999999999998E-2</v>
      </c>
      <c r="AC383" s="991">
        <v>3.78E-2</v>
      </c>
      <c r="AD383" s="991" t="s">
        <v>158</v>
      </c>
      <c r="AE383" s="991">
        <v>7.2599999999999998E-2</v>
      </c>
      <c r="AF383" s="991">
        <v>3.78E-2</v>
      </c>
      <c r="AG383" s="991" t="s">
        <v>158</v>
      </c>
      <c r="AH383" s="991">
        <v>7.2599999999999998E-2</v>
      </c>
      <c r="AI383" s="991">
        <v>3.78E-2</v>
      </c>
      <c r="AJ383" s="991" t="s">
        <v>158</v>
      </c>
      <c r="AK383" s="991">
        <v>7.2599999999999998E-2</v>
      </c>
      <c r="AL383" s="991">
        <v>3.78E-2</v>
      </c>
      <c r="AM383" s="991" t="s">
        <v>158</v>
      </c>
      <c r="AN383" s="991">
        <v>7.2599999999999998E-2</v>
      </c>
      <c r="AO383" s="991">
        <v>3.78E-2</v>
      </c>
      <c r="AP383" s="991" t="s">
        <v>158</v>
      </c>
      <c r="AQ383" s="991">
        <v>7.2599999999999998E-2</v>
      </c>
      <c r="AR383" s="991">
        <v>3.78E-2</v>
      </c>
      <c r="AS383" s="991" t="s">
        <v>158</v>
      </c>
      <c r="AT383" s="991">
        <v>7.2599999999999998E-2</v>
      </c>
      <c r="AU383" s="991">
        <v>3.78E-2</v>
      </c>
      <c r="AV383" s="991" t="s">
        <v>158</v>
      </c>
      <c r="AW383" s="991">
        <v>7.2599999999999998E-2</v>
      </c>
      <c r="AX383" s="991">
        <v>3.78E-2</v>
      </c>
      <c r="AY383" s="991" t="s">
        <v>158</v>
      </c>
      <c r="AZ383" s="991">
        <v>7.2599999999999998E-2</v>
      </c>
      <c r="BA383" s="991">
        <v>3.78E-2</v>
      </c>
      <c r="BB383" s="991" t="s">
        <v>158</v>
      </c>
      <c r="BC383" s="991">
        <v>7.2599999999999998E-2</v>
      </c>
      <c r="BD383" s="991">
        <v>3.78E-2</v>
      </c>
      <c r="BE383" s="991" t="s">
        <v>158</v>
      </c>
    </row>
    <row r="384" spans="1:57" s="928" customFormat="1" ht="16.5" customHeight="1" x14ac:dyDescent="0.3">
      <c r="A384" s="929"/>
      <c r="B384" s="927"/>
      <c r="C384" s="375"/>
      <c r="D384" s="375"/>
      <c r="E384" s="1275"/>
      <c r="F384" s="937" t="s">
        <v>1456</v>
      </c>
      <c r="G384" s="991">
        <v>7.2599999999999998E-2</v>
      </c>
      <c r="H384" s="991">
        <v>3.78E-2</v>
      </c>
      <c r="I384" s="991" t="s">
        <v>158</v>
      </c>
      <c r="J384" s="991">
        <v>7.2599999999999998E-2</v>
      </c>
      <c r="K384" s="991">
        <v>3.78E-2</v>
      </c>
      <c r="L384" s="991" t="s">
        <v>158</v>
      </c>
      <c r="M384" s="991">
        <v>7.2599999999999998E-2</v>
      </c>
      <c r="N384" s="991">
        <v>3.78E-2</v>
      </c>
      <c r="O384" s="991" t="s">
        <v>158</v>
      </c>
      <c r="P384" s="991">
        <v>7.2599999999999998E-2</v>
      </c>
      <c r="Q384" s="991">
        <v>3.78E-2</v>
      </c>
      <c r="R384" s="991" t="s">
        <v>158</v>
      </c>
      <c r="S384" s="991">
        <v>7.2599999999999998E-2</v>
      </c>
      <c r="T384" s="991">
        <v>3.78E-2</v>
      </c>
      <c r="U384" s="991" t="s">
        <v>158</v>
      </c>
      <c r="V384" s="991">
        <v>7.2599999999999998E-2</v>
      </c>
      <c r="W384" s="991">
        <v>3.78E-2</v>
      </c>
      <c r="X384" s="991" t="s">
        <v>158</v>
      </c>
      <c r="Y384" s="991">
        <v>7.2599999999999998E-2</v>
      </c>
      <c r="Z384" s="991">
        <v>3.78E-2</v>
      </c>
      <c r="AA384" s="991" t="s">
        <v>158</v>
      </c>
      <c r="AB384" s="991">
        <v>7.2599999999999998E-2</v>
      </c>
      <c r="AC384" s="991">
        <v>3.78E-2</v>
      </c>
      <c r="AD384" s="991" t="s">
        <v>158</v>
      </c>
      <c r="AE384" s="991">
        <v>7.2599999999999998E-2</v>
      </c>
      <c r="AF384" s="991">
        <v>3.78E-2</v>
      </c>
      <c r="AG384" s="991" t="s">
        <v>158</v>
      </c>
      <c r="AH384" s="991">
        <v>7.2599999999999998E-2</v>
      </c>
      <c r="AI384" s="991">
        <v>3.78E-2</v>
      </c>
      <c r="AJ384" s="991" t="s">
        <v>158</v>
      </c>
      <c r="AK384" s="991">
        <v>7.2599999999999998E-2</v>
      </c>
      <c r="AL384" s="991">
        <v>3.78E-2</v>
      </c>
      <c r="AM384" s="991" t="s">
        <v>158</v>
      </c>
      <c r="AN384" s="991">
        <v>7.2599999999999998E-2</v>
      </c>
      <c r="AO384" s="991">
        <v>3.78E-2</v>
      </c>
      <c r="AP384" s="991" t="s">
        <v>158</v>
      </c>
      <c r="AQ384" s="991">
        <v>7.2599999999999998E-2</v>
      </c>
      <c r="AR384" s="991">
        <v>3.78E-2</v>
      </c>
      <c r="AS384" s="991" t="s">
        <v>158</v>
      </c>
      <c r="AT384" s="991">
        <v>7.2599999999999998E-2</v>
      </c>
      <c r="AU384" s="991">
        <v>3.78E-2</v>
      </c>
      <c r="AV384" s="991" t="s">
        <v>158</v>
      </c>
      <c r="AW384" s="991">
        <v>7.2599999999999998E-2</v>
      </c>
      <c r="AX384" s="991">
        <v>3.78E-2</v>
      </c>
      <c r="AY384" s="991" t="s">
        <v>158</v>
      </c>
      <c r="AZ384" s="991">
        <v>7.2599999999999998E-2</v>
      </c>
      <c r="BA384" s="991">
        <v>3.78E-2</v>
      </c>
      <c r="BB384" s="991" t="s">
        <v>158</v>
      </c>
      <c r="BC384" s="991">
        <v>7.2599999999999998E-2</v>
      </c>
      <c r="BD384" s="991">
        <v>3.78E-2</v>
      </c>
      <c r="BE384" s="991" t="s">
        <v>158</v>
      </c>
    </row>
    <row r="385" spans="1:57" s="928" customFormat="1" ht="16.5" customHeight="1" x14ac:dyDescent="0.3">
      <c r="A385" s="929"/>
      <c r="B385" s="927"/>
      <c r="C385" s="375"/>
      <c r="D385" s="375"/>
      <c r="E385" s="1276"/>
      <c r="F385" s="937" t="s">
        <v>1929</v>
      </c>
      <c r="G385" s="991">
        <v>7.2599999999999998E-2</v>
      </c>
      <c r="H385" s="991">
        <v>3.78E-2</v>
      </c>
      <c r="I385" s="991" t="s">
        <v>158</v>
      </c>
      <c r="J385" s="991">
        <v>7.2599999999999998E-2</v>
      </c>
      <c r="K385" s="991">
        <v>3.78E-2</v>
      </c>
      <c r="L385" s="991" t="s">
        <v>158</v>
      </c>
      <c r="M385" s="991">
        <v>7.2599999999999998E-2</v>
      </c>
      <c r="N385" s="991">
        <v>3.78E-2</v>
      </c>
      <c r="O385" s="991" t="s">
        <v>158</v>
      </c>
      <c r="P385" s="991">
        <v>7.2599999999999998E-2</v>
      </c>
      <c r="Q385" s="991">
        <v>3.78E-2</v>
      </c>
      <c r="R385" s="991" t="s">
        <v>158</v>
      </c>
      <c r="S385" s="991">
        <v>7.2599999999999998E-2</v>
      </c>
      <c r="T385" s="991">
        <v>3.78E-2</v>
      </c>
      <c r="U385" s="991" t="s">
        <v>158</v>
      </c>
      <c r="V385" s="991">
        <v>7.2599999999999998E-2</v>
      </c>
      <c r="W385" s="991">
        <v>3.78E-2</v>
      </c>
      <c r="X385" s="991" t="s">
        <v>158</v>
      </c>
      <c r="Y385" s="991">
        <v>7.2599999999999998E-2</v>
      </c>
      <c r="Z385" s="991">
        <v>3.78E-2</v>
      </c>
      <c r="AA385" s="991" t="s">
        <v>158</v>
      </c>
      <c r="AB385" s="991">
        <v>7.2599999999999998E-2</v>
      </c>
      <c r="AC385" s="991">
        <v>3.78E-2</v>
      </c>
      <c r="AD385" s="991" t="s">
        <v>158</v>
      </c>
      <c r="AE385" s="991">
        <v>7.2599999999999998E-2</v>
      </c>
      <c r="AF385" s="991">
        <v>3.78E-2</v>
      </c>
      <c r="AG385" s="991" t="s">
        <v>158</v>
      </c>
      <c r="AH385" s="991">
        <v>7.2599999999999998E-2</v>
      </c>
      <c r="AI385" s="991">
        <v>3.78E-2</v>
      </c>
      <c r="AJ385" s="991" t="s">
        <v>158</v>
      </c>
      <c r="AK385" s="991">
        <v>7.2599999999999998E-2</v>
      </c>
      <c r="AL385" s="991">
        <v>3.78E-2</v>
      </c>
      <c r="AM385" s="991" t="s">
        <v>158</v>
      </c>
      <c r="AN385" s="991">
        <v>7.2599999999999998E-2</v>
      </c>
      <c r="AO385" s="991">
        <v>3.78E-2</v>
      </c>
      <c r="AP385" s="991" t="s">
        <v>158</v>
      </c>
      <c r="AQ385" s="991">
        <v>7.2599999999999998E-2</v>
      </c>
      <c r="AR385" s="991">
        <v>3.78E-2</v>
      </c>
      <c r="AS385" s="991" t="s">
        <v>158</v>
      </c>
      <c r="AT385" s="991">
        <v>7.2599999999999998E-2</v>
      </c>
      <c r="AU385" s="991">
        <v>3.78E-2</v>
      </c>
      <c r="AV385" s="991" t="s">
        <v>158</v>
      </c>
      <c r="AW385" s="991">
        <v>7.2599999999999998E-2</v>
      </c>
      <c r="AX385" s="991">
        <v>3.78E-2</v>
      </c>
      <c r="AY385" s="991" t="s">
        <v>158</v>
      </c>
      <c r="AZ385" s="991">
        <v>7.2599999999999998E-2</v>
      </c>
      <c r="BA385" s="991">
        <v>3.78E-2</v>
      </c>
      <c r="BB385" s="991" t="s">
        <v>158</v>
      </c>
      <c r="BC385" s="991">
        <v>7.2599999999999998E-2</v>
      </c>
      <c r="BD385" s="991">
        <v>3.78E-2</v>
      </c>
      <c r="BE385" s="991" t="s">
        <v>158</v>
      </c>
    </row>
    <row r="386" spans="1:57" s="928" customFormat="1" ht="16.5" customHeight="1" x14ac:dyDescent="0.3">
      <c r="A386" s="929"/>
      <c r="B386" s="927"/>
      <c r="C386" s="375"/>
      <c r="D386" s="375"/>
      <c r="E386" s="380"/>
      <c r="F386" s="380"/>
      <c r="G386" s="380"/>
      <c r="H386" s="380"/>
      <c r="I386" s="380"/>
      <c r="J386" s="380"/>
      <c r="K386" s="380"/>
      <c r="L386" s="380"/>
      <c r="M386" s="380"/>
      <c r="N386" s="380"/>
      <c r="O386" s="380"/>
      <c r="P386" s="380"/>
      <c r="Q386" s="380"/>
      <c r="R386" s="380"/>
      <c r="S386" s="380"/>
      <c r="T386" s="380"/>
      <c r="U386" s="380"/>
      <c r="V386" s="372"/>
      <c r="W386" s="372"/>
      <c r="X386" s="372"/>
      <c r="Y386" s="372"/>
      <c r="Z386" s="372"/>
      <c r="AA386" s="372"/>
    </row>
    <row r="387" spans="1:57" s="928" customFormat="1" ht="49.5" customHeight="1" x14ac:dyDescent="0.3">
      <c r="A387" s="929"/>
      <c r="B387" s="927"/>
      <c r="C387" s="375"/>
      <c r="D387" s="375"/>
      <c r="E387" s="1717" t="s">
        <v>2019</v>
      </c>
      <c r="F387" s="1717"/>
      <c r="G387" s="1717"/>
      <c r="H387" s="1717"/>
      <c r="I387" s="1717"/>
      <c r="J387" s="1717"/>
      <c r="K387" s="1717"/>
      <c r="L387" s="1717"/>
      <c r="M387" s="1717"/>
      <c r="N387" s="1717"/>
      <c r="O387" s="1717"/>
      <c r="P387" s="1717"/>
      <c r="Q387" s="1717"/>
      <c r="R387" s="1717"/>
      <c r="S387" s="1717"/>
      <c r="T387" s="1717"/>
      <c r="U387" s="1717"/>
      <c r="V387" s="1717"/>
      <c r="W387" s="1717"/>
      <c r="X387" s="1717"/>
      <c r="Y387" s="1717"/>
      <c r="Z387" s="1717"/>
      <c r="AA387" s="1717"/>
      <c r="AB387" s="1717"/>
      <c r="AC387" s="1717"/>
    </row>
    <row r="388" spans="1:57" s="928" customFormat="1" ht="16.5" customHeight="1" x14ac:dyDescent="0.3">
      <c r="A388" s="929"/>
      <c r="B388" s="927"/>
      <c r="C388" s="375"/>
      <c r="D388" s="375"/>
      <c r="E388" s="1954" t="s">
        <v>2177</v>
      </c>
      <c r="F388" s="1954"/>
      <c r="G388" s="1954"/>
      <c r="H388" s="1954"/>
      <c r="I388" s="1954"/>
      <c r="J388" s="1954"/>
      <c r="K388" s="1954"/>
      <c r="L388" s="1954"/>
      <c r="M388" s="1954"/>
      <c r="N388" s="1954"/>
      <c r="O388" s="1954"/>
      <c r="P388" s="1954"/>
      <c r="Q388" s="1954"/>
      <c r="R388" s="1954"/>
      <c r="S388" s="1954"/>
      <c r="T388" s="1954"/>
      <c r="U388" s="1954"/>
      <c r="V388" s="1954"/>
      <c r="W388" s="1954"/>
      <c r="X388" s="1954"/>
      <c r="Y388" s="1954"/>
      <c r="Z388" s="1954"/>
      <c r="AA388" s="1954"/>
      <c r="AB388" s="1954"/>
      <c r="AC388" s="1954"/>
    </row>
    <row r="389" spans="1:57" s="928" customFormat="1" ht="16.5" customHeight="1" x14ac:dyDescent="0.3">
      <c r="A389" s="929"/>
      <c r="B389" s="927"/>
      <c r="C389" s="375"/>
      <c r="D389" s="375"/>
      <c r="E389" s="1953" t="s">
        <v>1994</v>
      </c>
      <c r="F389" s="1953"/>
      <c r="G389" s="1953"/>
      <c r="H389" s="1953"/>
      <c r="I389" s="1953"/>
      <c r="J389" s="1953"/>
      <c r="K389" s="1953"/>
      <c r="L389" s="1953"/>
      <c r="M389" s="1953"/>
      <c r="N389" s="1953"/>
      <c r="O389" s="1953"/>
      <c r="P389" s="1953"/>
      <c r="Q389" s="1953"/>
      <c r="R389" s="1953"/>
      <c r="S389" s="1953"/>
      <c r="T389" s="1953"/>
      <c r="U389" s="1953"/>
      <c r="V389" s="1953"/>
      <c r="W389" s="1953"/>
      <c r="X389" s="1953"/>
      <c r="Y389" s="1953"/>
      <c r="Z389" s="1953"/>
      <c r="AA389" s="1953"/>
      <c r="AB389" s="1953"/>
      <c r="AC389" s="1953"/>
    </row>
    <row r="390" spans="1:57" s="928" customFormat="1" ht="16.5" customHeight="1" x14ac:dyDescent="0.3">
      <c r="A390" s="929"/>
      <c r="B390" s="927"/>
      <c r="C390" s="375"/>
      <c r="D390" s="375"/>
      <c r="E390" s="381" t="s">
        <v>1849</v>
      </c>
      <c r="F390" s="380"/>
      <c r="G390" s="380"/>
      <c r="H390" s="380"/>
      <c r="I390" s="380"/>
      <c r="J390" s="380"/>
      <c r="K390" s="380"/>
      <c r="L390" s="380"/>
      <c r="M390" s="380"/>
      <c r="N390" s="380"/>
      <c r="O390" s="380"/>
      <c r="P390" s="380"/>
      <c r="Q390" s="380"/>
      <c r="R390" s="380"/>
      <c r="S390" s="380"/>
      <c r="T390" s="380"/>
      <c r="U390" s="380"/>
      <c r="V390" s="372"/>
      <c r="W390" s="372"/>
      <c r="X390" s="372"/>
      <c r="Y390" s="372"/>
      <c r="Z390" s="372"/>
      <c r="AA390" s="372"/>
    </row>
    <row r="391" spans="1:57" s="928" customFormat="1" ht="16.5" customHeight="1" x14ac:dyDescent="0.3">
      <c r="A391" s="929"/>
      <c r="B391" s="927"/>
      <c r="C391" s="375"/>
      <c r="D391" s="375"/>
      <c r="E391" s="381" t="s">
        <v>1850</v>
      </c>
      <c r="F391" s="380"/>
      <c r="G391" s="380"/>
      <c r="H391" s="380"/>
      <c r="I391" s="380"/>
      <c r="J391" s="380"/>
      <c r="K391" s="380"/>
      <c r="L391" s="380"/>
      <c r="M391" s="380"/>
      <c r="N391" s="380"/>
      <c r="O391" s="380"/>
      <c r="P391" s="380"/>
      <c r="Q391" s="380"/>
      <c r="R391" s="380"/>
      <c r="S391" s="380"/>
      <c r="T391" s="380"/>
      <c r="U391" s="380"/>
      <c r="V391" s="372"/>
      <c r="W391" s="372"/>
      <c r="X391" s="372"/>
      <c r="Y391" s="372"/>
      <c r="Z391" s="372"/>
      <c r="AA391" s="372"/>
    </row>
    <row r="392" spans="1:57" s="928" customFormat="1" ht="16.5" customHeight="1" x14ac:dyDescent="0.3">
      <c r="A392" s="929"/>
      <c r="B392" s="927"/>
      <c r="C392" s="375"/>
      <c r="D392" s="375"/>
      <c r="E392" s="381" t="s">
        <v>1851</v>
      </c>
      <c r="F392" s="380"/>
      <c r="G392" s="380"/>
      <c r="H392" s="380"/>
      <c r="I392" s="380"/>
      <c r="J392" s="380"/>
      <c r="K392" s="380"/>
      <c r="L392" s="380"/>
      <c r="M392" s="380"/>
      <c r="N392" s="380"/>
      <c r="O392" s="380"/>
      <c r="P392" s="380"/>
      <c r="Q392" s="380"/>
      <c r="R392" s="380"/>
      <c r="S392" s="380"/>
      <c r="T392" s="380"/>
      <c r="U392" s="380"/>
      <c r="V392" s="372"/>
      <c r="W392" s="372"/>
      <c r="X392" s="372"/>
      <c r="Y392" s="372"/>
      <c r="Z392" s="372"/>
      <c r="AA392" s="372"/>
    </row>
    <row r="393" spans="1:57" s="928" customFormat="1" ht="16.5" customHeight="1" x14ac:dyDescent="0.3">
      <c r="A393" s="929"/>
      <c r="B393" s="927"/>
      <c r="C393" s="375"/>
      <c r="D393" s="375"/>
      <c r="E393" s="402" t="s">
        <v>2068</v>
      </c>
      <c r="F393" s="380"/>
      <c r="G393" s="380"/>
      <c r="H393" s="380"/>
      <c r="I393" s="380"/>
      <c r="J393" s="380"/>
      <c r="K393" s="380"/>
      <c r="L393" s="380"/>
      <c r="M393" s="380"/>
      <c r="N393" s="380"/>
      <c r="O393" s="380"/>
      <c r="P393" s="380"/>
      <c r="Q393" s="380"/>
      <c r="R393" s="380"/>
      <c r="S393" s="380"/>
      <c r="T393" s="380"/>
      <c r="U393" s="380"/>
      <c r="V393" s="372"/>
      <c r="W393" s="372"/>
      <c r="X393" s="372"/>
      <c r="Y393" s="372"/>
      <c r="Z393" s="372"/>
      <c r="AA393" s="372"/>
    </row>
    <row r="394" spans="1:57" s="928" customFormat="1" ht="16.5" customHeight="1" x14ac:dyDescent="0.3">
      <c r="A394" s="929"/>
      <c r="B394" s="927"/>
      <c r="C394" s="375"/>
      <c r="D394" s="375"/>
      <c r="E394" s="402"/>
      <c r="F394" s="380"/>
      <c r="G394" s="380"/>
      <c r="H394" s="380"/>
      <c r="I394" s="380"/>
      <c r="J394" s="380"/>
      <c r="K394" s="380"/>
      <c r="L394" s="380"/>
      <c r="M394" s="380"/>
      <c r="N394" s="380"/>
      <c r="O394" s="380"/>
      <c r="P394" s="380"/>
      <c r="Q394" s="380"/>
      <c r="R394" s="380"/>
      <c r="S394" s="380"/>
      <c r="T394" s="380"/>
      <c r="U394" s="380"/>
      <c r="V394" s="372"/>
      <c r="W394" s="372"/>
      <c r="X394" s="372"/>
      <c r="Y394" s="372"/>
      <c r="Z394" s="372"/>
      <c r="AA394" s="372"/>
    </row>
    <row r="395" spans="1:57" s="928" customFormat="1" ht="16.5" customHeight="1" x14ac:dyDescent="0.3">
      <c r="A395" s="929"/>
      <c r="B395" s="927"/>
      <c r="C395" s="375"/>
      <c r="D395" s="375"/>
      <c r="E395" s="1050" t="s">
        <v>1934</v>
      </c>
      <c r="F395" s="380"/>
      <c r="G395" s="380"/>
      <c r="H395" s="380"/>
      <c r="I395" s="380"/>
      <c r="J395" s="380"/>
      <c r="K395" s="380"/>
      <c r="L395" s="380"/>
      <c r="M395" s="380"/>
      <c r="N395" s="380"/>
      <c r="O395" s="380"/>
      <c r="P395" s="380"/>
      <c r="Q395" s="380"/>
      <c r="R395" s="380"/>
      <c r="S395" s="380"/>
      <c r="T395" s="380"/>
      <c r="U395" s="380"/>
      <c r="V395" s="372"/>
      <c r="W395" s="372"/>
      <c r="X395" s="372"/>
      <c r="Y395" s="372"/>
      <c r="Z395" s="372"/>
      <c r="AA395" s="372"/>
    </row>
    <row r="396" spans="1:57" s="928" customFormat="1" ht="27.75" customHeight="1" x14ac:dyDescent="0.3">
      <c r="A396" s="929"/>
      <c r="B396" s="927"/>
      <c r="C396" s="375"/>
      <c r="D396" s="375"/>
      <c r="E396" s="926" t="s">
        <v>1346</v>
      </c>
      <c r="F396" s="926" t="s">
        <v>1347</v>
      </c>
      <c r="G396" s="926" t="s">
        <v>1348</v>
      </c>
      <c r="H396" s="380"/>
      <c r="I396" s="380"/>
      <c r="J396" s="380"/>
      <c r="K396" s="380"/>
      <c r="L396" s="380"/>
      <c r="M396" s="380"/>
      <c r="N396" s="380"/>
      <c r="O396" s="380"/>
      <c r="P396" s="380"/>
      <c r="Q396" s="380"/>
      <c r="R396" s="380"/>
      <c r="S396" s="380"/>
      <c r="T396" s="380"/>
      <c r="U396" s="380"/>
      <c r="V396" s="372"/>
      <c r="W396" s="372"/>
      <c r="X396" s="372"/>
      <c r="Y396" s="372"/>
      <c r="Z396" s="372"/>
      <c r="AA396" s="372"/>
    </row>
    <row r="397" spans="1:57" s="928" customFormat="1" ht="16.5" customHeight="1" x14ac:dyDescent="0.3">
      <c r="A397" s="929"/>
      <c r="B397" s="927"/>
      <c r="C397" s="375"/>
      <c r="D397" s="375"/>
      <c r="E397" s="1987" t="s">
        <v>1852</v>
      </c>
      <c r="F397" s="941" t="s">
        <v>1345</v>
      </c>
      <c r="G397" s="942">
        <v>80</v>
      </c>
      <c r="H397" s="380"/>
      <c r="I397" s="380"/>
      <c r="J397" s="380"/>
      <c r="K397" s="380"/>
      <c r="L397" s="380"/>
      <c r="M397" s="380"/>
      <c r="N397" s="380"/>
      <c r="O397" s="380"/>
      <c r="P397" s="380"/>
      <c r="Q397" s="380"/>
      <c r="R397" s="380"/>
      <c r="S397" s="380"/>
      <c r="T397" s="380"/>
      <c r="U397" s="380"/>
      <c r="V397" s="372"/>
      <c r="W397" s="372"/>
      <c r="X397" s="372"/>
      <c r="Y397" s="372"/>
      <c r="Z397" s="372"/>
      <c r="AA397" s="372"/>
    </row>
    <row r="398" spans="1:57" s="928" customFormat="1" ht="16.5" customHeight="1" x14ac:dyDescent="0.3">
      <c r="A398" s="929"/>
      <c r="B398" s="927"/>
      <c r="C398" s="375"/>
      <c r="D398" s="375"/>
      <c r="E398" s="1988"/>
      <c r="F398" s="941" t="s">
        <v>1343</v>
      </c>
      <c r="G398" s="942">
        <v>70</v>
      </c>
      <c r="H398" s="380"/>
      <c r="I398" s="380"/>
      <c r="J398" s="380"/>
      <c r="K398" s="380"/>
      <c r="L398" s="380"/>
      <c r="M398" s="380"/>
      <c r="N398" s="380"/>
      <c r="O398" s="380"/>
      <c r="P398" s="380"/>
      <c r="Q398" s="380"/>
      <c r="R398" s="380"/>
      <c r="S398" s="380"/>
      <c r="T398" s="380"/>
      <c r="U398" s="380"/>
      <c r="V398" s="372"/>
      <c r="W398" s="372"/>
      <c r="X398" s="372"/>
      <c r="Y398" s="372"/>
      <c r="Z398" s="372"/>
      <c r="AA398" s="372"/>
    </row>
    <row r="399" spans="1:57" s="928" customFormat="1" ht="16.5" customHeight="1" x14ac:dyDescent="0.3">
      <c r="A399" s="929"/>
      <c r="B399" s="927"/>
      <c r="C399" s="375"/>
      <c r="D399" s="375"/>
      <c r="E399" s="1988"/>
      <c r="F399" s="941" t="s">
        <v>1344</v>
      </c>
      <c r="G399" s="942">
        <v>79</v>
      </c>
      <c r="H399" s="380"/>
      <c r="I399" s="380"/>
      <c r="J399" s="380"/>
      <c r="K399" s="380"/>
      <c r="L399" s="380"/>
      <c r="M399" s="380"/>
      <c r="N399" s="380"/>
      <c r="O399" s="380"/>
      <c r="P399" s="380"/>
      <c r="Q399" s="380"/>
      <c r="R399" s="380"/>
      <c r="S399" s="380"/>
      <c r="T399" s="380"/>
      <c r="U399" s="380"/>
      <c r="V399" s="372"/>
      <c r="W399" s="372"/>
      <c r="X399" s="372"/>
      <c r="Y399" s="372"/>
      <c r="Z399" s="372"/>
      <c r="AA399" s="372"/>
    </row>
    <row r="400" spans="1:57" s="928" customFormat="1" ht="16.5" customHeight="1" x14ac:dyDescent="0.3">
      <c r="A400" s="929"/>
      <c r="B400" s="927"/>
      <c r="C400" s="375"/>
      <c r="D400" s="375"/>
      <c r="E400" s="1988"/>
      <c r="F400" s="941" t="s">
        <v>1341</v>
      </c>
      <c r="G400" s="942">
        <v>52</v>
      </c>
      <c r="H400" s="380"/>
      <c r="I400" s="380"/>
      <c r="J400" s="380"/>
      <c r="K400" s="380"/>
      <c r="L400" s="380"/>
      <c r="M400" s="380"/>
      <c r="N400" s="380"/>
      <c r="O400" s="380"/>
      <c r="P400" s="380"/>
      <c r="Q400" s="380"/>
      <c r="R400" s="380"/>
      <c r="S400" s="380"/>
      <c r="T400" s="380"/>
      <c r="U400" s="380"/>
      <c r="V400" s="372"/>
      <c r="W400" s="372"/>
      <c r="X400" s="372"/>
      <c r="Y400" s="372"/>
      <c r="Z400" s="372"/>
      <c r="AA400" s="372"/>
    </row>
    <row r="401" spans="1:29" s="928" customFormat="1" ht="16.5" customHeight="1" x14ac:dyDescent="0.3">
      <c r="A401" s="929"/>
      <c r="B401" s="927"/>
      <c r="C401" s="375"/>
      <c r="D401" s="375"/>
      <c r="E401" s="1988"/>
      <c r="F401" s="941" t="s">
        <v>1342</v>
      </c>
      <c r="G401" s="942">
        <v>46</v>
      </c>
      <c r="H401" s="380"/>
      <c r="I401" s="380"/>
      <c r="J401" s="380"/>
      <c r="K401" s="380"/>
      <c r="L401" s="380"/>
      <c r="M401" s="380"/>
      <c r="N401" s="380"/>
      <c r="O401" s="380"/>
      <c r="P401" s="380"/>
      <c r="Q401" s="380"/>
      <c r="R401" s="380"/>
      <c r="S401" s="380"/>
      <c r="T401" s="380"/>
      <c r="U401" s="380"/>
      <c r="V401" s="372"/>
      <c r="W401" s="372"/>
      <c r="X401" s="372"/>
      <c r="Y401" s="372"/>
      <c r="Z401" s="372"/>
      <c r="AA401" s="372"/>
    </row>
    <row r="402" spans="1:29" s="928" customFormat="1" ht="16.5" customHeight="1" x14ac:dyDescent="0.3">
      <c r="A402" s="929"/>
      <c r="B402" s="927"/>
      <c r="C402" s="375"/>
      <c r="D402" s="375"/>
      <c r="E402" s="1988"/>
      <c r="F402" s="941" t="s">
        <v>1290</v>
      </c>
      <c r="G402" s="942">
        <v>42</v>
      </c>
      <c r="H402" s="380"/>
      <c r="I402" s="380"/>
      <c r="J402" s="380"/>
      <c r="K402" s="380"/>
      <c r="L402" s="380"/>
      <c r="M402" s="380"/>
      <c r="N402" s="380"/>
      <c r="O402" s="380"/>
      <c r="P402" s="380"/>
      <c r="Q402" s="380"/>
      <c r="R402" s="380"/>
      <c r="S402" s="380"/>
      <c r="T402" s="380"/>
      <c r="U402" s="380"/>
      <c r="V402" s="372"/>
      <c r="W402" s="372"/>
      <c r="X402" s="372"/>
      <c r="Y402" s="372"/>
      <c r="Z402" s="372"/>
      <c r="AA402" s="372"/>
    </row>
    <row r="403" spans="1:29" s="928" customFormat="1" ht="16.5" customHeight="1" x14ac:dyDescent="0.3">
      <c r="A403" s="929"/>
      <c r="B403" s="927"/>
      <c r="C403" s="375"/>
      <c r="D403" s="375"/>
      <c r="E403" s="1989"/>
      <c r="F403" s="1254" t="s">
        <v>2078</v>
      </c>
      <c r="G403" s="942">
        <v>50</v>
      </c>
      <c r="H403" s="380"/>
      <c r="I403" s="380"/>
      <c r="J403" s="380"/>
      <c r="K403" s="380"/>
      <c r="L403" s="380"/>
      <c r="M403" s="380"/>
      <c r="N403" s="380"/>
      <c r="O403" s="380"/>
      <c r="P403" s="380"/>
      <c r="Q403" s="380"/>
      <c r="R403" s="380"/>
      <c r="S403" s="380"/>
      <c r="T403" s="380"/>
      <c r="U403" s="380"/>
      <c r="V403" s="372"/>
      <c r="W403" s="372"/>
      <c r="X403" s="372"/>
      <c r="Y403" s="372"/>
      <c r="Z403" s="372"/>
      <c r="AA403" s="372"/>
    </row>
    <row r="404" spans="1:29" s="928" customFormat="1" ht="16.5" customHeight="1" x14ac:dyDescent="0.3">
      <c r="A404" s="929"/>
      <c r="B404" s="927"/>
      <c r="C404" s="375"/>
      <c r="D404" s="375"/>
      <c r="E404" s="1986" t="s">
        <v>1853</v>
      </c>
      <c r="F404" s="943" t="s">
        <v>1345</v>
      </c>
      <c r="G404" s="942">
        <v>84.8</v>
      </c>
      <c r="H404" s="380"/>
      <c r="I404" s="380"/>
      <c r="J404" s="380"/>
      <c r="K404" s="380"/>
      <c r="L404" s="380"/>
      <c r="M404" s="380"/>
      <c r="N404" s="380"/>
      <c r="O404" s="380"/>
      <c r="P404" s="380"/>
      <c r="Q404" s="380"/>
      <c r="R404" s="380"/>
      <c r="S404" s="380"/>
      <c r="T404" s="380"/>
      <c r="U404" s="380"/>
      <c r="V404" s="372"/>
      <c r="W404" s="372"/>
      <c r="X404" s="372"/>
      <c r="Y404" s="372"/>
      <c r="Z404" s="372"/>
      <c r="AA404" s="372"/>
    </row>
    <row r="405" spans="1:29" s="928" customFormat="1" ht="16.5" customHeight="1" x14ac:dyDescent="0.3">
      <c r="A405" s="929"/>
      <c r="B405" s="927"/>
      <c r="C405" s="375"/>
      <c r="D405" s="375"/>
      <c r="E405" s="1986"/>
      <c r="F405" s="943" t="s">
        <v>1344</v>
      </c>
      <c r="G405" s="942">
        <v>91.8</v>
      </c>
      <c r="H405" s="380"/>
      <c r="I405" s="380"/>
      <c r="J405" s="380"/>
      <c r="K405" s="380"/>
      <c r="L405" s="380"/>
      <c r="M405" s="380"/>
      <c r="N405" s="380"/>
      <c r="O405" s="380"/>
      <c r="P405" s="380"/>
      <c r="Q405" s="380"/>
      <c r="R405" s="380"/>
      <c r="S405" s="380"/>
      <c r="T405" s="380"/>
      <c r="U405" s="380"/>
      <c r="V405" s="372"/>
      <c r="W405" s="372"/>
      <c r="X405" s="372"/>
      <c r="Y405" s="372"/>
      <c r="Z405" s="372"/>
      <c r="AA405" s="372"/>
    </row>
    <row r="406" spans="1:29" s="928" customFormat="1" ht="16.5" customHeight="1" x14ac:dyDescent="0.3">
      <c r="A406" s="929"/>
      <c r="B406" s="927"/>
      <c r="C406" s="375"/>
      <c r="D406" s="375"/>
      <c r="E406" s="1986"/>
      <c r="F406" s="943" t="s">
        <v>1290</v>
      </c>
      <c r="G406" s="942">
        <v>70.599999999999994</v>
      </c>
      <c r="H406" s="380"/>
      <c r="I406" s="380"/>
      <c r="J406" s="380"/>
      <c r="K406" s="380"/>
      <c r="L406" s="380"/>
      <c r="M406" s="380"/>
      <c r="N406" s="380"/>
      <c r="O406" s="380"/>
      <c r="P406" s="380"/>
      <c r="Q406" s="380"/>
      <c r="R406" s="380"/>
      <c r="S406" s="380"/>
      <c r="T406" s="380"/>
      <c r="U406" s="380"/>
      <c r="V406" s="372"/>
      <c r="W406" s="372"/>
      <c r="X406" s="372"/>
      <c r="Y406" s="372"/>
      <c r="Z406" s="372"/>
      <c r="AA406" s="372"/>
    </row>
    <row r="407" spans="1:29" s="928" customFormat="1" ht="16.5" customHeight="1" x14ac:dyDescent="0.3">
      <c r="A407" s="929"/>
      <c r="B407" s="927"/>
      <c r="C407" s="375"/>
      <c r="D407" s="375"/>
      <c r="E407" s="1986"/>
      <c r="F407" s="1254" t="s">
        <v>2078</v>
      </c>
      <c r="G407" s="942">
        <v>74</v>
      </c>
      <c r="H407" s="380"/>
      <c r="I407" s="380"/>
      <c r="J407" s="380"/>
      <c r="K407" s="380"/>
      <c r="L407" s="380"/>
      <c r="M407" s="380"/>
      <c r="N407" s="380"/>
      <c r="O407" s="380"/>
      <c r="P407" s="380"/>
      <c r="Q407" s="380"/>
      <c r="R407" s="380"/>
      <c r="S407" s="380"/>
      <c r="T407" s="380"/>
      <c r="U407" s="380"/>
      <c r="V407" s="372"/>
      <c r="W407" s="372"/>
      <c r="X407" s="372"/>
      <c r="Y407" s="372"/>
      <c r="Z407" s="372"/>
      <c r="AA407" s="372"/>
    </row>
    <row r="408" spans="1:29" s="928" customFormat="1" ht="16.5" customHeight="1" x14ac:dyDescent="0.3">
      <c r="A408" s="929"/>
      <c r="B408" s="927"/>
      <c r="C408" s="375"/>
      <c r="D408" s="375"/>
      <c r="E408" s="1986" t="s">
        <v>1854</v>
      </c>
      <c r="F408" s="943" t="s">
        <v>1345</v>
      </c>
      <c r="G408" s="942">
        <v>93.5</v>
      </c>
      <c r="H408" s="380"/>
      <c r="I408" s="380"/>
      <c r="J408" s="380"/>
      <c r="K408" s="380"/>
      <c r="L408" s="380"/>
      <c r="M408" s="380"/>
      <c r="N408" s="380"/>
      <c r="O408" s="380"/>
      <c r="P408" s="380"/>
      <c r="Q408" s="380"/>
      <c r="R408" s="380"/>
      <c r="S408" s="380"/>
      <c r="T408" s="380"/>
      <c r="U408" s="380"/>
      <c r="V408" s="372"/>
      <c r="W408" s="372"/>
      <c r="X408" s="372"/>
      <c r="Y408" s="372"/>
      <c r="Z408" s="372"/>
      <c r="AA408" s="372"/>
    </row>
    <row r="409" spans="1:29" s="928" customFormat="1" ht="16.5" customHeight="1" x14ac:dyDescent="0.3">
      <c r="A409" s="929"/>
      <c r="B409" s="927"/>
      <c r="C409" s="375"/>
      <c r="D409" s="375"/>
      <c r="E409" s="1986"/>
      <c r="F409" s="943" t="s">
        <v>1344</v>
      </c>
      <c r="G409" s="942">
        <v>95.6</v>
      </c>
      <c r="H409" s="380"/>
      <c r="I409" s="380"/>
      <c r="J409" s="380"/>
      <c r="K409" s="380"/>
      <c r="L409" s="380"/>
      <c r="M409" s="380"/>
      <c r="N409" s="380"/>
      <c r="O409" s="380"/>
      <c r="P409" s="380"/>
      <c r="Q409" s="380"/>
      <c r="R409" s="380"/>
      <c r="S409" s="380"/>
      <c r="T409" s="380"/>
      <c r="U409" s="380"/>
      <c r="V409" s="372"/>
      <c r="W409" s="372"/>
      <c r="X409" s="372"/>
      <c r="Y409" s="372"/>
      <c r="Z409" s="372"/>
      <c r="AA409" s="372"/>
    </row>
    <row r="410" spans="1:29" s="928" customFormat="1" ht="16.5" customHeight="1" x14ac:dyDescent="0.3">
      <c r="A410" s="929"/>
      <c r="B410" s="927"/>
      <c r="C410" s="375"/>
      <c r="D410" s="375"/>
      <c r="E410" s="402"/>
      <c r="F410" s="380"/>
      <c r="G410" s="380"/>
      <c r="H410" s="380"/>
      <c r="I410" s="380"/>
      <c r="J410" s="380"/>
      <c r="K410" s="380"/>
      <c r="L410" s="380"/>
      <c r="M410" s="380"/>
      <c r="N410" s="380"/>
      <c r="O410" s="380"/>
      <c r="P410" s="380"/>
      <c r="Q410" s="380"/>
      <c r="R410" s="380"/>
      <c r="S410" s="380"/>
      <c r="T410" s="380"/>
      <c r="U410" s="380"/>
      <c r="V410" s="372"/>
      <c r="W410" s="372"/>
      <c r="X410" s="372"/>
      <c r="Y410" s="372"/>
      <c r="Z410" s="372"/>
      <c r="AA410" s="372"/>
    </row>
    <row r="411" spans="1:29" s="928" customFormat="1" ht="16.5" customHeight="1" x14ac:dyDescent="0.3">
      <c r="A411" s="929"/>
      <c r="B411" s="927"/>
      <c r="C411" s="375"/>
      <c r="D411" s="375"/>
      <c r="E411" s="1953" t="s">
        <v>1349</v>
      </c>
      <c r="F411" s="1953"/>
      <c r="G411" s="1953"/>
      <c r="H411" s="1953"/>
      <c r="I411" s="1953"/>
      <c r="J411" s="1953"/>
      <c r="K411" s="1953"/>
      <c r="L411" s="1953"/>
      <c r="M411" s="1953"/>
      <c r="N411" s="1953"/>
      <c r="O411" s="1953"/>
      <c r="P411" s="1953"/>
      <c r="Q411" s="1953"/>
      <c r="R411" s="1953"/>
      <c r="S411" s="1953"/>
      <c r="T411" s="1953"/>
      <c r="U411" s="1953"/>
      <c r="V411" s="1953"/>
      <c r="W411" s="1953"/>
      <c r="X411" s="1953"/>
      <c r="Y411" s="1953"/>
      <c r="Z411" s="1953"/>
      <c r="AA411" s="1953"/>
      <c r="AB411" s="1953"/>
      <c r="AC411" s="1953"/>
    </row>
    <row r="412" spans="1:29" s="928" customFormat="1" ht="16.5" customHeight="1" x14ac:dyDescent="0.3">
      <c r="A412" s="929"/>
      <c r="B412" s="927"/>
      <c r="C412" s="375"/>
      <c r="D412" s="375"/>
      <c r="E412" s="1953" t="s">
        <v>1350</v>
      </c>
      <c r="F412" s="1953"/>
      <c r="G412" s="1953"/>
      <c r="H412" s="1953"/>
      <c r="I412" s="1953"/>
      <c r="J412" s="1953"/>
      <c r="K412" s="1953"/>
      <c r="L412" s="1953"/>
      <c r="M412" s="1953"/>
      <c r="N412" s="1953"/>
      <c r="O412" s="1953"/>
      <c r="P412" s="1953"/>
      <c r="Q412" s="1953"/>
      <c r="R412" s="1953"/>
      <c r="S412" s="1953"/>
      <c r="T412" s="1953"/>
      <c r="U412" s="1953"/>
      <c r="V412" s="1953"/>
      <c r="W412" s="1953"/>
      <c r="X412" s="1953"/>
      <c r="Y412" s="1953"/>
      <c r="Z412" s="1953"/>
      <c r="AA412" s="1953"/>
      <c r="AB412" s="1953"/>
      <c r="AC412" s="1953"/>
    </row>
    <row r="413" spans="1:29" s="928" customFormat="1" ht="22.5" customHeight="1" x14ac:dyDescent="0.3">
      <c r="A413" s="929"/>
      <c r="B413" s="927"/>
      <c r="C413" s="375"/>
      <c r="D413" s="375"/>
      <c r="E413" s="656" t="s">
        <v>1351</v>
      </c>
      <c r="F413" s="380"/>
      <c r="G413" s="380"/>
      <c r="H413" s="380"/>
      <c r="I413" s="380"/>
      <c r="J413" s="380"/>
      <c r="K413" s="380"/>
      <c r="L413" s="380"/>
      <c r="M413" s="380"/>
      <c r="N413" s="380"/>
      <c r="O413" s="380"/>
      <c r="P413" s="380"/>
      <c r="Q413" s="380"/>
      <c r="R413" s="380"/>
      <c r="S413" s="380"/>
      <c r="T413" s="380"/>
      <c r="U413" s="380"/>
      <c r="V413" s="372"/>
      <c r="W413" s="372"/>
      <c r="X413" s="372"/>
      <c r="Y413" s="372"/>
      <c r="Z413" s="372"/>
      <c r="AA413" s="372"/>
    </row>
    <row r="414" spans="1:29" s="928" customFormat="1" ht="16.5" customHeight="1" x14ac:dyDescent="0.3">
      <c r="A414" s="929"/>
      <c r="B414" s="927"/>
      <c r="C414" s="375"/>
      <c r="D414" s="375"/>
      <c r="E414" s="1280" t="s">
        <v>2181</v>
      </c>
      <c r="F414" s="380"/>
      <c r="G414" s="380"/>
      <c r="H414" s="380"/>
      <c r="I414" s="380"/>
      <c r="J414" s="380"/>
      <c r="K414" s="380"/>
      <c r="L414" s="380"/>
      <c r="M414" s="380"/>
      <c r="N414" s="380"/>
      <c r="O414" s="380"/>
      <c r="P414" s="380"/>
      <c r="Q414" s="380"/>
      <c r="R414" s="380"/>
      <c r="S414" s="380"/>
      <c r="T414" s="380"/>
      <c r="U414" s="380"/>
      <c r="V414" s="372"/>
      <c r="W414" s="372"/>
      <c r="X414" s="372"/>
      <c r="Y414" s="372"/>
      <c r="Z414" s="372"/>
      <c r="AA414" s="372"/>
    </row>
    <row r="415" spans="1:29" s="928" customFormat="1" ht="16.5" customHeight="1" x14ac:dyDescent="0.3">
      <c r="A415" s="929"/>
      <c r="B415" s="927"/>
      <c r="C415" s="375"/>
      <c r="D415" s="375"/>
      <c r="E415" s="1982" t="s">
        <v>2178</v>
      </c>
      <c r="F415" s="1982"/>
      <c r="G415" s="1982"/>
      <c r="H415" s="1982"/>
      <c r="I415" s="1982"/>
      <c r="J415" s="1982"/>
      <c r="K415" s="1982"/>
      <c r="L415" s="1982"/>
      <c r="M415" s="380"/>
      <c r="N415" s="380"/>
      <c r="O415" s="380"/>
      <c r="P415" s="380"/>
      <c r="Q415" s="380"/>
      <c r="R415" s="380"/>
      <c r="S415" s="380"/>
      <c r="T415" s="380"/>
      <c r="U415" s="380"/>
      <c r="V415" s="372"/>
      <c r="W415" s="372"/>
      <c r="X415" s="372"/>
      <c r="Y415" s="372"/>
      <c r="Z415" s="372"/>
      <c r="AA415" s="372"/>
    </row>
    <row r="416" spans="1:29" s="928" customFormat="1" ht="16.5" customHeight="1" x14ac:dyDescent="0.3">
      <c r="A416" s="929"/>
      <c r="B416" s="927"/>
      <c r="C416" s="375"/>
      <c r="D416" s="375"/>
      <c r="E416" s="1280" t="s">
        <v>2180</v>
      </c>
      <c r="F416" s="380"/>
      <c r="G416" s="380"/>
      <c r="H416" s="380"/>
      <c r="I416" s="380"/>
      <c r="J416" s="380"/>
      <c r="K416" s="380"/>
      <c r="L416" s="380"/>
      <c r="M416" s="380"/>
      <c r="N416" s="380"/>
      <c r="O416" s="380"/>
      <c r="P416" s="380"/>
      <c r="Q416" s="380"/>
      <c r="R416" s="380"/>
      <c r="S416" s="380"/>
      <c r="T416" s="380"/>
      <c r="U416" s="380"/>
      <c r="V416" s="372"/>
      <c r="W416" s="372"/>
      <c r="X416" s="372"/>
      <c r="Y416" s="372"/>
      <c r="Z416" s="372"/>
      <c r="AA416" s="372"/>
    </row>
    <row r="417" spans="1:27" s="928" customFormat="1" ht="16.5" customHeight="1" x14ac:dyDescent="0.3">
      <c r="A417" s="929"/>
      <c r="B417" s="927"/>
      <c r="C417" s="375"/>
      <c r="D417" s="375"/>
      <c r="E417" s="1982" t="s">
        <v>2179</v>
      </c>
      <c r="F417" s="1982"/>
      <c r="G417" s="1982"/>
      <c r="H417" s="1982"/>
      <c r="I417" s="1982"/>
      <c r="J417" s="1982"/>
      <c r="K417" s="1982"/>
      <c r="L417" s="380"/>
      <c r="M417" s="380"/>
      <c r="N417" s="380"/>
      <c r="O417" s="380"/>
      <c r="P417" s="380"/>
      <c r="Q417" s="380"/>
      <c r="R417" s="380"/>
      <c r="S417" s="380"/>
      <c r="T417" s="380"/>
      <c r="U417" s="380"/>
      <c r="V417" s="372"/>
      <c r="W417" s="372"/>
      <c r="X417" s="372"/>
      <c r="Y417" s="372"/>
      <c r="Z417" s="372"/>
      <c r="AA417" s="372"/>
    </row>
    <row r="418" spans="1:27" s="928" customFormat="1" ht="16.5" customHeight="1" x14ac:dyDescent="0.3">
      <c r="A418" s="929"/>
      <c r="B418" s="927"/>
      <c r="C418" s="375"/>
      <c r="D418" s="375"/>
      <c r="E418" s="402"/>
      <c r="F418" s="380"/>
      <c r="G418" s="380"/>
      <c r="H418" s="380"/>
      <c r="I418" s="380"/>
      <c r="J418" s="380"/>
      <c r="K418" s="380"/>
      <c r="L418" s="380"/>
      <c r="M418" s="380"/>
      <c r="N418" s="380"/>
      <c r="O418" s="380"/>
      <c r="P418" s="380"/>
      <c r="Q418" s="380"/>
      <c r="R418" s="380"/>
      <c r="S418" s="380"/>
      <c r="T418" s="380"/>
      <c r="U418" s="380"/>
      <c r="V418" s="372"/>
      <c r="W418" s="372"/>
      <c r="X418" s="372"/>
      <c r="Y418" s="372"/>
      <c r="Z418" s="372"/>
      <c r="AA418" s="372"/>
    </row>
    <row r="419" spans="1:27" s="928" customFormat="1" ht="16.5" customHeight="1" x14ac:dyDescent="0.3">
      <c r="A419" s="929"/>
      <c r="B419" s="927"/>
      <c r="C419" s="375"/>
      <c r="D419" s="375"/>
      <c r="E419" s="980" t="s">
        <v>1352</v>
      </c>
      <c r="F419" s="380"/>
      <c r="G419" s="380"/>
      <c r="H419" s="380"/>
      <c r="I419" s="380"/>
      <c r="J419" s="380"/>
      <c r="K419" s="380"/>
      <c r="L419" s="380"/>
      <c r="M419" s="380"/>
      <c r="N419" s="380"/>
      <c r="O419" s="380"/>
      <c r="P419" s="380"/>
      <c r="Q419" s="380"/>
      <c r="R419" s="380"/>
      <c r="S419" s="380"/>
      <c r="T419" s="380"/>
      <c r="U419" s="380"/>
      <c r="V419" s="372"/>
      <c r="W419" s="372"/>
      <c r="X419" s="372"/>
      <c r="Y419" s="372"/>
      <c r="Z419" s="372"/>
      <c r="AA419" s="372"/>
    </row>
    <row r="420" spans="1:27" s="928" customFormat="1" ht="25.5" customHeight="1" x14ac:dyDescent="0.3">
      <c r="A420" s="929"/>
      <c r="B420" s="927"/>
      <c r="C420" s="375"/>
      <c r="D420" s="375"/>
      <c r="E420" s="926" t="s">
        <v>1353</v>
      </c>
      <c r="F420" s="926" t="s">
        <v>1354</v>
      </c>
      <c r="G420" s="380"/>
      <c r="H420" s="380"/>
      <c r="I420" s="380"/>
      <c r="J420" s="380"/>
      <c r="K420" s="380"/>
      <c r="L420" s="380"/>
      <c r="M420" s="380"/>
      <c r="N420" s="380"/>
      <c r="O420" s="380"/>
      <c r="P420" s="380"/>
      <c r="Q420" s="380"/>
      <c r="R420" s="380"/>
      <c r="S420" s="380"/>
      <c r="T420" s="380"/>
      <c r="U420" s="380"/>
      <c r="V420" s="372"/>
      <c r="W420" s="372"/>
      <c r="X420" s="372"/>
      <c r="Y420" s="372"/>
      <c r="Z420" s="372"/>
      <c r="AA420" s="372"/>
    </row>
    <row r="421" spans="1:27" s="928" customFormat="1" ht="16.5" customHeight="1" x14ac:dyDescent="0.3">
      <c r="A421" s="929"/>
      <c r="B421" s="927"/>
      <c r="C421" s="375"/>
      <c r="D421" s="375"/>
      <c r="E421" s="938" t="s">
        <v>1355</v>
      </c>
      <c r="F421" s="1548">
        <v>3.95E-2</v>
      </c>
      <c r="G421" s="380"/>
      <c r="H421" s="380"/>
      <c r="I421" s="380"/>
      <c r="J421" s="380"/>
      <c r="K421" s="380"/>
      <c r="L421" s="380"/>
      <c r="M421" s="380"/>
      <c r="N421" s="380"/>
      <c r="O421" s="380"/>
      <c r="P421" s="380"/>
      <c r="Q421" s="380"/>
      <c r="R421" s="380"/>
      <c r="S421" s="380"/>
      <c r="T421" s="380"/>
      <c r="U421" s="380"/>
      <c r="V421" s="372"/>
      <c r="W421" s="372"/>
      <c r="X421" s="372"/>
      <c r="Y421" s="372"/>
      <c r="Z421" s="372"/>
      <c r="AA421" s="372"/>
    </row>
    <row r="422" spans="1:27" s="928" customFormat="1" ht="26.25" customHeight="1" x14ac:dyDescent="0.3">
      <c r="A422" s="929"/>
      <c r="B422" s="927"/>
      <c r="C422" s="375"/>
      <c r="D422" s="375"/>
      <c r="E422" s="938" t="s">
        <v>1995</v>
      </c>
      <c r="F422" s="1548">
        <v>1.2999999999999999E-2</v>
      </c>
      <c r="G422" s="380"/>
      <c r="H422" s="380"/>
      <c r="I422" s="380"/>
      <c r="J422" s="380"/>
      <c r="K422" s="380"/>
      <c r="L422" s="380"/>
      <c r="M422" s="380"/>
      <c r="N422" s="380"/>
      <c r="O422" s="380"/>
      <c r="P422" s="380"/>
      <c r="Q422" s="380"/>
      <c r="R422" s="380"/>
      <c r="S422" s="380"/>
      <c r="T422" s="380"/>
      <c r="U422" s="380"/>
      <c r="V422" s="372"/>
      <c r="W422" s="372"/>
      <c r="X422" s="372"/>
      <c r="Y422" s="372"/>
      <c r="Z422" s="372"/>
      <c r="AA422" s="372"/>
    </row>
    <row r="423" spans="1:27" s="928" customFormat="1" ht="16.5" customHeight="1" x14ac:dyDescent="0.3">
      <c r="A423" s="929"/>
      <c r="B423" s="927"/>
      <c r="C423" s="375"/>
      <c r="D423" s="375"/>
      <c r="E423" s="1935" t="s">
        <v>2437</v>
      </c>
      <c r="F423" s="1935"/>
      <c r="G423" s="1935"/>
      <c r="H423" s="1935"/>
      <c r="I423" s="1935"/>
      <c r="J423" s="1935"/>
      <c r="K423" s="1935"/>
      <c r="L423" s="372"/>
      <c r="M423" s="372"/>
      <c r="N423" s="372"/>
      <c r="O423" s="372"/>
      <c r="P423" s="372"/>
      <c r="Q423" s="372"/>
      <c r="R423" s="372"/>
      <c r="S423" s="372"/>
      <c r="T423" s="372"/>
      <c r="U423" s="372"/>
      <c r="V423" s="372"/>
      <c r="W423" s="372"/>
      <c r="X423" s="372"/>
      <c r="Y423" s="372"/>
      <c r="Z423" s="372"/>
      <c r="AA423" s="372"/>
    </row>
    <row r="424" spans="1:27" s="928" customFormat="1" ht="16.5" customHeight="1" x14ac:dyDescent="0.3">
      <c r="A424" s="929"/>
      <c r="B424" s="927"/>
      <c r="C424" s="375"/>
      <c r="D424" s="375"/>
      <c r="E424" s="372"/>
      <c r="F424" s="372"/>
      <c r="G424" s="372"/>
      <c r="H424" s="372"/>
      <c r="I424" s="372"/>
      <c r="J424" s="372"/>
      <c r="K424" s="372"/>
      <c r="L424" s="372"/>
      <c r="M424" s="372"/>
      <c r="N424" s="372"/>
      <c r="O424" s="372"/>
      <c r="P424" s="372"/>
      <c r="Q424" s="372"/>
      <c r="R424" s="372"/>
      <c r="S424" s="372"/>
      <c r="T424" s="372"/>
      <c r="U424" s="372"/>
      <c r="V424" s="372"/>
      <c r="W424" s="372"/>
      <c r="X424" s="372"/>
      <c r="Y424" s="372"/>
      <c r="Z424" s="372"/>
      <c r="AA424" s="372"/>
    </row>
    <row r="425" spans="1:27" s="928" customFormat="1" ht="16.5" customHeight="1" x14ac:dyDescent="0.3">
      <c r="A425" s="929"/>
      <c r="B425" s="927"/>
      <c r="C425" s="375"/>
      <c r="D425" s="375"/>
      <c r="E425" s="980" t="s">
        <v>1356</v>
      </c>
      <c r="F425" s="372"/>
      <c r="G425" s="372"/>
      <c r="H425" s="372"/>
      <c r="I425" s="372"/>
      <c r="J425" s="372"/>
      <c r="K425" s="372"/>
      <c r="L425" s="372"/>
      <c r="M425" s="372"/>
      <c r="N425" s="372"/>
      <c r="O425" s="372"/>
      <c r="P425" s="372"/>
      <c r="Q425" s="372"/>
      <c r="R425" s="372"/>
      <c r="S425" s="372"/>
      <c r="T425" s="372"/>
      <c r="U425" s="372"/>
      <c r="V425" s="372"/>
      <c r="W425" s="372"/>
      <c r="X425" s="372"/>
      <c r="Y425" s="372"/>
      <c r="Z425" s="372"/>
      <c r="AA425" s="372"/>
    </row>
    <row r="426" spans="1:27" s="928" customFormat="1" ht="25.5" x14ac:dyDescent="0.3">
      <c r="A426" s="929"/>
      <c r="B426" s="927"/>
      <c r="C426" s="375"/>
      <c r="D426" s="375"/>
      <c r="E426" s="926" t="s">
        <v>1353</v>
      </c>
      <c r="F426" s="926">
        <v>2007</v>
      </c>
      <c r="G426" s="926">
        <v>2008</v>
      </c>
      <c r="H426" s="926">
        <v>2009</v>
      </c>
      <c r="I426" s="926">
        <v>2010</v>
      </c>
      <c r="J426" s="926">
        <v>2011</v>
      </c>
      <c r="K426" s="926">
        <v>2012</v>
      </c>
      <c r="L426" s="926">
        <v>2013</v>
      </c>
      <c r="M426" s="926">
        <v>2014</v>
      </c>
      <c r="N426" s="926">
        <v>2015</v>
      </c>
      <c r="O426" s="926">
        <v>2016</v>
      </c>
      <c r="P426" s="926">
        <v>2017</v>
      </c>
      <c r="Q426" s="926">
        <v>2018</v>
      </c>
      <c r="R426" s="926">
        <v>2019</v>
      </c>
      <c r="S426" s="926">
        <v>2020</v>
      </c>
      <c r="T426" s="926">
        <v>2021</v>
      </c>
      <c r="U426" s="1255">
        <v>2022</v>
      </c>
      <c r="V426" s="1533">
        <v>2023</v>
      </c>
      <c r="X426" s="372"/>
      <c r="Y426" s="372"/>
      <c r="Z426" s="372"/>
      <c r="AA426" s="372"/>
    </row>
    <row r="427" spans="1:27" s="928" customFormat="1" ht="16.5" customHeight="1" x14ac:dyDescent="0.3">
      <c r="A427" s="929"/>
      <c r="B427" s="927"/>
      <c r="C427" s="375"/>
      <c r="D427" s="375"/>
      <c r="E427" s="992" t="s">
        <v>1996</v>
      </c>
      <c r="F427" s="939">
        <v>0.2</v>
      </c>
      <c r="G427" s="939">
        <v>0.2</v>
      </c>
      <c r="H427" s="939">
        <v>0.2</v>
      </c>
      <c r="I427" s="939">
        <v>0.2</v>
      </c>
      <c r="J427" s="939">
        <v>0.2</v>
      </c>
      <c r="K427" s="939">
        <v>0.2</v>
      </c>
      <c r="L427" s="939">
        <v>0.2</v>
      </c>
      <c r="M427" s="939">
        <v>0.18809999999999999</v>
      </c>
      <c r="N427" s="939">
        <v>0.2359</v>
      </c>
      <c r="O427" s="940">
        <v>0.25780000000000003</v>
      </c>
      <c r="P427" s="939">
        <v>0.24859999999999999</v>
      </c>
      <c r="Q427" s="939">
        <v>0.26960000000000001</v>
      </c>
      <c r="R427" s="939">
        <v>0.2026</v>
      </c>
      <c r="S427" s="939">
        <v>0.214</v>
      </c>
      <c r="T427" s="939">
        <v>0.20879999999999999</v>
      </c>
      <c r="U427" s="939">
        <v>0.21260000000000001</v>
      </c>
      <c r="V427" s="939">
        <v>0.24030000000000001</v>
      </c>
      <c r="X427" s="372"/>
      <c r="Y427" s="372"/>
      <c r="Z427" s="372"/>
      <c r="AA427" s="372"/>
    </row>
    <row r="428" spans="1:27" s="928" customFormat="1" ht="16.5" customHeight="1" x14ac:dyDescent="0.3">
      <c r="A428" s="929"/>
      <c r="B428" s="927"/>
      <c r="C428" s="375"/>
      <c r="D428" s="375"/>
      <c r="E428" s="992" t="s">
        <v>1997</v>
      </c>
      <c r="F428" s="939">
        <v>0.6</v>
      </c>
      <c r="G428" s="939">
        <v>0.6</v>
      </c>
      <c r="H428" s="939">
        <v>0.6</v>
      </c>
      <c r="I428" s="939">
        <v>0.6</v>
      </c>
      <c r="J428" s="939">
        <v>0.6</v>
      </c>
      <c r="K428" s="939">
        <v>0.6</v>
      </c>
      <c r="L428" s="939">
        <v>0.6</v>
      </c>
      <c r="M428" s="939">
        <v>0.6</v>
      </c>
      <c r="N428" s="939">
        <v>0.6</v>
      </c>
      <c r="O428" s="940">
        <v>0.6</v>
      </c>
      <c r="P428" s="939">
        <v>0.6</v>
      </c>
      <c r="Q428" s="939">
        <v>0.6</v>
      </c>
      <c r="R428" s="939">
        <v>0.6</v>
      </c>
      <c r="S428" s="939">
        <v>0.6</v>
      </c>
      <c r="T428" s="939">
        <v>0.6</v>
      </c>
      <c r="U428" s="939">
        <v>0.6</v>
      </c>
      <c r="V428" s="939">
        <v>0.6</v>
      </c>
      <c r="X428" s="372"/>
      <c r="Y428" s="372"/>
      <c r="Z428" s="372"/>
      <c r="AA428" s="372"/>
    </row>
    <row r="429" spans="1:27" s="928" customFormat="1" ht="16.5" customHeight="1" x14ac:dyDescent="0.3">
      <c r="A429" s="929"/>
      <c r="B429" s="927"/>
      <c r="C429" s="375"/>
      <c r="D429" s="375"/>
      <c r="E429" s="372" t="s">
        <v>1998</v>
      </c>
      <c r="F429" s="372"/>
      <c r="G429" s="372"/>
      <c r="H429" s="372"/>
      <c r="I429" s="372"/>
      <c r="J429" s="372"/>
      <c r="K429" s="372"/>
      <c r="L429" s="372"/>
      <c r="M429" s="372"/>
      <c r="N429" s="372"/>
      <c r="O429" s="372"/>
      <c r="P429" s="372"/>
      <c r="Q429" s="372"/>
      <c r="R429" s="372"/>
      <c r="S429" s="372"/>
      <c r="T429" s="372"/>
      <c r="U429" s="372"/>
      <c r="V429" s="372"/>
      <c r="W429" s="372"/>
      <c r="X429" s="372"/>
      <c r="Y429" s="372"/>
      <c r="Z429" s="372"/>
      <c r="AA429" s="372"/>
    </row>
    <row r="430" spans="1:27" s="928" customFormat="1" ht="16.5" customHeight="1" x14ac:dyDescent="0.3">
      <c r="A430" s="929"/>
      <c r="B430" s="927"/>
      <c r="C430" s="375"/>
      <c r="D430" s="375"/>
      <c r="E430" s="372" t="s">
        <v>2439</v>
      </c>
      <c r="F430" s="372"/>
      <c r="G430" s="372"/>
      <c r="H430" s="372"/>
      <c r="I430" s="372"/>
      <c r="J430" s="372"/>
      <c r="K430" s="372"/>
      <c r="L430" s="372"/>
      <c r="M430" s="372"/>
      <c r="N430" s="372"/>
      <c r="O430" s="372"/>
      <c r="P430" s="372"/>
      <c r="Q430" s="372"/>
      <c r="R430" s="372"/>
      <c r="S430" s="372"/>
      <c r="T430" s="372"/>
      <c r="U430" s="372"/>
      <c r="V430" s="372"/>
      <c r="W430" s="372"/>
      <c r="X430" s="372"/>
      <c r="Y430" s="372"/>
      <c r="Z430" s="372"/>
      <c r="AA430" s="372"/>
    </row>
    <row r="431" spans="1:27" s="928" customFormat="1" ht="16.5" customHeight="1" x14ac:dyDescent="0.3">
      <c r="A431" s="929"/>
      <c r="B431" s="927"/>
      <c r="C431" s="375"/>
      <c r="D431" s="375"/>
      <c r="E431" s="372" t="s">
        <v>1999</v>
      </c>
      <c r="F431" s="372"/>
      <c r="G431" s="372"/>
      <c r="H431" s="372"/>
      <c r="I431" s="372"/>
      <c r="J431" s="372"/>
      <c r="K431" s="372"/>
      <c r="L431" s="372"/>
      <c r="M431" s="372"/>
      <c r="N431" s="372"/>
      <c r="O431" s="372"/>
      <c r="P431" s="372"/>
      <c r="Q431" s="372"/>
      <c r="R431" s="372"/>
      <c r="S431" s="372"/>
      <c r="T431" s="372"/>
      <c r="U431" s="372"/>
      <c r="V431" s="372"/>
      <c r="W431" s="372"/>
      <c r="X431" s="372"/>
      <c r="Y431" s="372"/>
      <c r="Z431" s="372"/>
      <c r="AA431" s="372"/>
    </row>
    <row r="432" spans="1:27" s="928" customFormat="1" ht="16.5" customHeight="1" x14ac:dyDescent="0.3">
      <c r="A432" s="929"/>
      <c r="B432" s="927"/>
      <c r="C432" s="375"/>
      <c r="D432" s="375"/>
      <c r="E432" s="372"/>
      <c r="F432" s="372"/>
      <c r="G432" s="372"/>
      <c r="H432" s="372"/>
      <c r="I432" s="372"/>
      <c r="J432" s="372"/>
      <c r="K432" s="372"/>
      <c r="L432" s="372"/>
      <c r="M432" s="372"/>
      <c r="N432" s="372"/>
      <c r="O432" s="372"/>
      <c r="P432" s="372"/>
      <c r="Q432" s="372"/>
      <c r="R432" s="372"/>
      <c r="S432" s="372"/>
      <c r="T432" s="372"/>
      <c r="U432" s="372"/>
      <c r="V432" s="372"/>
      <c r="W432" s="372"/>
      <c r="X432" s="372"/>
      <c r="Y432" s="372"/>
      <c r="Z432" s="372"/>
      <c r="AA432" s="372"/>
    </row>
    <row r="433" spans="1:27" s="928" customFormat="1" ht="16.5" customHeight="1" x14ac:dyDescent="0.3">
      <c r="A433" s="929"/>
      <c r="B433" s="927"/>
      <c r="C433" s="375"/>
      <c r="D433" s="375"/>
      <c r="E433" s="1629" t="s">
        <v>1873</v>
      </c>
      <c r="F433" s="1629"/>
      <c r="G433" s="1629"/>
      <c r="H433" s="1629"/>
      <c r="I433" s="1629"/>
      <c r="J433" s="1629"/>
      <c r="K433" s="1629"/>
      <c r="L433" s="1629"/>
      <c r="M433" s="1629"/>
      <c r="N433" s="1629"/>
      <c r="O433" s="1629"/>
      <c r="P433" s="1629"/>
      <c r="Q433" s="1629"/>
      <c r="R433" s="1629"/>
      <c r="S433" s="1629"/>
      <c r="T433" s="1629"/>
      <c r="U433" s="1629"/>
      <c r="V433" s="2091"/>
      <c r="W433" s="372"/>
      <c r="X433" s="372"/>
      <c r="Y433" s="372"/>
      <c r="Z433" s="372"/>
      <c r="AA433" s="372"/>
    </row>
    <row r="434" spans="1:27" s="928" customFormat="1" ht="16.5" customHeight="1" x14ac:dyDescent="0.3">
      <c r="A434" s="929"/>
      <c r="B434" s="927"/>
      <c r="C434" s="375"/>
      <c r="D434" s="375"/>
      <c r="E434" s="372"/>
      <c r="F434" s="372"/>
      <c r="G434" s="372"/>
      <c r="H434" s="372"/>
      <c r="I434" s="372"/>
      <c r="J434" s="372"/>
      <c r="K434" s="372"/>
      <c r="L434" s="372"/>
      <c r="M434" s="372"/>
      <c r="N434" s="372"/>
      <c r="O434" s="372"/>
      <c r="P434" s="372"/>
      <c r="Q434" s="372"/>
      <c r="R434" s="372"/>
      <c r="S434" s="372"/>
      <c r="T434" s="372"/>
      <c r="U434" s="372"/>
      <c r="V434" s="372"/>
      <c r="W434" s="372"/>
      <c r="X434" s="372"/>
      <c r="Y434" s="372"/>
      <c r="Z434" s="372"/>
      <c r="AA434" s="372"/>
    </row>
    <row r="435" spans="1:27" s="928" customFormat="1" ht="16.5" customHeight="1" x14ac:dyDescent="0.35">
      <c r="A435" s="929"/>
      <c r="B435" s="927"/>
      <c r="C435" s="375"/>
      <c r="D435" s="375"/>
      <c r="E435" s="385" t="s">
        <v>2000</v>
      </c>
      <c r="F435" s="372"/>
      <c r="G435" s="372"/>
      <c r="H435" s="372"/>
      <c r="I435" s="372"/>
      <c r="J435" s="372"/>
      <c r="K435" s="372"/>
      <c r="L435" s="372"/>
      <c r="M435" s="372"/>
      <c r="N435" s="372"/>
      <c r="O435" s="372"/>
      <c r="P435" s="372"/>
      <c r="Q435" s="372"/>
      <c r="R435" s="372"/>
      <c r="S435" s="372"/>
      <c r="T435" s="372"/>
      <c r="U435" s="372"/>
      <c r="V435" s="372"/>
      <c r="W435" s="372"/>
      <c r="X435" s="372"/>
      <c r="Y435" s="372"/>
      <c r="Z435" s="372"/>
      <c r="AA435" s="372"/>
    </row>
    <row r="436" spans="1:27" s="928" customFormat="1" ht="16.5" customHeight="1" x14ac:dyDescent="0.3">
      <c r="A436" s="929"/>
      <c r="B436" s="927"/>
      <c r="C436" s="375"/>
      <c r="D436" s="375"/>
      <c r="E436" s="385"/>
      <c r="F436" s="372"/>
      <c r="G436" s="372"/>
      <c r="H436" s="372"/>
      <c r="I436" s="372"/>
      <c r="J436" s="372"/>
      <c r="K436" s="372"/>
      <c r="L436" s="372"/>
      <c r="M436" s="372"/>
      <c r="N436" s="372"/>
      <c r="O436" s="372"/>
      <c r="P436" s="372"/>
      <c r="Q436" s="372"/>
      <c r="R436" s="372"/>
      <c r="S436" s="372"/>
      <c r="T436" s="372"/>
      <c r="U436" s="372"/>
      <c r="V436" s="372"/>
      <c r="W436" s="372"/>
      <c r="X436" s="372"/>
      <c r="Y436" s="372"/>
      <c r="Z436" s="372"/>
      <c r="AA436" s="372"/>
    </row>
    <row r="437" spans="1:27" s="928" customFormat="1" ht="16.5" customHeight="1" x14ac:dyDescent="0.3">
      <c r="A437" s="929"/>
      <c r="B437" s="927"/>
      <c r="C437" s="375"/>
      <c r="D437" s="375"/>
      <c r="E437" s="980" t="s">
        <v>2172</v>
      </c>
      <c r="F437" s="372"/>
      <c r="G437" s="372"/>
      <c r="H437" s="372"/>
      <c r="I437" s="372"/>
      <c r="J437" s="372"/>
      <c r="K437" s="372"/>
      <c r="L437" s="372"/>
      <c r="M437" s="372"/>
      <c r="N437" s="372"/>
      <c r="O437" s="372"/>
      <c r="P437" s="372"/>
      <c r="Q437" s="372"/>
      <c r="R437" s="372"/>
      <c r="S437" s="372"/>
      <c r="T437" s="372"/>
      <c r="U437" s="372"/>
      <c r="V437" s="372"/>
      <c r="W437" s="372"/>
      <c r="X437" s="372"/>
      <c r="Y437" s="372"/>
      <c r="Z437" s="372"/>
      <c r="AA437" s="372"/>
    </row>
    <row r="438" spans="1:27" s="928" customFormat="1" ht="16.5" customHeight="1" x14ac:dyDescent="0.3">
      <c r="A438" s="929"/>
      <c r="B438" s="927"/>
      <c r="C438" s="375"/>
      <c r="D438" s="375"/>
      <c r="E438" s="1932" t="s">
        <v>1360</v>
      </c>
      <c r="F438" s="1934"/>
      <c r="G438" s="926" t="s">
        <v>669</v>
      </c>
      <c r="H438" s="926" t="s">
        <v>850</v>
      </c>
      <c r="I438" s="1932" t="s">
        <v>740</v>
      </c>
      <c r="J438" s="1933"/>
      <c r="K438" s="1934"/>
      <c r="L438" s="372"/>
      <c r="M438" s="372"/>
      <c r="N438" s="372"/>
      <c r="O438" s="372"/>
      <c r="P438" s="372"/>
      <c r="Q438" s="372"/>
      <c r="R438" s="372"/>
      <c r="S438" s="372"/>
      <c r="T438" s="372"/>
      <c r="U438" s="372"/>
      <c r="V438" s="372"/>
      <c r="W438" s="372"/>
      <c r="X438" s="372"/>
      <c r="Y438" s="372"/>
      <c r="Z438" s="372"/>
      <c r="AA438" s="372"/>
    </row>
    <row r="439" spans="1:27" s="928" customFormat="1" ht="16.5" customHeight="1" x14ac:dyDescent="0.3">
      <c r="A439" s="929"/>
      <c r="B439" s="927"/>
      <c r="C439" s="375"/>
      <c r="D439" s="375"/>
      <c r="E439" s="949" t="s">
        <v>2085</v>
      </c>
      <c r="F439" s="946"/>
      <c r="G439" s="944" t="s">
        <v>1855</v>
      </c>
      <c r="H439" s="945">
        <v>4.0000000000000001E-3</v>
      </c>
      <c r="I439" s="949" t="s">
        <v>2001</v>
      </c>
      <c r="J439" s="947"/>
      <c r="K439" s="948"/>
      <c r="L439" s="372"/>
      <c r="M439" s="372"/>
      <c r="N439" s="372"/>
      <c r="O439" s="372"/>
      <c r="P439" s="372"/>
      <c r="Q439" s="372"/>
      <c r="R439" s="372"/>
      <c r="S439" s="372"/>
      <c r="T439" s="372"/>
      <c r="U439" s="372"/>
      <c r="V439" s="372"/>
      <c r="W439" s="372"/>
      <c r="X439" s="372"/>
      <c r="Y439" s="372"/>
      <c r="Z439" s="372"/>
      <c r="AA439" s="372"/>
    </row>
    <row r="440" spans="1:27" s="928" customFormat="1" ht="16.5" customHeight="1" x14ac:dyDescent="0.3">
      <c r="A440" s="929"/>
      <c r="B440" s="927"/>
      <c r="C440" s="375"/>
      <c r="D440" s="375"/>
      <c r="E440" s="372" t="s">
        <v>2182</v>
      </c>
      <c r="F440" s="372"/>
      <c r="G440" s="372"/>
      <c r="H440" s="372"/>
      <c r="I440" s="372"/>
      <c r="J440" s="372"/>
      <c r="K440" s="372"/>
      <c r="L440" s="372"/>
      <c r="M440" s="372"/>
      <c r="N440" s="372"/>
      <c r="O440" s="372"/>
      <c r="P440" s="372"/>
      <c r="Q440" s="372"/>
      <c r="R440" s="372"/>
      <c r="S440" s="372"/>
      <c r="T440" s="372"/>
      <c r="U440" s="372"/>
      <c r="V440" s="372"/>
      <c r="W440" s="372"/>
      <c r="X440" s="372"/>
      <c r="Y440" s="372"/>
      <c r="Z440" s="372"/>
      <c r="AA440" s="372"/>
    </row>
    <row r="441" spans="1:27" s="928" customFormat="1" ht="16.5" customHeight="1" x14ac:dyDescent="0.3">
      <c r="A441" s="929"/>
      <c r="B441" s="927"/>
      <c r="C441" s="375"/>
      <c r="D441" s="375"/>
      <c r="E441" s="1978" t="s">
        <v>2106</v>
      </c>
      <c r="F441" s="1978"/>
      <c r="G441" s="1978"/>
      <c r="H441" s="1978"/>
      <c r="I441" s="372"/>
      <c r="J441" s="372"/>
      <c r="K441" s="372"/>
      <c r="L441" s="372"/>
      <c r="M441" s="372"/>
      <c r="N441" s="372"/>
      <c r="O441" s="372"/>
      <c r="P441" s="372"/>
      <c r="Q441" s="372"/>
      <c r="R441" s="372"/>
      <c r="S441" s="372"/>
      <c r="T441" s="372"/>
      <c r="U441" s="372"/>
      <c r="V441" s="372"/>
      <c r="W441" s="372"/>
      <c r="X441" s="372"/>
      <c r="Y441" s="372"/>
      <c r="Z441" s="372"/>
      <c r="AA441" s="372"/>
    </row>
    <row r="442" spans="1:27" s="928" customFormat="1" ht="16.5" customHeight="1" x14ac:dyDescent="0.35">
      <c r="A442" s="929"/>
      <c r="B442" s="927"/>
      <c r="C442" s="375"/>
      <c r="D442" s="375"/>
      <c r="E442" s="372" t="s">
        <v>1363</v>
      </c>
      <c r="F442" s="372"/>
      <c r="G442" s="372"/>
      <c r="H442" s="372"/>
      <c r="I442" s="372"/>
      <c r="J442" s="372"/>
      <c r="K442" s="372"/>
      <c r="L442" s="372"/>
      <c r="M442" s="372"/>
      <c r="N442" s="372"/>
      <c r="O442" s="372"/>
      <c r="P442" s="372"/>
      <c r="Q442" s="372"/>
      <c r="R442" s="372"/>
      <c r="S442" s="372"/>
      <c r="T442" s="372"/>
      <c r="U442" s="372"/>
      <c r="V442" s="372"/>
      <c r="W442" s="372"/>
      <c r="X442" s="372"/>
      <c r="Y442" s="372"/>
      <c r="Z442" s="372"/>
      <c r="AA442" s="372"/>
    </row>
    <row r="443" spans="1:27" s="928" customFormat="1" ht="16.5" customHeight="1" x14ac:dyDescent="0.3">
      <c r="A443" s="929"/>
      <c r="B443" s="927"/>
      <c r="C443" s="375"/>
      <c r="D443" s="375"/>
      <c r="E443" s="372"/>
      <c r="F443" s="372"/>
      <c r="G443" s="372"/>
      <c r="H443" s="372"/>
      <c r="I443" s="372"/>
      <c r="J443" s="372"/>
      <c r="K443" s="372"/>
      <c r="L443" s="372"/>
      <c r="M443" s="372"/>
      <c r="N443" s="372"/>
      <c r="O443" s="372"/>
      <c r="P443" s="372"/>
      <c r="Q443" s="372"/>
      <c r="R443" s="372"/>
      <c r="S443" s="372"/>
      <c r="T443" s="372"/>
      <c r="U443" s="372"/>
      <c r="V443" s="372"/>
      <c r="W443" s="372"/>
      <c r="X443" s="372"/>
      <c r="Y443" s="372"/>
      <c r="Z443" s="372"/>
      <c r="AA443" s="372"/>
    </row>
    <row r="444" spans="1:27" s="928" customFormat="1" ht="16.5" customHeight="1" x14ac:dyDescent="0.3">
      <c r="A444" s="929"/>
      <c r="B444" s="927"/>
      <c r="C444" s="375"/>
      <c r="D444" s="375"/>
      <c r="E444" s="980" t="s">
        <v>2173</v>
      </c>
      <c r="F444" s="372"/>
      <c r="G444" s="372"/>
      <c r="H444" s="372"/>
      <c r="I444" s="372"/>
      <c r="J444" s="372"/>
      <c r="K444" s="372"/>
      <c r="L444" s="372"/>
      <c r="M444" s="372"/>
      <c r="N444" s="372"/>
      <c r="O444" s="372"/>
      <c r="P444" s="372"/>
      <c r="Q444" s="372"/>
      <c r="R444" s="372"/>
      <c r="S444" s="372"/>
      <c r="T444" s="372"/>
      <c r="U444" s="372"/>
      <c r="V444" s="372"/>
      <c r="W444" s="372"/>
      <c r="X444" s="372"/>
      <c r="Y444" s="372"/>
      <c r="Z444" s="372"/>
      <c r="AA444" s="372"/>
    </row>
    <row r="445" spans="1:27" s="928" customFormat="1" ht="54.75" customHeight="1" x14ac:dyDescent="0.3">
      <c r="A445" s="929"/>
      <c r="B445" s="927"/>
      <c r="C445" s="375"/>
      <c r="D445" s="375"/>
      <c r="E445" s="1990" t="s">
        <v>1286</v>
      </c>
      <c r="F445" s="1278" t="s">
        <v>2168</v>
      </c>
      <c r="G445" s="1278" t="s">
        <v>2169</v>
      </c>
      <c r="H445" s="1278" t="s">
        <v>2170</v>
      </c>
      <c r="I445" s="372"/>
      <c r="J445" s="372"/>
      <c r="K445" s="372"/>
      <c r="L445" s="372"/>
      <c r="M445" s="372"/>
      <c r="N445" s="372"/>
      <c r="O445" s="372"/>
      <c r="P445" s="372"/>
      <c r="Q445" s="372"/>
      <c r="R445" s="372"/>
      <c r="S445" s="372"/>
      <c r="T445" s="372"/>
      <c r="U445" s="372"/>
      <c r="V445" s="372"/>
      <c r="W445" s="372"/>
      <c r="X445" s="372"/>
      <c r="Y445" s="372"/>
      <c r="Z445" s="372"/>
      <c r="AA445" s="372"/>
    </row>
    <row r="446" spans="1:27" s="928" customFormat="1" ht="16.5" customHeight="1" x14ac:dyDescent="0.3">
      <c r="A446" s="929"/>
      <c r="B446" s="927"/>
      <c r="C446" s="375"/>
      <c r="D446" s="375"/>
      <c r="E446" s="1991"/>
      <c r="F446" s="1278" t="s">
        <v>2171</v>
      </c>
      <c r="G446" s="1278" t="s">
        <v>2171</v>
      </c>
      <c r="H446" s="1278" t="s">
        <v>2171</v>
      </c>
      <c r="I446" s="372"/>
      <c r="J446" s="372"/>
      <c r="K446" s="372"/>
      <c r="L446" s="372"/>
      <c r="M446" s="372"/>
      <c r="N446" s="372"/>
      <c r="O446" s="372"/>
      <c r="P446" s="372"/>
      <c r="Q446" s="372"/>
      <c r="R446" s="372"/>
      <c r="S446" s="372"/>
      <c r="T446" s="372"/>
      <c r="U446" s="372"/>
      <c r="V446" s="372"/>
      <c r="W446" s="372"/>
      <c r="X446" s="372"/>
      <c r="Y446" s="372"/>
      <c r="Z446" s="372"/>
      <c r="AA446" s="372"/>
    </row>
    <row r="447" spans="1:27" s="928" customFormat="1" ht="16.5" customHeight="1" x14ac:dyDescent="0.3">
      <c r="A447" s="929"/>
      <c r="B447" s="927"/>
      <c r="C447" s="375"/>
      <c r="D447" s="375"/>
      <c r="E447" s="945" t="s">
        <v>1408</v>
      </c>
      <c r="F447" s="945">
        <v>5.0000000000000001E-3</v>
      </c>
      <c r="G447" s="945">
        <v>5.0000000000000001E-3</v>
      </c>
      <c r="H447" s="945">
        <v>5.0000000000000001E-3</v>
      </c>
      <c r="I447" s="372"/>
      <c r="J447" s="372"/>
      <c r="K447" s="372"/>
      <c r="L447" s="372"/>
      <c r="M447" s="372"/>
      <c r="N447" s="372"/>
      <c r="O447" s="372"/>
      <c r="P447" s="372"/>
      <c r="Q447" s="372"/>
      <c r="R447" s="372"/>
      <c r="S447" s="372"/>
      <c r="T447" s="372"/>
      <c r="U447" s="372"/>
      <c r="V447" s="372"/>
      <c r="W447" s="372"/>
      <c r="X447" s="372"/>
      <c r="Y447" s="372"/>
      <c r="Z447" s="372"/>
      <c r="AA447" s="372"/>
    </row>
    <row r="448" spans="1:27" s="928" customFormat="1" ht="16.5" customHeight="1" x14ac:dyDescent="0.3">
      <c r="A448" s="929"/>
      <c r="B448" s="927"/>
      <c r="C448" s="375"/>
      <c r="D448" s="375"/>
      <c r="E448" s="945" t="s">
        <v>1409</v>
      </c>
      <c r="F448" s="945">
        <v>5.0000000000000001E-3</v>
      </c>
      <c r="G448" s="945">
        <v>5.0000000000000001E-3</v>
      </c>
      <c r="H448" s="945">
        <v>5.0000000000000001E-3</v>
      </c>
      <c r="I448" s="372"/>
      <c r="J448" s="372"/>
      <c r="K448" s="372"/>
      <c r="L448" s="372"/>
      <c r="M448" s="372"/>
      <c r="N448" s="372"/>
      <c r="O448" s="372"/>
      <c r="P448" s="372"/>
      <c r="Q448" s="372"/>
      <c r="R448" s="372"/>
      <c r="S448" s="372"/>
      <c r="T448" s="372"/>
      <c r="U448" s="372"/>
      <c r="V448" s="372"/>
      <c r="W448" s="372"/>
      <c r="X448" s="372"/>
      <c r="Y448" s="372"/>
      <c r="Z448" s="372"/>
      <c r="AA448" s="372"/>
    </row>
    <row r="449" spans="1:27" s="928" customFormat="1" ht="16.5" customHeight="1" x14ac:dyDescent="0.3">
      <c r="A449" s="929"/>
      <c r="B449" s="927"/>
      <c r="C449" s="375"/>
      <c r="D449" s="375"/>
      <c r="E449" s="945" t="s">
        <v>1410</v>
      </c>
      <c r="F449" s="945">
        <v>5.0000000000000001E-3</v>
      </c>
      <c r="G449" s="945">
        <v>5.0000000000000001E-3</v>
      </c>
      <c r="H449" s="945">
        <v>5.0000000000000001E-3</v>
      </c>
      <c r="I449" s="372"/>
      <c r="J449" s="372"/>
      <c r="K449" s="372"/>
      <c r="L449" s="372"/>
      <c r="M449" s="372"/>
      <c r="N449" s="372"/>
      <c r="O449" s="372"/>
      <c r="P449" s="372"/>
      <c r="Q449" s="372"/>
      <c r="R449" s="372"/>
      <c r="S449" s="372"/>
      <c r="T449" s="372"/>
      <c r="U449" s="372"/>
      <c r="V449" s="372"/>
      <c r="W449" s="372"/>
      <c r="X449" s="372"/>
      <c r="Y449" s="372"/>
      <c r="Z449" s="372"/>
      <c r="AA449" s="372"/>
    </row>
    <row r="450" spans="1:27" s="928" customFormat="1" ht="16.5" customHeight="1" x14ac:dyDescent="0.3">
      <c r="A450" s="929"/>
      <c r="B450" s="927"/>
      <c r="C450" s="375"/>
      <c r="D450" s="375"/>
      <c r="E450" s="945" t="s">
        <v>1411</v>
      </c>
      <c r="F450" s="945">
        <v>1.4999999999999999E-2</v>
      </c>
      <c r="G450" s="945">
        <v>6.0000000000000001E-3</v>
      </c>
      <c r="H450" s="945">
        <v>6.0000000000000001E-3</v>
      </c>
      <c r="I450" s="372"/>
      <c r="J450" s="372"/>
      <c r="K450" s="372"/>
      <c r="L450" s="372"/>
      <c r="M450" s="372"/>
      <c r="N450" s="372"/>
      <c r="O450" s="372"/>
      <c r="P450" s="372"/>
      <c r="Q450" s="372"/>
      <c r="R450" s="372"/>
      <c r="S450" s="372"/>
      <c r="T450" s="372"/>
      <c r="U450" s="372"/>
      <c r="V450" s="372"/>
      <c r="W450" s="372"/>
      <c r="X450" s="372"/>
      <c r="Y450" s="372"/>
      <c r="Z450" s="372"/>
      <c r="AA450" s="372"/>
    </row>
    <row r="451" spans="1:27" s="928" customFormat="1" ht="16.5" customHeight="1" x14ac:dyDescent="0.3">
      <c r="A451" s="929"/>
      <c r="B451" s="927"/>
      <c r="C451" s="375"/>
      <c r="D451" s="375"/>
      <c r="E451" s="945" t="s">
        <v>1412</v>
      </c>
      <c r="F451" s="945">
        <v>1.6E-2</v>
      </c>
      <c r="G451" s="945">
        <v>6.0000000000000001E-3</v>
      </c>
      <c r="H451" s="945">
        <v>6.0000000000000001E-3</v>
      </c>
      <c r="I451" s="372"/>
      <c r="J451" s="372"/>
      <c r="K451" s="372"/>
      <c r="L451" s="372"/>
      <c r="M451" s="372"/>
      <c r="N451" s="372"/>
      <c r="O451" s="372"/>
      <c r="P451" s="372"/>
      <c r="Q451" s="372"/>
      <c r="R451" s="372"/>
      <c r="S451" s="372"/>
      <c r="T451" s="372"/>
      <c r="U451" s="372"/>
      <c r="V451" s="372"/>
      <c r="W451" s="372"/>
      <c r="X451" s="372"/>
      <c r="Y451" s="372"/>
      <c r="Z451" s="372"/>
      <c r="AA451" s="372"/>
    </row>
    <row r="452" spans="1:27" s="928" customFormat="1" ht="16.5" customHeight="1" x14ac:dyDescent="0.3">
      <c r="A452" s="929"/>
      <c r="B452" s="927"/>
      <c r="C452" s="375"/>
      <c r="D452" s="375"/>
      <c r="E452" s="945" t="s">
        <v>1413</v>
      </c>
      <c r="F452" s="945">
        <v>6.0000000000000001E-3</v>
      </c>
      <c r="G452" s="945">
        <v>5.0000000000000001E-3</v>
      </c>
      <c r="H452" s="945">
        <v>5.0000000000000001E-3</v>
      </c>
      <c r="I452" s="372"/>
      <c r="J452" s="372"/>
      <c r="K452" s="372"/>
      <c r="L452" s="372"/>
      <c r="M452" s="372"/>
      <c r="N452" s="372"/>
      <c r="O452" s="372"/>
      <c r="P452" s="372"/>
      <c r="Q452" s="372"/>
      <c r="R452" s="372"/>
      <c r="S452" s="372"/>
      <c r="T452" s="372"/>
      <c r="U452" s="372"/>
      <c r="V452" s="372"/>
      <c r="W452" s="372"/>
      <c r="X452" s="372"/>
      <c r="Y452" s="372"/>
      <c r="Z452" s="372"/>
      <c r="AA452" s="372"/>
    </row>
    <row r="453" spans="1:27" s="928" customFormat="1" ht="16.5" customHeight="1" x14ac:dyDescent="0.3">
      <c r="A453" s="929"/>
      <c r="B453" s="927"/>
      <c r="C453" s="375"/>
      <c r="D453" s="375"/>
      <c r="E453" s="945" t="s">
        <v>1414</v>
      </c>
      <c r="F453" s="945">
        <v>5.0000000000000001E-3</v>
      </c>
      <c r="G453" s="945">
        <v>5.0000000000000001E-3</v>
      </c>
      <c r="H453" s="945">
        <v>5.0000000000000001E-3</v>
      </c>
      <c r="I453" s="372"/>
      <c r="J453" s="372"/>
      <c r="K453" s="372"/>
      <c r="L453" s="372"/>
      <c r="M453" s="372"/>
      <c r="N453" s="372"/>
      <c r="O453" s="372"/>
      <c r="P453" s="372"/>
      <c r="Q453" s="372"/>
      <c r="R453" s="372"/>
      <c r="S453" s="372"/>
      <c r="T453" s="372"/>
      <c r="U453" s="372"/>
      <c r="V453" s="372"/>
      <c r="W453" s="372"/>
      <c r="X453" s="372"/>
      <c r="Y453" s="372"/>
      <c r="Z453" s="372"/>
      <c r="AA453" s="372"/>
    </row>
    <row r="454" spans="1:27" s="928" customFormat="1" ht="16.5" customHeight="1" x14ac:dyDescent="0.3">
      <c r="A454" s="929"/>
      <c r="B454" s="927"/>
      <c r="C454" s="375"/>
      <c r="D454" s="375"/>
      <c r="E454" s="945" t="s">
        <v>1415</v>
      </c>
      <c r="F454" s="945">
        <v>5.0000000000000001E-3</v>
      </c>
      <c r="G454" s="945">
        <v>5.0000000000000001E-3</v>
      </c>
      <c r="H454" s="945">
        <v>5.0000000000000001E-3</v>
      </c>
      <c r="I454" s="372"/>
      <c r="J454" s="372"/>
      <c r="K454" s="372"/>
      <c r="L454" s="372"/>
      <c r="M454" s="372"/>
      <c r="N454" s="372"/>
      <c r="O454" s="372"/>
      <c r="P454" s="372"/>
      <c r="Q454" s="372"/>
      <c r="R454" s="372"/>
      <c r="S454" s="372"/>
      <c r="T454" s="372"/>
      <c r="U454" s="372"/>
      <c r="V454" s="372"/>
      <c r="W454" s="372"/>
      <c r="X454" s="372"/>
      <c r="Y454" s="372"/>
      <c r="Z454" s="372"/>
      <c r="AA454" s="372"/>
    </row>
    <row r="455" spans="1:27" s="928" customFormat="1" ht="16.5" customHeight="1" x14ac:dyDescent="0.3">
      <c r="A455" s="929"/>
      <c r="B455" s="927"/>
      <c r="C455" s="375"/>
      <c r="D455" s="375"/>
      <c r="E455" s="945" t="s">
        <v>1416</v>
      </c>
      <c r="F455" s="945">
        <v>7.0000000000000001E-3</v>
      </c>
      <c r="G455" s="945">
        <v>5.0000000000000001E-3</v>
      </c>
      <c r="H455" s="945">
        <v>5.0000000000000001E-3</v>
      </c>
      <c r="I455" s="372"/>
      <c r="J455" s="372"/>
      <c r="K455" s="372"/>
      <c r="L455" s="372"/>
      <c r="M455" s="372"/>
      <c r="N455" s="372"/>
      <c r="O455" s="372"/>
      <c r="P455" s="372"/>
      <c r="Q455" s="372"/>
      <c r="R455" s="372"/>
      <c r="S455" s="372"/>
      <c r="T455" s="372"/>
      <c r="U455" s="372"/>
      <c r="V455" s="372"/>
      <c r="W455" s="372"/>
      <c r="X455" s="372"/>
      <c r="Y455" s="372"/>
      <c r="Z455" s="372"/>
      <c r="AA455" s="372"/>
    </row>
    <row r="456" spans="1:27" s="928" customFormat="1" ht="16.5" customHeight="1" x14ac:dyDescent="0.3">
      <c r="A456" s="929"/>
      <c r="B456" s="927"/>
      <c r="C456" s="375"/>
      <c r="D456" s="375"/>
      <c r="E456" s="945" t="s">
        <v>1417</v>
      </c>
      <c r="F456" s="945">
        <v>1.6E-2</v>
      </c>
      <c r="G456" s="945">
        <v>6.0000000000000001E-3</v>
      </c>
      <c r="H456" s="945">
        <v>6.0000000000000001E-3</v>
      </c>
      <c r="I456" s="372"/>
      <c r="J456" s="372"/>
      <c r="K456" s="372"/>
      <c r="L456" s="372"/>
      <c r="M456" s="372"/>
      <c r="N456" s="372"/>
      <c r="O456" s="372"/>
      <c r="P456" s="372"/>
      <c r="Q456" s="372"/>
      <c r="R456" s="372"/>
      <c r="S456" s="372"/>
      <c r="T456" s="372"/>
      <c r="U456" s="372"/>
      <c r="V456" s="372"/>
      <c r="W456" s="372"/>
      <c r="X456" s="372"/>
      <c r="Y456" s="372"/>
      <c r="Z456" s="372"/>
      <c r="AA456" s="372"/>
    </row>
    <row r="457" spans="1:27" s="928" customFormat="1" ht="16.5" customHeight="1" x14ac:dyDescent="0.3">
      <c r="A457" s="929"/>
      <c r="B457" s="927"/>
      <c r="C457" s="375"/>
      <c r="D457" s="375"/>
      <c r="E457" s="945" t="s">
        <v>1418</v>
      </c>
      <c r="F457" s="945">
        <v>8.9999999999999993E-3</v>
      </c>
      <c r="G457" s="945">
        <v>5.0000000000000001E-3</v>
      </c>
      <c r="H457" s="945">
        <v>5.0000000000000001E-3</v>
      </c>
      <c r="I457" s="372"/>
      <c r="J457" s="372"/>
      <c r="K457" s="372"/>
      <c r="L457" s="372"/>
      <c r="M457" s="372"/>
      <c r="N457" s="372"/>
      <c r="O457" s="372"/>
      <c r="P457" s="372"/>
      <c r="Q457" s="372"/>
      <c r="R457" s="372"/>
      <c r="S457" s="372"/>
      <c r="T457" s="372"/>
      <c r="U457" s="372"/>
      <c r="V457" s="372"/>
      <c r="W457" s="372"/>
      <c r="X457" s="372"/>
      <c r="Y457" s="372"/>
      <c r="Z457" s="372"/>
      <c r="AA457" s="372"/>
    </row>
    <row r="458" spans="1:27" s="928" customFormat="1" ht="16.5" customHeight="1" x14ac:dyDescent="0.3">
      <c r="A458" s="929"/>
      <c r="B458" s="927"/>
      <c r="C458" s="375"/>
      <c r="D458" s="375"/>
      <c r="E458" s="945" t="s">
        <v>1419</v>
      </c>
      <c r="F458" s="945">
        <v>5.0000000000000001E-3</v>
      </c>
      <c r="G458" s="945">
        <v>5.0000000000000001E-3</v>
      </c>
      <c r="H458" s="945">
        <v>5.0000000000000001E-3</v>
      </c>
      <c r="I458" s="372"/>
      <c r="J458" s="372"/>
      <c r="K458" s="372"/>
      <c r="L458" s="372"/>
      <c r="M458" s="372"/>
      <c r="N458" s="372"/>
      <c r="O458" s="372"/>
      <c r="P458" s="372"/>
      <c r="Q458" s="372"/>
      <c r="R458" s="372"/>
      <c r="S458" s="372"/>
      <c r="T458" s="372"/>
      <c r="U458" s="372"/>
      <c r="V458" s="372"/>
      <c r="W458" s="372"/>
      <c r="X458" s="372"/>
      <c r="Y458" s="372"/>
      <c r="Z458" s="372"/>
      <c r="AA458" s="372"/>
    </row>
    <row r="459" spans="1:27" s="928" customFormat="1" ht="16.5" customHeight="1" x14ac:dyDescent="0.3">
      <c r="A459" s="929"/>
      <c r="B459" s="927"/>
      <c r="C459" s="375"/>
      <c r="D459" s="375"/>
      <c r="E459" s="945" t="s">
        <v>1420</v>
      </c>
      <c r="F459" s="945">
        <v>5.0000000000000001E-3</v>
      </c>
      <c r="G459" s="945">
        <v>5.0000000000000001E-3</v>
      </c>
      <c r="H459" s="945">
        <v>5.0000000000000001E-3</v>
      </c>
      <c r="I459" s="372"/>
      <c r="J459" s="372"/>
      <c r="K459" s="372"/>
      <c r="L459" s="372"/>
      <c r="M459" s="372"/>
      <c r="N459" s="372"/>
      <c r="O459" s="372"/>
      <c r="P459" s="372"/>
      <c r="Q459" s="372"/>
      <c r="R459" s="372"/>
      <c r="S459" s="372"/>
      <c r="T459" s="372"/>
      <c r="U459" s="372"/>
      <c r="V459" s="372"/>
      <c r="W459" s="372"/>
      <c r="X459" s="372"/>
      <c r="Y459" s="372"/>
      <c r="Z459" s="372"/>
      <c r="AA459" s="372"/>
    </row>
    <row r="460" spans="1:27" s="928" customFormat="1" ht="16.5" customHeight="1" x14ac:dyDescent="0.3">
      <c r="A460" s="929"/>
      <c r="B460" s="927"/>
      <c r="C460" s="375"/>
      <c r="D460" s="375"/>
      <c r="E460" s="945" t="s">
        <v>1421</v>
      </c>
      <c r="F460" s="945">
        <v>1.6E-2</v>
      </c>
      <c r="G460" s="945">
        <v>6.0000000000000001E-3</v>
      </c>
      <c r="H460" s="945">
        <v>6.0000000000000001E-3</v>
      </c>
      <c r="I460" s="372"/>
      <c r="J460" s="372"/>
      <c r="K460" s="372"/>
      <c r="L460" s="372"/>
      <c r="M460" s="372"/>
      <c r="N460" s="372"/>
      <c r="O460" s="372"/>
      <c r="P460" s="372"/>
      <c r="Q460" s="372"/>
      <c r="R460" s="372"/>
      <c r="S460" s="372"/>
      <c r="T460" s="372"/>
      <c r="U460" s="372"/>
      <c r="V460" s="372"/>
      <c r="W460" s="372"/>
      <c r="X460" s="372"/>
      <c r="Y460" s="372"/>
      <c r="Z460" s="372"/>
      <c r="AA460" s="372"/>
    </row>
    <row r="461" spans="1:27" s="928" customFormat="1" ht="16.5" customHeight="1" x14ac:dyDescent="0.3">
      <c r="A461" s="929"/>
      <c r="B461" s="927"/>
      <c r="C461" s="375"/>
      <c r="D461" s="375"/>
      <c r="E461" s="945" t="s">
        <v>1422</v>
      </c>
      <c r="F461" s="945">
        <v>5.0000000000000001E-3</v>
      </c>
      <c r="G461" s="945">
        <v>5.0000000000000001E-3</v>
      </c>
      <c r="H461" s="945">
        <v>5.0000000000000001E-3</v>
      </c>
      <c r="I461" s="372"/>
      <c r="J461" s="372"/>
      <c r="K461" s="372"/>
      <c r="L461" s="372"/>
      <c r="M461" s="372"/>
      <c r="N461" s="372"/>
      <c r="O461" s="372"/>
      <c r="P461" s="372"/>
      <c r="Q461" s="372"/>
      <c r="R461" s="372"/>
      <c r="S461" s="372"/>
      <c r="T461" s="372"/>
      <c r="U461" s="372"/>
      <c r="V461" s="372"/>
      <c r="W461" s="372"/>
      <c r="X461" s="372"/>
      <c r="Y461" s="372"/>
      <c r="Z461" s="372"/>
      <c r="AA461" s="372"/>
    </row>
    <row r="462" spans="1:27" s="928" customFormat="1" ht="16.5" customHeight="1" x14ac:dyDescent="0.3">
      <c r="A462" s="929"/>
      <c r="B462" s="927"/>
      <c r="C462" s="375"/>
      <c r="D462" s="375"/>
      <c r="E462" s="945" t="s">
        <v>1423</v>
      </c>
      <c r="F462" s="945">
        <v>5.0000000000000001E-3</v>
      </c>
      <c r="G462" s="945">
        <v>5.0000000000000001E-3</v>
      </c>
      <c r="H462" s="945">
        <v>5.0000000000000001E-3</v>
      </c>
      <c r="I462" s="372"/>
      <c r="J462" s="372"/>
      <c r="K462" s="372"/>
      <c r="L462" s="372"/>
      <c r="M462" s="372"/>
      <c r="N462" s="372"/>
      <c r="O462" s="372"/>
      <c r="P462" s="372"/>
      <c r="Q462" s="372"/>
      <c r="R462" s="372"/>
      <c r="S462" s="372"/>
      <c r="T462" s="372"/>
      <c r="U462" s="372"/>
      <c r="V462" s="372"/>
      <c r="W462" s="372"/>
      <c r="X462" s="372"/>
      <c r="Y462" s="372"/>
      <c r="Z462" s="372"/>
      <c r="AA462" s="372"/>
    </row>
    <row r="463" spans="1:27" s="928" customFormat="1" ht="16.5" customHeight="1" x14ac:dyDescent="0.3">
      <c r="A463" s="929"/>
      <c r="B463" s="927"/>
      <c r="C463" s="375"/>
      <c r="D463" s="375"/>
      <c r="E463" s="945" t="s">
        <v>1424</v>
      </c>
      <c r="F463" s="945">
        <v>5.0000000000000001E-3</v>
      </c>
      <c r="G463" s="945">
        <v>5.0000000000000001E-3</v>
      </c>
      <c r="H463" s="945">
        <v>5.0000000000000001E-3</v>
      </c>
      <c r="I463" s="372"/>
      <c r="J463" s="372"/>
      <c r="K463" s="372"/>
      <c r="L463" s="372"/>
      <c r="M463" s="372"/>
      <c r="N463" s="372"/>
      <c r="O463" s="372"/>
      <c r="P463" s="372"/>
      <c r="Q463" s="372"/>
      <c r="R463" s="372"/>
      <c r="S463" s="372"/>
      <c r="T463" s="372"/>
      <c r="U463" s="372"/>
      <c r="V463" s="372"/>
      <c r="W463" s="372"/>
      <c r="X463" s="372"/>
      <c r="Y463" s="372"/>
      <c r="Z463" s="372"/>
      <c r="AA463" s="372"/>
    </row>
    <row r="464" spans="1:27" s="928" customFormat="1" ht="16.5" customHeight="1" x14ac:dyDescent="0.3">
      <c r="A464" s="929"/>
      <c r="B464" s="927"/>
      <c r="C464" s="375"/>
      <c r="D464" s="375"/>
      <c r="E464" s="945" t="s">
        <v>1425</v>
      </c>
      <c r="F464" s="945">
        <v>1.6E-2</v>
      </c>
      <c r="G464" s="945">
        <v>6.0000000000000001E-3</v>
      </c>
      <c r="H464" s="945">
        <v>6.0000000000000001E-3</v>
      </c>
      <c r="I464" s="372"/>
      <c r="J464" s="372"/>
      <c r="K464" s="372"/>
      <c r="L464" s="372"/>
      <c r="M464" s="372"/>
      <c r="N464" s="372"/>
      <c r="O464" s="372"/>
      <c r="P464" s="372"/>
      <c r="Q464" s="372"/>
      <c r="R464" s="372"/>
      <c r="S464" s="372"/>
      <c r="T464" s="372"/>
      <c r="U464" s="372"/>
      <c r="V464" s="372"/>
      <c r="W464" s="372"/>
      <c r="X464" s="372"/>
      <c r="Y464" s="372"/>
      <c r="Z464" s="372"/>
      <c r="AA464" s="372"/>
    </row>
    <row r="465" spans="1:27" s="928" customFormat="1" ht="16.5" customHeight="1" x14ac:dyDescent="0.3">
      <c r="A465" s="929"/>
      <c r="B465" s="927"/>
      <c r="C465" s="375"/>
      <c r="D465" s="375"/>
      <c r="E465" s="945" t="s">
        <v>1426</v>
      </c>
      <c r="F465" s="945">
        <v>5.0000000000000001E-3</v>
      </c>
      <c r="G465" s="945">
        <v>5.0000000000000001E-3</v>
      </c>
      <c r="H465" s="945">
        <v>5.0000000000000001E-3</v>
      </c>
      <c r="I465" s="372"/>
      <c r="J465" s="372"/>
      <c r="K465" s="372"/>
      <c r="L465" s="372"/>
      <c r="M465" s="372"/>
      <c r="N465" s="372"/>
      <c r="O465" s="372"/>
      <c r="P465" s="372"/>
      <c r="Q465" s="372"/>
      <c r="R465" s="372"/>
      <c r="S465" s="372"/>
      <c r="T465" s="372"/>
      <c r="U465" s="372"/>
      <c r="V465" s="372"/>
      <c r="W465" s="372"/>
      <c r="X465" s="372"/>
      <c r="Y465" s="372"/>
      <c r="Z465" s="372"/>
      <c r="AA465" s="372"/>
    </row>
    <row r="466" spans="1:27" s="928" customFormat="1" ht="16.5" customHeight="1" x14ac:dyDescent="0.3">
      <c r="A466" s="929"/>
      <c r="B466" s="927"/>
      <c r="C466" s="375"/>
      <c r="D466" s="375"/>
      <c r="E466" s="945" t="s">
        <v>1427</v>
      </c>
      <c r="F466" s="945">
        <v>1.6E-2</v>
      </c>
      <c r="G466" s="945">
        <v>6.0000000000000001E-3</v>
      </c>
      <c r="H466" s="945">
        <v>6.0000000000000001E-3</v>
      </c>
      <c r="I466" s="372"/>
      <c r="J466" s="372"/>
      <c r="K466" s="372"/>
      <c r="L466" s="372"/>
      <c r="M466" s="372"/>
      <c r="N466" s="372"/>
      <c r="O466" s="372"/>
      <c r="P466" s="372"/>
      <c r="Q466" s="372"/>
      <c r="R466" s="372"/>
      <c r="S466" s="372"/>
      <c r="T466" s="372"/>
      <c r="U466" s="372"/>
      <c r="V466" s="372"/>
      <c r="W466" s="372"/>
      <c r="X466" s="372"/>
      <c r="Y466" s="372"/>
      <c r="Z466" s="372"/>
      <c r="AA466" s="372"/>
    </row>
    <row r="467" spans="1:27" s="928" customFormat="1" ht="16.5" customHeight="1" x14ac:dyDescent="0.3">
      <c r="A467" s="929"/>
      <c r="B467" s="927"/>
      <c r="C467" s="375"/>
      <c r="D467" s="375"/>
      <c r="E467" s="945" t="s">
        <v>1428</v>
      </c>
      <c r="F467" s="945">
        <v>0.01</v>
      </c>
      <c r="G467" s="945">
        <v>5.0000000000000001E-3</v>
      </c>
      <c r="H467" s="945">
        <v>5.0000000000000001E-3</v>
      </c>
      <c r="I467" s="372"/>
      <c r="J467" s="372"/>
      <c r="K467" s="372"/>
      <c r="L467" s="372"/>
      <c r="M467" s="372"/>
      <c r="N467" s="372"/>
      <c r="O467" s="372"/>
      <c r="P467" s="372"/>
      <c r="Q467" s="372"/>
      <c r="R467" s="372"/>
      <c r="S467" s="372"/>
      <c r="T467" s="372"/>
      <c r="U467" s="372"/>
      <c r="V467" s="372"/>
      <c r="W467" s="372"/>
      <c r="X467" s="372"/>
      <c r="Y467" s="372"/>
      <c r="Z467" s="372"/>
      <c r="AA467" s="372"/>
    </row>
    <row r="468" spans="1:27" s="928" customFormat="1" ht="16.5" customHeight="1" x14ac:dyDescent="0.3">
      <c r="A468" s="929"/>
      <c r="B468" s="927"/>
      <c r="C468" s="375"/>
      <c r="D468" s="375"/>
      <c r="E468" s="945" t="s">
        <v>1429</v>
      </c>
      <c r="F468" s="945">
        <v>6.0000000000000001E-3</v>
      </c>
      <c r="G468" s="945">
        <v>5.0000000000000001E-3</v>
      </c>
      <c r="H468" s="945">
        <v>5.0000000000000001E-3</v>
      </c>
      <c r="I468" s="372"/>
      <c r="J468" s="372"/>
      <c r="K468" s="372"/>
      <c r="L468" s="372"/>
      <c r="M468" s="372"/>
      <c r="N468" s="372"/>
      <c r="O468" s="372"/>
      <c r="P468" s="372"/>
      <c r="Q468" s="372"/>
      <c r="R468" s="372"/>
      <c r="S468" s="372"/>
      <c r="T468" s="372"/>
      <c r="U468" s="372"/>
      <c r="V468" s="372"/>
      <c r="W468" s="372"/>
      <c r="X468" s="372"/>
      <c r="Y468" s="372"/>
      <c r="Z468" s="372"/>
      <c r="AA468" s="372"/>
    </row>
    <row r="469" spans="1:27" s="928" customFormat="1" ht="16.5" customHeight="1" x14ac:dyDescent="0.3">
      <c r="A469" s="929"/>
      <c r="B469" s="927"/>
      <c r="C469" s="375"/>
      <c r="D469" s="375"/>
      <c r="E469" s="945" t="s">
        <v>1430</v>
      </c>
      <c r="F469" s="945">
        <v>5.0000000000000001E-3</v>
      </c>
      <c r="G469" s="945">
        <v>5.0000000000000001E-3</v>
      </c>
      <c r="H469" s="945">
        <v>5.0000000000000001E-3</v>
      </c>
      <c r="I469" s="372"/>
      <c r="J469" s="372"/>
      <c r="K469" s="372"/>
      <c r="L469" s="372"/>
      <c r="M469" s="372"/>
      <c r="N469" s="372"/>
      <c r="O469" s="372"/>
      <c r="P469" s="372"/>
      <c r="Q469" s="372"/>
      <c r="R469" s="372"/>
      <c r="S469" s="372"/>
      <c r="T469" s="372"/>
      <c r="U469" s="372"/>
      <c r="V469" s="372"/>
      <c r="W469" s="372"/>
      <c r="X469" s="372"/>
      <c r="Y469" s="372"/>
      <c r="Z469" s="372"/>
      <c r="AA469" s="372"/>
    </row>
    <row r="470" spans="1:27" s="928" customFormat="1" ht="16.5" customHeight="1" x14ac:dyDescent="0.3">
      <c r="A470" s="929"/>
      <c r="B470" s="927"/>
      <c r="C470" s="375"/>
      <c r="D470" s="375"/>
      <c r="E470" s="945" t="s">
        <v>1431</v>
      </c>
      <c r="F470" s="945">
        <v>5.0000000000000001E-3</v>
      </c>
      <c r="G470" s="945">
        <v>5.0000000000000001E-3</v>
      </c>
      <c r="H470" s="945">
        <v>5.0000000000000001E-3</v>
      </c>
      <c r="I470" s="372"/>
      <c r="J470" s="372"/>
      <c r="K470" s="372"/>
      <c r="L470" s="372"/>
      <c r="M470" s="372"/>
      <c r="N470" s="372"/>
      <c r="O470" s="372"/>
      <c r="P470" s="372"/>
      <c r="Q470" s="372"/>
      <c r="R470" s="372"/>
      <c r="S470" s="372"/>
      <c r="T470" s="372"/>
      <c r="U470" s="372"/>
      <c r="V470" s="372"/>
      <c r="W470" s="372"/>
      <c r="X470" s="372"/>
      <c r="Y470" s="372"/>
      <c r="Z470" s="372"/>
      <c r="AA470" s="372"/>
    </row>
    <row r="471" spans="1:27" s="928" customFormat="1" ht="16.5" customHeight="1" x14ac:dyDescent="0.3">
      <c r="A471" s="929"/>
      <c r="B471" s="927"/>
      <c r="C471" s="375"/>
      <c r="D471" s="375"/>
      <c r="E471" s="945" t="s">
        <v>1432</v>
      </c>
      <c r="F471" s="945">
        <v>0.01</v>
      </c>
      <c r="G471" s="945">
        <v>5.0000000000000001E-3</v>
      </c>
      <c r="H471" s="945">
        <v>5.0000000000000001E-3</v>
      </c>
      <c r="I471" s="372"/>
      <c r="J471" s="372"/>
      <c r="K471" s="372"/>
      <c r="L471" s="372"/>
      <c r="M471" s="372"/>
      <c r="N471" s="372"/>
      <c r="O471" s="372"/>
      <c r="P471" s="372"/>
      <c r="Q471" s="372"/>
      <c r="R471" s="372"/>
      <c r="S471" s="372"/>
      <c r="T471" s="372"/>
      <c r="U471" s="372"/>
      <c r="V471" s="372"/>
      <c r="W471" s="372"/>
      <c r="X471" s="372"/>
      <c r="Y471" s="372"/>
      <c r="Z471" s="372"/>
      <c r="AA471" s="372"/>
    </row>
    <row r="472" spans="1:27" s="928" customFormat="1" ht="16.5" customHeight="1" x14ac:dyDescent="0.3">
      <c r="A472" s="929"/>
      <c r="B472" s="927"/>
      <c r="C472" s="375"/>
      <c r="D472" s="375"/>
      <c r="E472" s="945" t="s">
        <v>1433</v>
      </c>
      <c r="F472" s="945">
        <v>5.0000000000000001E-3</v>
      </c>
      <c r="G472" s="945">
        <v>5.0000000000000001E-3</v>
      </c>
      <c r="H472" s="945">
        <v>5.0000000000000001E-3</v>
      </c>
      <c r="I472" s="372"/>
      <c r="J472" s="372"/>
      <c r="K472" s="372"/>
      <c r="L472" s="372"/>
      <c r="M472" s="372"/>
      <c r="N472" s="372"/>
      <c r="O472" s="372"/>
      <c r="P472" s="372"/>
      <c r="Q472" s="372"/>
      <c r="R472" s="372"/>
      <c r="S472" s="372"/>
      <c r="T472" s="372"/>
      <c r="U472" s="372"/>
      <c r="V472" s="372"/>
      <c r="W472" s="372"/>
      <c r="X472" s="372"/>
      <c r="Y472" s="372"/>
      <c r="Z472" s="372"/>
      <c r="AA472" s="372"/>
    </row>
    <row r="473" spans="1:27" s="928" customFormat="1" ht="16.5" customHeight="1" x14ac:dyDescent="0.3">
      <c r="A473" s="929"/>
      <c r="B473" s="927"/>
      <c r="C473" s="375"/>
      <c r="D473" s="375"/>
      <c r="E473" s="945" t="s">
        <v>1434</v>
      </c>
      <c r="F473" s="945">
        <v>1.0999999999999999E-2</v>
      </c>
      <c r="G473" s="945">
        <v>6.0000000000000001E-3</v>
      </c>
      <c r="H473" s="945">
        <v>6.0000000000000001E-3</v>
      </c>
      <c r="I473" s="372"/>
      <c r="J473" s="372"/>
      <c r="K473" s="372"/>
      <c r="L473" s="372"/>
      <c r="M473" s="372"/>
      <c r="N473" s="372"/>
      <c r="O473" s="372"/>
      <c r="P473" s="372"/>
      <c r="Q473" s="372"/>
      <c r="R473" s="372"/>
      <c r="S473" s="372"/>
      <c r="T473" s="372"/>
      <c r="U473" s="372"/>
      <c r="V473" s="372"/>
      <c r="W473" s="372"/>
      <c r="X473" s="372"/>
      <c r="Y473" s="372"/>
      <c r="Z473" s="372"/>
      <c r="AA473" s="372"/>
    </row>
    <row r="474" spans="1:27" s="928" customFormat="1" ht="16.5" customHeight="1" x14ac:dyDescent="0.3">
      <c r="A474" s="929"/>
      <c r="B474" s="927"/>
      <c r="C474" s="375"/>
      <c r="D474" s="375"/>
      <c r="E474" s="945" t="s">
        <v>1435</v>
      </c>
      <c r="F474" s="945">
        <v>0.01</v>
      </c>
      <c r="G474" s="945">
        <v>5.0000000000000001E-3</v>
      </c>
      <c r="H474" s="945">
        <v>5.0000000000000001E-3</v>
      </c>
      <c r="I474" s="372"/>
      <c r="J474" s="372"/>
      <c r="K474" s="372"/>
      <c r="L474" s="372"/>
      <c r="M474" s="372"/>
      <c r="N474" s="372"/>
      <c r="O474" s="372"/>
      <c r="P474" s="372"/>
      <c r="Q474" s="372"/>
      <c r="R474" s="372"/>
      <c r="S474" s="372"/>
      <c r="T474" s="372"/>
      <c r="U474" s="372"/>
      <c r="V474" s="372"/>
      <c r="W474" s="372"/>
      <c r="X474" s="372"/>
      <c r="Y474" s="372"/>
      <c r="Z474" s="372"/>
      <c r="AA474" s="372"/>
    </row>
    <row r="475" spans="1:27" s="928" customFormat="1" ht="16.5" customHeight="1" x14ac:dyDescent="0.3">
      <c r="A475" s="929"/>
      <c r="B475" s="927"/>
      <c r="C475" s="375"/>
      <c r="D475" s="375"/>
      <c r="E475" s="945" t="s">
        <v>1436</v>
      </c>
      <c r="F475" s="945">
        <v>1.6E-2</v>
      </c>
      <c r="G475" s="945">
        <v>6.0000000000000001E-3</v>
      </c>
      <c r="H475" s="945">
        <v>6.0000000000000001E-3</v>
      </c>
      <c r="I475" s="372"/>
      <c r="J475" s="372"/>
      <c r="K475" s="372"/>
      <c r="L475" s="372"/>
      <c r="M475" s="372"/>
      <c r="N475" s="372"/>
      <c r="O475" s="372"/>
      <c r="P475" s="372"/>
      <c r="Q475" s="372"/>
      <c r="R475" s="372"/>
      <c r="S475" s="372"/>
      <c r="T475" s="372"/>
      <c r="U475" s="372"/>
      <c r="V475" s="372"/>
      <c r="W475" s="372"/>
      <c r="X475" s="372"/>
      <c r="Y475" s="372"/>
      <c r="Z475" s="372"/>
      <c r="AA475" s="372"/>
    </row>
    <row r="476" spans="1:27" s="928" customFormat="1" ht="16.5" customHeight="1" x14ac:dyDescent="0.3">
      <c r="A476" s="929"/>
      <c r="B476" s="927"/>
      <c r="C476" s="375"/>
      <c r="D476" s="375"/>
      <c r="E476" s="945" t="s">
        <v>1437</v>
      </c>
      <c r="F476" s="945">
        <v>5.0000000000000001E-3</v>
      </c>
      <c r="G476" s="945">
        <v>5.0000000000000001E-3</v>
      </c>
      <c r="H476" s="945">
        <v>5.0000000000000001E-3</v>
      </c>
      <c r="I476" s="372"/>
      <c r="J476" s="372"/>
      <c r="K476" s="372"/>
      <c r="L476" s="372"/>
      <c r="M476" s="372"/>
      <c r="N476" s="372"/>
      <c r="O476" s="372"/>
      <c r="P476" s="372"/>
      <c r="Q476" s="372"/>
      <c r="R476" s="372"/>
      <c r="S476" s="372"/>
      <c r="T476" s="372"/>
      <c r="U476" s="372"/>
      <c r="V476" s="372"/>
      <c r="W476" s="372"/>
      <c r="X476" s="372"/>
      <c r="Y476" s="372"/>
      <c r="Z476" s="372"/>
      <c r="AA476" s="372"/>
    </row>
    <row r="477" spans="1:27" s="928" customFormat="1" ht="16.5" customHeight="1" x14ac:dyDescent="0.3">
      <c r="A477" s="929"/>
      <c r="B477" s="927"/>
      <c r="C477" s="375"/>
      <c r="D477" s="375"/>
      <c r="E477" s="945" t="s">
        <v>1438</v>
      </c>
      <c r="F477" s="945">
        <v>5.0000000000000001E-3</v>
      </c>
      <c r="G477" s="945">
        <v>5.0000000000000001E-3</v>
      </c>
      <c r="H477" s="945">
        <v>5.0000000000000001E-3</v>
      </c>
      <c r="I477" s="372"/>
      <c r="J477" s="372"/>
      <c r="K477" s="372"/>
      <c r="L477" s="372"/>
      <c r="M477" s="372"/>
      <c r="N477" s="372"/>
      <c r="O477" s="372"/>
      <c r="P477" s="372"/>
      <c r="Q477" s="372"/>
      <c r="R477" s="372"/>
      <c r="S477" s="372"/>
      <c r="T477" s="372"/>
      <c r="U477" s="372"/>
      <c r="V477" s="372"/>
      <c r="W477" s="372"/>
      <c r="X477" s="372"/>
      <c r="Y477" s="372"/>
      <c r="Z477" s="372"/>
      <c r="AA477" s="372"/>
    </row>
    <row r="478" spans="1:27" s="928" customFormat="1" ht="16.5" customHeight="1" x14ac:dyDescent="0.3">
      <c r="A478" s="929"/>
      <c r="B478" s="927"/>
      <c r="C478" s="375"/>
      <c r="D478" s="375"/>
      <c r="E478" s="945" t="s">
        <v>1439</v>
      </c>
      <c r="F478" s="945">
        <v>5.0000000000000001E-3</v>
      </c>
      <c r="G478" s="945">
        <v>5.0000000000000001E-3</v>
      </c>
      <c r="H478" s="945">
        <v>5.0000000000000001E-3</v>
      </c>
      <c r="I478" s="372"/>
      <c r="J478" s="372"/>
      <c r="K478" s="372"/>
      <c r="L478" s="372"/>
      <c r="M478" s="372"/>
      <c r="N478" s="372"/>
      <c r="O478" s="372"/>
      <c r="P478" s="372"/>
      <c r="Q478" s="372"/>
      <c r="R478" s="372"/>
      <c r="S478" s="372"/>
      <c r="T478" s="372"/>
      <c r="U478" s="372"/>
      <c r="V478" s="372"/>
      <c r="W478" s="372"/>
      <c r="X478" s="372"/>
      <c r="Y478" s="372"/>
      <c r="Z478" s="372"/>
      <c r="AA478" s="372"/>
    </row>
    <row r="479" spans="1:27" s="928" customFormat="1" ht="16.5" customHeight="1" x14ac:dyDescent="0.3">
      <c r="A479" s="929"/>
      <c r="B479" s="927"/>
      <c r="C479" s="375"/>
      <c r="D479" s="375"/>
      <c r="E479" s="945" t="s">
        <v>1440</v>
      </c>
      <c r="F479" s="945">
        <v>1.2E-2</v>
      </c>
      <c r="G479" s="945">
        <v>6.0000000000000001E-3</v>
      </c>
      <c r="H479" s="945">
        <v>6.0000000000000001E-3</v>
      </c>
      <c r="I479" s="372"/>
      <c r="J479" s="372"/>
      <c r="K479" s="372"/>
      <c r="L479" s="372"/>
      <c r="M479" s="372"/>
      <c r="N479" s="372"/>
      <c r="O479" s="372"/>
      <c r="P479" s="372"/>
      <c r="Q479" s="372"/>
      <c r="R479" s="372"/>
      <c r="S479" s="372"/>
      <c r="T479" s="372"/>
      <c r="U479" s="372"/>
      <c r="V479" s="372"/>
      <c r="W479" s="372"/>
      <c r="X479" s="372"/>
      <c r="Y479" s="372"/>
      <c r="Z479" s="372"/>
      <c r="AA479" s="372"/>
    </row>
    <row r="480" spans="1:27" s="928" customFormat="1" ht="16.5" customHeight="1" x14ac:dyDescent="0.3">
      <c r="A480" s="929"/>
      <c r="B480" s="927"/>
      <c r="C480" s="375"/>
      <c r="D480" s="375"/>
      <c r="E480" s="945" t="s">
        <v>1441</v>
      </c>
      <c r="F480" s="945">
        <v>1.6E-2</v>
      </c>
      <c r="G480" s="945">
        <v>6.0000000000000001E-3</v>
      </c>
      <c r="H480" s="945">
        <v>6.0000000000000001E-3</v>
      </c>
      <c r="I480" s="372"/>
      <c r="J480" s="372"/>
      <c r="K480" s="372"/>
      <c r="L480" s="372"/>
      <c r="M480" s="372"/>
      <c r="N480" s="372"/>
      <c r="O480" s="372"/>
      <c r="P480" s="372"/>
      <c r="Q480" s="372"/>
      <c r="R480" s="372"/>
      <c r="S480" s="372"/>
      <c r="T480" s="372"/>
      <c r="U480" s="372"/>
      <c r="V480" s="372"/>
      <c r="W480" s="372"/>
      <c r="X480" s="372"/>
      <c r="Y480" s="372"/>
      <c r="Z480" s="372"/>
      <c r="AA480" s="372"/>
    </row>
    <row r="481" spans="1:27" s="928" customFormat="1" ht="16.5" customHeight="1" x14ac:dyDescent="0.3">
      <c r="A481" s="929"/>
      <c r="B481" s="927"/>
      <c r="C481" s="375"/>
      <c r="D481" s="375"/>
      <c r="E481" s="945" t="s">
        <v>1442</v>
      </c>
      <c r="F481" s="945">
        <v>8.0000000000000002E-3</v>
      </c>
      <c r="G481" s="945">
        <v>5.0000000000000001E-3</v>
      </c>
      <c r="H481" s="945">
        <v>5.0000000000000001E-3</v>
      </c>
      <c r="I481" s="372"/>
      <c r="J481" s="372"/>
      <c r="K481" s="372"/>
      <c r="L481" s="372"/>
      <c r="M481" s="372"/>
      <c r="N481" s="372"/>
      <c r="O481" s="372"/>
      <c r="P481" s="372"/>
      <c r="Q481" s="372"/>
      <c r="R481" s="372"/>
      <c r="S481" s="372"/>
      <c r="T481" s="372"/>
      <c r="U481" s="372"/>
      <c r="V481" s="372"/>
      <c r="W481" s="372"/>
      <c r="X481" s="372"/>
      <c r="Y481" s="372"/>
      <c r="Z481" s="372"/>
      <c r="AA481" s="372"/>
    </row>
    <row r="482" spans="1:27" s="928" customFormat="1" ht="16.5" customHeight="1" x14ac:dyDescent="0.3">
      <c r="A482" s="929"/>
      <c r="B482" s="927"/>
      <c r="C482" s="375"/>
      <c r="D482" s="375"/>
      <c r="E482" s="945" t="s">
        <v>1443</v>
      </c>
      <c r="F482" s="945">
        <v>5.0000000000000001E-3</v>
      </c>
      <c r="G482" s="945">
        <v>5.0000000000000001E-3</v>
      </c>
      <c r="H482" s="945">
        <v>5.0000000000000001E-3</v>
      </c>
      <c r="I482" s="372"/>
      <c r="J482" s="372"/>
      <c r="K482" s="372"/>
      <c r="L482" s="372"/>
      <c r="M482" s="372"/>
      <c r="N482" s="372"/>
      <c r="O482" s="372"/>
      <c r="P482" s="372"/>
      <c r="Q482" s="372"/>
      <c r="R482" s="372"/>
      <c r="S482" s="372"/>
      <c r="T482" s="372"/>
      <c r="U482" s="372"/>
      <c r="V482" s="372"/>
      <c r="W482" s="372"/>
      <c r="X482" s="372"/>
      <c r="Y482" s="372"/>
      <c r="Z482" s="372"/>
      <c r="AA482" s="372"/>
    </row>
    <row r="483" spans="1:27" s="928" customFormat="1" ht="16.5" customHeight="1" x14ac:dyDescent="0.3">
      <c r="A483" s="929"/>
      <c r="B483" s="927"/>
      <c r="C483" s="375"/>
      <c r="D483" s="375"/>
      <c r="E483" s="945" t="s">
        <v>1444</v>
      </c>
      <c r="F483" s="945">
        <v>1.6E-2</v>
      </c>
      <c r="G483" s="945">
        <v>6.0000000000000001E-3</v>
      </c>
      <c r="H483" s="945">
        <v>6.0000000000000001E-3</v>
      </c>
      <c r="I483" s="372"/>
      <c r="J483" s="372"/>
      <c r="K483" s="372"/>
      <c r="L483" s="372"/>
      <c r="M483" s="372"/>
      <c r="N483" s="372"/>
      <c r="O483" s="372"/>
      <c r="P483" s="372"/>
      <c r="Q483" s="372"/>
      <c r="R483" s="372"/>
      <c r="S483" s="372"/>
      <c r="T483" s="372"/>
      <c r="U483" s="372"/>
      <c r="V483" s="372"/>
      <c r="W483" s="372"/>
      <c r="X483" s="372"/>
      <c r="Y483" s="372"/>
      <c r="Z483" s="372"/>
      <c r="AA483" s="372"/>
    </row>
    <row r="484" spans="1:27" s="928" customFormat="1" ht="16.5" customHeight="1" x14ac:dyDescent="0.3">
      <c r="A484" s="929"/>
      <c r="B484" s="927"/>
      <c r="C484" s="375"/>
      <c r="D484" s="375"/>
      <c r="E484" s="945" t="s">
        <v>1445</v>
      </c>
      <c r="F484" s="945">
        <v>8.0000000000000002E-3</v>
      </c>
      <c r="G484" s="945">
        <v>5.0000000000000001E-3</v>
      </c>
      <c r="H484" s="945">
        <v>5.0000000000000001E-3</v>
      </c>
      <c r="I484" s="372"/>
      <c r="J484" s="372"/>
      <c r="K484" s="372"/>
      <c r="L484" s="372"/>
      <c r="M484" s="372"/>
      <c r="N484" s="372"/>
      <c r="O484" s="372"/>
      <c r="P484" s="372"/>
      <c r="Q484" s="372"/>
      <c r="R484" s="372"/>
      <c r="S484" s="372"/>
      <c r="T484" s="372"/>
      <c r="U484" s="372"/>
      <c r="V484" s="372"/>
      <c r="W484" s="372"/>
      <c r="X484" s="372"/>
      <c r="Y484" s="372"/>
      <c r="Z484" s="372"/>
      <c r="AA484" s="372"/>
    </row>
    <row r="485" spans="1:27" s="928" customFormat="1" ht="16.5" customHeight="1" x14ac:dyDescent="0.3">
      <c r="A485" s="929"/>
      <c r="B485" s="927"/>
      <c r="C485" s="375"/>
      <c r="D485" s="375"/>
      <c r="E485" s="945" t="s">
        <v>1446</v>
      </c>
      <c r="F485" s="945">
        <v>6.0000000000000001E-3</v>
      </c>
      <c r="G485" s="945">
        <v>5.0000000000000001E-3</v>
      </c>
      <c r="H485" s="945">
        <v>5.0000000000000001E-3</v>
      </c>
      <c r="I485" s="372"/>
      <c r="J485" s="372"/>
      <c r="K485" s="372"/>
      <c r="L485" s="372"/>
      <c r="M485" s="372"/>
      <c r="N485" s="372"/>
      <c r="O485" s="372"/>
      <c r="P485" s="372"/>
      <c r="Q485" s="372"/>
      <c r="R485" s="372"/>
      <c r="S485" s="372"/>
      <c r="T485" s="372"/>
      <c r="U485" s="372"/>
      <c r="V485" s="372"/>
      <c r="W485" s="372"/>
      <c r="X485" s="372"/>
      <c r="Y485" s="372"/>
      <c r="Z485" s="372"/>
      <c r="AA485" s="372"/>
    </row>
    <row r="486" spans="1:27" s="928" customFormat="1" ht="16.5" customHeight="1" x14ac:dyDescent="0.3">
      <c r="A486" s="929"/>
      <c r="B486" s="927"/>
      <c r="C486" s="375"/>
      <c r="D486" s="375"/>
      <c r="E486" s="945" t="s">
        <v>1447</v>
      </c>
      <c r="F486" s="945">
        <v>5.0000000000000001E-3</v>
      </c>
      <c r="G486" s="945">
        <v>5.0000000000000001E-3</v>
      </c>
      <c r="H486" s="945">
        <v>5.0000000000000001E-3</v>
      </c>
      <c r="I486" s="372"/>
      <c r="J486" s="372"/>
      <c r="K486" s="372"/>
      <c r="L486" s="372"/>
      <c r="M486" s="372"/>
      <c r="N486" s="372"/>
      <c r="O486" s="372"/>
      <c r="P486" s="372"/>
      <c r="Q486" s="372"/>
      <c r="R486" s="372"/>
      <c r="S486" s="372"/>
      <c r="T486" s="372"/>
      <c r="U486" s="372"/>
      <c r="V486" s="372"/>
      <c r="W486" s="372"/>
      <c r="X486" s="372"/>
      <c r="Y486" s="372"/>
      <c r="Z486" s="372"/>
      <c r="AA486" s="372"/>
    </row>
    <row r="487" spans="1:27" s="928" customFormat="1" ht="16.5" customHeight="1" x14ac:dyDescent="0.3">
      <c r="A487" s="929"/>
      <c r="B487" s="927"/>
      <c r="C487" s="375"/>
      <c r="D487" s="375"/>
      <c r="E487" s="945" t="s">
        <v>1448</v>
      </c>
      <c r="F487" s="945">
        <v>5.0000000000000001E-3</v>
      </c>
      <c r="G487" s="945">
        <v>5.0000000000000001E-3</v>
      </c>
      <c r="H487" s="945">
        <v>5.0000000000000001E-3</v>
      </c>
      <c r="I487" s="372"/>
      <c r="J487" s="372"/>
      <c r="K487" s="372"/>
      <c r="L487" s="372"/>
      <c r="M487" s="372"/>
      <c r="N487" s="372"/>
      <c r="O487" s="372"/>
      <c r="P487" s="372"/>
      <c r="Q487" s="372"/>
      <c r="R487" s="372"/>
      <c r="S487" s="372"/>
      <c r="T487" s="372"/>
      <c r="U487" s="372"/>
      <c r="V487" s="372"/>
      <c r="W487" s="372"/>
      <c r="X487" s="372"/>
      <c r="Y487" s="372"/>
      <c r="Z487" s="372"/>
      <c r="AA487" s="372"/>
    </row>
    <row r="488" spans="1:27" s="928" customFormat="1" ht="16.5" customHeight="1" x14ac:dyDescent="0.3">
      <c r="A488" s="929"/>
      <c r="B488" s="927"/>
      <c r="C488" s="375"/>
      <c r="D488" s="375"/>
      <c r="E488" s="945" t="s">
        <v>1449</v>
      </c>
      <c r="F488" s="945">
        <v>5.0000000000000001E-3</v>
      </c>
      <c r="G488" s="945">
        <v>5.0000000000000001E-3</v>
      </c>
      <c r="H488" s="945">
        <v>5.0000000000000001E-3</v>
      </c>
      <c r="I488" s="372"/>
      <c r="J488" s="372"/>
      <c r="K488" s="372"/>
      <c r="L488" s="372"/>
      <c r="M488" s="372"/>
      <c r="N488" s="372"/>
      <c r="O488" s="372"/>
      <c r="P488" s="372"/>
      <c r="Q488" s="372"/>
      <c r="R488" s="372"/>
      <c r="S488" s="372"/>
      <c r="T488" s="372"/>
      <c r="U488" s="372"/>
      <c r="V488" s="372"/>
      <c r="W488" s="372"/>
      <c r="X488" s="372"/>
      <c r="Y488" s="372"/>
      <c r="Z488" s="372"/>
      <c r="AA488" s="372"/>
    </row>
    <row r="489" spans="1:27" s="928" customFormat="1" ht="16.5" customHeight="1" x14ac:dyDescent="0.3">
      <c r="A489" s="929"/>
      <c r="B489" s="927"/>
      <c r="C489" s="375"/>
      <c r="D489" s="375"/>
      <c r="E489" s="945" t="s">
        <v>1450</v>
      </c>
      <c r="F489" s="945">
        <v>6.0000000000000001E-3</v>
      </c>
      <c r="G489" s="945">
        <v>5.0000000000000001E-3</v>
      </c>
      <c r="H489" s="945">
        <v>5.0000000000000001E-3</v>
      </c>
      <c r="I489" s="372"/>
      <c r="J489" s="372"/>
      <c r="K489" s="372"/>
      <c r="L489" s="372"/>
      <c r="M489" s="372"/>
      <c r="N489" s="372"/>
      <c r="O489" s="372"/>
      <c r="P489" s="372"/>
      <c r="Q489" s="372"/>
      <c r="R489" s="372"/>
      <c r="S489" s="372"/>
      <c r="T489" s="372"/>
      <c r="U489" s="372"/>
      <c r="V489" s="372"/>
      <c r="W489" s="372"/>
      <c r="X489" s="372"/>
      <c r="Y489" s="372"/>
      <c r="Z489" s="372"/>
      <c r="AA489" s="372"/>
    </row>
    <row r="490" spans="1:27" s="928" customFormat="1" ht="16.5" customHeight="1" x14ac:dyDescent="0.3">
      <c r="A490" s="929"/>
      <c r="B490" s="927"/>
      <c r="C490" s="375"/>
      <c r="D490" s="375"/>
      <c r="E490" s="945" t="s">
        <v>1451</v>
      </c>
      <c r="F490" s="945">
        <v>5.0000000000000001E-3</v>
      </c>
      <c r="G490" s="945">
        <v>5.0000000000000001E-3</v>
      </c>
      <c r="H490" s="945">
        <v>5.0000000000000001E-3</v>
      </c>
      <c r="I490" s="372"/>
      <c r="J490" s="372"/>
      <c r="K490" s="372"/>
      <c r="L490" s="372"/>
      <c r="M490" s="372"/>
      <c r="N490" s="372"/>
      <c r="O490" s="372"/>
      <c r="P490" s="372"/>
      <c r="Q490" s="372"/>
      <c r="R490" s="372"/>
      <c r="S490" s="372"/>
      <c r="T490" s="372"/>
      <c r="U490" s="372"/>
      <c r="V490" s="372"/>
      <c r="W490" s="372"/>
      <c r="X490" s="372"/>
      <c r="Y490" s="372"/>
      <c r="Z490" s="372"/>
      <c r="AA490" s="372"/>
    </row>
    <row r="491" spans="1:27" s="928" customFormat="1" ht="16.5" customHeight="1" x14ac:dyDescent="0.3">
      <c r="A491" s="929"/>
      <c r="B491" s="927"/>
      <c r="C491" s="375"/>
      <c r="D491" s="375"/>
      <c r="E491" s="945" t="s">
        <v>1452</v>
      </c>
      <c r="F491" s="945">
        <v>6.0000000000000001E-3</v>
      </c>
      <c r="G491" s="945">
        <v>5.0000000000000001E-3</v>
      </c>
      <c r="H491" s="945">
        <v>5.0000000000000001E-3</v>
      </c>
      <c r="I491" s="372"/>
      <c r="J491" s="372"/>
      <c r="K491" s="372"/>
      <c r="L491" s="372"/>
      <c r="M491" s="372"/>
      <c r="N491" s="372"/>
      <c r="O491" s="372"/>
      <c r="P491" s="372"/>
      <c r="Q491" s="372"/>
      <c r="R491" s="372"/>
      <c r="S491" s="372"/>
      <c r="T491" s="372"/>
      <c r="U491" s="372"/>
      <c r="V491" s="372"/>
      <c r="W491" s="372"/>
      <c r="X491" s="372"/>
      <c r="Y491" s="372"/>
      <c r="Z491" s="372"/>
      <c r="AA491" s="372"/>
    </row>
    <row r="492" spans="1:27" s="928" customFormat="1" ht="16.5" customHeight="1" x14ac:dyDescent="0.3">
      <c r="A492" s="929"/>
      <c r="B492" s="927"/>
      <c r="C492" s="375"/>
      <c r="D492" s="375"/>
      <c r="E492" s="945" t="s">
        <v>1453</v>
      </c>
      <c r="F492" s="945">
        <v>5.0000000000000001E-3</v>
      </c>
      <c r="G492" s="945">
        <v>5.0000000000000001E-3</v>
      </c>
      <c r="H492" s="945">
        <v>5.0000000000000001E-3</v>
      </c>
      <c r="I492" s="372"/>
      <c r="J492" s="372"/>
      <c r="K492" s="372"/>
      <c r="L492" s="372"/>
      <c r="M492" s="372"/>
      <c r="N492" s="372"/>
      <c r="O492" s="372"/>
      <c r="P492" s="372"/>
      <c r="Q492" s="372"/>
      <c r="R492" s="372"/>
      <c r="S492" s="372"/>
      <c r="T492" s="372"/>
      <c r="U492" s="372"/>
      <c r="V492" s="372"/>
      <c r="W492" s="372"/>
      <c r="X492" s="372"/>
      <c r="Y492" s="372"/>
      <c r="Z492" s="372"/>
      <c r="AA492" s="372"/>
    </row>
    <row r="493" spans="1:27" s="928" customFormat="1" ht="16.5" customHeight="1" x14ac:dyDescent="0.3">
      <c r="A493" s="929"/>
      <c r="B493" s="927"/>
      <c r="C493" s="375"/>
      <c r="D493" s="375"/>
      <c r="E493" s="945" t="s">
        <v>1638</v>
      </c>
      <c r="F493" s="945">
        <v>5.0000000000000001E-3</v>
      </c>
      <c r="G493" s="945">
        <v>5.0000000000000001E-3</v>
      </c>
      <c r="H493" s="945">
        <v>5.0000000000000001E-3</v>
      </c>
      <c r="I493" s="372"/>
      <c r="J493" s="372"/>
      <c r="K493" s="372"/>
      <c r="L493" s="372"/>
      <c r="M493" s="372"/>
      <c r="N493" s="372"/>
      <c r="O493" s="372"/>
      <c r="P493" s="372"/>
      <c r="Q493" s="372"/>
      <c r="R493" s="372"/>
      <c r="S493" s="372"/>
      <c r="T493" s="372"/>
      <c r="U493" s="372"/>
      <c r="V493" s="372"/>
      <c r="W493" s="372"/>
      <c r="X493" s="372"/>
      <c r="Y493" s="372"/>
      <c r="Z493" s="372"/>
      <c r="AA493" s="372"/>
    </row>
    <row r="494" spans="1:27" s="928" customFormat="1" ht="16.5" customHeight="1" x14ac:dyDescent="0.3">
      <c r="A494" s="929"/>
      <c r="B494" s="927"/>
      <c r="C494" s="375"/>
      <c r="D494" s="375"/>
      <c r="E494" s="945" t="s">
        <v>1454</v>
      </c>
      <c r="F494" s="945">
        <v>5.0000000000000001E-3</v>
      </c>
      <c r="G494" s="945">
        <v>5.0000000000000001E-3</v>
      </c>
      <c r="H494" s="945">
        <v>5.0000000000000001E-3</v>
      </c>
      <c r="I494" s="372"/>
      <c r="J494" s="372"/>
      <c r="K494" s="372"/>
      <c r="L494" s="372"/>
      <c r="M494" s="372"/>
      <c r="N494" s="372"/>
      <c r="O494" s="372"/>
      <c r="P494" s="372"/>
      <c r="Q494" s="372"/>
      <c r="R494" s="372"/>
      <c r="S494" s="372"/>
      <c r="T494" s="372"/>
      <c r="U494" s="372"/>
      <c r="V494" s="372"/>
      <c r="W494" s="372"/>
      <c r="X494" s="372"/>
      <c r="Y494" s="372"/>
      <c r="Z494" s="372"/>
      <c r="AA494" s="372"/>
    </row>
    <row r="495" spans="1:27" s="928" customFormat="1" ht="16.5" customHeight="1" x14ac:dyDescent="0.3">
      <c r="A495" s="929"/>
      <c r="B495" s="927"/>
      <c r="C495" s="375"/>
      <c r="D495" s="375"/>
      <c r="E495" s="945" t="s">
        <v>1455</v>
      </c>
      <c r="F495" s="945">
        <v>6.0000000000000001E-3</v>
      </c>
      <c r="G495" s="945">
        <v>5.0000000000000001E-3</v>
      </c>
      <c r="H495" s="945">
        <v>5.0000000000000001E-3</v>
      </c>
      <c r="I495" s="372"/>
      <c r="J495" s="372"/>
      <c r="K495" s="372"/>
      <c r="L495" s="372"/>
      <c r="M495" s="372"/>
      <c r="N495" s="372"/>
      <c r="O495" s="372"/>
      <c r="P495" s="372"/>
      <c r="Q495" s="372"/>
      <c r="R495" s="372"/>
      <c r="S495" s="372"/>
      <c r="T495" s="372"/>
      <c r="U495" s="372"/>
      <c r="V495" s="372"/>
      <c r="W495" s="372"/>
      <c r="X495" s="372"/>
      <c r="Y495" s="372"/>
      <c r="Z495" s="372"/>
      <c r="AA495" s="372"/>
    </row>
    <row r="496" spans="1:27" s="928" customFormat="1" ht="16.5" customHeight="1" x14ac:dyDescent="0.3">
      <c r="A496" s="929"/>
      <c r="B496" s="927"/>
      <c r="C496" s="375"/>
      <c r="D496" s="375"/>
      <c r="E496" s="945" t="s">
        <v>1456</v>
      </c>
      <c r="F496" s="945">
        <v>6.0000000000000001E-3</v>
      </c>
      <c r="G496" s="945">
        <v>5.0000000000000001E-3</v>
      </c>
      <c r="H496" s="945">
        <v>5.0000000000000001E-3</v>
      </c>
      <c r="I496" s="372"/>
      <c r="J496" s="372"/>
      <c r="K496" s="372"/>
      <c r="L496" s="372"/>
      <c r="M496" s="372"/>
      <c r="N496" s="372"/>
      <c r="O496" s="372"/>
      <c r="P496" s="372"/>
      <c r="Q496" s="372"/>
      <c r="R496" s="372"/>
      <c r="S496" s="372"/>
      <c r="T496" s="372"/>
      <c r="U496" s="372"/>
      <c r="V496" s="372"/>
      <c r="W496" s="372"/>
      <c r="X496" s="372"/>
      <c r="Y496" s="372"/>
      <c r="Z496" s="372"/>
      <c r="AA496" s="372"/>
    </row>
    <row r="497" spans="1:27" s="928" customFormat="1" ht="16.5" customHeight="1" x14ac:dyDescent="0.3">
      <c r="A497" s="929"/>
      <c r="B497" s="927"/>
      <c r="C497" s="375"/>
      <c r="D497" s="375"/>
      <c r="E497" s="945" t="s">
        <v>2174</v>
      </c>
      <c r="F497" s="945">
        <v>5.0000000000000001E-3</v>
      </c>
      <c r="G497" s="945">
        <v>5.0000000000000001E-3</v>
      </c>
      <c r="H497" s="945">
        <v>5.0000000000000001E-3</v>
      </c>
      <c r="I497" s="372"/>
      <c r="J497" s="372"/>
      <c r="K497" s="372"/>
      <c r="L497" s="372"/>
      <c r="M497" s="372"/>
      <c r="N497" s="372"/>
      <c r="O497" s="372"/>
      <c r="P497" s="372"/>
      <c r="Q497" s="372"/>
      <c r="R497" s="372"/>
      <c r="S497" s="372"/>
      <c r="T497" s="372"/>
      <c r="U497" s="372"/>
      <c r="V497" s="372"/>
      <c r="W497" s="372"/>
      <c r="X497" s="372"/>
      <c r="Y497" s="372"/>
      <c r="Z497" s="372"/>
      <c r="AA497" s="372"/>
    </row>
    <row r="498" spans="1:27" s="928" customFormat="1" ht="16.5" customHeight="1" x14ac:dyDescent="0.3">
      <c r="A498" s="929"/>
      <c r="B498" s="927"/>
      <c r="C498" s="375"/>
      <c r="D498" s="375"/>
      <c r="E498" s="372" t="s">
        <v>2175</v>
      </c>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row>
    <row r="499" spans="1:27" s="928" customFormat="1" ht="16.5" customHeight="1" x14ac:dyDescent="0.35">
      <c r="A499" s="929"/>
      <c r="B499" s="927"/>
      <c r="C499" s="375"/>
      <c r="D499" s="375"/>
      <c r="E499" s="372" t="s">
        <v>2440</v>
      </c>
      <c r="F499" s="372"/>
      <c r="G499" s="372"/>
      <c r="H499" s="372"/>
      <c r="I499" s="372"/>
      <c r="J499" s="372"/>
      <c r="K499" s="372"/>
      <c r="L499" s="372"/>
      <c r="M499" s="372"/>
      <c r="N499" s="372"/>
      <c r="O499" s="372"/>
      <c r="P499" s="372"/>
      <c r="Q499" s="372"/>
      <c r="R499" s="372"/>
      <c r="S499" s="372"/>
      <c r="T499" s="372"/>
      <c r="U499" s="372"/>
      <c r="V499" s="372"/>
      <c r="W499" s="372"/>
      <c r="X499" s="372"/>
      <c r="Y499" s="372"/>
      <c r="Z499" s="372"/>
      <c r="AA499" s="372"/>
    </row>
    <row r="500" spans="1:27" s="928" customFormat="1" ht="16.5" customHeight="1" x14ac:dyDescent="0.3">
      <c r="A500" s="929"/>
      <c r="B500" s="927"/>
      <c r="C500" s="375"/>
      <c r="D500" s="375"/>
      <c r="E500" s="1978" t="s">
        <v>2106</v>
      </c>
      <c r="F500" s="1978"/>
      <c r="G500" s="1978"/>
      <c r="H500" s="1978"/>
      <c r="I500" s="372"/>
      <c r="J500" s="372"/>
      <c r="K500" s="372"/>
      <c r="L500" s="372"/>
      <c r="M500" s="372"/>
      <c r="N500" s="372"/>
      <c r="O500" s="372"/>
      <c r="P500" s="372"/>
      <c r="Q500" s="372"/>
      <c r="R500" s="372"/>
      <c r="S500" s="372"/>
      <c r="T500" s="372"/>
      <c r="U500" s="372"/>
      <c r="V500" s="372"/>
      <c r="W500" s="372"/>
      <c r="X500" s="372"/>
      <c r="Y500" s="372"/>
      <c r="Z500" s="372"/>
      <c r="AA500" s="372"/>
    </row>
    <row r="501" spans="1:27" s="928" customFormat="1" ht="16.5" customHeight="1" x14ac:dyDescent="0.3">
      <c r="A501" s="929"/>
      <c r="B501" s="927"/>
      <c r="C501" s="375"/>
      <c r="D501" s="375"/>
      <c r="E501" s="372"/>
      <c r="F501" s="372"/>
      <c r="G501" s="372"/>
      <c r="H501" s="372"/>
      <c r="I501" s="372"/>
      <c r="J501" s="372"/>
      <c r="K501" s="372"/>
      <c r="L501" s="372"/>
      <c r="M501" s="372"/>
      <c r="N501" s="372"/>
      <c r="O501" s="372"/>
      <c r="P501" s="372"/>
      <c r="Q501" s="372"/>
      <c r="R501" s="372"/>
      <c r="S501" s="372"/>
      <c r="T501" s="372"/>
      <c r="U501" s="372"/>
      <c r="V501" s="372"/>
      <c r="W501" s="372"/>
      <c r="X501" s="372"/>
      <c r="Y501" s="372"/>
      <c r="Z501" s="372"/>
      <c r="AA501" s="372"/>
    </row>
    <row r="502" spans="1:27" s="928" customFormat="1" ht="16.5" customHeight="1" x14ac:dyDescent="0.3">
      <c r="A502" s="929"/>
      <c r="B502" s="927"/>
      <c r="C502" s="375"/>
      <c r="D502" s="375"/>
      <c r="E502" s="980" t="s">
        <v>1364</v>
      </c>
      <c r="F502" s="372"/>
      <c r="G502" s="372"/>
      <c r="H502" s="372"/>
      <c r="I502" s="372"/>
      <c r="J502" s="372"/>
      <c r="K502" s="372"/>
      <c r="L502" s="372"/>
      <c r="M502" s="372"/>
      <c r="N502" s="372"/>
      <c r="O502" s="372"/>
      <c r="P502" s="372"/>
      <c r="Q502" s="372"/>
      <c r="R502" s="372"/>
      <c r="S502" s="372"/>
      <c r="T502" s="372"/>
      <c r="U502" s="372"/>
      <c r="V502" s="372"/>
      <c r="W502" s="372"/>
      <c r="X502" s="372"/>
      <c r="Y502" s="372"/>
      <c r="Z502" s="372"/>
      <c r="AA502" s="372"/>
    </row>
    <row r="503" spans="1:27" s="928" customFormat="1" ht="36.75" customHeight="1" x14ac:dyDescent="0.3">
      <c r="A503" s="929"/>
      <c r="B503" s="927"/>
      <c r="C503" s="375"/>
      <c r="D503" s="375"/>
      <c r="E503" s="926" t="s">
        <v>1365</v>
      </c>
      <c r="F503" s="926" t="s">
        <v>1366</v>
      </c>
      <c r="G503" s="926" t="s">
        <v>1367</v>
      </c>
      <c r="H503" s="926" t="s">
        <v>1368</v>
      </c>
      <c r="I503" s="926" t="s">
        <v>1369</v>
      </c>
      <c r="J503" s="926" t="s">
        <v>1354</v>
      </c>
      <c r="K503" s="926" t="s">
        <v>1370</v>
      </c>
      <c r="L503" s="1932" t="s">
        <v>1371</v>
      </c>
      <c r="M503" s="1933"/>
      <c r="N503" s="1933"/>
      <c r="O503" s="1934"/>
      <c r="P503" s="372"/>
      <c r="Q503" s="372"/>
      <c r="R503" s="372"/>
      <c r="S503" s="372"/>
      <c r="T503" s="372"/>
      <c r="U503" s="372"/>
      <c r="V503" s="372"/>
      <c r="W503" s="372"/>
      <c r="X503" s="372"/>
      <c r="Y503" s="372"/>
      <c r="Z503" s="372"/>
      <c r="AA503" s="372"/>
    </row>
    <row r="504" spans="1:27" s="928" customFormat="1" ht="16.5" customHeight="1" x14ac:dyDescent="0.3">
      <c r="A504" s="929"/>
      <c r="B504" s="927"/>
      <c r="C504" s="375"/>
      <c r="D504" s="375"/>
      <c r="E504" s="386" t="s">
        <v>1372</v>
      </c>
      <c r="F504" s="975">
        <v>0.36012861736334406</v>
      </c>
      <c r="G504" s="976">
        <v>1.2</v>
      </c>
      <c r="H504" s="977">
        <v>0.85</v>
      </c>
      <c r="I504" s="976">
        <v>45.67</v>
      </c>
      <c r="J504" s="976">
        <v>0.43</v>
      </c>
      <c r="K504" s="386">
        <v>0.9</v>
      </c>
      <c r="L504" s="972" t="s">
        <v>158</v>
      </c>
      <c r="M504" s="978"/>
      <c r="N504" s="973"/>
      <c r="O504" s="974"/>
      <c r="P504" s="372"/>
      <c r="Q504" s="372"/>
      <c r="R504" s="372"/>
      <c r="S504" s="372"/>
      <c r="T504" s="372"/>
      <c r="U504" s="372"/>
      <c r="V504" s="372"/>
      <c r="W504" s="372"/>
      <c r="X504" s="372"/>
      <c r="Y504" s="372"/>
      <c r="Z504" s="372"/>
      <c r="AA504" s="372"/>
    </row>
    <row r="505" spans="1:27" s="928" customFormat="1" ht="16.5" customHeight="1" x14ac:dyDescent="0.3">
      <c r="A505" s="929"/>
      <c r="B505" s="927"/>
      <c r="C505" s="375"/>
      <c r="D505" s="375"/>
      <c r="E505" s="386" t="s">
        <v>1373</v>
      </c>
      <c r="F505" s="975">
        <v>0.36014794267221456</v>
      </c>
      <c r="G505" s="976">
        <v>1.3</v>
      </c>
      <c r="H505" s="977">
        <v>0.85</v>
      </c>
      <c r="I505" s="976">
        <v>48.53</v>
      </c>
      <c r="J505" s="976">
        <v>0.28000000000000003</v>
      </c>
      <c r="K505" s="386">
        <v>0.9</v>
      </c>
      <c r="L505" s="969" t="s">
        <v>158</v>
      </c>
      <c r="M505" s="979"/>
      <c r="N505" s="970"/>
      <c r="O505" s="971"/>
      <c r="P505" s="372"/>
      <c r="Q505" s="372"/>
      <c r="R505" s="372"/>
      <c r="S505" s="372"/>
      <c r="T505" s="372"/>
      <c r="U505" s="372"/>
      <c r="V505" s="372"/>
      <c r="W505" s="372"/>
      <c r="X505" s="372"/>
      <c r="Y505" s="372"/>
      <c r="Z505" s="372"/>
      <c r="AA505" s="372"/>
    </row>
    <row r="506" spans="1:27" s="928" customFormat="1" ht="16.5" customHeight="1" x14ac:dyDescent="0.3">
      <c r="A506" s="929"/>
      <c r="B506" s="927"/>
      <c r="C506" s="375"/>
      <c r="D506" s="375"/>
      <c r="E506" s="386" t="s">
        <v>1374</v>
      </c>
      <c r="F506" s="975">
        <v>0.39819303657999122</v>
      </c>
      <c r="G506" s="976">
        <v>1</v>
      </c>
      <c r="H506" s="977">
        <v>0.78</v>
      </c>
      <c r="I506" s="976">
        <v>47.09</v>
      </c>
      <c r="J506" s="976">
        <v>0.81</v>
      </c>
      <c r="K506" s="386">
        <v>0.8</v>
      </c>
      <c r="L506" s="969" t="s">
        <v>158</v>
      </c>
      <c r="M506" s="979"/>
      <c r="N506" s="970"/>
      <c r="O506" s="971"/>
      <c r="P506" s="372"/>
      <c r="Q506" s="372"/>
      <c r="R506" s="372"/>
      <c r="S506" s="372"/>
      <c r="T506" s="372"/>
      <c r="U506" s="372"/>
      <c r="V506" s="372"/>
      <c r="W506" s="372"/>
      <c r="X506" s="372"/>
      <c r="Y506" s="372"/>
      <c r="Z506" s="372"/>
      <c r="AA506" s="372"/>
    </row>
    <row r="507" spans="1:27" s="928" customFormat="1" ht="16.5" customHeight="1" x14ac:dyDescent="0.3">
      <c r="A507" s="929"/>
      <c r="B507" s="927"/>
      <c r="C507" s="375"/>
      <c r="D507" s="375"/>
      <c r="E507" s="386" t="s">
        <v>1375</v>
      </c>
      <c r="F507" s="975">
        <v>0.28566576086956519</v>
      </c>
      <c r="G507" s="976">
        <v>1.3</v>
      </c>
      <c r="H507" s="977">
        <v>0.92</v>
      </c>
      <c r="I507" s="976">
        <v>41.18</v>
      </c>
      <c r="J507" s="976">
        <v>0.7</v>
      </c>
      <c r="K507" s="386">
        <v>0.9</v>
      </c>
      <c r="L507" s="969" t="s">
        <v>158</v>
      </c>
      <c r="M507" s="979"/>
      <c r="N507" s="970"/>
      <c r="O507" s="971"/>
      <c r="P507" s="372"/>
      <c r="Q507" s="372"/>
      <c r="R507" s="372"/>
      <c r="S507" s="372"/>
      <c r="T507" s="372"/>
      <c r="U507" s="372"/>
      <c r="V507" s="372"/>
      <c r="W507" s="372"/>
      <c r="X507" s="372"/>
      <c r="Y507" s="372"/>
      <c r="Z507" s="372"/>
      <c r="AA507" s="372"/>
    </row>
    <row r="508" spans="1:27" s="928" customFormat="1" ht="16.5" customHeight="1" x14ac:dyDescent="0.3">
      <c r="A508" s="929"/>
      <c r="B508" s="927"/>
      <c r="C508" s="375"/>
      <c r="D508" s="375"/>
      <c r="E508" s="386" t="s">
        <v>1376</v>
      </c>
      <c r="F508" s="975">
        <v>0.28566576086956519</v>
      </c>
      <c r="G508" s="976">
        <v>1.4</v>
      </c>
      <c r="H508" s="977">
        <v>0.85</v>
      </c>
      <c r="I508" s="976">
        <v>41.44</v>
      </c>
      <c r="J508" s="976">
        <v>0.67</v>
      </c>
      <c r="K508" s="386">
        <v>0.8</v>
      </c>
      <c r="L508" s="969" t="s">
        <v>158</v>
      </c>
      <c r="M508" s="979"/>
      <c r="N508" s="970"/>
      <c r="O508" s="971"/>
      <c r="P508" s="372"/>
      <c r="Q508" s="372"/>
      <c r="R508" s="372"/>
      <c r="S508" s="372"/>
      <c r="T508" s="372"/>
      <c r="U508" s="372"/>
      <c r="V508" s="372"/>
      <c r="W508" s="372"/>
      <c r="X508" s="372"/>
      <c r="Y508" s="372"/>
      <c r="Z508" s="372"/>
      <c r="AA508" s="372"/>
    </row>
    <row r="509" spans="1:27" s="928" customFormat="1" ht="16.5" customHeight="1" x14ac:dyDescent="0.3">
      <c r="A509" s="929"/>
      <c r="B509" s="927"/>
      <c r="C509" s="375"/>
      <c r="D509" s="375"/>
      <c r="E509" s="386" t="s">
        <v>1377</v>
      </c>
      <c r="F509" s="975">
        <v>0.36012861736334406</v>
      </c>
      <c r="G509" s="976">
        <v>1.3</v>
      </c>
      <c r="H509" s="977">
        <v>0.85</v>
      </c>
      <c r="I509" s="976">
        <v>48.53</v>
      </c>
      <c r="J509" s="976">
        <v>0.28000000000000003</v>
      </c>
      <c r="K509" s="386">
        <v>0.9</v>
      </c>
      <c r="L509" s="969" t="s">
        <v>1378</v>
      </c>
      <c r="M509" s="979"/>
      <c r="N509" s="970"/>
      <c r="O509" s="971"/>
      <c r="P509" s="372"/>
      <c r="Q509" s="372"/>
      <c r="R509" s="372"/>
      <c r="S509" s="372"/>
      <c r="T509" s="372"/>
      <c r="U509" s="372"/>
      <c r="V509" s="372"/>
      <c r="W509" s="372"/>
      <c r="X509" s="372"/>
      <c r="Y509" s="372"/>
      <c r="Z509" s="372"/>
      <c r="AA509" s="372"/>
    </row>
    <row r="510" spans="1:27" s="928" customFormat="1" ht="16.5" customHeight="1" x14ac:dyDescent="0.3">
      <c r="A510" s="929"/>
      <c r="B510" s="927"/>
      <c r="C510" s="375"/>
      <c r="D510" s="375"/>
      <c r="E510" s="386" t="s">
        <v>1379</v>
      </c>
      <c r="F510" s="975">
        <v>0.39930555555555552</v>
      </c>
      <c r="G510" s="976">
        <v>2.08</v>
      </c>
      <c r="H510" s="977">
        <v>0.87</v>
      </c>
      <c r="I510" s="976">
        <v>20</v>
      </c>
      <c r="J510" s="976">
        <v>0.8</v>
      </c>
      <c r="K510" s="386">
        <v>0.9</v>
      </c>
      <c r="L510" s="969" t="s">
        <v>158</v>
      </c>
      <c r="M510" s="979"/>
      <c r="N510" s="970"/>
      <c r="O510" s="971"/>
      <c r="P510" s="372"/>
      <c r="Q510" s="372"/>
      <c r="R510" s="372"/>
      <c r="S510" s="372"/>
      <c r="T510" s="372"/>
      <c r="U510" s="372"/>
      <c r="V510" s="372"/>
      <c r="W510" s="372"/>
      <c r="X510" s="372"/>
      <c r="Y510" s="372"/>
      <c r="Z510" s="372"/>
      <c r="AA510" s="372"/>
    </row>
    <row r="511" spans="1:27" s="928" customFormat="1" ht="16.5" customHeight="1" x14ac:dyDescent="0.3">
      <c r="A511" s="929"/>
      <c r="B511" s="927"/>
      <c r="C511" s="375"/>
      <c r="D511" s="375"/>
      <c r="E511" s="386" t="s">
        <v>1380</v>
      </c>
      <c r="F511" s="975">
        <v>0.39930555555555552</v>
      </c>
      <c r="G511" s="976">
        <v>2.08</v>
      </c>
      <c r="H511" s="977">
        <v>0.87</v>
      </c>
      <c r="I511" s="976">
        <v>20</v>
      </c>
      <c r="J511" s="976">
        <v>0.8</v>
      </c>
      <c r="K511" s="386">
        <v>0.9</v>
      </c>
      <c r="L511" s="969" t="s">
        <v>1381</v>
      </c>
      <c r="M511" s="979"/>
      <c r="N511" s="970"/>
      <c r="O511" s="971"/>
      <c r="P511" s="372"/>
      <c r="Q511" s="372"/>
      <c r="R511" s="372"/>
      <c r="S511" s="372"/>
      <c r="T511" s="372"/>
      <c r="U511" s="372"/>
      <c r="V511" s="372"/>
      <c r="W511" s="372"/>
      <c r="X511" s="372"/>
      <c r="Y511" s="372"/>
      <c r="Z511" s="372"/>
      <c r="AA511" s="372"/>
    </row>
    <row r="512" spans="1:27" s="928" customFormat="1" ht="16.5" customHeight="1" x14ac:dyDescent="0.3">
      <c r="A512" s="929"/>
      <c r="B512" s="927"/>
      <c r="C512" s="375"/>
      <c r="D512" s="375"/>
      <c r="E512" s="386" t="s">
        <v>1382</v>
      </c>
      <c r="F512" s="975">
        <v>9.0909090909090912E-2</v>
      </c>
      <c r="G512" s="976">
        <v>0.43</v>
      </c>
      <c r="H512" s="977">
        <v>0.45</v>
      </c>
      <c r="I512" s="976">
        <v>42.26</v>
      </c>
      <c r="J512" s="976">
        <v>1.1000000000000001</v>
      </c>
      <c r="K512" s="386">
        <v>0.9</v>
      </c>
      <c r="L512" s="969" t="s">
        <v>1383</v>
      </c>
      <c r="M512" s="979"/>
      <c r="N512" s="970"/>
      <c r="O512" s="971"/>
      <c r="P512" s="372"/>
      <c r="Q512" s="372"/>
      <c r="R512" s="372"/>
      <c r="S512" s="372"/>
      <c r="T512" s="372"/>
      <c r="U512" s="372"/>
      <c r="V512" s="372"/>
      <c r="W512" s="372"/>
      <c r="X512" s="372"/>
      <c r="Y512" s="372"/>
      <c r="Z512" s="372"/>
      <c r="AA512" s="372"/>
    </row>
    <row r="513" spans="1:27" s="928" customFormat="1" ht="16.5" customHeight="1" x14ac:dyDescent="0.3">
      <c r="A513" s="929"/>
      <c r="B513" s="927"/>
      <c r="C513" s="375"/>
      <c r="D513" s="375"/>
      <c r="E513" s="386" t="s">
        <v>1384</v>
      </c>
      <c r="F513" s="975">
        <v>0.24238026124818574</v>
      </c>
      <c r="G513" s="976">
        <v>1</v>
      </c>
      <c r="H513" s="977">
        <v>0.85</v>
      </c>
      <c r="I513" s="976">
        <v>49.32</v>
      </c>
      <c r="J513" s="976">
        <v>2.9</v>
      </c>
      <c r="K513" s="386">
        <v>0.9</v>
      </c>
      <c r="L513" s="969" t="s">
        <v>1385</v>
      </c>
      <c r="M513" s="979"/>
      <c r="N513" s="970"/>
      <c r="O513" s="971"/>
      <c r="P513" s="372"/>
      <c r="Q513" s="372"/>
      <c r="R513" s="372"/>
      <c r="S513" s="372"/>
      <c r="T513" s="372"/>
      <c r="U513" s="372"/>
      <c r="V513" s="372"/>
      <c r="W513" s="372"/>
      <c r="X513" s="372"/>
      <c r="Y513" s="372"/>
      <c r="Z513" s="372"/>
      <c r="AA513" s="372"/>
    </row>
    <row r="514" spans="1:27" s="928" customFormat="1" ht="16.5" customHeight="1" x14ac:dyDescent="0.3">
      <c r="A514" s="929"/>
      <c r="B514" s="927"/>
      <c r="C514" s="375"/>
      <c r="D514" s="375"/>
      <c r="E514" s="386" t="s">
        <v>1386</v>
      </c>
      <c r="F514" s="975">
        <v>0.35714285714285715</v>
      </c>
      <c r="G514" s="976">
        <v>1</v>
      </c>
      <c r="H514" s="977">
        <v>0.1</v>
      </c>
      <c r="I514" s="976">
        <v>41</v>
      </c>
      <c r="J514" s="976">
        <v>2.74</v>
      </c>
      <c r="K514" s="386">
        <v>0.9</v>
      </c>
      <c r="L514" s="969" t="s">
        <v>1387</v>
      </c>
      <c r="M514" s="979"/>
      <c r="N514" s="970"/>
      <c r="O514" s="971"/>
      <c r="P514" s="372"/>
      <c r="Q514" s="372"/>
      <c r="R514" s="372"/>
      <c r="S514" s="372"/>
      <c r="T514" s="372"/>
      <c r="U514" s="372"/>
      <c r="V514" s="372"/>
      <c r="W514" s="372"/>
      <c r="X514" s="372"/>
      <c r="Y514" s="372"/>
      <c r="Z514" s="372"/>
      <c r="AA514" s="372"/>
    </row>
    <row r="515" spans="1:27" s="928" customFormat="1" ht="16.5" customHeight="1" x14ac:dyDescent="0.3">
      <c r="A515" s="929"/>
      <c r="B515" s="927"/>
      <c r="C515" s="375"/>
      <c r="D515" s="375"/>
      <c r="E515" s="386" t="s">
        <v>1388</v>
      </c>
      <c r="F515" s="975">
        <v>1</v>
      </c>
      <c r="G515" s="976">
        <v>0</v>
      </c>
      <c r="H515" s="977">
        <v>0.25</v>
      </c>
      <c r="I515" s="976">
        <v>44.22</v>
      </c>
      <c r="J515" s="976">
        <v>2.6</v>
      </c>
      <c r="K515" s="386">
        <v>0.9</v>
      </c>
      <c r="L515" s="969" t="s">
        <v>158</v>
      </c>
      <c r="M515" s="979"/>
      <c r="N515" s="970"/>
      <c r="O515" s="971"/>
      <c r="P515" s="372"/>
      <c r="Q515" s="372"/>
      <c r="R515" s="372"/>
      <c r="S515" s="372"/>
      <c r="T515" s="372"/>
      <c r="U515" s="372"/>
      <c r="V515" s="372"/>
      <c r="W515" s="372"/>
      <c r="X515" s="372"/>
      <c r="Y515" s="372"/>
      <c r="Z515" s="372"/>
      <c r="AA515" s="372"/>
    </row>
    <row r="516" spans="1:27" s="928" customFormat="1" ht="16.5" customHeight="1" x14ac:dyDescent="0.3">
      <c r="A516" s="929"/>
      <c r="B516" s="927"/>
      <c r="C516" s="375"/>
      <c r="D516" s="375"/>
      <c r="E516" s="386" t="s">
        <v>1389</v>
      </c>
      <c r="F516" s="975">
        <v>1</v>
      </c>
      <c r="G516" s="976">
        <v>0</v>
      </c>
      <c r="H516" s="977">
        <v>0.25</v>
      </c>
      <c r="I516" s="976">
        <v>51.02</v>
      </c>
      <c r="J516" s="976">
        <v>3</v>
      </c>
      <c r="K516" s="386">
        <v>0.9</v>
      </c>
      <c r="L516" s="969" t="s">
        <v>1390</v>
      </c>
      <c r="M516" s="979"/>
      <c r="N516" s="970"/>
      <c r="O516" s="971"/>
      <c r="P516" s="372"/>
      <c r="Q516" s="372"/>
      <c r="R516" s="372"/>
      <c r="S516" s="372"/>
      <c r="T516" s="372"/>
      <c r="U516" s="372"/>
      <c r="V516" s="372"/>
      <c r="W516" s="372"/>
      <c r="X516" s="372"/>
      <c r="Y516" s="372"/>
      <c r="Z516" s="372"/>
      <c r="AA516" s="372"/>
    </row>
    <row r="517" spans="1:27" s="928" customFormat="1" ht="16.5" customHeight="1" x14ac:dyDescent="0.3">
      <c r="A517" s="929"/>
      <c r="B517" s="927"/>
      <c r="C517" s="375"/>
      <c r="D517" s="375"/>
      <c r="E517" s="386" t="s">
        <v>1391</v>
      </c>
      <c r="F517" s="975">
        <v>1</v>
      </c>
      <c r="G517" s="976">
        <v>0</v>
      </c>
      <c r="H517" s="977">
        <v>0.25</v>
      </c>
      <c r="I517" s="976">
        <v>42.52</v>
      </c>
      <c r="J517" s="976">
        <v>0.15</v>
      </c>
      <c r="K517" s="386">
        <v>0.9</v>
      </c>
      <c r="L517" s="969" t="s">
        <v>158</v>
      </c>
      <c r="M517" s="979"/>
      <c r="N517" s="970"/>
      <c r="O517" s="971"/>
      <c r="P517" s="372"/>
      <c r="Q517" s="372"/>
      <c r="R517" s="372"/>
      <c r="S517" s="372"/>
      <c r="T517" s="372"/>
      <c r="U517" s="372"/>
      <c r="V517" s="372"/>
      <c r="W517" s="372"/>
      <c r="X517" s="372"/>
      <c r="Y517" s="372"/>
      <c r="Z517" s="372"/>
      <c r="AA517" s="372"/>
    </row>
    <row r="518" spans="1:27" s="928" customFormat="1" ht="16.5" customHeight="1" x14ac:dyDescent="0.3">
      <c r="A518" s="929"/>
      <c r="B518" s="927"/>
      <c r="C518" s="375"/>
      <c r="D518" s="375"/>
      <c r="E518" s="386" t="s">
        <v>1392</v>
      </c>
      <c r="F518" s="975">
        <v>1</v>
      </c>
      <c r="G518" s="976">
        <v>1.1299999999999999</v>
      </c>
      <c r="H518" s="977">
        <v>0.78149999999999997</v>
      </c>
      <c r="I518" s="976">
        <v>49.5</v>
      </c>
      <c r="J518" s="976">
        <v>0.39</v>
      </c>
      <c r="K518" s="386">
        <v>0.9</v>
      </c>
      <c r="L518" s="969" t="s">
        <v>158</v>
      </c>
      <c r="M518" s="979"/>
      <c r="N518" s="970"/>
      <c r="O518" s="971"/>
      <c r="P518" s="372"/>
      <c r="Q518" s="372"/>
      <c r="R518" s="372"/>
      <c r="S518" s="372"/>
      <c r="T518" s="372"/>
      <c r="U518" s="372"/>
      <c r="V518" s="372"/>
      <c r="W518" s="372"/>
      <c r="X518" s="372"/>
      <c r="Y518" s="372"/>
      <c r="Z518" s="372"/>
      <c r="AA518" s="372"/>
    </row>
    <row r="519" spans="1:27" s="928" customFormat="1" ht="16.5" customHeight="1" x14ac:dyDescent="0.3">
      <c r="A519" s="929"/>
      <c r="B519" s="927"/>
      <c r="C519" s="375"/>
      <c r="D519" s="375"/>
      <c r="E519" s="386" t="s">
        <v>1393</v>
      </c>
      <c r="F519" s="975">
        <v>1</v>
      </c>
      <c r="G519" s="976">
        <v>0.43</v>
      </c>
      <c r="H519" s="977">
        <v>0.73599999999999999</v>
      </c>
      <c r="I519" s="976">
        <v>45</v>
      </c>
      <c r="J519" s="976">
        <v>0.36</v>
      </c>
      <c r="K519" s="386">
        <v>0.9</v>
      </c>
      <c r="L519" s="969" t="s">
        <v>158</v>
      </c>
      <c r="M519" s="979"/>
      <c r="N519" s="970"/>
      <c r="O519" s="971"/>
      <c r="P519" s="372"/>
      <c r="Q519" s="372"/>
      <c r="R519" s="372"/>
      <c r="S519" s="372"/>
      <c r="T519" s="372"/>
      <c r="U519" s="372"/>
      <c r="V519" s="372"/>
      <c r="W519" s="372"/>
      <c r="X519" s="372"/>
      <c r="Y519" s="372"/>
      <c r="Z519" s="372"/>
      <c r="AA519" s="372"/>
    </row>
    <row r="520" spans="1:27" s="928" customFormat="1" ht="16.5" customHeight="1" x14ac:dyDescent="0.3">
      <c r="A520" s="929"/>
      <c r="B520" s="927"/>
      <c r="C520" s="375"/>
      <c r="D520" s="375"/>
      <c r="E520" s="386" t="s">
        <v>1394</v>
      </c>
      <c r="F520" s="975">
        <v>1</v>
      </c>
      <c r="G520" s="976">
        <v>3.17</v>
      </c>
      <c r="H520" s="977">
        <v>0.85</v>
      </c>
      <c r="I520" s="976">
        <v>57</v>
      </c>
      <c r="J520" s="976">
        <v>0.36</v>
      </c>
      <c r="K520" s="386">
        <v>0.9</v>
      </c>
      <c r="L520" s="969" t="s">
        <v>158</v>
      </c>
      <c r="M520" s="979"/>
      <c r="N520" s="970"/>
      <c r="O520" s="971"/>
      <c r="P520" s="372"/>
      <c r="Q520" s="372"/>
      <c r="R520" s="372"/>
      <c r="S520" s="372"/>
      <c r="T520" s="372"/>
      <c r="U520" s="372"/>
      <c r="V520" s="372"/>
      <c r="W520" s="372"/>
      <c r="X520" s="372"/>
      <c r="Y520" s="372"/>
      <c r="Z520" s="372"/>
      <c r="AA520" s="372"/>
    </row>
    <row r="521" spans="1:27" s="928" customFormat="1" ht="16.5" customHeight="1" x14ac:dyDescent="0.3">
      <c r="A521" s="929"/>
      <c r="B521" s="927"/>
      <c r="C521" s="375"/>
      <c r="D521" s="375"/>
      <c r="E521" s="386" t="s">
        <v>1395</v>
      </c>
      <c r="F521" s="975">
        <v>1</v>
      </c>
      <c r="G521" s="976">
        <v>7.0000000000000007E-2</v>
      </c>
      <c r="H521" s="977">
        <v>0.8</v>
      </c>
      <c r="I521" s="976">
        <v>55</v>
      </c>
      <c r="J521" s="976">
        <v>0.20300000000000001</v>
      </c>
      <c r="K521" s="386">
        <v>0.9</v>
      </c>
      <c r="L521" s="969" t="s">
        <v>158</v>
      </c>
      <c r="M521" s="979"/>
      <c r="N521" s="970"/>
      <c r="O521" s="971"/>
      <c r="P521" s="372"/>
      <c r="Q521" s="372"/>
      <c r="R521" s="372"/>
      <c r="S521" s="372"/>
      <c r="T521" s="372"/>
      <c r="U521" s="372"/>
      <c r="V521" s="372"/>
      <c r="W521" s="372"/>
      <c r="X521" s="372"/>
      <c r="Y521" s="372"/>
      <c r="Z521" s="372"/>
      <c r="AA521" s="372"/>
    </row>
    <row r="522" spans="1:27" s="928" customFormat="1" ht="16.5" customHeight="1" x14ac:dyDescent="0.3">
      <c r="A522" s="929"/>
      <c r="B522" s="927"/>
      <c r="C522" s="375"/>
      <c r="D522" s="375"/>
      <c r="E522" s="386" t="s">
        <v>1396</v>
      </c>
      <c r="F522" s="975">
        <v>1</v>
      </c>
      <c r="G522" s="976">
        <v>7.0000000000000007E-2</v>
      </c>
      <c r="H522" s="977">
        <v>0.8</v>
      </c>
      <c r="I522" s="976">
        <v>55</v>
      </c>
      <c r="J522" s="976">
        <v>0.20300000000000001</v>
      </c>
      <c r="K522" s="386">
        <v>0.9</v>
      </c>
      <c r="L522" s="969" t="s">
        <v>1397</v>
      </c>
      <c r="M522" s="979"/>
      <c r="N522" s="970"/>
      <c r="O522" s="971"/>
      <c r="P522" s="372"/>
      <c r="Q522" s="372"/>
      <c r="R522" s="372"/>
      <c r="S522" s="372"/>
      <c r="T522" s="372"/>
      <c r="U522" s="372"/>
      <c r="V522" s="372"/>
      <c r="W522" s="372"/>
      <c r="X522" s="372"/>
      <c r="Y522" s="372"/>
      <c r="Z522" s="372"/>
      <c r="AA522" s="372"/>
    </row>
    <row r="523" spans="1:27" s="928" customFormat="1" ht="16.5" customHeight="1" x14ac:dyDescent="0.3">
      <c r="A523" s="929"/>
      <c r="B523" s="927"/>
      <c r="C523" s="375"/>
      <c r="D523" s="375"/>
      <c r="E523" s="386" t="s">
        <v>1398</v>
      </c>
      <c r="F523" s="975">
        <v>0.36012861736334406</v>
      </c>
      <c r="G523" s="976">
        <v>1.3</v>
      </c>
      <c r="H523" s="977">
        <v>0.85</v>
      </c>
      <c r="I523" s="976">
        <v>48.53</v>
      </c>
      <c r="J523" s="976">
        <v>0.28000000000000003</v>
      </c>
      <c r="K523" s="386">
        <v>0.9</v>
      </c>
      <c r="L523" s="969" t="s">
        <v>1378</v>
      </c>
      <c r="M523" s="979"/>
      <c r="N523" s="970"/>
      <c r="O523" s="971"/>
      <c r="P523" s="372"/>
      <c r="Q523" s="372"/>
      <c r="R523" s="372"/>
      <c r="S523" s="372"/>
      <c r="T523" s="372"/>
      <c r="U523" s="372"/>
      <c r="V523" s="372"/>
      <c r="W523" s="372"/>
      <c r="X523" s="372"/>
      <c r="Y523" s="372"/>
      <c r="Z523" s="372"/>
      <c r="AA523" s="372"/>
    </row>
    <row r="524" spans="1:27" s="928" customFormat="1" ht="16.5" customHeight="1" x14ac:dyDescent="0.3">
      <c r="A524" s="929"/>
      <c r="B524" s="927"/>
      <c r="C524" s="375"/>
      <c r="D524" s="375"/>
      <c r="E524" s="1978" t="s">
        <v>1399</v>
      </c>
      <c r="F524" s="1978"/>
      <c r="G524" s="1978"/>
      <c r="H524" s="1978"/>
      <c r="I524" s="1978"/>
      <c r="J524" s="1978"/>
      <c r="K524" s="1978"/>
      <c r="L524" s="1978"/>
      <c r="M524" s="1978"/>
      <c r="N524" s="1978"/>
      <c r="O524" s="1978"/>
      <c r="P524" s="1978"/>
      <c r="Q524" s="1978"/>
      <c r="R524" s="1978"/>
      <c r="S524" s="1978"/>
      <c r="T524" s="1978"/>
      <c r="U524" s="372"/>
      <c r="V524" s="372"/>
      <c r="W524" s="372"/>
      <c r="X524" s="372"/>
      <c r="Y524" s="372"/>
      <c r="Z524" s="372"/>
      <c r="AA524" s="372"/>
    </row>
    <row r="525" spans="1:27" s="928" customFormat="1" ht="16.5" customHeight="1" x14ac:dyDescent="0.3">
      <c r="A525" s="929"/>
      <c r="B525" s="927"/>
      <c r="C525" s="375"/>
      <c r="D525" s="375"/>
      <c r="E525" s="1978" t="s">
        <v>1400</v>
      </c>
      <c r="F525" s="1978"/>
      <c r="G525" s="1978"/>
      <c r="H525" s="1978"/>
      <c r="I525" s="1978"/>
      <c r="J525" s="1978"/>
      <c r="K525" s="1978"/>
      <c r="L525" s="1978"/>
      <c r="M525" s="1978"/>
      <c r="N525" s="1978"/>
      <c r="O525" s="1978"/>
      <c r="P525" s="1978"/>
      <c r="Q525" s="1978"/>
      <c r="R525" s="1978"/>
      <c r="S525" s="1978"/>
      <c r="T525" s="1978"/>
      <c r="U525" s="372"/>
      <c r="V525" s="372"/>
      <c r="W525" s="372"/>
      <c r="X525" s="372"/>
      <c r="Y525" s="372"/>
      <c r="Z525" s="372"/>
      <c r="AA525" s="372"/>
    </row>
    <row r="526" spans="1:27" s="928" customFormat="1" ht="16.5" customHeight="1" x14ac:dyDescent="0.3">
      <c r="A526" s="929"/>
      <c r="B526" s="927"/>
      <c r="C526" s="375"/>
      <c r="D526" s="375"/>
      <c r="E526" s="372"/>
      <c r="F526" s="372"/>
      <c r="G526" s="372"/>
      <c r="H526" s="372"/>
      <c r="I526" s="372"/>
      <c r="J526" s="372"/>
      <c r="K526" s="372"/>
      <c r="L526" s="372"/>
      <c r="M526" s="372"/>
      <c r="N526" s="372"/>
      <c r="O526" s="372"/>
      <c r="P526" s="372"/>
      <c r="Q526" s="372"/>
      <c r="R526" s="372"/>
      <c r="S526" s="372"/>
      <c r="T526" s="372"/>
      <c r="U526" s="372"/>
      <c r="V526" s="372"/>
      <c r="W526" s="372"/>
      <c r="X526" s="372"/>
      <c r="Y526" s="372"/>
      <c r="Z526" s="372"/>
      <c r="AA526" s="372"/>
    </row>
    <row r="527" spans="1:27" s="928" customFormat="1" ht="16.5" customHeight="1" x14ac:dyDescent="0.35">
      <c r="A527" s="929"/>
      <c r="B527" s="927"/>
      <c r="C527" s="375"/>
      <c r="D527" s="375"/>
      <c r="E527" s="385" t="s">
        <v>2002</v>
      </c>
      <c r="F527" s="372"/>
      <c r="G527" s="372"/>
      <c r="H527" s="372"/>
      <c r="I527" s="372"/>
      <c r="J527" s="372"/>
      <c r="K527" s="372"/>
      <c r="L527" s="372"/>
      <c r="M527" s="372"/>
      <c r="N527" s="372"/>
      <c r="O527" s="372"/>
      <c r="P527" s="372"/>
      <c r="Q527" s="372"/>
      <c r="R527" s="372"/>
      <c r="S527" s="372"/>
      <c r="T527" s="372"/>
      <c r="U527" s="372"/>
      <c r="V527" s="372"/>
      <c r="W527" s="372"/>
      <c r="X527" s="372"/>
      <c r="Y527" s="372"/>
      <c r="Z527" s="372"/>
      <c r="AA527" s="372"/>
    </row>
    <row r="528" spans="1:27" s="928" customFormat="1" ht="16.5" customHeight="1" x14ac:dyDescent="0.3">
      <c r="A528" s="929"/>
      <c r="B528" s="927"/>
      <c r="C528" s="375"/>
      <c r="D528" s="375"/>
      <c r="E528" s="385"/>
      <c r="F528" s="372"/>
      <c r="G528" s="372"/>
      <c r="H528" s="372"/>
      <c r="I528" s="372"/>
      <c r="J528" s="372"/>
      <c r="K528" s="372"/>
      <c r="L528" s="372"/>
      <c r="M528" s="372"/>
      <c r="N528" s="372"/>
      <c r="O528" s="372"/>
      <c r="P528" s="372"/>
      <c r="Q528" s="372"/>
      <c r="R528" s="372"/>
      <c r="S528" s="372"/>
      <c r="T528" s="372"/>
      <c r="U528" s="372"/>
      <c r="V528" s="372"/>
      <c r="W528" s="372"/>
      <c r="X528" s="372"/>
      <c r="Y528" s="372"/>
      <c r="Z528" s="372"/>
      <c r="AA528" s="372"/>
    </row>
    <row r="529" spans="1:27" s="928" customFormat="1" ht="19.5" customHeight="1" x14ac:dyDescent="0.3">
      <c r="A529" s="929"/>
      <c r="B529" s="927"/>
      <c r="C529" s="375"/>
      <c r="D529" s="375"/>
      <c r="E529" s="980" t="s">
        <v>2445</v>
      </c>
      <c r="F529" s="372"/>
      <c r="G529" s="372"/>
      <c r="H529" s="372"/>
      <c r="I529" s="372"/>
      <c r="J529" s="372"/>
      <c r="K529" s="372"/>
      <c r="L529" s="372"/>
      <c r="M529" s="372"/>
      <c r="N529" s="372"/>
      <c r="O529" s="372"/>
      <c r="P529" s="372"/>
      <c r="Q529" s="372"/>
      <c r="R529" s="372"/>
      <c r="S529" s="372"/>
      <c r="T529" s="372"/>
      <c r="U529" s="372"/>
      <c r="V529" s="372"/>
      <c r="W529" s="372"/>
      <c r="X529" s="372"/>
      <c r="Y529" s="372"/>
      <c r="Z529" s="372"/>
      <c r="AA529" s="372"/>
    </row>
    <row r="530" spans="1:27" s="928" customFormat="1" ht="16.5" customHeight="1" x14ac:dyDescent="0.3">
      <c r="A530" s="929"/>
      <c r="B530" s="927"/>
      <c r="C530" s="375"/>
      <c r="D530" s="375"/>
      <c r="E530" s="1932" t="s">
        <v>1360</v>
      </c>
      <c r="F530" s="1934"/>
      <c r="G530" s="926" t="s">
        <v>669</v>
      </c>
      <c r="H530" s="926" t="s">
        <v>850</v>
      </c>
      <c r="I530" s="1932" t="s">
        <v>740</v>
      </c>
      <c r="J530" s="1933"/>
      <c r="K530" s="1933"/>
      <c r="L530" s="1934"/>
      <c r="M530" s="372"/>
      <c r="N530" s="372"/>
      <c r="O530" s="372"/>
      <c r="P530" s="372"/>
      <c r="Q530" s="372"/>
      <c r="R530" s="372"/>
      <c r="S530" s="372"/>
      <c r="T530" s="372"/>
      <c r="U530" s="372"/>
      <c r="V530" s="372"/>
      <c r="W530" s="372"/>
      <c r="X530" s="372"/>
      <c r="Y530" s="372"/>
      <c r="Z530" s="372"/>
      <c r="AA530" s="372"/>
    </row>
    <row r="531" spans="1:27" s="928" customFormat="1" ht="16.5" customHeight="1" x14ac:dyDescent="0.3">
      <c r="A531" s="929"/>
      <c r="B531" s="927"/>
      <c r="C531" s="375"/>
      <c r="D531" s="375"/>
      <c r="E531" s="1284" t="s">
        <v>1402</v>
      </c>
      <c r="F531" s="946"/>
      <c r="G531" s="1055" t="s">
        <v>2003</v>
      </c>
      <c r="H531" s="387">
        <v>1.0999999999999999E-2</v>
      </c>
      <c r="I531" s="949" t="s">
        <v>2004</v>
      </c>
      <c r="J531" s="947"/>
      <c r="K531" s="953"/>
      <c r="L531" s="946"/>
      <c r="M531" s="372"/>
      <c r="N531" s="372"/>
      <c r="O531" s="372"/>
      <c r="P531" s="372"/>
      <c r="Q531" s="372"/>
      <c r="R531" s="372"/>
      <c r="S531" s="372"/>
      <c r="T531" s="372"/>
      <c r="U531" s="372"/>
      <c r="V531" s="372"/>
      <c r="W531" s="372"/>
      <c r="X531" s="372"/>
      <c r="Y531" s="372"/>
      <c r="Z531" s="372"/>
      <c r="AA531" s="372"/>
    </row>
    <row r="532" spans="1:27" s="928" customFormat="1" ht="16.5" customHeight="1" x14ac:dyDescent="0.3">
      <c r="A532" s="929"/>
      <c r="B532" s="927"/>
      <c r="C532" s="375"/>
      <c r="D532" s="375"/>
      <c r="E532" s="1984" t="s">
        <v>2442</v>
      </c>
      <c r="F532" s="1984"/>
      <c r="G532" s="1984"/>
      <c r="H532" s="1984"/>
      <c r="I532" s="1984"/>
      <c r="J532" s="1984"/>
      <c r="K532" s="1984"/>
      <c r="L532" s="1984"/>
      <c r="M532" s="1984"/>
      <c r="N532" s="1984"/>
      <c r="O532" s="1984"/>
      <c r="P532" s="1984"/>
      <c r="Q532" s="1984"/>
      <c r="R532" s="1984"/>
      <c r="S532" s="1984"/>
      <c r="T532" s="1984"/>
      <c r="U532" s="372"/>
      <c r="V532" s="372"/>
      <c r="W532" s="372"/>
      <c r="X532" s="372"/>
      <c r="Y532" s="372"/>
      <c r="Z532" s="372"/>
      <c r="AA532" s="372"/>
    </row>
    <row r="533" spans="1:27" s="928" customFormat="1" ht="16.5" customHeight="1" x14ac:dyDescent="0.35">
      <c r="A533" s="929"/>
      <c r="B533" s="927"/>
      <c r="C533" s="375"/>
      <c r="D533" s="375"/>
      <c r="E533" s="372" t="s">
        <v>1363</v>
      </c>
      <c r="F533" s="372"/>
      <c r="G533" s="372"/>
      <c r="H533" s="372"/>
      <c r="I533" s="372"/>
      <c r="J533" s="372"/>
      <c r="K533" s="372"/>
      <c r="L533" s="372"/>
      <c r="M533" s="372"/>
      <c r="N533" s="372"/>
      <c r="O533" s="372"/>
      <c r="P533" s="372"/>
      <c r="Q533" s="372"/>
      <c r="R533" s="372"/>
      <c r="S533" s="372"/>
      <c r="T533" s="372"/>
      <c r="U533" s="372"/>
      <c r="V533" s="372"/>
      <c r="W533" s="372"/>
      <c r="X533" s="372"/>
      <c r="Y533" s="372"/>
      <c r="Z533" s="372"/>
      <c r="AA533" s="372"/>
    </row>
    <row r="534" spans="1:27" s="928" customFormat="1" ht="16.5" customHeight="1" x14ac:dyDescent="0.3">
      <c r="A534" s="929"/>
      <c r="B534" s="927"/>
      <c r="C534" s="375"/>
      <c r="D534" s="375"/>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row>
    <row r="535" spans="1:27" s="928" customFormat="1" ht="16.5" customHeight="1" x14ac:dyDescent="0.3">
      <c r="A535" s="929"/>
      <c r="B535" s="927"/>
      <c r="C535" s="375"/>
      <c r="D535" s="375"/>
      <c r="E535" s="980" t="s">
        <v>2446</v>
      </c>
      <c r="F535" s="980"/>
      <c r="G535" s="980"/>
      <c r="H535" s="980"/>
      <c r="I535" s="980"/>
      <c r="J535" s="980"/>
      <c r="K535" s="980"/>
      <c r="L535" s="980"/>
      <c r="M535" s="980"/>
      <c r="N535" s="980"/>
      <c r="O535" s="980"/>
      <c r="P535" s="980"/>
      <c r="Q535" s="372"/>
      <c r="R535" s="372"/>
      <c r="S535" s="372"/>
      <c r="T535" s="372"/>
      <c r="U535" s="372"/>
      <c r="V535" s="372"/>
      <c r="W535" s="372"/>
      <c r="X535" s="372"/>
      <c r="Y535" s="372"/>
      <c r="Z535" s="372"/>
      <c r="AA535" s="372"/>
    </row>
    <row r="536" spans="1:27" s="928" customFormat="1" ht="16.5" customHeight="1" x14ac:dyDescent="0.3">
      <c r="A536" s="929"/>
      <c r="B536" s="927"/>
      <c r="C536" s="375"/>
      <c r="D536" s="375"/>
      <c r="E536" s="1971" t="s">
        <v>1286</v>
      </c>
      <c r="F536" s="1533" t="s">
        <v>850</v>
      </c>
      <c r="G536" s="372"/>
      <c r="H536" s="372"/>
      <c r="I536" s="372"/>
      <c r="J536" s="372"/>
      <c r="K536" s="372"/>
      <c r="L536" s="372"/>
      <c r="M536" s="372"/>
      <c r="N536" s="372"/>
      <c r="O536" s="372"/>
      <c r="P536" s="372"/>
      <c r="Q536" s="372"/>
      <c r="R536" s="372"/>
      <c r="S536" s="372"/>
      <c r="T536" s="372"/>
      <c r="U536" s="372"/>
      <c r="V536" s="372"/>
      <c r="W536" s="372"/>
      <c r="X536" s="372"/>
      <c r="Y536" s="372"/>
      <c r="Z536" s="372"/>
      <c r="AA536" s="372"/>
    </row>
    <row r="537" spans="1:27" s="928" customFormat="1" ht="30" customHeight="1" x14ac:dyDescent="0.3">
      <c r="A537" s="929"/>
      <c r="B537" s="927"/>
      <c r="C537" s="375"/>
      <c r="D537" s="375"/>
      <c r="E537" s="1972"/>
      <c r="F537" s="1533" t="s">
        <v>2444</v>
      </c>
      <c r="G537" s="372"/>
      <c r="H537" s="372"/>
      <c r="I537" s="372"/>
      <c r="J537" s="372"/>
      <c r="K537" s="372"/>
      <c r="L537" s="372"/>
      <c r="M537" s="372"/>
      <c r="N537" s="372"/>
      <c r="O537" s="372"/>
      <c r="P537" s="372"/>
      <c r="Q537" s="372"/>
      <c r="R537" s="372"/>
      <c r="S537" s="372"/>
      <c r="T537" s="372"/>
      <c r="U537" s="372"/>
      <c r="V537" s="372"/>
      <c r="W537" s="372"/>
      <c r="X537" s="372"/>
      <c r="Y537" s="372"/>
      <c r="Z537" s="372"/>
      <c r="AA537" s="372"/>
    </row>
    <row r="538" spans="1:27" s="928" customFormat="1" ht="16.5" customHeight="1" x14ac:dyDescent="0.3">
      <c r="A538" s="929"/>
      <c r="B538" s="927"/>
      <c r="C538" s="375"/>
      <c r="D538" s="375"/>
      <c r="E538" s="956" t="s">
        <v>1408</v>
      </c>
      <c r="F538" s="945">
        <v>5.0000000000000001E-3</v>
      </c>
      <c r="G538" s="372"/>
      <c r="H538" s="372"/>
      <c r="I538" s="372"/>
      <c r="J538" s="372"/>
      <c r="K538" s="372"/>
      <c r="L538" s="372"/>
      <c r="M538" s="372"/>
      <c r="N538" s="372"/>
      <c r="O538" s="372"/>
      <c r="P538" s="372"/>
      <c r="Q538" s="372"/>
      <c r="R538" s="372"/>
      <c r="S538" s="372"/>
      <c r="T538" s="372"/>
      <c r="U538" s="372"/>
      <c r="V538" s="372"/>
      <c r="W538" s="372"/>
      <c r="X538" s="372"/>
      <c r="Y538" s="372"/>
      <c r="Z538" s="372"/>
      <c r="AA538" s="372"/>
    </row>
    <row r="539" spans="1:27" s="928" customFormat="1" ht="16.5" customHeight="1" x14ac:dyDescent="0.3">
      <c r="A539" s="929"/>
      <c r="B539" s="927"/>
      <c r="C539" s="375"/>
      <c r="D539" s="375"/>
      <c r="E539" s="956" t="s">
        <v>1409</v>
      </c>
      <c r="F539" s="945">
        <v>5.0000000000000001E-3</v>
      </c>
      <c r="G539" s="372"/>
      <c r="H539" s="372"/>
      <c r="I539" s="372"/>
      <c r="J539" s="372"/>
      <c r="K539" s="372"/>
      <c r="L539" s="372"/>
      <c r="M539" s="372"/>
      <c r="N539" s="372"/>
      <c r="O539" s="372"/>
      <c r="P539" s="372"/>
      <c r="Q539" s="372"/>
      <c r="R539" s="372"/>
      <c r="S539" s="372"/>
      <c r="T539" s="372"/>
      <c r="U539" s="372"/>
      <c r="V539" s="372"/>
      <c r="W539" s="372"/>
      <c r="X539" s="372"/>
      <c r="Y539" s="372"/>
      <c r="Z539" s="372"/>
      <c r="AA539" s="372"/>
    </row>
    <row r="540" spans="1:27" s="928" customFormat="1" ht="16.5" customHeight="1" x14ac:dyDescent="0.3">
      <c r="A540" s="929"/>
      <c r="B540" s="927"/>
      <c r="C540" s="375"/>
      <c r="D540" s="375"/>
      <c r="E540" s="956" t="s">
        <v>1410</v>
      </c>
      <c r="F540" s="945">
        <v>5.0000000000000001E-3</v>
      </c>
      <c r="G540" s="372"/>
      <c r="H540" s="372"/>
      <c r="I540" s="372"/>
      <c r="J540" s="372"/>
      <c r="K540" s="372"/>
      <c r="L540" s="372"/>
      <c r="M540" s="372"/>
      <c r="N540" s="372"/>
      <c r="O540" s="372"/>
      <c r="P540" s="372"/>
      <c r="Q540" s="372"/>
      <c r="R540" s="372"/>
      <c r="S540" s="372"/>
      <c r="T540" s="372"/>
      <c r="U540" s="372"/>
      <c r="V540" s="372"/>
      <c r="W540" s="372"/>
      <c r="X540" s="372"/>
      <c r="Y540" s="372"/>
      <c r="Z540" s="372"/>
      <c r="AA540" s="372"/>
    </row>
    <row r="541" spans="1:27" s="928" customFormat="1" ht="16.5" customHeight="1" x14ac:dyDescent="0.3">
      <c r="A541" s="929"/>
      <c r="B541" s="927"/>
      <c r="C541" s="375"/>
      <c r="D541" s="375"/>
      <c r="E541" s="956" t="s">
        <v>1411</v>
      </c>
      <c r="F541" s="945">
        <v>1.2999999999999999E-2</v>
      </c>
      <c r="G541" s="372"/>
      <c r="H541" s="372"/>
      <c r="I541" s="372"/>
      <c r="J541" s="372"/>
      <c r="K541" s="372"/>
      <c r="L541" s="372"/>
      <c r="M541" s="372"/>
      <c r="N541" s="372"/>
      <c r="O541" s="372"/>
      <c r="P541" s="372"/>
      <c r="Q541" s="372"/>
      <c r="R541" s="372"/>
      <c r="S541" s="372"/>
      <c r="T541" s="372"/>
      <c r="U541" s="372"/>
      <c r="V541" s="372"/>
      <c r="W541" s="372"/>
      <c r="X541" s="372"/>
      <c r="Y541" s="372"/>
      <c r="Z541" s="372"/>
      <c r="AA541" s="372"/>
    </row>
    <row r="542" spans="1:27" s="928" customFormat="1" ht="16.5" customHeight="1" x14ac:dyDescent="0.3">
      <c r="A542" s="929"/>
      <c r="B542" s="927"/>
      <c r="C542" s="375"/>
      <c r="D542" s="375"/>
      <c r="E542" s="956" t="s">
        <v>1412</v>
      </c>
      <c r="F542" s="945">
        <v>1.4E-2</v>
      </c>
      <c r="G542" s="372"/>
      <c r="H542" s="372"/>
      <c r="I542" s="372"/>
      <c r="J542" s="372"/>
      <c r="K542" s="372"/>
      <c r="L542" s="372"/>
      <c r="M542" s="372"/>
      <c r="N542" s="372"/>
      <c r="O542" s="372"/>
      <c r="P542" s="372"/>
      <c r="Q542" s="372"/>
      <c r="R542" s="372"/>
      <c r="S542" s="372"/>
      <c r="T542" s="372"/>
      <c r="U542" s="372"/>
      <c r="V542" s="372"/>
      <c r="W542" s="372"/>
      <c r="X542" s="372"/>
      <c r="Y542" s="372"/>
      <c r="Z542" s="372"/>
      <c r="AA542" s="372"/>
    </row>
    <row r="543" spans="1:27" s="928" customFormat="1" ht="16.5" customHeight="1" x14ac:dyDescent="0.3">
      <c r="A543" s="929"/>
      <c r="B543" s="927"/>
      <c r="C543" s="375"/>
      <c r="D543" s="375"/>
      <c r="E543" s="956" t="s">
        <v>1413</v>
      </c>
      <c r="F543" s="945">
        <v>6.0000000000000001E-3</v>
      </c>
      <c r="G543" s="372"/>
      <c r="H543" s="372"/>
      <c r="I543" s="372"/>
      <c r="J543" s="372"/>
      <c r="K543" s="372"/>
      <c r="L543" s="372"/>
      <c r="M543" s="372"/>
      <c r="N543" s="372"/>
      <c r="O543" s="372"/>
      <c r="P543" s="372"/>
      <c r="Q543" s="372"/>
      <c r="R543" s="372"/>
      <c r="S543" s="372"/>
      <c r="T543" s="372"/>
      <c r="U543" s="372"/>
      <c r="V543" s="372"/>
      <c r="W543" s="372"/>
      <c r="X543" s="372"/>
      <c r="Y543" s="372"/>
      <c r="Z543" s="372"/>
      <c r="AA543" s="372"/>
    </row>
    <row r="544" spans="1:27" s="928" customFormat="1" ht="16.5" customHeight="1" x14ac:dyDescent="0.3">
      <c r="A544" s="929"/>
      <c r="B544" s="927"/>
      <c r="C544" s="375"/>
      <c r="D544" s="375"/>
      <c r="E544" s="956" t="s">
        <v>1414</v>
      </c>
      <c r="F544" s="945">
        <v>5.0000000000000001E-3</v>
      </c>
      <c r="G544" s="372"/>
      <c r="H544" s="372"/>
      <c r="I544" s="372"/>
      <c r="J544" s="372"/>
      <c r="K544" s="372"/>
      <c r="L544" s="372"/>
      <c r="M544" s="372"/>
      <c r="N544" s="372"/>
      <c r="O544" s="372"/>
      <c r="P544" s="372"/>
      <c r="Q544" s="372"/>
      <c r="R544" s="372"/>
      <c r="S544" s="372"/>
      <c r="T544" s="372"/>
      <c r="U544" s="372"/>
      <c r="V544" s="372"/>
      <c r="W544" s="372"/>
      <c r="X544" s="372"/>
      <c r="Y544" s="372"/>
      <c r="Z544" s="372"/>
      <c r="AA544" s="372"/>
    </row>
    <row r="545" spans="1:27" s="928" customFormat="1" ht="16.5" customHeight="1" x14ac:dyDescent="0.3">
      <c r="A545" s="929"/>
      <c r="B545" s="927"/>
      <c r="C545" s="375"/>
      <c r="D545" s="375"/>
      <c r="E545" s="956" t="s">
        <v>1415</v>
      </c>
      <c r="F545" s="945">
        <v>5.0000000000000001E-3</v>
      </c>
      <c r="G545" s="372"/>
      <c r="H545" s="372"/>
      <c r="I545" s="372"/>
      <c r="J545" s="372"/>
      <c r="K545" s="372"/>
      <c r="L545" s="372"/>
      <c r="M545" s="372"/>
      <c r="N545" s="372"/>
      <c r="O545" s="372"/>
      <c r="P545" s="372"/>
      <c r="Q545" s="372"/>
      <c r="R545" s="372"/>
      <c r="S545" s="372"/>
      <c r="T545" s="372"/>
      <c r="U545" s="372"/>
      <c r="V545" s="372"/>
      <c r="W545" s="372"/>
      <c r="X545" s="372"/>
      <c r="Y545" s="372"/>
      <c r="Z545" s="372"/>
      <c r="AA545" s="372"/>
    </row>
    <row r="546" spans="1:27" s="928" customFormat="1" ht="16.5" customHeight="1" x14ac:dyDescent="0.3">
      <c r="A546" s="929"/>
      <c r="B546" s="927"/>
      <c r="C546" s="375"/>
      <c r="D546" s="375"/>
      <c r="E546" s="956" t="s">
        <v>1416</v>
      </c>
      <c r="F546" s="945">
        <v>7.0000000000000001E-3</v>
      </c>
      <c r="G546" s="372"/>
      <c r="H546" s="372"/>
      <c r="I546" s="372"/>
      <c r="J546" s="372"/>
      <c r="K546" s="372"/>
      <c r="L546" s="372"/>
      <c r="M546" s="372"/>
      <c r="N546" s="372"/>
      <c r="O546" s="372"/>
      <c r="P546" s="372"/>
      <c r="Q546" s="372"/>
      <c r="R546" s="372"/>
      <c r="S546" s="372"/>
      <c r="T546" s="372"/>
      <c r="U546" s="372"/>
      <c r="V546" s="372"/>
      <c r="W546" s="372"/>
      <c r="X546" s="372"/>
      <c r="Y546" s="372"/>
      <c r="Z546" s="372"/>
      <c r="AA546" s="372"/>
    </row>
    <row r="547" spans="1:27" s="928" customFormat="1" ht="16.5" customHeight="1" x14ac:dyDescent="0.3">
      <c r="A547" s="929"/>
      <c r="B547" s="927"/>
      <c r="C547" s="375"/>
      <c r="D547" s="375"/>
      <c r="E547" s="956" t="s">
        <v>1417</v>
      </c>
      <c r="F547" s="945">
        <v>1.4E-2</v>
      </c>
      <c r="G547" s="372"/>
      <c r="H547" s="372"/>
      <c r="I547" s="372"/>
      <c r="J547" s="372"/>
      <c r="K547" s="372"/>
      <c r="L547" s="372"/>
      <c r="M547" s="372"/>
      <c r="N547" s="372"/>
      <c r="O547" s="372"/>
      <c r="P547" s="372"/>
      <c r="Q547" s="372"/>
      <c r="R547" s="372"/>
      <c r="S547" s="372"/>
      <c r="T547" s="372"/>
      <c r="U547" s="372"/>
      <c r="V547" s="372"/>
      <c r="W547" s="372"/>
      <c r="X547" s="372"/>
      <c r="Y547" s="372"/>
      <c r="Z547" s="372"/>
      <c r="AA547" s="372"/>
    </row>
    <row r="548" spans="1:27" s="928" customFormat="1" ht="16.5" customHeight="1" x14ac:dyDescent="0.3">
      <c r="A548" s="929"/>
      <c r="B548" s="927"/>
      <c r="C548" s="375"/>
      <c r="D548" s="375"/>
      <c r="E548" s="956" t="s">
        <v>1418</v>
      </c>
      <c r="F548" s="945">
        <v>8.9999999999999993E-3</v>
      </c>
      <c r="G548" s="372"/>
      <c r="H548" s="372"/>
      <c r="I548" s="372"/>
      <c r="J548" s="372"/>
      <c r="K548" s="372"/>
      <c r="L548" s="372"/>
      <c r="M548" s="372"/>
      <c r="N548" s="372"/>
      <c r="O548" s="372"/>
      <c r="P548" s="372"/>
      <c r="Q548" s="372"/>
      <c r="R548" s="372"/>
      <c r="S548" s="372"/>
      <c r="T548" s="372"/>
      <c r="U548" s="372"/>
      <c r="V548" s="372"/>
      <c r="W548" s="372"/>
      <c r="X548" s="372"/>
      <c r="Y548" s="372"/>
      <c r="Z548" s="372"/>
      <c r="AA548" s="372"/>
    </row>
    <row r="549" spans="1:27" s="928" customFormat="1" ht="16.5" customHeight="1" x14ac:dyDescent="0.3">
      <c r="A549" s="929"/>
      <c r="B549" s="927"/>
      <c r="C549" s="375"/>
      <c r="D549" s="375"/>
      <c r="E549" s="956" t="s">
        <v>1419</v>
      </c>
      <c r="F549" s="945">
        <v>5.0000000000000001E-3</v>
      </c>
      <c r="G549" s="372"/>
      <c r="H549" s="372"/>
      <c r="I549" s="372"/>
      <c r="J549" s="372"/>
      <c r="K549" s="372"/>
      <c r="L549" s="372"/>
      <c r="M549" s="372"/>
      <c r="N549" s="372"/>
      <c r="O549" s="372"/>
      <c r="P549" s="372"/>
      <c r="Q549" s="372"/>
      <c r="R549" s="372"/>
      <c r="S549" s="372"/>
      <c r="T549" s="372"/>
      <c r="U549" s="372"/>
      <c r="V549" s="372"/>
      <c r="W549" s="372"/>
      <c r="X549" s="372"/>
      <c r="Y549" s="372"/>
      <c r="Z549" s="372"/>
      <c r="AA549" s="372"/>
    </row>
    <row r="550" spans="1:27" s="928" customFormat="1" ht="16.5" customHeight="1" x14ac:dyDescent="0.3">
      <c r="A550" s="929"/>
      <c r="B550" s="927"/>
      <c r="C550" s="375"/>
      <c r="D550" s="375"/>
      <c r="E550" s="956" t="s">
        <v>1420</v>
      </c>
      <c r="F550" s="945">
        <v>5.0000000000000001E-3</v>
      </c>
      <c r="G550" s="372"/>
      <c r="H550" s="372"/>
      <c r="I550" s="372"/>
      <c r="J550" s="372"/>
      <c r="K550" s="372"/>
      <c r="L550" s="372"/>
      <c r="M550" s="372"/>
      <c r="N550" s="372"/>
      <c r="O550" s="372"/>
      <c r="P550" s="372"/>
      <c r="Q550" s="372"/>
      <c r="R550" s="372"/>
      <c r="S550" s="372"/>
      <c r="T550" s="372"/>
      <c r="U550" s="372"/>
      <c r="V550" s="372"/>
      <c r="W550" s="372"/>
      <c r="X550" s="372"/>
      <c r="Y550" s="372"/>
      <c r="Z550" s="372"/>
      <c r="AA550" s="372"/>
    </row>
    <row r="551" spans="1:27" s="928" customFormat="1" ht="16.5" customHeight="1" x14ac:dyDescent="0.3">
      <c r="A551" s="929"/>
      <c r="B551" s="927"/>
      <c r="C551" s="375"/>
      <c r="D551" s="375"/>
      <c r="E551" s="956" t="s">
        <v>1421</v>
      </c>
      <c r="F551" s="945">
        <v>1.4E-2</v>
      </c>
      <c r="G551" s="372"/>
      <c r="H551" s="372"/>
      <c r="I551" s="372"/>
      <c r="J551" s="372"/>
      <c r="K551" s="372"/>
      <c r="L551" s="372"/>
      <c r="M551" s="372"/>
      <c r="N551" s="372"/>
      <c r="O551" s="372"/>
      <c r="P551" s="372"/>
      <c r="Q551" s="372"/>
      <c r="R551" s="372"/>
      <c r="S551" s="372"/>
      <c r="T551" s="372"/>
      <c r="U551" s="372"/>
      <c r="V551" s="372"/>
      <c r="W551" s="372"/>
      <c r="X551" s="372"/>
      <c r="Y551" s="372"/>
      <c r="Z551" s="372"/>
      <c r="AA551" s="372"/>
    </row>
    <row r="552" spans="1:27" s="928" customFormat="1" ht="16.5" customHeight="1" x14ac:dyDescent="0.3">
      <c r="A552" s="929"/>
      <c r="B552" s="927"/>
      <c r="C552" s="375"/>
      <c r="D552" s="375"/>
      <c r="E552" s="956" t="s">
        <v>1422</v>
      </c>
      <c r="F552" s="945">
        <v>5.0000000000000001E-3</v>
      </c>
      <c r="G552" s="372"/>
      <c r="H552" s="372"/>
      <c r="I552" s="372"/>
      <c r="J552" s="372"/>
      <c r="K552" s="372"/>
      <c r="L552" s="372"/>
      <c r="M552" s="372"/>
      <c r="N552" s="372"/>
      <c r="O552" s="372"/>
      <c r="P552" s="372"/>
      <c r="Q552" s="372"/>
      <c r="R552" s="372"/>
      <c r="S552" s="372"/>
      <c r="T552" s="372"/>
      <c r="U552" s="372"/>
      <c r="V552" s="372"/>
      <c r="W552" s="372"/>
      <c r="X552" s="372"/>
      <c r="Y552" s="372"/>
      <c r="Z552" s="372"/>
      <c r="AA552" s="372"/>
    </row>
    <row r="553" spans="1:27" s="928" customFormat="1" ht="16.5" customHeight="1" x14ac:dyDescent="0.3">
      <c r="A553" s="929"/>
      <c r="B553" s="927"/>
      <c r="C553" s="375"/>
      <c r="D553" s="375"/>
      <c r="E553" s="956" t="s">
        <v>1423</v>
      </c>
      <c r="F553" s="945">
        <v>5.0000000000000001E-3</v>
      </c>
      <c r="G553" s="372"/>
      <c r="H553" s="372"/>
      <c r="I553" s="372"/>
      <c r="J553" s="372"/>
      <c r="K553" s="372"/>
      <c r="L553" s="372"/>
      <c r="M553" s="372"/>
      <c r="N553" s="372"/>
      <c r="O553" s="372"/>
      <c r="P553" s="372"/>
      <c r="Q553" s="372"/>
      <c r="R553" s="372"/>
      <c r="S553" s="372"/>
      <c r="T553" s="372"/>
      <c r="U553" s="372"/>
      <c r="V553" s="372"/>
      <c r="W553" s="372"/>
      <c r="X553" s="372"/>
      <c r="Y553" s="372"/>
      <c r="Z553" s="372"/>
      <c r="AA553" s="372"/>
    </row>
    <row r="554" spans="1:27" s="928" customFormat="1" ht="16.5" customHeight="1" x14ac:dyDescent="0.3">
      <c r="A554" s="929"/>
      <c r="B554" s="927"/>
      <c r="C554" s="375"/>
      <c r="D554" s="375"/>
      <c r="E554" s="956" t="s">
        <v>1424</v>
      </c>
      <c r="F554" s="945">
        <v>5.0000000000000001E-3</v>
      </c>
      <c r="G554" s="372"/>
      <c r="H554" s="372"/>
      <c r="I554" s="372"/>
      <c r="J554" s="372"/>
      <c r="K554" s="372"/>
      <c r="L554" s="372"/>
      <c r="M554" s="372"/>
      <c r="N554" s="372"/>
      <c r="O554" s="372"/>
      <c r="P554" s="372"/>
      <c r="Q554" s="372"/>
      <c r="R554" s="372"/>
      <c r="S554" s="372"/>
      <c r="T554" s="372"/>
      <c r="U554" s="372"/>
      <c r="V554" s="372"/>
      <c r="W554" s="372"/>
      <c r="X554" s="372"/>
      <c r="Y554" s="372"/>
      <c r="Z554" s="372"/>
      <c r="AA554" s="372"/>
    </row>
    <row r="555" spans="1:27" s="928" customFormat="1" ht="16.5" customHeight="1" x14ac:dyDescent="0.3">
      <c r="A555" s="929"/>
      <c r="B555" s="927"/>
      <c r="C555" s="375"/>
      <c r="D555" s="375"/>
      <c r="E555" s="956" t="s">
        <v>1425</v>
      </c>
      <c r="F555" s="945">
        <v>1.4E-2</v>
      </c>
      <c r="G555" s="372"/>
      <c r="H555" s="372"/>
      <c r="I555" s="372"/>
      <c r="J555" s="372"/>
      <c r="K555" s="372"/>
      <c r="L555" s="372"/>
      <c r="M555" s="372"/>
      <c r="N555" s="372"/>
      <c r="O555" s="372"/>
      <c r="P555" s="372"/>
      <c r="Q555" s="372"/>
      <c r="R555" s="372"/>
      <c r="S555" s="372"/>
      <c r="T555" s="372"/>
      <c r="U555" s="372"/>
      <c r="V555" s="372"/>
      <c r="W555" s="372"/>
      <c r="X555" s="372"/>
      <c r="Y555" s="372"/>
      <c r="Z555" s="372"/>
      <c r="AA555" s="372"/>
    </row>
    <row r="556" spans="1:27" s="928" customFormat="1" ht="16.5" customHeight="1" x14ac:dyDescent="0.3">
      <c r="A556" s="929"/>
      <c r="B556" s="927"/>
      <c r="C556" s="375"/>
      <c r="D556" s="375"/>
      <c r="E556" s="956" t="s">
        <v>1426</v>
      </c>
      <c r="F556" s="945">
        <v>5.0000000000000001E-3</v>
      </c>
      <c r="G556" s="372"/>
      <c r="H556" s="372"/>
      <c r="I556" s="372"/>
      <c r="J556" s="372"/>
      <c r="K556" s="372"/>
      <c r="L556" s="372"/>
      <c r="M556" s="372"/>
      <c r="N556" s="372"/>
      <c r="O556" s="372"/>
      <c r="P556" s="372"/>
      <c r="Q556" s="372"/>
      <c r="R556" s="372"/>
      <c r="S556" s="372"/>
      <c r="T556" s="372"/>
      <c r="U556" s="372"/>
      <c r="V556" s="372"/>
      <c r="W556" s="372"/>
      <c r="X556" s="372"/>
      <c r="Y556" s="372"/>
      <c r="Z556" s="372"/>
      <c r="AA556" s="372"/>
    </row>
    <row r="557" spans="1:27" s="928" customFormat="1" ht="16.5" customHeight="1" x14ac:dyDescent="0.3">
      <c r="A557" s="929"/>
      <c r="B557" s="927"/>
      <c r="C557" s="375"/>
      <c r="D557" s="375"/>
      <c r="E557" s="956" t="s">
        <v>1427</v>
      </c>
      <c r="F557" s="945">
        <v>1.4E-2</v>
      </c>
      <c r="G557" s="372"/>
      <c r="H557" s="372"/>
      <c r="I557" s="372"/>
      <c r="J557" s="372"/>
      <c r="K557" s="372"/>
      <c r="L557" s="372"/>
      <c r="M557" s="372"/>
      <c r="N557" s="372"/>
      <c r="O557" s="372"/>
      <c r="P557" s="372"/>
      <c r="Q557" s="372"/>
      <c r="R557" s="372"/>
      <c r="S557" s="372"/>
      <c r="T557" s="372"/>
      <c r="U557" s="372"/>
      <c r="V557" s="372"/>
      <c r="W557" s="372"/>
      <c r="X557" s="372"/>
      <c r="Y557" s="372"/>
      <c r="Z557" s="372"/>
      <c r="AA557" s="372"/>
    </row>
    <row r="558" spans="1:27" s="928" customFormat="1" ht="16.5" customHeight="1" x14ac:dyDescent="0.3">
      <c r="A558" s="929"/>
      <c r="B558" s="927"/>
      <c r="C558" s="375"/>
      <c r="D558" s="375"/>
      <c r="E558" s="956" t="s">
        <v>1428</v>
      </c>
      <c r="F558" s="945">
        <v>8.9999999999999993E-3</v>
      </c>
      <c r="G558" s="372"/>
      <c r="H558" s="372"/>
      <c r="I558" s="372"/>
      <c r="J558" s="372"/>
      <c r="K558" s="372"/>
      <c r="L558" s="372"/>
      <c r="M558" s="372"/>
      <c r="N558" s="372"/>
      <c r="O558" s="372"/>
      <c r="P558" s="372"/>
      <c r="Q558" s="372"/>
      <c r="R558" s="372"/>
      <c r="S558" s="372"/>
      <c r="T558" s="372"/>
      <c r="U558" s="372"/>
      <c r="V558" s="372"/>
      <c r="W558" s="372"/>
      <c r="X558" s="372"/>
      <c r="Y558" s="372"/>
      <c r="Z558" s="372"/>
      <c r="AA558" s="372"/>
    </row>
    <row r="559" spans="1:27" s="928" customFormat="1" ht="16.5" customHeight="1" x14ac:dyDescent="0.3">
      <c r="A559" s="929"/>
      <c r="B559" s="927"/>
      <c r="C559" s="375"/>
      <c r="D559" s="375"/>
      <c r="E559" s="956" t="s">
        <v>1429</v>
      </c>
      <c r="F559" s="945">
        <v>5.0000000000000001E-3</v>
      </c>
      <c r="G559" s="372"/>
      <c r="H559" s="372"/>
      <c r="I559" s="372"/>
      <c r="J559" s="372"/>
      <c r="K559" s="372"/>
      <c r="L559" s="372"/>
      <c r="M559" s="372"/>
      <c r="N559" s="372"/>
      <c r="O559" s="372"/>
      <c r="P559" s="372"/>
      <c r="Q559" s="372"/>
      <c r="R559" s="372"/>
      <c r="S559" s="372"/>
      <c r="T559" s="372"/>
      <c r="U559" s="372"/>
      <c r="V559" s="372"/>
      <c r="W559" s="372"/>
      <c r="X559" s="372"/>
      <c r="Y559" s="372"/>
      <c r="Z559" s="372"/>
      <c r="AA559" s="372"/>
    </row>
    <row r="560" spans="1:27" s="928" customFormat="1" ht="16.5" customHeight="1" x14ac:dyDescent="0.3">
      <c r="A560" s="929"/>
      <c r="B560" s="927"/>
      <c r="C560" s="375"/>
      <c r="D560" s="375"/>
      <c r="E560" s="956" t="s">
        <v>1430</v>
      </c>
      <c r="F560" s="945">
        <v>5.0000000000000001E-3</v>
      </c>
      <c r="G560" s="372"/>
      <c r="H560" s="372"/>
      <c r="I560" s="372"/>
      <c r="J560" s="372"/>
      <c r="K560" s="372"/>
      <c r="L560" s="372"/>
      <c r="M560" s="372"/>
      <c r="N560" s="372"/>
      <c r="O560" s="372"/>
      <c r="P560" s="372"/>
      <c r="Q560" s="372"/>
      <c r="R560" s="372"/>
      <c r="S560" s="372"/>
      <c r="T560" s="372"/>
      <c r="U560" s="372"/>
      <c r="V560" s="372"/>
      <c r="W560" s="372"/>
      <c r="X560" s="372"/>
      <c r="Y560" s="372"/>
      <c r="Z560" s="372"/>
      <c r="AA560" s="372"/>
    </row>
    <row r="561" spans="1:27" s="928" customFormat="1" ht="16.5" customHeight="1" x14ac:dyDescent="0.3">
      <c r="A561" s="929"/>
      <c r="B561" s="927"/>
      <c r="C561" s="375"/>
      <c r="D561" s="375"/>
      <c r="E561" s="956" t="s">
        <v>1431</v>
      </c>
      <c r="F561" s="945">
        <v>5.0000000000000001E-3</v>
      </c>
      <c r="G561" s="372"/>
      <c r="H561" s="372"/>
      <c r="I561" s="372"/>
      <c r="J561" s="372"/>
      <c r="K561" s="372"/>
      <c r="L561" s="372"/>
      <c r="M561" s="372"/>
      <c r="N561" s="372"/>
      <c r="O561" s="372"/>
      <c r="P561" s="372"/>
      <c r="Q561" s="372"/>
      <c r="R561" s="372"/>
      <c r="S561" s="372"/>
      <c r="T561" s="372"/>
      <c r="U561" s="372"/>
      <c r="V561" s="372"/>
      <c r="W561" s="372"/>
      <c r="X561" s="372"/>
      <c r="Y561" s="372"/>
      <c r="Z561" s="372"/>
      <c r="AA561" s="372"/>
    </row>
    <row r="562" spans="1:27" s="928" customFormat="1" ht="16.5" customHeight="1" x14ac:dyDescent="0.3">
      <c r="A562" s="929"/>
      <c r="B562" s="927"/>
      <c r="C562" s="375"/>
      <c r="D562" s="375"/>
      <c r="E562" s="956" t="s">
        <v>1432</v>
      </c>
      <c r="F562" s="945">
        <v>8.9999999999999993E-3</v>
      </c>
      <c r="G562" s="372"/>
      <c r="H562" s="372"/>
      <c r="I562" s="372"/>
      <c r="J562" s="372"/>
      <c r="K562" s="372"/>
      <c r="L562" s="372"/>
      <c r="M562" s="372"/>
      <c r="N562" s="372"/>
      <c r="O562" s="372"/>
      <c r="P562" s="372"/>
      <c r="Q562" s="372"/>
      <c r="R562" s="372"/>
      <c r="S562" s="372"/>
      <c r="T562" s="372"/>
      <c r="U562" s="372"/>
      <c r="V562" s="372"/>
      <c r="W562" s="372"/>
      <c r="X562" s="372"/>
      <c r="Y562" s="372"/>
      <c r="Z562" s="372"/>
      <c r="AA562" s="372"/>
    </row>
    <row r="563" spans="1:27" s="928" customFormat="1" ht="16.5" customHeight="1" x14ac:dyDescent="0.3">
      <c r="A563" s="929"/>
      <c r="B563" s="927"/>
      <c r="C563" s="375"/>
      <c r="D563" s="375"/>
      <c r="E563" s="956" t="s">
        <v>1433</v>
      </c>
      <c r="F563" s="945">
        <v>5.0000000000000001E-3</v>
      </c>
      <c r="G563" s="372"/>
      <c r="H563" s="372"/>
      <c r="I563" s="372"/>
      <c r="J563" s="372"/>
      <c r="K563" s="372"/>
      <c r="L563" s="372"/>
      <c r="M563" s="372"/>
      <c r="N563" s="372"/>
      <c r="O563" s="372"/>
      <c r="P563" s="372"/>
      <c r="Q563" s="372"/>
      <c r="R563" s="372"/>
      <c r="S563" s="372"/>
      <c r="T563" s="372"/>
      <c r="U563" s="372"/>
      <c r="V563" s="372"/>
      <c r="W563" s="372"/>
      <c r="X563" s="372"/>
      <c r="Y563" s="372"/>
      <c r="Z563" s="372"/>
      <c r="AA563" s="372"/>
    </row>
    <row r="564" spans="1:27" s="928" customFormat="1" ht="16.5" customHeight="1" x14ac:dyDescent="0.3">
      <c r="A564" s="929"/>
      <c r="B564" s="927"/>
      <c r="C564" s="375"/>
      <c r="D564" s="375"/>
      <c r="E564" s="956" t="s">
        <v>1434</v>
      </c>
      <c r="F564" s="945">
        <v>0.01</v>
      </c>
      <c r="G564" s="372"/>
      <c r="H564" s="372"/>
      <c r="I564" s="372"/>
      <c r="J564" s="372"/>
      <c r="K564" s="372"/>
      <c r="L564" s="372"/>
      <c r="M564" s="372"/>
      <c r="N564" s="372"/>
      <c r="O564" s="372"/>
      <c r="P564" s="372"/>
      <c r="Q564" s="372"/>
      <c r="R564" s="372"/>
      <c r="S564" s="372"/>
      <c r="T564" s="372"/>
      <c r="U564" s="372"/>
      <c r="V564" s="372"/>
      <c r="W564" s="372"/>
      <c r="X564" s="372"/>
      <c r="Y564" s="372"/>
      <c r="Z564" s="372"/>
      <c r="AA564" s="372"/>
    </row>
    <row r="565" spans="1:27" s="928" customFormat="1" ht="16.5" customHeight="1" x14ac:dyDescent="0.3">
      <c r="A565" s="929"/>
      <c r="B565" s="927"/>
      <c r="C565" s="375"/>
      <c r="D565" s="375"/>
      <c r="E565" s="956" t="s">
        <v>1435</v>
      </c>
      <c r="F565" s="945">
        <v>8.9999999999999993E-3</v>
      </c>
      <c r="G565" s="372"/>
      <c r="H565" s="372"/>
      <c r="I565" s="372"/>
      <c r="J565" s="372"/>
      <c r="K565" s="372"/>
      <c r="L565" s="372"/>
      <c r="M565" s="372"/>
      <c r="N565" s="372"/>
      <c r="O565" s="372"/>
      <c r="P565" s="372"/>
      <c r="Q565" s="372"/>
      <c r="R565" s="372"/>
      <c r="S565" s="372"/>
      <c r="T565" s="372"/>
      <c r="U565" s="372"/>
      <c r="V565" s="372"/>
      <c r="W565" s="372"/>
      <c r="X565" s="372"/>
      <c r="Y565" s="372"/>
      <c r="Z565" s="372"/>
      <c r="AA565" s="372"/>
    </row>
    <row r="566" spans="1:27" s="928" customFormat="1" ht="16.5" customHeight="1" x14ac:dyDescent="0.3">
      <c r="A566" s="929"/>
      <c r="B566" s="927"/>
      <c r="C566" s="375"/>
      <c r="D566" s="375"/>
      <c r="E566" s="956" t="s">
        <v>1436</v>
      </c>
      <c r="F566" s="945">
        <v>1.4E-2</v>
      </c>
      <c r="G566" s="372"/>
      <c r="H566" s="372"/>
      <c r="I566" s="372"/>
      <c r="J566" s="372"/>
      <c r="K566" s="372"/>
      <c r="L566" s="372"/>
      <c r="M566" s="372"/>
      <c r="N566" s="372"/>
      <c r="O566" s="372"/>
      <c r="P566" s="372"/>
      <c r="Q566" s="372"/>
      <c r="R566" s="372"/>
      <c r="S566" s="372"/>
      <c r="T566" s="372"/>
      <c r="U566" s="372"/>
      <c r="V566" s="372"/>
      <c r="W566" s="372"/>
      <c r="X566" s="372"/>
      <c r="Y566" s="372"/>
      <c r="Z566" s="372"/>
      <c r="AA566" s="372"/>
    </row>
    <row r="567" spans="1:27" s="928" customFormat="1" ht="16.5" customHeight="1" x14ac:dyDescent="0.3">
      <c r="A567" s="929"/>
      <c r="B567" s="927"/>
      <c r="C567" s="375"/>
      <c r="D567" s="375"/>
      <c r="E567" s="956" t="s">
        <v>1437</v>
      </c>
      <c r="F567" s="945">
        <v>5.0000000000000001E-3</v>
      </c>
      <c r="G567" s="372"/>
      <c r="H567" s="372"/>
      <c r="I567" s="372"/>
      <c r="J567" s="372"/>
      <c r="K567" s="372"/>
      <c r="L567" s="372"/>
      <c r="M567" s="372"/>
      <c r="N567" s="372"/>
      <c r="O567" s="372"/>
      <c r="P567" s="372"/>
      <c r="Q567" s="372"/>
      <c r="R567" s="372"/>
      <c r="S567" s="372"/>
      <c r="T567" s="372"/>
      <c r="U567" s="372"/>
      <c r="V567" s="372"/>
      <c r="W567" s="372"/>
      <c r="X567" s="372"/>
      <c r="Y567" s="372"/>
      <c r="Z567" s="372"/>
      <c r="AA567" s="372"/>
    </row>
    <row r="568" spans="1:27" s="928" customFormat="1" ht="16.5" customHeight="1" x14ac:dyDescent="0.3">
      <c r="A568" s="929"/>
      <c r="B568" s="927"/>
      <c r="C568" s="375"/>
      <c r="D568" s="375"/>
      <c r="E568" s="956" t="s">
        <v>1438</v>
      </c>
      <c r="F568" s="945">
        <v>5.0000000000000001E-3</v>
      </c>
      <c r="G568" s="372"/>
      <c r="H568" s="372"/>
      <c r="I568" s="372"/>
      <c r="J568" s="372"/>
      <c r="K568" s="372"/>
      <c r="L568" s="372"/>
      <c r="M568" s="372"/>
      <c r="N568" s="372"/>
      <c r="O568" s="372"/>
      <c r="P568" s="372"/>
      <c r="Q568" s="372"/>
      <c r="R568" s="372"/>
      <c r="S568" s="372"/>
      <c r="T568" s="372"/>
      <c r="U568" s="372"/>
      <c r="V568" s="372"/>
      <c r="W568" s="372"/>
      <c r="X568" s="372"/>
      <c r="Y568" s="372"/>
      <c r="Z568" s="372"/>
      <c r="AA568" s="372"/>
    </row>
    <row r="569" spans="1:27" s="928" customFormat="1" ht="16.5" customHeight="1" x14ac:dyDescent="0.3">
      <c r="A569" s="929"/>
      <c r="B569" s="927"/>
      <c r="C569" s="375"/>
      <c r="D569" s="375"/>
      <c r="E569" s="956" t="s">
        <v>1439</v>
      </c>
      <c r="F569" s="945">
        <v>5.0000000000000001E-3</v>
      </c>
      <c r="G569" s="372"/>
      <c r="H569" s="372"/>
      <c r="I569" s="372"/>
      <c r="J569" s="372"/>
      <c r="K569" s="372"/>
      <c r="L569" s="372"/>
      <c r="M569" s="372"/>
      <c r="N569" s="372"/>
      <c r="O569" s="372"/>
      <c r="P569" s="372"/>
      <c r="Q569" s="372"/>
      <c r="R569" s="372"/>
      <c r="S569" s="372"/>
      <c r="T569" s="372"/>
      <c r="U569" s="372"/>
      <c r="V569" s="372"/>
      <c r="W569" s="372"/>
      <c r="X569" s="372"/>
      <c r="Y569" s="372"/>
      <c r="Z569" s="372"/>
      <c r="AA569" s="372"/>
    </row>
    <row r="570" spans="1:27" s="928" customFormat="1" ht="16.5" customHeight="1" x14ac:dyDescent="0.3">
      <c r="A570" s="929"/>
      <c r="B570" s="927"/>
      <c r="C570" s="375"/>
      <c r="D570" s="375"/>
      <c r="E570" s="956" t="s">
        <v>1440</v>
      </c>
      <c r="F570" s="945">
        <v>1.0999999999999999E-2</v>
      </c>
      <c r="G570" s="372"/>
      <c r="H570" s="372"/>
      <c r="I570" s="372"/>
      <c r="J570" s="372"/>
      <c r="K570" s="372"/>
      <c r="L570" s="372"/>
      <c r="M570" s="372"/>
      <c r="N570" s="372"/>
      <c r="O570" s="372"/>
      <c r="P570" s="372"/>
      <c r="Q570" s="372"/>
      <c r="R570" s="372"/>
      <c r="S570" s="372"/>
      <c r="T570" s="372"/>
      <c r="U570" s="372"/>
      <c r="V570" s="372"/>
      <c r="W570" s="372"/>
      <c r="X570" s="372"/>
      <c r="Y570" s="372"/>
      <c r="Z570" s="372"/>
      <c r="AA570" s="372"/>
    </row>
    <row r="571" spans="1:27" s="928" customFormat="1" ht="16.5" customHeight="1" x14ac:dyDescent="0.3">
      <c r="A571" s="929"/>
      <c r="B571" s="927"/>
      <c r="C571" s="375"/>
      <c r="D571" s="375"/>
      <c r="E571" s="956" t="s">
        <v>1441</v>
      </c>
      <c r="F571" s="945">
        <v>1.4E-2</v>
      </c>
      <c r="G571" s="372"/>
      <c r="H571" s="372"/>
      <c r="I571" s="372"/>
      <c r="J571" s="372"/>
      <c r="K571" s="372"/>
      <c r="L571" s="372"/>
      <c r="M571" s="372"/>
      <c r="N571" s="372"/>
      <c r="O571" s="372"/>
      <c r="P571" s="372"/>
      <c r="Q571" s="372"/>
      <c r="R571" s="372"/>
      <c r="S571" s="372"/>
      <c r="T571" s="372"/>
      <c r="U571" s="372"/>
      <c r="V571" s="372"/>
      <c r="W571" s="372"/>
      <c r="X571" s="372"/>
      <c r="Y571" s="372"/>
      <c r="Z571" s="372"/>
      <c r="AA571" s="372"/>
    </row>
    <row r="572" spans="1:27" s="928" customFormat="1" ht="16.5" customHeight="1" x14ac:dyDescent="0.3">
      <c r="A572" s="929"/>
      <c r="B572" s="927"/>
      <c r="C572" s="375"/>
      <c r="D572" s="375"/>
      <c r="E572" s="956" t="s">
        <v>1442</v>
      </c>
      <c r="F572" s="945">
        <v>7.0000000000000001E-3</v>
      </c>
      <c r="G572" s="372"/>
      <c r="H572" s="372"/>
      <c r="I572" s="372"/>
      <c r="J572" s="372"/>
      <c r="K572" s="372"/>
      <c r="L572" s="372"/>
      <c r="M572" s="372"/>
      <c r="N572" s="372"/>
      <c r="O572" s="372"/>
      <c r="P572" s="372"/>
      <c r="Q572" s="372"/>
      <c r="R572" s="372"/>
      <c r="S572" s="372"/>
      <c r="T572" s="372"/>
      <c r="U572" s="372"/>
      <c r="V572" s="372"/>
      <c r="W572" s="372"/>
      <c r="X572" s="372"/>
      <c r="Y572" s="372"/>
      <c r="Z572" s="372"/>
      <c r="AA572" s="372"/>
    </row>
    <row r="573" spans="1:27" s="928" customFormat="1" ht="16.5" customHeight="1" x14ac:dyDescent="0.3">
      <c r="A573" s="929"/>
      <c r="B573" s="927"/>
      <c r="C573" s="375"/>
      <c r="D573" s="375"/>
      <c r="E573" s="956" t="s">
        <v>1443</v>
      </c>
      <c r="F573" s="945">
        <v>5.0000000000000001E-3</v>
      </c>
      <c r="G573" s="372"/>
      <c r="H573" s="372"/>
      <c r="I573" s="372"/>
      <c r="J573" s="372"/>
      <c r="K573" s="372"/>
      <c r="L573" s="372"/>
      <c r="M573" s="372"/>
      <c r="N573" s="372"/>
      <c r="O573" s="372"/>
      <c r="P573" s="372"/>
      <c r="Q573" s="372"/>
      <c r="R573" s="372"/>
      <c r="S573" s="372"/>
      <c r="T573" s="372"/>
      <c r="U573" s="372"/>
      <c r="V573" s="372"/>
      <c r="W573" s="372"/>
      <c r="X573" s="372"/>
      <c r="Y573" s="372"/>
      <c r="Z573" s="372"/>
      <c r="AA573" s="372"/>
    </row>
    <row r="574" spans="1:27" s="928" customFormat="1" ht="16.5" customHeight="1" x14ac:dyDescent="0.3">
      <c r="A574" s="929"/>
      <c r="B574" s="927"/>
      <c r="C574" s="375"/>
      <c r="D574" s="375"/>
      <c r="E574" s="956" t="s">
        <v>1444</v>
      </c>
      <c r="F574" s="945">
        <v>1.4E-2</v>
      </c>
      <c r="G574" s="372"/>
      <c r="H574" s="372"/>
      <c r="I574" s="372"/>
      <c r="J574" s="372"/>
      <c r="K574" s="372"/>
      <c r="L574" s="372"/>
      <c r="M574" s="372"/>
      <c r="N574" s="372"/>
      <c r="O574" s="372"/>
      <c r="P574" s="372"/>
      <c r="Q574" s="372"/>
      <c r="R574" s="372"/>
      <c r="S574" s="372"/>
      <c r="T574" s="372"/>
      <c r="U574" s="372"/>
      <c r="V574" s="372"/>
      <c r="W574" s="372"/>
      <c r="X574" s="372"/>
      <c r="Y574" s="372"/>
      <c r="Z574" s="372"/>
      <c r="AA574" s="372"/>
    </row>
    <row r="575" spans="1:27" s="928" customFormat="1" ht="16.5" customHeight="1" x14ac:dyDescent="0.3">
      <c r="A575" s="929"/>
      <c r="B575" s="927"/>
      <c r="C575" s="375"/>
      <c r="D575" s="375"/>
      <c r="E575" s="956" t="s">
        <v>1445</v>
      </c>
      <c r="F575" s="945">
        <v>8.0000000000000002E-3</v>
      </c>
      <c r="G575" s="372"/>
      <c r="H575" s="372"/>
      <c r="I575" s="372"/>
      <c r="J575" s="372"/>
      <c r="K575" s="372"/>
      <c r="L575" s="372"/>
      <c r="M575" s="372"/>
      <c r="N575" s="372"/>
      <c r="O575" s="372"/>
      <c r="P575" s="372"/>
      <c r="Q575" s="372"/>
      <c r="R575" s="372"/>
      <c r="S575" s="372"/>
      <c r="T575" s="372"/>
      <c r="U575" s="372"/>
      <c r="V575" s="372"/>
      <c r="W575" s="372"/>
      <c r="X575" s="372"/>
      <c r="Y575" s="372"/>
      <c r="Z575" s="372"/>
      <c r="AA575" s="372"/>
    </row>
    <row r="576" spans="1:27" s="928" customFormat="1" ht="16.5" customHeight="1" x14ac:dyDescent="0.3">
      <c r="A576" s="929"/>
      <c r="B576" s="927"/>
      <c r="C576" s="375"/>
      <c r="D576" s="375"/>
      <c r="E576" s="956" t="s">
        <v>1446</v>
      </c>
      <c r="F576" s="945">
        <v>5.0000000000000001E-3</v>
      </c>
      <c r="G576" s="372"/>
      <c r="H576" s="372"/>
      <c r="I576" s="372"/>
      <c r="J576" s="372"/>
      <c r="K576" s="372"/>
      <c r="L576" s="372"/>
      <c r="M576" s="372"/>
      <c r="N576" s="372"/>
      <c r="O576" s="372"/>
      <c r="P576" s="372"/>
      <c r="Q576" s="372"/>
      <c r="R576" s="372"/>
      <c r="S576" s="372"/>
      <c r="T576" s="372"/>
      <c r="U576" s="372"/>
      <c r="V576" s="372"/>
      <c r="W576" s="372"/>
      <c r="X576" s="372"/>
      <c r="Y576" s="372"/>
      <c r="Z576" s="372"/>
      <c r="AA576" s="372"/>
    </row>
    <row r="577" spans="1:27" s="928" customFormat="1" ht="16.5" customHeight="1" x14ac:dyDescent="0.3">
      <c r="A577" s="929"/>
      <c r="B577" s="927"/>
      <c r="C577" s="375"/>
      <c r="D577" s="375"/>
      <c r="E577" s="956" t="s">
        <v>1447</v>
      </c>
      <c r="F577" s="945">
        <v>5.0000000000000001E-3</v>
      </c>
      <c r="G577" s="372"/>
      <c r="H577" s="372"/>
      <c r="I577" s="372"/>
      <c r="J577" s="372"/>
      <c r="K577" s="372"/>
      <c r="L577" s="372"/>
      <c r="M577" s="372"/>
      <c r="N577" s="372"/>
      <c r="O577" s="372"/>
      <c r="P577" s="372"/>
      <c r="Q577" s="372"/>
      <c r="R577" s="372"/>
      <c r="S577" s="372"/>
      <c r="T577" s="372"/>
      <c r="U577" s="372"/>
      <c r="V577" s="372"/>
      <c r="W577" s="372"/>
      <c r="X577" s="372"/>
      <c r="Y577" s="372"/>
      <c r="Z577" s="372"/>
      <c r="AA577" s="372"/>
    </row>
    <row r="578" spans="1:27" s="928" customFormat="1" ht="16.5" customHeight="1" x14ac:dyDescent="0.3">
      <c r="A578" s="929"/>
      <c r="B578" s="927"/>
      <c r="C578" s="375"/>
      <c r="D578" s="375"/>
      <c r="E578" s="956" t="s">
        <v>1448</v>
      </c>
      <c r="F578" s="945">
        <v>5.0000000000000001E-3</v>
      </c>
      <c r="G578" s="372"/>
      <c r="H578" s="372"/>
      <c r="I578" s="372"/>
      <c r="J578" s="372"/>
      <c r="K578" s="372"/>
      <c r="L578" s="372"/>
      <c r="M578" s="372"/>
      <c r="N578" s="372"/>
      <c r="O578" s="372"/>
      <c r="P578" s="372"/>
      <c r="Q578" s="372"/>
      <c r="R578" s="372"/>
      <c r="S578" s="372"/>
      <c r="T578" s="372"/>
      <c r="U578" s="372"/>
      <c r="V578" s="372"/>
      <c r="W578" s="372"/>
      <c r="X578" s="372"/>
      <c r="Y578" s="372"/>
      <c r="Z578" s="372"/>
      <c r="AA578" s="372"/>
    </row>
    <row r="579" spans="1:27" s="928" customFormat="1" ht="16.5" customHeight="1" x14ac:dyDescent="0.3">
      <c r="A579" s="929"/>
      <c r="B579" s="927"/>
      <c r="C579" s="375"/>
      <c r="D579" s="375"/>
      <c r="E579" s="956" t="s">
        <v>1449</v>
      </c>
      <c r="F579" s="945">
        <v>5.0000000000000001E-3</v>
      </c>
      <c r="G579" s="372"/>
      <c r="H579" s="372"/>
      <c r="I579" s="372"/>
      <c r="J579" s="372"/>
      <c r="K579" s="372"/>
      <c r="L579" s="372"/>
      <c r="M579" s="372"/>
      <c r="N579" s="372"/>
      <c r="O579" s="372"/>
      <c r="P579" s="372"/>
      <c r="Q579" s="372"/>
      <c r="R579" s="372"/>
      <c r="S579" s="372"/>
      <c r="T579" s="372"/>
      <c r="U579" s="372"/>
      <c r="V579" s="372"/>
      <c r="W579" s="372"/>
      <c r="X579" s="372"/>
      <c r="Y579" s="372"/>
      <c r="Z579" s="372"/>
      <c r="AA579" s="372"/>
    </row>
    <row r="580" spans="1:27" s="928" customFormat="1" ht="16.5" customHeight="1" x14ac:dyDescent="0.3">
      <c r="A580" s="929"/>
      <c r="B580" s="927"/>
      <c r="C580" s="375"/>
      <c r="D580" s="375"/>
      <c r="E580" s="956" t="s">
        <v>1450</v>
      </c>
      <c r="F580" s="945">
        <v>6.0000000000000001E-3</v>
      </c>
      <c r="G580" s="372"/>
      <c r="H580" s="372"/>
      <c r="I580" s="372"/>
      <c r="J580" s="372"/>
      <c r="K580" s="372"/>
      <c r="L580" s="372"/>
      <c r="M580" s="372"/>
      <c r="N580" s="372"/>
      <c r="O580" s="372"/>
      <c r="P580" s="372"/>
      <c r="Q580" s="372"/>
      <c r="R580" s="372"/>
      <c r="S580" s="372"/>
      <c r="T580" s="372"/>
      <c r="U580" s="372"/>
      <c r="V580" s="372"/>
      <c r="W580" s="372"/>
      <c r="X580" s="372"/>
      <c r="Y580" s="372"/>
      <c r="Z580" s="372"/>
      <c r="AA580" s="372"/>
    </row>
    <row r="581" spans="1:27" s="928" customFormat="1" ht="16.5" customHeight="1" x14ac:dyDescent="0.3">
      <c r="A581" s="929"/>
      <c r="B581" s="927"/>
      <c r="C581" s="375"/>
      <c r="D581" s="375"/>
      <c r="E581" s="956" t="s">
        <v>1451</v>
      </c>
      <c r="F581" s="945">
        <v>5.0000000000000001E-3</v>
      </c>
      <c r="G581" s="372"/>
      <c r="H581" s="372"/>
      <c r="I581" s="372"/>
      <c r="J581" s="372"/>
      <c r="K581" s="372"/>
      <c r="L581" s="372"/>
      <c r="M581" s="372"/>
      <c r="N581" s="372"/>
      <c r="O581" s="372"/>
      <c r="P581" s="372"/>
      <c r="Q581" s="372"/>
      <c r="R581" s="372"/>
      <c r="S581" s="372"/>
      <c r="T581" s="372"/>
      <c r="U581" s="372"/>
      <c r="V581" s="372"/>
      <c r="W581" s="372"/>
      <c r="X581" s="372"/>
      <c r="Y581" s="372"/>
      <c r="Z581" s="372"/>
      <c r="AA581" s="372"/>
    </row>
    <row r="582" spans="1:27" s="928" customFormat="1" ht="16.5" customHeight="1" x14ac:dyDescent="0.3">
      <c r="A582" s="929"/>
      <c r="B582" s="927"/>
      <c r="C582" s="375"/>
      <c r="D582" s="375"/>
      <c r="E582" s="956" t="s">
        <v>1452</v>
      </c>
      <c r="F582" s="945">
        <v>6.0000000000000001E-3</v>
      </c>
      <c r="G582" s="372"/>
      <c r="H582" s="372"/>
      <c r="I582" s="372"/>
      <c r="J582" s="372"/>
      <c r="K582" s="372"/>
      <c r="L582" s="372"/>
      <c r="M582" s="372"/>
      <c r="N582" s="372"/>
      <c r="O582" s="372"/>
      <c r="P582" s="372"/>
      <c r="Q582" s="372"/>
      <c r="R582" s="372"/>
      <c r="S582" s="372"/>
      <c r="T582" s="372"/>
      <c r="U582" s="372"/>
      <c r="V582" s="372"/>
      <c r="W582" s="372"/>
      <c r="X582" s="372"/>
      <c r="Y582" s="372"/>
      <c r="Z582" s="372"/>
      <c r="AA582" s="372"/>
    </row>
    <row r="583" spans="1:27" s="928" customFormat="1" ht="16.5" customHeight="1" x14ac:dyDescent="0.3">
      <c r="A583" s="929"/>
      <c r="B583" s="927"/>
      <c r="C583" s="375"/>
      <c r="D583" s="375"/>
      <c r="E583" s="956" t="s">
        <v>1453</v>
      </c>
      <c r="F583" s="945">
        <v>5.0000000000000001E-3</v>
      </c>
      <c r="G583" s="372"/>
      <c r="H583" s="372"/>
      <c r="I583" s="372"/>
      <c r="J583" s="372"/>
      <c r="K583" s="372"/>
      <c r="L583" s="372"/>
      <c r="M583" s="372"/>
      <c r="N583" s="372"/>
      <c r="O583" s="372"/>
      <c r="P583" s="372"/>
      <c r="Q583" s="372"/>
      <c r="R583" s="372"/>
      <c r="S583" s="372"/>
      <c r="T583" s="372"/>
      <c r="U583" s="372"/>
      <c r="V583" s="372"/>
      <c r="W583" s="372"/>
      <c r="X583" s="372"/>
      <c r="Y583" s="372"/>
      <c r="Z583" s="372"/>
      <c r="AA583" s="372"/>
    </row>
    <row r="584" spans="1:27" s="928" customFormat="1" ht="16.5" customHeight="1" x14ac:dyDescent="0.3">
      <c r="A584" s="929"/>
      <c r="B584" s="927"/>
      <c r="C584" s="375"/>
      <c r="D584" s="375"/>
      <c r="E584" s="956" t="s">
        <v>1638</v>
      </c>
      <c r="F584" s="945">
        <v>5.0000000000000001E-3</v>
      </c>
      <c r="G584" s="372"/>
      <c r="H584" s="372"/>
      <c r="I584" s="372"/>
      <c r="J584" s="372"/>
      <c r="K584" s="372"/>
      <c r="L584" s="372"/>
      <c r="M584" s="372"/>
      <c r="N584" s="372"/>
      <c r="O584" s="372"/>
      <c r="P584" s="372"/>
      <c r="Q584" s="372"/>
      <c r="R584" s="372"/>
      <c r="S584" s="372"/>
      <c r="T584" s="372"/>
      <c r="U584" s="372"/>
      <c r="V584" s="372"/>
      <c r="W584" s="372"/>
      <c r="X584" s="372"/>
      <c r="Y584" s="372"/>
      <c r="Z584" s="372"/>
      <c r="AA584" s="372"/>
    </row>
    <row r="585" spans="1:27" s="928" customFormat="1" ht="16.5" customHeight="1" x14ac:dyDescent="0.3">
      <c r="A585" s="929"/>
      <c r="B585" s="927"/>
      <c r="C585" s="375"/>
      <c r="D585" s="375"/>
      <c r="E585" s="956" t="s">
        <v>1454</v>
      </c>
      <c r="F585" s="945">
        <v>5.0000000000000001E-3</v>
      </c>
      <c r="G585" s="372"/>
      <c r="H585" s="372"/>
      <c r="I585" s="372"/>
      <c r="J585" s="372"/>
      <c r="K585" s="372"/>
      <c r="L585" s="372"/>
      <c r="M585" s="372"/>
      <c r="N585" s="372"/>
      <c r="O585" s="372"/>
      <c r="P585" s="372"/>
      <c r="Q585" s="372"/>
      <c r="R585" s="372"/>
      <c r="S585" s="372"/>
      <c r="T585" s="372"/>
      <c r="U585" s="372"/>
      <c r="V585" s="372"/>
      <c r="W585" s="372"/>
      <c r="X585" s="372"/>
      <c r="Y585" s="372"/>
      <c r="Z585" s="372"/>
      <c r="AA585" s="372"/>
    </row>
    <row r="586" spans="1:27" s="928" customFormat="1" ht="16.5" customHeight="1" x14ac:dyDescent="0.3">
      <c r="A586" s="929"/>
      <c r="B586" s="927"/>
      <c r="C586" s="375"/>
      <c r="D586" s="375"/>
      <c r="E586" s="956" t="s">
        <v>1455</v>
      </c>
      <c r="F586" s="945">
        <v>6.0000000000000001E-3</v>
      </c>
      <c r="G586" s="372"/>
      <c r="H586" s="372"/>
      <c r="I586" s="372"/>
      <c r="J586" s="372"/>
      <c r="K586" s="372"/>
      <c r="L586" s="372"/>
      <c r="M586" s="372"/>
      <c r="N586" s="372"/>
      <c r="O586" s="372"/>
      <c r="P586" s="372"/>
      <c r="Q586" s="372"/>
      <c r="R586" s="372"/>
      <c r="S586" s="372"/>
      <c r="T586" s="372"/>
      <c r="U586" s="372"/>
      <c r="V586" s="372"/>
      <c r="W586" s="372"/>
      <c r="X586" s="372"/>
      <c r="Y586" s="372"/>
      <c r="Z586" s="372"/>
      <c r="AA586" s="372"/>
    </row>
    <row r="587" spans="1:27" s="928" customFormat="1" ht="16.5" customHeight="1" x14ac:dyDescent="0.3">
      <c r="A587" s="929"/>
      <c r="B587" s="927"/>
      <c r="C587" s="375"/>
      <c r="D587" s="375"/>
      <c r="E587" s="956" t="s">
        <v>1456</v>
      </c>
      <c r="F587" s="945">
        <v>6.0000000000000001E-3</v>
      </c>
      <c r="G587" s="372"/>
      <c r="H587" s="372"/>
      <c r="I587" s="372"/>
      <c r="J587" s="372"/>
      <c r="K587" s="372"/>
      <c r="L587" s="372"/>
      <c r="M587" s="372"/>
      <c r="N587" s="372"/>
      <c r="O587" s="372"/>
      <c r="P587" s="372"/>
      <c r="Q587" s="372"/>
      <c r="R587" s="372"/>
      <c r="S587" s="372"/>
      <c r="T587" s="372"/>
      <c r="U587" s="372"/>
      <c r="V587" s="372"/>
      <c r="W587" s="372"/>
      <c r="X587" s="372"/>
      <c r="Y587" s="372"/>
      <c r="Z587" s="372"/>
      <c r="AA587" s="372"/>
    </row>
    <row r="588" spans="1:27" s="928" customFormat="1" ht="16.5" customHeight="1" x14ac:dyDescent="0.3">
      <c r="A588" s="929"/>
      <c r="B588" s="927"/>
      <c r="C588" s="375"/>
      <c r="D588" s="375"/>
      <c r="E588" s="956" t="s">
        <v>1929</v>
      </c>
      <c r="F588" s="945">
        <v>5.0000000000000001E-3</v>
      </c>
      <c r="G588" s="372"/>
      <c r="H588" s="372"/>
      <c r="I588" s="372"/>
      <c r="J588" s="372"/>
      <c r="K588" s="372"/>
      <c r="L588" s="372"/>
      <c r="M588" s="372"/>
      <c r="N588" s="372"/>
      <c r="O588" s="372"/>
      <c r="P588" s="372"/>
      <c r="Q588" s="372"/>
      <c r="R588" s="372"/>
      <c r="S588" s="372"/>
      <c r="T588" s="372"/>
      <c r="U588" s="372"/>
      <c r="V588" s="372"/>
      <c r="W588" s="372"/>
      <c r="X588" s="372"/>
      <c r="Y588" s="372"/>
      <c r="Z588" s="372"/>
      <c r="AA588" s="372"/>
    </row>
    <row r="589" spans="1:27" s="928" customFormat="1" ht="16.5" customHeight="1" x14ac:dyDescent="0.3">
      <c r="A589" s="929"/>
      <c r="B589" s="927"/>
      <c r="C589" s="375"/>
      <c r="D589" s="375"/>
      <c r="E589" s="372" t="s">
        <v>2175</v>
      </c>
      <c r="F589" s="372"/>
      <c r="G589" s="372"/>
      <c r="H589" s="372"/>
      <c r="I589" s="372"/>
      <c r="J589" s="372"/>
      <c r="K589" s="372"/>
      <c r="L589" s="372"/>
      <c r="M589" s="372"/>
      <c r="N589" s="372"/>
      <c r="O589" s="372"/>
      <c r="P589" s="372"/>
      <c r="Q589" s="372"/>
      <c r="R589" s="372"/>
      <c r="S589" s="372"/>
      <c r="T589" s="372"/>
      <c r="U589" s="372"/>
      <c r="V589" s="372"/>
      <c r="W589" s="372"/>
      <c r="X589" s="372"/>
      <c r="Y589" s="372"/>
      <c r="Z589" s="372"/>
      <c r="AA589" s="372"/>
    </row>
    <row r="590" spans="1:27" s="928" customFormat="1" ht="16.5" customHeight="1" x14ac:dyDescent="0.3">
      <c r="A590" s="929"/>
      <c r="B590" s="927"/>
      <c r="C590" s="375"/>
      <c r="D590" s="375"/>
      <c r="E590" s="372"/>
      <c r="F590" s="372"/>
      <c r="G590" s="372"/>
      <c r="H590" s="372"/>
      <c r="I590" s="372"/>
      <c r="J590" s="372"/>
      <c r="K590" s="372"/>
      <c r="L590" s="372"/>
      <c r="M590" s="372"/>
      <c r="N590" s="372"/>
      <c r="O590" s="372"/>
      <c r="P590" s="372"/>
      <c r="Q590" s="372"/>
      <c r="R590" s="372"/>
      <c r="S590" s="372"/>
      <c r="T590" s="372"/>
      <c r="U590" s="372"/>
      <c r="V590" s="372"/>
      <c r="W590" s="372"/>
      <c r="X590" s="372"/>
      <c r="Y590" s="372"/>
      <c r="Z590" s="372"/>
      <c r="AA590" s="372"/>
    </row>
    <row r="591" spans="1:27" s="928" customFormat="1" ht="19.5" customHeight="1" x14ac:dyDescent="0.3">
      <c r="A591" s="929"/>
      <c r="B591" s="927"/>
      <c r="C591" s="375"/>
      <c r="D591" s="375"/>
      <c r="E591" s="980" t="s">
        <v>2185</v>
      </c>
      <c r="F591" s="372"/>
      <c r="G591" s="372"/>
      <c r="H591" s="372"/>
      <c r="I591" s="372"/>
      <c r="J591" s="372"/>
      <c r="K591" s="372"/>
      <c r="L591" s="372"/>
      <c r="M591" s="372"/>
      <c r="S591" s="372"/>
      <c r="T591" s="372"/>
      <c r="U591" s="372"/>
      <c r="V591" s="372"/>
      <c r="W591" s="372"/>
      <c r="X591" s="372"/>
      <c r="Y591" s="372"/>
      <c r="Z591" s="372"/>
      <c r="AA591" s="372"/>
    </row>
    <row r="592" spans="1:27" s="928" customFormat="1" ht="16.5" customHeight="1" x14ac:dyDescent="0.3">
      <c r="A592" s="929"/>
      <c r="B592" s="927"/>
      <c r="C592" s="375"/>
      <c r="D592" s="375"/>
      <c r="E592" s="1932" t="s">
        <v>1404</v>
      </c>
      <c r="F592" s="1933"/>
      <c r="G592" s="1933"/>
      <c r="H592" s="1934"/>
      <c r="I592" s="926" t="s">
        <v>2</v>
      </c>
      <c r="J592" s="1932" t="s">
        <v>740</v>
      </c>
      <c r="K592" s="1933"/>
      <c r="L592" s="1933"/>
      <c r="M592" s="1934"/>
      <c r="S592" s="372"/>
      <c r="T592" s="372"/>
      <c r="U592" s="372"/>
      <c r="V592" s="372"/>
      <c r="W592" s="372"/>
      <c r="X592" s="372"/>
      <c r="Y592" s="372"/>
      <c r="Z592" s="372"/>
      <c r="AA592" s="372"/>
    </row>
    <row r="593" spans="1:27" s="928" customFormat="1" ht="18" x14ac:dyDescent="0.35">
      <c r="A593" s="929"/>
      <c r="B593" s="927"/>
      <c r="C593" s="375"/>
      <c r="D593" s="375"/>
      <c r="E593" s="1284" t="s">
        <v>2186</v>
      </c>
      <c r="F593" s="946"/>
      <c r="G593" s="946"/>
      <c r="H593" s="946"/>
      <c r="I593" s="1356">
        <v>0.21</v>
      </c>
      <c r="J593" s="949" t="s">
        <v>2005</v>
      </c>
      <c r="K593" s="947"/>
      <c r="L593" s="953"/>
      <c r="M593" s="946"/>
      <c r="N593" s="372"/>
      <c r="O593" s="372"/>
      <c r="P593" s="372"/>
      <c r="Q593" s="372"/>
      <c r="R593" s="372"/>
      <c r="S593" s="372"/>
      <c r="T593" s="372"/>
      <c r="U593" s="372"/>
      <c r="V593" s="372"/>
      <c r="W593" s="372"/>
      <c r="X593" s="372"/>
      <c r="Y593" s="372"/>
      <c r="Z593" s="372"/>
      <c r="AA593" s="372"/>
    </row>
    <row r="594" spans="1:27" s="928" customFormat="1" ht="16.5" customHeight="1" x14ac:dyDescent="0.3">
      <c r="A594" s="929"/>
      <c r="B594" s="927"/>
      <c r="C594" s="375"/>
      <c r="D594" s="375"/>
      <c r="E594" s="1281" t="s">
        <v>2183</v>
      </c>
      <c r="F594" s="1281"/>
      <c r="G594" s="1281"/>
      <c r="H594" s="1281"/>
      <c r="I594" s="1281"/>
      <c r="J594" s="1281"/>
      <c r="K594" s="1281"/>
      <c r="L594" s="1281"/>
      <c r="M594" s="1281"/>
      <c r="N594" s="1281"/>
      <c r="O594" s="1281"/>
      <c r="P594" s="1281"/>
      <c r="Q594" s="1281"/>
      <c r="R594" s="1281"/>
      <c r="S594" s="1281"/>
      <c r="T594" s="1281"/>
      <c r="U594" s="372"/>
      <c r="V594" s="372"/>
      <c r="W594" s="372"/>
      <c r="X594" s="372"/>
      <c r="Y594" s="372"/>
      <c r="Z594" s="372"/>
      <c r="AA594" s="372"/>
    </row>
    <row r="595" spans="1:27" s="928" customFormat="1" ht="16.5" customHeight="1" x14ac:dyDescent="0.3">
      <c r="A595" s="929"/>
      <c r="B595" s="927"/>
      <c r="C595" s="375"/>
      <c r="D595" s="375"/>
      <c r="E595" s="1978" t="s">
        <v>2106</v>
      </c>
      <c r="F595" s="1978"/>
      <c r="G595" s="1978"/>
      <c r="H595" s="1978"/>
      <c r="I595" s="1251"/>
      <c r="J595" s="1251"/>
      <c r="K595" s="1251"/>
      <c r="L595" s="1251"/>
      <c r="M595" s="1251"/>
      <c r="N595" s="1251"/>
      <c r="O595" s="1251"/>
      <c r="P595" s="1251"/>
      <c r="Q595" s="1251"/>
      <c r="R595" s="1251"/>
      <c r="S595" s="1251"/>
      <c r="T595" s="1251"/>
      <c r="U595" s="372"/>
      <c r="V595" s="372"/>
      <c r="W595" s="372"/>
      <c r="X595" s="372"/>
      <c r="Y595" s="372"/>
      <c r="Z595" s="372"/>
      <c r="AA595" s="372"/>
    </row>
    <row r="596" spans="1:27" s="928" customFormat="1" ht="16.5" customHeight="1" x14ac:dyDescent="0.3">
      <c r="A596" s="929"/>
      <c r="B596" s="927"/>
      <c r="C596" s="375"/>
      <c r="D596" s="375"/>
      <c r="E596" s="1281" t="s">
        <v>2184</v>
      </c>
      <c r="F596" s="1251"/>
      <c r="G596" s="1251"/>
      <c r="H596" s="1251"/>
      <c r="I596" s="1251"/>
      <c r="J596" s="1251"/>
      <c r="K596" s="1251"/>
      <c r="L596" s="1251"/>
      <c r="M596" s="1251"/>
      <c r="N596" s="1251"/>
      <c r="O596" s="1251"/>
      <c r="P596" s="1251"/>
      <c r="Q596" s="1251"/>
      <c r="R596" s="1251"/>
      <c r="S596" s="1251"/>
      <c r="T596" s="1251"/>
      <c r="U596" s="372"/>
      <c r="V596" s="372"/>
      <c r="W596" s="372"/>
      <c r="X596" s="372"/>
      <c r="Y596" s="372"/>
      <c r="Z596" s="372"/>
      <c r="AA596" s="372"/>
    </row>
    <row r="597" spans="1:27" s="928" customFormat="1" ht="16.5" customHeight="1" x14ac:dyDescent="0.3">
      <c r="A597" s="929"/>
      <c r="B597" s="927"/>
      <c r="C597" s="375"/>
      <c r="D597" s="375"/>
      <c r="E597" s="1281"/>
      <c r="F597" s="1251"/>
      <c r="G597" s="1251"/>
      <c r="H597" s="1251"/>
      <c r="I597" s="1251"/>
      <c r="J597" s="1251"/>
      <c r="K597" s="1251"/>
      <c r="L597" s="1251"/>
      <c r="M597" s="1251"/>
      <c r="N597" s="1251"/>
      <c r="O597" s="1251"/>
      <c r="P597" s="1251"/>
      <c r="Q597" s="1251"/>
      <c r="R597" s="1251"/>
      <c r="S597" s="1251"/>
      <c r="T597" s="1251"/>
      <c r="U597" s="372"/>
      <c r="V597" s="372"/>
      <c r="W597" s="372"/>
      <c r="X597" s="372"/>
      <c r="Y597" s="372"/>
      <c r="Z597" s="372"/>
      <c r="AA597" s="372"/>
    </row>
    <row r="598" spans="1:27" s="928" customFormat="1" ht="16.5" customHeight="1" x14ac:dyDescent="0.3">
      <c r="A598" s="929"/>
      <c r="B598" s="927"/>
      <c r="C598" s="375"/>
      <c r="D598" s="375"/>
      <c r="E598" s="980" t="s">
        <v>2187</v>
      </c>
      <c r="F598" s="372"/>
      <c r="G598" s="372"/>
      <c r="H598" s="372"/>
      <c r="I598" s="372"/>
      <c r="J598" s="372"/>
      <c r="K598" s="372"/>
      <c r="L598" s="372"/>
      <c r="M598" s="372"/>
      <c r="N598" s="372"/>
      <c r="O598" s="372"/>
      <c r="P598" s="372"/>
      <c r="Q598" s="372"/>
      <c r="R598" s="372"/>
      <c r="S598" s="372"/>
      <c r="T598" s="372"/>
      <c r="U598" s="372"/>
      <c r="V598" s="372"/>
      <c r="W598" s="372"/>
      <c r="X598" s="372"/>
      <c r="Y598" s="372"/>
      <c r="Z598" s="372"/>
      <c r="AA598" s="372"/>
    </row>
    <row r="599" spans="1:27" s="928" customFormat="1" ht="16.5" customHeight="1" x14ac:dyDescent="0.3">
      <c r="A599" s="929"/>
      <c r="B599" s="927"/>
      <c r="C599" s="375"/>
      <c r="D599" s="375"/>
      <c r="E599" s="1255" t="s">
        <v>1407</v>
      </c>
      <c r="F599" s="1255">
        <v>2007</v>
      </c>
      <c r="G599" s="1255">
        <v>2008</v>
      </c>
      <c r="H599" s="1255">
        <v>2009</v>
      </c>
      <c r="I599" s="1255">
        <v>2010</v>
      </c>
      <c r="J599" s="1255">
        <v>2011</v>
      </c>
      <c r="K599" s="1255">
        <v>2012</v>
      </c>
      <c r="L599" s="1255">
        <v>2013</v>
      </c>
      <c r="M599" s="1255">
        <v>2014</v>
      </c>
      <c r="N599" s="1255">
        <v>2015</v>
      </c>
      <c r="O599" s="1255">
        <v>2016</v>
      </c>
      <c r="P599" s="1255">
        <v>2017</v>
      </c>
      <c r="Q599" s="1255">
        <v>2018</v>
      </c>
      <c r="R599" s="1255">
        <v>2019</v>
      </c>
      <c r="S599" s="1255">
        <v>2020</v>
      </c>
      <c r="T599" s="1255">
        <v>2021</v>
      </c>
      <c r="U599" s="1255">
        <v>2022</v>
      </c>
      <c r="V599" s="1533">
        <v>2023</v>
      </c>
      <c r="W599" s="372"/>
      <c r="X599" s="372"/>
      <c r="Y599" s="372"/>
      <c r="Z599" s="372"/>
      <c r="AA599" s="372"/>
    </row>
    <row r="600" spans="1:27" s="928" customFormat="1" ht="16.5" customHeight="1" x14ac:dyDescent="0.3">
      <c r="A600" s="929"/>
      <c r="B600" s="927"/>
      <c r="C600" s="375"/>
      <c r="D600" s="375"/>
      <c r="E600" s="956" t="s">
        <v>1408</v>
      </c>
      <c r="F600" s="954">
        <v>0.28000000000000003</v>
      </c>
      <c r="G600" s="954">
        <v>0.28000000000000003</v>
      </c>
      <c r="H600" s="954">
        <v>0.25</v>
      </c>
      <c r="I600" s="954">
        <v>0.26</v>
      </c>
      <c r="J600" s="954">
        <v>0.27</v>
      </c>
      <c r="K600" s="954">
        <v>0.28999999999999998</v>
      </c>
      <c r="L600" s="954">
        <v>0.28999999999999998</v>
      </c>
      <c r="M600" s="954">
        <v>0.28999999999999998</v>
      </c>
      <c r="N600" s="954">
        <v>0.28999999999999998</v>
      </c>
      <c r="O600" s="954">
        <v>0.28000000000000003</v>
      </c>
      <c r="P600" s="954">
        <v>0.28000000000000003</v>
      </c>
      <c r="Q600" s="954">
        <v>0.27</v>
      </c>
      <c r="R600" s="954">
        <v>0.27</v>
      </c>
      <c r="S600" s="954">
        <v>0.27</v>
      </c>
      <c r="T600" s="954">
        <v>0.25</v>
      </c>
      <c r="U600" s="954">
        <v>0.25</v>
      </c>
      <c r="V600" s="954">
        <v>0.24</v>
      </c>
      <c r="W600" s="372"/>
      <c r="X600" s="372"/>
      <c r="Y600" s="372"/>
      <c r="Z600" s="372"/>
      <c r="AA600" s="372"/>
    </row>
    <row r="601" spans="1:27" s="928" customFormat="1" ht="16.5" customHeight="1" x14ac:dyDescent="0.3">
      <c r="A601" s="929"/>
      <c r="B601" s="927"/>
      <c r="C601" s="375"/>
      <c r="D601" s="375"/>
      <c r="E601" s="956" t="s">
        <v>1409</v>
      </c>
      <c r="F601" s="954">
        <v>0.28999999999999998</v>
      </c>
      <c r="G601" s="954">
        <v>0.28999999999999998</v>
      </c>
      <c r="H601" s="954">
        <v>0.28000000000000003</v>
      </c>
      <c r="I601" s="954">
        <v>0.28000000000000003</v>
      </c>
      <c r="J601" s="954">
        <v>0.28000000000000003</v>
      </c>
      <c r="K601" s="954">
        <v>0.27</v>
      </c>
      <c r="L601" s="954">
        <v>0.27</v>
      </c>
      <c r="M601" s="954">
        <v>0.26</v>
      </c>
      <c r="N601" s="954">
        <v>0.24</v>
      </c>
      <c r="O601" s="954">
        <v>0.23</v>
      </c>
      <c r="P601" s="954">
        <v>0.23</v>
      </c>
      <c r="Q601" s="954">
        <v>0.23</v>
      </c>
      <c r="R601" s="954">
        <v>0.22</v>
      </c>
      <c r="S601" s="954">
        <v>0.22</v>
      </c>
      <c r="T601" s="954">
        <v>0.2</v>
      </c>
      <c r="U601" s="954">
        <v>0.22</v>
      </c>
      <c r="V601" s="954">
        <v>0.21</v>
      </c>
      <c r="W601" s="372"/>
      <c r="X601" s="372"/>
      <c r="Y601" s="372"/>
      <c r="Z601" s="372"/>
      <c r="AA601" s="372"/>
    </row>
    <row r="602" spans="1:27" s="928" customFormat="1" ht="16.5" customHeight="1" x14ac:dyDescent="0.3">
      <c r="A602" s="929"/>
      <c r="B602" s="927"/>
      <c r="C602" s="375"/>
      <c r="D602" s="375"/>
      <c r="E602" s="956" t="s">
        <v>1410</v>
      </c>
      <c r="F602" s="954">
        <v>0.24</v>
      </c>
      <c r="G602" s="954">
        <v>0.23</v>
      </c>
      <c r="H602" s="954">
        <v>0.24</v>
      </c>
      <c r="I602" s="954">
        <v>0.23</v>
      </c>
      <c r="J602" s="954">
        <v>0.23</v>
      </c>
      <c r="K602" s="954">
        <v>0.23</v>
      </c>
      <c r="L602" s="954">
        <v>0.23</v>
      </c>
      <c r="M602" s="954">
        <v>0.23</v>
      </c>
      <c r="N602" s="954">
        <v>0.23</v>
      </c>
      <c r="O602" s="954">
        <v>0.23</v>
      </c>
      <c r="P602" s="954">
        <v>0.22</v>
      </c>
      <c r="Q602" s="954">
        <v>0.21</v>
      </c>
      <c r="R602" s="954">
        <v>0.21</v>
      </c>
      <c r="S602" s="954">
        <v>0.2</v>
      </c>
      <c r="T602" s="954">
        <v>0.19</v>
      </c>
      <c r="U602" s="954">
        <v>0.19</v>
      </c>
      <c r="V602" s="954">
        <v>0.18</v>
      </c>
      <c r="W602" s="372"/>
      <c r="X602" s="372"/>
      <c r="Y602" s="372"/>
      <c r="Z602" s="372"/>
      <c r="AA602" s="372"/>
    </row>
    <row r="603" spans="1:27" s="928" customFormat="1" ht="16.5" customHeight="1" x14ac:dyDescent="0.3">
      <c r="A603" s="929"/>
      <c r="B603" s="927"/>
      <c r="C603" s="375"/>
      <c r="D603" s="375"/>
      <c r="E603" s="956" t="s">
        <v>1411</v>
      </c>
      <c r="F603" s="954">
        <v>0.24</v>
      </c>
      <c r="G603" s="954">
        <v>0.23</v>
      </c>
      <c r="H603" s="954">
        <v>0.22</v>
      </c>
      <c r="I603" s="954">
        <v>0.22</v>
      </c>
      <c r="J603" s="954">
        <v>0.21</v>
      </c>
      <c r="K603" s="954">
        <v>0.21</v>
      </c>
      <c r="L603" s="954">
        <v>0.21</v>
      </c>
      <c r="M603" s="954">
        <v>0.21</v>
      </c>
      <c r="N603" s="954">
        <v>0.21</v>
      </c>
      <c r="O603" s="954">
        <v>0.21</v>
      </c>
      <c r="P603" s="954">
        <v>0.21</v>
      </c>
      <c r="Q603" s="954">
        <v>0.21</v>
      </c>
      <c r="R603" s="954">
        <v>0.21</v>
      </c>
      <c r="S603" s="954">
        <v>0.21</v>
      </c>
      <c r="T603" s="954">
        <v>0.21</v>
      </c>
      <c r="U603" s="954">
        <v>0.21</v>
      </c>
      <c r="V603" s="954">
        <v>0.2</v>
      </c>
      <c r="W603" s="372"/>
      <c r="X603" s="372"/>
      <c r="Y603" s="372"/>
      <c r="Z603" s="372"/>
      <c r="AA603" s="372"/>
    </row>
    <row r="604" spans="1:27" s="928" customFormat="1" ht="16.5" customHeight="1" x14ac:dyDescent="0.3">
      <c r="A604" s="929"/>
      <c r="B604" s="927"/>
      <c r="C604" s="375"/>
      <c r="D604" s="375"/>
      <c r="E604" s="956" t="s">
        <v>1412</v>
      </c>
      <c r="F604" s="954">
        <v>0.24</v>
      </c>
      <c r="G604" s="954">
        <v>0.23</v>
      </c>
      <c r="H604" s="954">
        <v>0.22</v>
      </c>
      <c r="I604" s="954">
        <v>0.21</v>
      </c>
      <c r="J604" s="954">
        <v>0.21</v>
      </c>
      <c r="K604" s="954">
        <v>0.21</v>
      </c>
      <c r="L604" s="954">
        <v>0.21</v>
      </c>
      <c r="M604" s="954">
        <v>0.21</v>
      </c>
      <c r="N604" s="954">
        <v>0.21</v>
      </c>
      <c r="O604" s="954">
        <v>0.21</v>
      </c>
      <c r="P604" s="954">
        <v>0.21</v>
      </c>
      <c r="Q604" s="954">
        <v>0.21</v>
      </c>
      <c r="R604" s="954">
        <v>0.21</v>
      </c>
      <c r="S604" s="954">
        <v>0.21</v>
      </c>
      <c r="T604" s="954">
        <v>0.21</v>
      </c>
      <c r="U604" s="954">
        <v>0.21</v>
      </c>
      <c r="V604" s="954">
        <v>0.21</v>
      </c>
      <c r="W604" s="372"/>
      <c r="X604" s="372"/>
      <c r="Y604" s="372"/>
      <c r="Z604" s="372"/>
      <c r="AA604" s="372"/>
    </row>
    <row r="605" spans="1:27" s="928" customFormat="1" ht="16.5" customHeight="1" x14ac:dyDescent="0.3">
      <c r="A605" s="929"/>
      <c r="B605" s="927"/>
      <c r="C605" s="375"/>
      <c r="D605" s="375"/>
      <c r="E605" s="956" t="s">
        <v>1413</v>
      </c>
      <c r="F605" s="954">
        <v>0.24</v>
      </c>
      <c r="G605" s="954">
        <v>0.24</v>
      </c>
      <c r="H605" s="954">
        <v>0.23</v>
      </c>
      <c r="I605" s="954">
        <v>0.22</v>
      </c>
      <c r="J605" s="954">
        <v>0.21</v>
      </c>
      <c r="K605" s="954">
        <v>0.22</v>
      </c>
      <c r="L605" s="954">
        <v>0.21</v>
      </c>
      <c r="M605" s="954">
        <v>0.22</v>
      </c>
      <c r="N605" s="954">
        <v>0.21</v>
      </c>
      <c r="O605" s="954">
        <v>0.21</v>
      </c>
      <c r="P605" s="954">
        <v>0.21</v>
      </c>
      <c r="Q605" s="954">
        <v>0.21</v>
      </c>
      <c r="R605" s="954">
        <v>0.21</v>
      </c>
      <c r="S605" s="954">
        <v>0.21</v>
      </c>
      <c r="T605" s="954">
        <v>0.2</v>
      </c>
      <c r="U605" s="954">
        <v>0.2</v>
      </c>
      <c r="V605" s="954">
        <v>0.2</v>
      </c>
      <c r="W605" s="372"/>
      <c r="X605" s="372"/>
      <c r="Y605" s="372"/>
      <c r="Z605" s="372"/>
      <c r="AA605" s="372"/>
    </row>
    <row r="606" spans="1:27" s="928" customFormat="1" ht="16.5" customHeight="1" x14ac:dyDescent="0.3">
      <c r="A606" s="929"/>
      <c r="B606" s="927"/>
      <c r="C606" s="375"/>
      <c r="D606" s="375"/>
      <c r="E606" s="956" t="s">
        <v>1414</v>
      </c>
      <c r="F606" s="954">
        <v>0.24</v>
      </c>
      <c r="G606" s="954">
        <v>0.23</v>
      </c>
      <c r="H606" s="954">
        <v>0.23</v>
      </c>
      <c r="I606" s="954">
        <v>0.23</v>
      </c>
      <c r="J606" s="954">
        <v>0.22</v>
      </c>
      <c r="K606" s="954">
        <v>0.22</v>
      </c>
      <c r="L606" s="954">
        <v>0.22</v>
      </c>
      <c r="M606" s="954">
        <v>0.22</v>
      </c>
      <c r="N606" s="954">
        <v>0.22</v>
      </c>
      <c r="O606" s="954">
        <v>0.21</v>
      </c>
      <c r="P606" s="954">
        <v>0.21</v>
      </c>
      <c r="Q606" s="954">
        <v>0.21</v>
      </c>
      <c r="R606" s="954">
        <v>0.2</v>
      </c>
      <c r="S606" s="954">
        <v>0.2</v>
      </c>
      <c r="T606" s="954">
        <v>0.2</v>
      </c>
      <c r="U606" s="954">
        <v>0.19</v>
      </c>
      <c r="V606" s="954">
        <v>0.19</v>
      </c>
      <c r="W606" s="372"/>
      <c r="X606" s="372"/>
      <c r="Y606" s="372"/>
      <c r="Z606" s="372"/>
      <c r="AA606" s="372"/>
    </row>
    <row r="607" spans="1:27" s="928" customFormat="1" ht="16.5" customHeight="1" x14ac:dyDescent="0.3">
      <c r="A607" s="929"/>
      <c r="B607" s="927"/>
      <c r="C607" s="375"/>
      <c r="D607" s="375"/>
      <c r="E607" s="956" t="s">
        <v>1415</v>
      </c>
      <c r="F607" s="954">
        <v>0.24</v>
      </c>
      <c r="G607" s="954">
        <v>0.23</v>
      </c>
      <c r="H607" s="954">
        <v>0.22</v>
      </c>
      <c r="I607" s="954">
        <v>0.22</v>
      </c>
      <c r="J607" s="954">
        <v>0.22</v>
      </c>
      <c r="K607" s="954">
        <v>0.21</v>
      </c>
      <c r="L607" s="954">
        <v>0.21</v>
      </c>
      <c r="M607" s="954">
        <v>0.21</v>
      </c>
      <c r="N607" s="954">
        <v>0.21</v>
      </c>
      <c r="O607" s="954">
        <v>0.21</v>
      </c>
      <c r="P607" s="954">
        <v>0.21</v>
      </c>
      <c r="Q607" s="954">
        <v>0.21</v>
      </c>
      <c r="R607" s="954">
        <v>0.21</v>
      </c>
      <c r="S607" s="954">
        <v>0.21</v>
      </c>
      <c r="T607" s="954">
        <v>0.2</v>
      </c>
      <c r="U607" s="954">
        <v>0.2</v>
      </c>
      <c r="V607" s="954">
        <v>0.2</v>
      </c>
      <c r="W607" s="372"/>
      <c r="X607" s="372"/>
      <c r="Y607" s="372"/>
      <c r="Z607" s="372"/>
      <c r="AA607" s="372"/>
    </row>
    <row r="608" spans="1:27" s="928" customFormat="1" ht="16.5" customHeight="1" x14ac:dyDescent="0.3">
      <c r="A608" s="929"/>
      <c r="B608" s="927"/>
      <c r="C608" s="375"/>
      <c r="D608" s="375"/>
      <c r="E608" s="956" t="s">
        <v>1416</v>
      </c>
      <c r="F608" s="954">
        <v>0.28999999999999998</v>
      </c>
      <c r="G608" s="954">
        <v>0.28000000000000003</v>
      </c>
      <c r="H608" s="954">
        <v>0.27</v>
      </c>
      <c r="I608" s="954">
        <v>0.27</v>
      </c>
      <c r="J608" s="954">
        <v>0.26</v>
      </c>
      <c r="K608" s="954">
        <v>0.26</v>
      </c>
      <c r="L608" s="954">
        <v>0.26</v>
      </c>
      <c r="M608" s="954">
        <v>0.26</v>
      </c>
      <c r="N608" s="954">
        <v>0.25</v>
      </c>
      <c r="O608" s="954">
        <v>0.25</v>
      </c>
      <c r="P608" s="954">
        <v>0.24</v>
      </c>
      <c r="Q608" s="954">
        <v>0.23</v>
      </c>
      <c r="R608" s="954">
        <v>0.23</v>
      </c>
      <c r="S608" s="954">
        <v>0.22</v>
      </c>
      <c r="T608" s="954">
        <v>0.21</v>
      </c>
      <c r="U608" s="954">
        <v>0.2</v>
      </c>
      <c r="V608" s="954">
        <v>0.21</v>
      </c>
      <c r="W608" s="372"/>
      <c r="X608" s="372"/>
      <c r="Y608" s="372"/>
      <c r="Z608" s="372"/>
      <c r="AA608" s="372"/>
    </row>
    <row r="609" spans="1:27" s="928" customFormat="1" ht="16.5" customHeight="1" x14ac:dyDescent="0.3">
      <c r="A609" s="929"/>
      <c r="B609" s="927"/>
      <c r="C609" s="375"/>
      <c r="D609" s="375"/>
      <c r="E609" s="956" t="s">
        <v>1417</v>
      </c>
      <c r="F609" s="954">
        <v>0.28999999999999998</v>
      </c>
      <c r="G609" s="954">
        <v>0.28999999999999998</v>
      </c>
      <c r="H609" s="954">
        <v>0.28999999999999998</v>
      </c>
      <c r="I609" s="954">
        <v>0.28000000000000003</v>
      </c>
      <c r="J609" s="954">
        <v>0.28000000000000003</v>
      </c>
      <c r="K609" s="954">
        <v>0.28000000000000003</v>
      </c>
      <c r="L609" s="954">
        <v>0.28999999999999998</v>
      </c>
      <c r="M609" s="954">
        <v>0.28999999999999998</v>
      </c>
      <c r="N609" s="954">
        <v>0.28000000000000003</v>
      </c>
      <c r="O609" s="954">
        <v>0.28999999999999998</v>
      </c>
      <c r="P609" s="954">
        <v>0.28999999999999998</v>
      </c>
      <c r="Q609" s="954">
        <v>0.28999999999999998</v>
      </c>
      <c r="R609" s="954">
        <v>0.28999999999999998</v>
      </c>
      <c r="S609" s="954">
        <v>0.28000000000000003</v>
      </c>
      <c r="T609" s="954">
        <v>0.28999999999999998</v>
      </c>
      <c r="U609" s="954">
        <v>0.28999999999999998</v>
      </c>
      <c r="V609" s="954">
        <v>0.28000000000000003</v>
      </c>
      <c r="W609" s="372"/>
      <c r="X609" s="372"/>
      <c r="Y609" s="372"/>
      <c r="Z609" s="372"/>
      <c r="AA609" s="372"/>
    </row>
    <row r="610" spans="1:27" s="928" customFormat="1" ht="16.5" customHeight="1" x14ac:dyDescent="0.3">
      <c r="A610" s="929"/>
      <c r="B610" s="927"/>
      <c r="C610" s="375"/>
      <c r="D610" s="375"/>
      <c r="E610" s="956" t="s">
        <v>1418</v>
      </c>
      <c r="F610" s="954">
        <v>0.24</v>
      </c>
      <c r="G610" s="954">
        <v>0.24</v>
      </c>
      <c r="H610" s="954">
        <v>0.24</v>
      </c>
      <c r="I610" s="954">
        <v>0.24</v>
      </c>
      <c r="J610" s="954">
        <v>0.22</v>
      </c>
      <c r="K610" s="954">
        <v>0.23</v>
      </c>
      <c r="L610" s="954">
        <v>0.23</v>
      </c>
      <c r="M610" s="954">
        <v>0.23</v>
      </c>
      <c r="N610" s="954">
        <v>0.22</v>
      </c>
      <c r="O610" s="954">
        <v>0.22</v>
      </c>
      <c r="P610" s="954">
        <v>0.22</v>
      </c>
      <c r="Q610" s="954">
        <v>0.21</v>
      </c>
      <c r="R610" s="954">
        <v>0.2</v>
      </c>
      <c r="S610" s="954">
        <v>0.2</v>
      </c>
      <c r="T610" s="954">
        <v>0.19</v>
      </c>
      <c r="U610" s="954">
        <v>0.19</v>
      </c>
      <c r="V610" s="954">
        <v>0.18</v>
      </c>
      <c r="W610" s="372"/>
      <c r="X610" s="372"/>
      <c r="Y610" s="372"/>
      <c r="Z610" s="372"/>
      <c r="AA610" s="372"/>
    </row>
    <row r="611" spans="1:27" s="928" customFormat="1" ht="16.5" customHeight="1" x14ac:dyDescent="0.3">
      <c r="A611" s="929"/>
      <c r="B611" s="927"/>
      <c r="C611" s="375"/>
      <c r="D611" s="375"/>
      <c r="E611" s="956" t="s">
        <v>1419</v>
      </c>
      <c r="F611" s="954">
        <v>0.24</v>
      </c>
      <c r="G611" s="954">
        <v>0.23</v>
      </c>
      <c r="H611" s="954">
        <v>0.23</v>
      </c>
      <c r="I611" s="954">
        <v>0.22</v>
      </c>
      <c r="J611" s="954">
        <v>0.2</v>
      </c>
      <c r="K611" s="954">
        <v>0.19</v>
      </c>
      <c r="L611" s="954">
        <v>0.19</v>
      </c>
      <c r="M611" s="954">
        <v>0.19</v>
      </c>
      <c r="N611" s="954">
        <v>0.19</v>
      </c>
      <c r="O611" s="954">
        <v>0.19</v>
      </c>
      <c r="P611" s="954">
        <v>0.19</v>
      </c>
      <c r="Q611" s="954">
        <v>0.19</v>
      </c>
      <c r="R611" s="954">
        <v>0.19</v>
      </c>
      <c r="S611" s="954">
        <v>0.19</v>
      </c>
      <c r="T611" s="954">
        <v>0.19</v>
      </c>
      <c r="U611" s="954">
        <v>0.18</v>
      </c>
      <c r="V611" s="954">
        <v>0.18</v>
      </c>
      <c r="W611" s="372"/>
      <c r="X611" s="372"/>
      <c r="Y611" s="372"/>
      <c r="Z611" s="372"/>
      <c r="AA611" s="372"/>
    </row>
    <row r="612" spans="1:27" s="928" customFormat="1" ht="16.5" customHeight="1" x14ac:dyDescent="0.3">
      <c r="A612" s="929"/>
      <c r="B612" s="927"/>
      <c r="C612" s="375"/>
      <c r="D612" s="375"/>
      <c r="E612" s="956" t="s">
        <v>1420</v>
      </c>
      <c r="F612" s="954">
        <v>0.25</v>
      </c>
      <c r="G612" s="954">
        <v>0.24</v>
      </c>
      <c r="H612" s="954">
        <v>0.23</v>
      </c>
      <c r="I612" s="954">
        <v>0.22</v>
      </c>
      <c r="J612" s="954">
        <v>0.22</v>
      </c>
      <c r="K612" s="954">
        <v>0.21</v>
      </c>
      <c r="L612" s="954">
        <v>0.21</v>
      </c>
      <c r="M612" s="954">
        <v>0.21</v>
      </c>
      <c r="N612" s="954">
        <v>0.21</v>
      </c>
      <c r="O612" s="954">
        <v>0.21</v>
      </c>
      <c r="P612" s="954">
        <v>0.21</v>
      </c>
      <c r="Q612" s="954">
        <v>0.21</v>
      </c>
      <c r="R612" s="954">
        <v>0.21</v>
      </c>
      <c r="S612" s="954">
        <v>0.21</v>
      </c>
      <c r="T612" s="954">
        <v>0.2</v>
      </c>
      <c r="U612" s="954">
        <v>0.2</v>
      </c>
      <c r="V612" s="954">
        <v>0.2</v>
      </c>
      <c r="W612" s="372"/>
      <c r="X612" s="372"/>
      <c r="Y612" s="372"/>
      <c r="Z612" s="372"/>
      <c r="AA612" s="372"/>
    </row>
    <row r="613" spans="1:27" s="928" customFormat="1" ht="16.5" customHeight="1" x14ac:dyDescent="0.3">
      <c r="A613" s="929"/>
      <c r="B613" s="927"/>
      <c r="C613" s="375"/>
      <c r="D613" s="375"/>
      <c r="E613" s="956" t="s">
        <v>1421</v>
      </c>
      <c r="F613" s="954">
        <v>0.23</v>
      </c>
      <c r="G613" s="954">
        <v>0.22</v>
      </c>
      <c r="H613" s="954">
        <v>0.21</v>
      </c>
      <c r="I613" s="954">
        <v>0.2</v>
      </c>
      <c r="J613" s="954">
        <v>0.2</v>
      </c>
      <c r="K613" s="954">
        <v>0.22</v>
      </c>
      <c r="L613" s="954">
        <v>0.22</v>
      </c>
      <c r="M613" s="954">
        <v>0.21</v>
      </c>
      <c r="N613" s="954">
        <v>0.22</v>
      </c>
      <c r="O613" s="954">
        <v>0.22</v>
      </c>
      <c r="P613" s="954">
        <v>0.22</v>
      </c>
      <c r="Q613" s="954">
        <v>0.22</v>
      </c>
      <c r="R613" s="954">
        <v>0.22</v>
      </c>
      <c r="S613" s="954">
        <v>0.22</v>
      </c>
      <c r="T613" s="954">
        <v>0.22</v>
      </c>
      <c r="U613" s="954">
        <v>0.22</v>
      </c>
      <c r="V613" s="954">
        <v>0.22</v>
      </c>
      <c r="W613" s="372"/>
      <c r="X613" s="372"/>
      <c r="Y613" s="372"/>
      <c r="Z613" s="372"/>
      <c r="AA613" s="372"/>
    </row>
    <row r="614" spans="1:27" s="928" customFormat="1" ht="16.5" customHeight="1" x14ac:dyDescent="0.3">
      <c r="A614" s="929"/>
      <c r="B614" s="927"/>
      <c r="C614" s="375"/>
      <c r="D614" s="375"/>
      <c r="E614" s="956" t="s">
        <v>1422</v>
      </c>
      <c r="F614" s="954">
        <v>0.28999999999999998</v>
      </c>
      <c r="G614" s="954">
        <v>0.28999999999999998</v>
      </c>
      <c r="H614" s="954">
        <v>0.3</v>
      </c>
      <c r="I614" s="954">
        <v>0.28999999999999998</v>
      </c>
      <c r="J614" s="954">
        <v>0.27</v>
      </c>
      <c r="K614" s="954">
        <v>0.27</v>
      </c>
      <c r="L614" s="954">
        <v>0.25</v>
      </c>
      <c r="M614" s="954">
        <v>0.26</v>
      </c>
      <c r="N614" s="954">
        <v>0.26</v>
      </c>
      <c r="O614" s="954">
        <v>0.26</v>
      </c>
      <c r="P614" s="954">
        <v>0.25</v>
      </c>
      <c r="Q614" s="954">
        <v>0.25</v>
      </c>
      <c r="R614" s="954">
        <v>0.24</v>
      </c>
      <c r="S614" s="954">
        <v>0.23</v>
      </c>
      <c r="T614" s="954">
        <v>0.23</v>
      </c>
      <c r="U614" s="954">
        <v>0.24</v>
      </c>
      <c r="V614" s="954">
        <v>0.23</v>
      </c>
      <c r="W614" s="372"/>
      <c r="X614" s="372"/>
      <c r="Y614" s="372"/>
      <c r="Z614" s="372"/>
      <c r="AA614" s="372"/>
    </row>
    <row r="615" spans="1:27" s="928" customFormat="1" ht="16.5" customHeight="1" x14ac:dyDescent="0.3">
      <c r="A615" s="929"/>
      <c r="B615" s="927"/>
      <c r="C615" s="375"/>
      <c r="D615" s="375"/>
      <c r="E615" s="956" t="s">
        <v>1423</v>
      </c>
      <c r="F615" s="954">
        <v>0.21</v>
      </c>
      <c r="G615" s="954">
        <v>0.21</v>
      </c>
      <c r="H615" s="954">
        <v>0.2</v>
      </c>
      <c r="I615" s="954">
        <v>0.2</v>
      </c>
      <c r="J615" s="954">
        <v>0.18</v>
      </c>
      <c r="K615" s="954">
        <v>0.18</v>
      </c>
      <c r="L615" s="954">
        <v>0.18</v>
      </c>
      <c r="M615" s="954">
        <v>0.18</v>
      </c>
      <c r="N615" s="954">
        <v>0.18</v>
      </c>
      <c r="O615" s="954">
        <v>0.18</v>
      </c>
      <c r="P615" s="954">
        <v>0.18</v>
      </c>
      <c r="Q615" s="954">
        <v>0.18</v>
      </c>
      <c r="R615" s="954">
        <v>0.18</v>
      </c>
      <c r="S615" s="954">
        <v>0.18</v>
      </c>
      <c r="T615" s="954">
        <v>0.18</v>
      </c>
      <c r="U615" s="954">
        <v>0.18</v>
      </c>
      <c r="V615" s="954">
        <v>0.18</v>
      </c>
      <c r="W615" s="372"/>
      <c r="X615" s="372"/>
      <c r="Y615" s="372"/>
      <c r="Z615" s="372"/>
      <c r="AA615" s="372"/>
    </row>
    <row r="616" spans="1:27" s="928" customFormat="1" ht="16.5" customHeight="1" x14ac:dyDescent="0.3">
      <c r="A616" s="929"/>
      <c r="B616" s="927"/>
      <c r="C616" s="375"/>
      <c r="D616" s="375"/>
      <c r="E616" s="956" t="s">
        <v>1424</v>
      </c>
      <c r="F616" s="954">
        <v>0.24</v>
      </c>
      <c r="G616" s="954">
        <v>0.23</v>
      </c>
      <c r="H616" s="954">
        <v>0.23</v>
      </c>
      <c r="I616" s="954">
        <v>0.23</v>
      </c>
      <c r="J616" s="954">
        <v>0.22</v>
      </c>
      <c r="K616" s="954">
        <v>0.23</v>
      </c>
      <c r="L616" s="954">
        <v>0.23</v>
      </c>
      <c r="M616" s="954">
        <v>0.22</v>
      </c>
      <c r="N616" s="954">
        <v>0.22</v>
      </c>
      <c r="O616" s="954">
        <v>0.23</v>
      </c>
      <c r="P616" s="954">
        <v>0.23</v>
      </c>
      <c r="Q616" s="954">
        <v>0.23</v>
      </c>
      <c r="R616" s="954">
        <v>0.22</v>
      </c>
      <c r="S616" s="954">
        <v>0.22</v>
      </c>
      <c r="T616" s="954">
        <v>0.22</v>
      </c>
      <c r="U616" s="954">
        <v>0.22</v>
      </c>
      <c r="V616" s="954">
        <v>0.22</v>
      </c>
      <c r="W616" s="372"/>
      <c r="X616" s="372"/>
      <c r="Y616" s="372"/>
      <c r="Z616" s="372"/>
      <c r="AA616" s="372"/>
    </row>
    <row r="617" spans="1:27" s="928" customFormat="1" ht="16.5" customHeight="1" x14ac:dyDescent="0.3">
      <c r="A617" s="929"/>
      <c r="B617" s="927"/>
      <c r="C617" s="375"/>
      <c r="D617" s="375"/>
      <c r="E617" s="956" t="s">
        <v>1425</v>
      </c>
      <c r="F617" s="954">
        <v>0.25</v>
      </c>
      <c r="G617" s="954">
        <v>0.25</v>
      </c>
      <c r="H617" s="954">
        <v>0.23</v>
      </c>
      <c r="I617" s="954">
        <v>0.23</v>
      </c>
      <c r="J617" s="954">
        <v>0.23</v>
      </c>
      <c r="K617" s="954">
        <v>0.23</v>
      </c>
      <c r="L617" s="954">
        <v>0.24</v>
      </c>
      <c r="M617" s="954">
        <v>0.24</v>
      </c>
      <c r="N617" s="954">
        <v>0.24</v>
      </c>
      <c r="O617" s="954">
        <v>0.24</v>
      </c>
      <c r="P617" s="954">
        <v>0.24</v>
      </c>
      <c r="Q617" s="954">
        <v>0.23</v>
      </c>
      <c r="R617" s="954">
        <v>0.22</v>
      </c>
      <c r="S617" s="954">
        <v>0.22</v>
      </c>
      <c r="T617" s="954">
        <v>0.22</v>
      </c>
      <c r="U617" s="954">
        <v>0.22</v>
      </c>
      <c r="V617" s="954">
        <v>0.22</v>
      </c>
      <c r="W617" s="372"/>
      <c r="X617" s="372"/>
      <c r="Y617" s="372"/>
      <c r="Z617" s="372"/>
      <c r="AA617" s="372"/>
    </row>
    <row r="618" spans="1:27" s="928" customFormat="1" ht="16.5" customHeight="1" x14ac:dyDescent="0.3">
      <c r="A618" s="929"/>
      <c r="B618" s="927"/>
      <c r="C618" s="375"/>
      <c r="D618" s="375"/>
      <c r="E618" s="956" t="s">
        <v>1426</v>
      </c>
      <c r="F618" s="954">
        <v>0.22</v>
      </c>
      <c r="G618" s="954">
        <v>0.22</v>
      </c>
      <c r="H618" s="954">
        <v>0.21</v>
      </c>
      <c r="I618" s="954">
        <v>0.21</v>
      </c>
      <c r="J618" s="954">
        <v>0.2</v>
      </c>
      <c r="K618" s="954">
        <v>0.2</v>
      </c>
      <c r="L618" s="954">
        <v>0.2</v>
      </c>
      <c r="M618" s="954">
        <v>0.2</v>
      </c>
      <c r="N618" s="954">
        <v>0.2</v>
      </c>
      <c r="O618" s="954">
        <v>0.2</v>
      </c>
      <c r="P618" s="954">
        <v>0.2</v>
      </c>
      <c r="Q618" s="954">
        <v>0.19</v>
      </c>
      <c r="R618" s="954">
        <v>0.19</v>
      </c>
      <c r="S618" s="954">
        <v>0.19</v>
      </c>
      <c r="T618" s="954">
        <v>0.19</v>
      </c>
      <c r="U618" s="954">
        <v>0.18</v>
      </c>
      <c r="V618" s="954">
        <v>0.18</v>
      </c>
      <c r="W618" s="372"/>
      <c r="X618" s="372"/>
      <c r="Y618" s="372"/>
      <c r="Z618" s="372"/>
      <c r="AA618" s="372"/>
    </row>
    <row r="619" spans="1:27" s="928" customFormat="1" ht="16.5" customHeight="1" x14ac:dyDescent="0.3">
      <c r="A619" s="929"/>
      <c r="B619" s="927"/>
      <c r="C619" s="375"/>
      <c r="D619" s="375"/>
      <c r="E619" s="956" t="s">
        <v>1427</v>
      </c>
      <c r="F619" s="954">
        <v>0.24</v>
      </c>
      <c r="G619" s="954">
        <v>0.23</v>
      </c>
      <c r="H619" s="954">
        <v>0.22</v>
      </c>
      <c r="I619" s="954">
        <v>0.22</v>
      </c>
      <c r="J619" s="954">
        <v>0.21</v>
      </c>
      <c r="K619" s="954">
        <v>0.21</v>
      </c>
      <c r="L619" s="954">
        <v>0.21</v>
      </c>
      <c r="M619" s="954">
        <v>0.21</v>
      </c>
      <c r="N619" s="954">
        <v>0.21</v>
      </c>
      <c r="O619" s="954">
        <v>0.21</v>
      </c>
      <c r="P619" s="954">
        <v>0.21</v>
      </c>
      <c r="Q619" s="954">
        <v>0.21</v>
      </c>
      <c r="R619" s="954">
        <v>0.21</v>
      </c>
      <c r="S619" s="954">
        <v>0.21</v>
      </c>
      <c r="T619" s="954">
        <v>0.21</v>
      </c>
      <c r="U619" s="954">
        <v>0.21</v>
      </c>
      <c r="V619" s="954">
        <v>0.21</v>
      </c>
      <c r="W619" s="372"/>
      <c r="X619" s="372"/>
      <c r="Y619" s="372"/>
      <c r="Z619" s="372"/>
      <c r="AA619" s="372"/>
    </row>
    <row r="620" spans="1:27" s="928" customFormat="1" ht="16.5" customHeight="1" x14ac:dyDescent="0.3">
      <c r="A620" s="929"/>
      <c r="B620" s="927"/>
      <c r="C620" s="375"/>
      <c r="D620" s="375"/>
      <c r="E620" s="956" t="s">
        <v>1428</v>
      </c>
      <c r="F620" s="954">
        <v>0.26</v>
      </c>
      <c r="G620" s="954">
        <v>0.25</v>
      </c>
      <c r="H620" s="954">
        <v>0.24</v>
      </c>
      <c r="I620" s="954">
        <v>0.25</v>
      </c>
      <c r="J620" s="954">
        <v>0.24</v>
      </c>
      <c r="K620" s="954">
        <v>0.25</v>
      </c>
      <c r="L620" s="954">
        <v>0.25</v>
      </c>
      <c r="M620" s="954">
        <v>0.25</v>
      </c>
      <c r="N620" s="954">
        <v>0.24</v>
      </c>
      <c r="O620" s="954">
        <v>0.24</v>
      </c>
      <c r="P620" s="954">
        <v>0.24</v>
      </c>
      <c r="Q620" s="954">
        <v>0.23</v>
      </c>
      <c r="R620" s="954">
        <v>0.23</v>
      </c>
      <c r="S620" s="954">
        <v>0.22</v>
      </c>
      <c r="T620" s="954">
        <v>0.22</v>
      </c>
      <c r="U620" s="954">
        <v>0.21</v>
      </c>
      <c r="V620" s="954">
        <v>0.21</v>
      </c>
      <c r="W620" s="372"/>
      <c r="X620" s="372"/>
      <c r="Y620" s="372"/>
      <c r="Z620" s="372"/>
      <c r="AA620" s="372"/>
    </row>
    <row r="621" spans="1:27" s="928" customFormat="1" ht="16.5" customHeight="1" x14ac:dyDescent="0.3">
      <c r="A621" s="929"/>
      <c r="B621" s="927"/>
      <c r="C621" s="375"/>
      <c r="D621" s="375"/>
      <c r="E621" s="956" t="s">
        <v>1429</v>
      </c>
      <c r="F621" s="954">
        <v>0.24</v>
      </c>
      <c r="G621" s="954">
        <v>0.24</v>
      </c>
      <c r="H621" s="954">
        <v>0.24</v>
      </c>
      <c r="I621" s="954">
        <v>0.22</v>
      </c>
      <c r="J621" s="954">
        <v>0.22</v>
      </c>
      <c r="K621" s="954">
        <v>0.22</v>
      </c>
      <c r="L621" s="954">
        <v>0.22</v>
      </c>
      <c r="M621" s="954">
        <v>0.21</v>
      </c>
      <c r="N621" s="954">
        <v>0.21</v>
      </c>
      <c r="O621" s="954">
        <v>0.21</v>
      </c>
      <c r="P621" s="954">
        <v>0.21</v>
      </c>
      <c r="Q621" s="954">
        <v>0.21</v>
      </c>
      <c r="R621" s="954">
        <v>0.2</v>
      </c>
      <c r="S621" s="954">
        <v>0.2</v>
      </c>
      <c r="T621" s="954">
        <v>0.2</v>
      </c>
      <c r="U621" s="954">
        <v>0.19</v>
      </c>
      <c r="V621" s="954">
        <v>0.19</v>
      </c>
      <c r="W621" s="372"/>
      <c r="X621" s="372"/>
      <c r="Y621" s="372"/>
      <c r="Z621" s="372"/>
      <c r="AA621" s="372"/>
    </row>
    <row r="622" spans="1:27" s="928" customFormat="1" ht="16.5" customHeight="1" x14ac:dyDescent="0.3">
      <c r="A622" s="929"/>
      <c r="B622" s="927"/>
      <c r="C622" s="375"/>
      <c r="D622" s="375"/>
      <c r="E622" s="956" t="s">
        <v>1430</v>
      </c>
      <c r="F622" s="954">
        <v>0.27</v>
      </c>
      <c r="G622" s="954">
        <v>0.27</v>
      </c>
      <c r="H622" s="954">
        <v>0.26</v>
      </c>
      <c r="I622" s="954">
        <v>0.26</v>
      </c>
      <c r="J622" s="954">
        <v>0.24</v>
      </c>
      <c r="K622" s="954">
        <v>0.21</v>
      </c>
      <c r="L622" s="954">
        <v>0.21</v>
      </c>
      <c r="M622" s="954">
        <v>0.21</v>
      </c>
      <c r="N622" s="954">
        <v>0.21</v>
      </c>
      <c r="O622" s="954">
        <v>0.21</v>
      </c>
      <c r="P622" s="954">
        <v>0.21</v>
      </c>
      <c r="Q622" s="954">
        <v>0.21</v>
      </c>
      <c r="R622" s="954">
        <v>0.22</v>
      </c>
      <c r="S622" s="954">
        <v>0.21</v>
      </c>
      <c r="T622" s="954">
        <v>0.21</v>
      </c>
      <c r="U622" s="954">
        <v>0.21</v>
      </c>
      <c r="V622" s="954">
        <v>0.21</v>
      </c>
      <c r="W622" s="372"/>
      <c r="X622" s="372"/>
      <c r="Y622" s="372"/>
      <c r="Z622" s="372"/>
      <c r="AA622" s="372"/>
    </row>
    <row r="623" spans="1:27" s="928" customFormat="1" ht="16.5" customHeight="1" x14ac:dyDescent="0.3">
      <c r="A623" s="929"/>
      <c r="B623" s="927"/>
      <c r="C623" s="375"/>
      <c r="D623" s="375"/>
      <c r="E623" s="956" t="s">
        <v>1431</v>
      </c>
      <c r="F623" s="954">
        <v>0.22</v>
      </c>
      <c r="G623" s="954">
        <v>0.23</v>
      </c>
      <c r="H623" s="954">
        <v>0.23</v>
      </c>
      <c r="I623" s="954">
        <v>0.23</v>
      </c>
      <c r="J623" s="954">
        <v>0.22</v>
      </c>
      <c r="K623" s="954">
        <v>0.23</v>
      </c>
      <c r="L623" s="954">
        <v>0.22</v>
      </c>
      <c r="M623" s="954">
        <v>0.21</v>
      </c>
      <c r="N623" s="954">
        <v>0.21</v>
      </c>
      <c r="O623" s="954">
        <v>0.21</v>
      </c>
      <c r="P623" s="954">
        <v>0.21</v>
      </c>
      <c r="Q623" s="954">
        <v>0.21</v>
      </c>
      <c r="R623" s="954">
        <v>0.2</v>
      </c>
      <c r="S623" s="954">
        <v>0.2</v>
      </c>
      <c r="T623" s="954">
        <v>0.2</v>
      </c>
      <c r="U623" s="954">
        <v>0.19</v>
      </c>
      <c r="V623" s="954">
        <v>0.19</v>
      </c>
      <c r="W623" s="372"/>
      <c r="X623" s="372"/>
      <c r="Y623" s="372"/>
      <c r="Z623" s="372"/>
      <c r="AA623" s="372"/>
    </row>
    <row r="624" spans="1:27" s="928" customFormat="1" ht="16.5" customHeight="1" x14ac:dyDescent="0.3">
      <c r="A624" s="929"/>
      <c r="B624" s="927"/>
      <c r="C624" s="375"/>
      <c r="D624" s="375"/>
      <c r="E624" s="956" t="s">
        <v>1432</v>
      </c>
      <c r="F624" s="954">
        <v>0.26</v>
      </c>
      <c r="G624" s="954">
        <v>0.25</v>
      </c>
      <c r="H624" s="954">
        <v>0.25</v>
      </c>
      <c r="I624" s="954">
        <v>0.24</v>
      </c>
      <c r="J624" s="954">
        <v>0.23</v>
      </c>
      <c r="K624" s="954">
        <v>0.23</v>
      </c>
      <c r="L624" s="954">
        <v>0.23</v>
      </c>
      <c r="M624" s="954">
        <v>0.23</v>
      </c>
      <c r="N624" s="954">
        <v>0.23</v>
      </c>
      <c r="O624" s="954">
        <v>0.23</v>
      </c>
      <c r="P624" s="954">
        <v>0.22</v>
      </c>
      <c r="Q624" s="954">
        <v>0.21</v>
      </c>
      <c r="R624" s="954">
        <v>0.21</v>
      </c>
      <c r="S624" s="954">
        <v>0.2</v>
      </c>
      <c r="T624" s="954">
        <v>0.19</v>
      </c>
      <c r="U624" s="954">
        <v>0.19</v>
      </c>
      <c r="V624" s="954">
        <v>0.18</v>
      </c>
      <c r="W624" s="372"/>
      <c r="X624" s="372"/>
      <c r="Y624" s="372"/>
      <c r="Z624" s="372"/>
      <c r="AA624" s="372"/>
    </row>
    <row r="625" spans="1:27" s="928" customFormat="1" ht="16.5" customHeight="1" x14ac:dyDescent="0.3">
      <c r="A625" s="929"/>
      <c r="B625" s="927"/>
      <c r="C625" s="375"/>
      <c r="D625" s="375"/>
      <c r="E625" s="956" t="s">
        <v>1433</v>
      </c>
      <c r="F625" s="954">
        <v>0.24</v>
      </c>
      <c r="G625" s="954">
        <v>0.24</v>
      </c>
      <c r="H625" s="954">
        <v>0.23</v>
      </c>
      <c r="I625" s="954">
        <v>0.22</v>
      </c>
      <c r="J625" s="954">
        <v>0.22</v>
      </c>
      <c r="K625" s="954">
        <v>0.22</v>
      </c>
      <c r="L625" s="954">
        <v>0.22</v>
      </c>
      <c r="M625" s="954">
        <v>0.21</v>
      </c>
      <c r="N625" s="954">
        <v>0.22</v>
      </c>
      <c r="O625" s="954">
        <v>0.21</v>
      </c>
      <c r="P625" s="954">
        <v>0.21</v>
      </c>
      <c r="Q625" s="954">
        <v>0.21</v>
      </c>
      <c r="R625" s="954">
        <v>0.2</v>
      </c>
      <c r="S625" s="954">
        <v>0.2</v>
      </c>
      <c r="T625" s="954">
        <v>0.2</v>
      </c>
      <c r="U625" s="954">
        <v>0.19</v>
      </c>
      <c r="V625" s="954">
        <v>0.19</v>
      </c>
      <c r="W625" s="372"/>
      <c r="X625" s="372"/>
      <c r="Y625" s="372"/>
      <c r="Z625" s="372"/>
      <c r="AA625" s="372"/>
    </row>
    <row r="626" spans="1:27" s="928" customFormat="1" ht="16.5" customHeight="1" x14ac:dyDescent="0.3">
      <c r="A626" s="929"/>
      <c r="B626" s="927"/>
      <c r="C626" s="375"/>
      <c r="D626" s="375"/>
      <c r="E626" s="956" t="s">
        <v>1434</v>
      </c>
      <c r="F626" s="954">
        <v>0.23</v>
      </c>
      <c r="G626" s="954">
        <v>0.22</v>
      </c>
      <c r="H626" s="954">
        <v>0.22</v>
      </c>
      <c r="I626" s="954">
        <v>0.21</v>
      </c>
      <c r="J626" s="954">
        <v>0.22</v>
      </c>
      <c r="K626" s="954">
        <v>0.21</v>
      </c>
      <c r="L626" s="954">
        <v>0.21</v>
      </c>
      <c r="M626" s="954">
        <v>0.21</v>
      </c>
      <c r="N626" s="954">
        <v>0.21</v>
      </c>
      <c r="O626" s="954">
        <v>0.21</v>
      </c>
      <c r="P626" s="954">
        <v>0.21</v>
      </c>
      <c r="Q626" s="954">
        <v>0.21</v>
      </c>
      <c r="R626" s="954">
        <v>0.21</v>
      </c>
      <c r="S626" s="954">
        <v>0.21</v>
      </c>
      <c r="T626" s="954">
        <v>0.21</v>
      </c>
      <c r="U626" s="954">
        <v>0.21</v>
      </c>
      <c r="V626" s="954">
        <v>0.21</v>
      </c>
      <c r="W626" s="372"/>
      <c r="X626" s="372"/>
      <c r="Y626" s="372"/>
      <c r="Z626" s="372"/>
      <c r="AA626" s="372"/>
    </row>
    <row r="627" spans="1:27" s="928" customFormat="1" ht="16.5" customHeight="1" x14ac:dyDescent="0.3">
      <c r="A627" s="929"/>
      <c r="B627" s="927"/>
      <c r="C627" s="375"/>
      <c r="D627" s="375"/>
      <c r="E627" s="956" t="s">
        <v>1435</v>
      </c>
      <c r="F627" s="954">
        <v>0.27</v>
      </c>
      <c r="G627" s="954">
        <v>0.26</v>
      </c>
      <c r="H627" s="954">
        <v>0.26</v>
      </c>
      <c r="I627" s="954">
        <v>0.26</v>
      </c>
      <c r="J627" s="954">
        <v>0.25</v>
      </c>
      <c r="K627" s="954">
        <v>0.25</v>
      </c>
      <c r="L627" s="954">
        <v>0.25</v>
      </c>
      <c r="M627" s="954">
        <v>0.25</v>
      </c>
      <c r="N627" s="954">
        <v>0.25</v>
      </c>
      <c r="O627" s="954">
        <v>0.24</v>
      </c>
      <c r="P627" s="954">
        <v>0.23</v>
      </c>
      <c r="Q627" s="954">
        <v>0.23</v>
      </c>
      <c r="R627" s="954">
        <v>0.22</v>
      </c>
      <c r="S627" s="954">
        <v>0.22</v>
      </c>
      <c r="T627" s="954">
        <v>0.21</v>
      </c>
      <c r="U627" s="954">
        <v>0.21</v>
      </c>
      <c r="V627" s="954">
        <v>0.2</v>
      </c>
      <c r="W627" s="372"/>
      <c r="X627" s="372"/>
      <c r="Y627" s="372"/>
      <c r="Z627" s="372"/>
      <c r="AA627" s="372"/>
    </row>
    <row r="628" spans="1:27" s="928" customFormat="1" ht="16.5" customHeight="1" x14ac:dyDescent="0.3">
      <c r="A628" s="929"/>
      <c r="B628" s="927"/>
      <c r="C628" s="375"/>
      <c r="D628" s="375"/>
      <c r="E628" s="956" t="s">
        <v>1436</v>
      </c>
      <c r="F628" s="954">
        <v>0.23</v>
      </c>
      <c r="G628" s="954">
        <v>0.23</v>
      </c>
      <c r="H628" s="954">
        <v>0.22</v>
      </c>
      <c r="I628" s="954">
        <v>0.21</v>
      </c>
      <c r="J628" s="954">
        <v>0.22</v>
      </c>
      <c r="K628" s="954">
        <v>0.21</v>
      </c>
      <c r="L628" s="954">
        <v>0.22</v>
      </c>
      <c r="M628" s="954">
        <v>0.22</v>
      </c>
      <c r="N628" s="954">
        <v>0.22</v>
      </c>
      <c r="O628" s="954">
        <v>0.22</v>
      </c>
      <c r="P628" s="954">
        <v>0.22</v>
      </c>
      <c r="Q628" s="954">
        <v>0.22</v>
      </c>
      <c r="R628" s="954">
        <v>0.22</v>
      </c>
      <c r="S628" s="954">
        <v>0.22</v>
      </c>
      <c r="T628" s="954">
        <v>0.21</v>
      </c>
      <c r="U628" s="954">
        <v>0.21</v>
      </c>
      <c r="V628" s="954">
        <v>0.21</v>
      </c>
      <c r="W628" s="372"/>
      <c r="X628" s="372"/>
      <c r="Y628" s="372"/>
      <c r="Z628" s="372"/>
      <c r="AA628" s="372"/>
    </row>
    <row r="629" spans="1:27" s="928" customFormat="1" ht="16.5" customHeight="1" x14ac:dyDescent="0.3">
      <c r="A629" s="929"/>
      <c r="B629" s="927"/>
      <c r="C629" s="375"/>
      <c r="D629" s="375"/>
      <c r="E629" s="956" t="s">
        <v>1437</v>
      </c>
      <c r="F629" s="954">
        <v>0.24</v>
      </c>
      <c r="G629" s="954">
        <v>0.23</v>
      </c>
      <c r="H629" s="954">
        <v>0.23</v>
      </c>
      <c r="I629" s="954">
        <v>0.22</v>
      </c>
      <c r="J629" s="954">
        <v>0.2</v>
      </c>
      <c r="K629" s="954">
        <v>0.2</v>
      </c>
      <c r="L629" s="954">
        <v>0.2</v>
      </c>
      <c r="M629" s="954">
        <v>0.2</v>
      </c>
      <c r="N629" s="954">
        <v>0.2</v>
      </c>
      <c r="O629" s="954">
        <v>0.2</v>
      </c>
      <c r="P629" s="954">
        <v>0.2</v>
      </c>
      <c r="Q629" s="954">
        <v>0.2</v>
      </c>
      <c r="R629" s="954">
        <v>0.2</v>
      </c>
      <c r="S629" s="954">
        <v>0.2</v>
      </c>
      <c r="T629" s="954">
        <v>0.2</v>
      </c>
      <c r="U629" s="954">
        <v>0.2</v>
      </c>
      <c r="V629" s="954">
        <v>0.2</v>
      </c>
      <c r="W629" s="372"/>
      <c r="X629" s="372"/>
      <c r="Y629" s="372"/>
      <c r="Z629" s="372"/>
      <c r="AA629" s="372"/>
    </row>
    <row r="630" spans="1:27" s="928" customFormat="1" ht="16.5" customHeight="1" x14ac:dyDescent="0.3">
      <c r="A630" s="929"/>
      <c r="B630" s="927"/>
      <c r="C630" s="375"/>
      <c r="D630" s="375"/>
      <c r="E630" s="956" t="s">
        <v>1438</v>
      </c>
      <c r="F630" s="954">
        <v>0.25</v>
      </c>
      <c r="G630" s="954">
        <v>0.24</v>
      </c>
      <c r="H630" s="954">
        <v>0.23</v>
      </c>
      <c r="I630" s="954">
        <v>0.22</v>
      </c>
      <c r="J630" s="954">
        <v>0.22</v>
      </c>
      <c r="K630" s="954">
        <v>0.23</v>
      </c>
      <c r="L630" s="954">
        <v>0.23</v>
      </c>
      <c r="M630" s="954">
        <v>0.22</v>
      </c>
      <c r="N630" s="954">
        <v>0.23</v>
      </c>
      <c r="O630" s="954">
        <v>0.22</v>
      </c>
      <c r="P630" s="954">
        <v>0.22</v>
      </c>
      <c r="Q630" s="954">
        <v>0.21</v>
      </c>
      <c r="R630" s="954">
        <v>0.21</v>
      </c>
      <c r="S630" s="954">
        <v>0.2</v>
      </c>
      <c r="T630" s="954">
        <v>0.2</v>
      </c>
      <c r="U630" s="954">
        <v>0.19</v>
      </c>
      <c r="V630" s="954">
        <v>0.19</v>
      </c>
      <c r="W630" s="372"/>
      <c r="X630" s="372"/>
      <c r="Y630" s="372"/>
      <c r="Z630" s="372"/>
      <c r="AA630" s="372"/>
    </row>
    <row r="631" spans="1:27" s="928" customFormat="1" ht="16.5" customHeight="1" x14ac:dyDescent="0.3">
      <c r="A631" s="929"/>
      <c r="B631" s="927"/>
      <c r="C631" s="375"/>
      <c r="D631" s="375"/>
      <c r="E631" s="956" t="s">
        <v>1439</v>
      </c>
      <c r="F631" s="954">
        <v>0.25</v>
      </c>
      <c r="G631" s="954">
        <v>0.25</v>
      </c>
      <c r="H631" s="954">
        <v>0.25</v>
      </c>
      <c r="I631" s="954">
        <v>0.24</v>
      </c>
      <c r="J631" s="954">
        <v>0.23</v>
      </c>
      <c r="K631" s="954">
        <v>0.23</v>
      </c>
      <c r="L631" s="954">
        <v>0.23</v>
      </c>
      <c r="M631" s="954">
        <v>0.23</v>
      </c>
      <c r="N631" s="954">
        <v>0.23</v>
      </c>
      <c r="O631" s="954">
        <v>0.23</v>
      </c>
      <c r="P631" s="954">
        <v>0.22</v>
      </c>
      <c r="Q631" s="954">
        <v>0.21</v>
      </c>
      <c r="R631" s="954">
        <v>0.21</v>
      </c>
      <c r="S631" s="954">
        <v>0.2</v>
      </c>
      <c r="T631" s="954">
        <v>0.2</v>
      </c>
      <c r="U631" s="954">
        <v>0.19</v>
      </c>
      <c r="V631" s="954">
        <v>0.18</v>
      </c>
      <c r="W631" s="372"/>
      <c r="X631" s="372"/>
      <c r="Y631" s="372"/>
      <c r="Z631" s="372"/>
      <c r="AA631" s="372"/>
    </row>
    <row r="632" spans="1:27" s="928" customFormat="1" ht="16.5" customHeight="1" x14ac:dyDescent="0.3">
      <c r="A632" s="929"/>
      <c r="B632" s="927"/>
      <c r="C632" s="375"/>
      <c r="D632" s="375"/>
      <c r="E632" s="956" t="s">
        <v>1440</v>
      </c>
      <c r="F632" s="954">
        <v>0.27</v>
      </c>
      <c r="G632" s="954">
        <v>0.27</v>
      </c>
      <c r="H632" s="954">
        <v>0.26</v>
      </c>
      <c r="I632" s="954">
        <v>0.25</v>
      </c>
      <c r="J632" s="954">
        <v>0.25</v>
      </c>
      <c r="K632" s="954">
        <v>0.25</v>
      </c>
      <c r="L632" s="954">
        <v>0.26</v>
      </c>
      <c r="M632" s="954">
        <v>0.26</v>
      </c>
      <c r="N632" s="954">
        <v>0.26</v>
      </c>
      <c r="O632" s="954">
        <v>0.25</v>
      </c>
      <c r="P632" s="954">
        <v>0.25</v>
      </c>
      <c r="Q632" s="954">
        <v>0.24</v>
      </c>
      <c r="R632" s="954">
        <v>0.24</v>
      </c>
      <c r="S632" s="954">
        <v>0.23</v>
      </c>
      <c r="T632" s="954">
        <v>0.23</v>
      </c>
      <c r="U632" s="954">
        <v>0.23</v>
      </c>
      <c r="V632" s="954">
        <v>0.22</v>
      </c>
      <c r="W632" s="372"/>
      <c r="X632" s="372"/>
      <c r="Y632" s="372"/>
      <c r="Z632" s="372"/>
      <c r="AA632" s="372"/>
    </row>
    <row r="633" spans="1:27" s="928" customFormat="1" ht="16.5" customHeight="1" x14ac:dyDescent="0.3">
      <c r="A633" s="929"/>
      <c r="B633" s="927"/>
      <c r="C633" s="375"/>
      <c r="D633" s="375"/>
      <c r="E633" s="956" t="s">
        <v>1441</v>
      </c>
      <c r="F633" s="954">
        <v>0.23</v>
      </c>
      <c r="G633" s="954">
        <v>0.24</v>
      </c>
      <c r="H633" s="954">
        <v>0.24</v>
      </c>
      <c r="I633" s="954">
        <v>0.24</v>
      </c>
      <c r="J633" s="954">
        <v>0.24</v>
      </c>
      <c r="K633" s="954">
        <v>0.24</v>
      </c>
      <c r="L633" s="954">
        <v>0.25</v>
      </c>
      <c r="M633" s="954">
        <v>0.25</v>
      </c>
      <c r="N633" s="954">
        <v>0.25</v>
      </c>
      <c r="O633" s="954">
        <v>0.25</v>
      </c>
      <c r="P633" s="954">
        <v>0.24</v>
      </c>
      <c r="Q633" s="954">
        <v>0.24</v>
      </c>
      <c r="R633" s="954">
        <v>0.25</v>
      </c>
      <c r="S633" s="954">
        <v>0.24</v>
      </c>
      <c r="T633" s="954">
        <v>0.24</v>
      </c>
      <c r="U633" s="954">
        <v>0.24</v>
      </c>
      <c r="V633" s="954">
        <v>0.23</v>
      </c>
      <c r="W633" s="372"/>
      <c r="X633" s="372"/>
      <c r="Y633" s="372"/>
      <c r="Z633" s="372"/>
      <c r="AA633" s="372"/>
    </row>
    <row r="634" spans="1:27" s="928" customFormat="1" ht="16.5" customHeight="1" x14ac:dyDescent="0.3">
      <c r="A634" s="929"/>
      <c r="B634" s="927"/>
      <c r="C634" s="375"/>
      <c r="D634" s="375"/>
      <c r="E634" s="956" t="s">
        <v>1442</v>
      </c>
      <c r="F634" s="954">
        <v>0.22</v>
      </c>
      <c r="G634" s="954">
        <v>0.22</v>
      </c>
      <c r="H634" s="954">
        <v>0.21</v>
      </c>
      <c r="I634" s="954">
        <v>0.21</v>
      </c>
      <c r="J634" s="954">
        <v>0.2</v>
      </c>
      <c r="K634" s="954">
        <v>0.21</v>
      </c>
      <c r="L634" s="954">
        <v>0.21</v>
      </c>
      <c r="M634" s="954">
        <v>0.21</v>
      </c>
      <c r="N634" s="954">
        <v>0.21</v>
      </c>
      <c r="O634" s="954">
        <v>0.21</v>
      </c>
      <c r="P634" s="954">
        <v>0.21</v>
      </c>
      <c r="Q634" s="954">
        <v>0.21</v>
      </c>
      <c r="R634" s="954">
        <v>0.21</v>
      </c>
      <c r="S634" s="954">
        <v>0.21</v>
      </c>
      <c r="T634" s="954">
        <v>0.21</v>
      </c>
      <c r="U634" s="954">
        <v>0.21</v>
      </c>
      <c r="V634" s="954">
        <v>0.21</v>
      </c>
      <c r="W634" s="372"/>
      <c r="X634" s="372"/>
      <c r="Y634" s="372"/>
      <c r="Z634" s="372"/>
      <c r="AA634" s="372"/>
    </row>
    <row r="635" spans="1:27" s="928" customFormat="1" ht="16.5" customHeight="1" x14ac:dyDescent="0.3">
      <c r="A635" s="929"/>
      <c r="B635" s="927"/>
      <c r="C635" s="375"/>
      <c r="D635" s="375"/>
      <c r="E635" s="956" t="s">
        <v>1443</v>
      </c>
      <c r="F635" s="954">
        <v>0.22</v>
      </c>
      <c r="G635" s="954">
        <v>0.22</v>
      </c>
      <c r="H635" s="954">
        <v>0.22</v>
      </c>
      <c r="I635" s="954">
        <v>0.21</v>
      </c>
      <c r="J635" s="954">
        <v>0.2</v>
      </c>
      <c r="K635" s="954">
        <v>0.2</v>
      </c>
      <c r="L635" s="954">
        <v>0.2</v>
      </c>
      <c r="M635" s="954">
        <v>0.21</v>
      </c>
      <c r="N635" s="954">
        <v>0.2</v>
      </c>
      <c r="O635" s="954">
        <v>0.21</v>
      </c>
      <c r="P635" s="954">
        <v>0.21</v>
      </c>
      <c r="Q635" s="954">
        <v>0.22</v>
      </c>
      <c r="R635" s="954">
        <v>0.22</v>
      </c>
      <c r="S635" s="954">
        <v>0.22</v>
      </c>
      <c r="T635" s="954">
        <v>0.22</v>
      </c>
      <c r="U635" s="954">
        <v>0.22</v>
      </c>
      <c r="V635" s="954">
        <v>0.22</v>
      </c>
      <c r="W635" s="372"/>
      <c r="X635" s="372"/>
      <c r="Y635" s="372"/>
      <c r="Z635" s="372"/>
      <c r="AA635" s="372"/>
    </row>
    <row r="636" spans="1:27" s="928" customFormat="1" ht="16.5" customHeight="1" x14ac:dyDescent="0.3">
      <c r="A636" s="929"/>
      <c r="B636" s="927"/>
      <c r="C636" s="375"/>
      <c r="D636" s="375"/>
      <c r="E636" s="956" t="s">
        <v>1444</v>
      </c>
      <c r="F636" s="954">
        <v>0.28000000000000003</v>
      </c>
      <c r="G636" s="954">
        <v>0.28000000000000003</v>
      </c>
      <c r="H636" s="954">
        <v>0.28000000000000003</v>
      </c>
      <c r="I636" s="954">
        <v>0.27</v>
      </c>
      <c r="J636" s="954">
        <v>0.27</v>
      </c>
      <c r="K636" s="954">
        <v>0.27</v>
      </c>
      <c r="L636" s="954">
        <v>0.27</v>
      </c>
      <c r="M636" s="954">
        <v>0.27</v>
      </c>
      <c r="N636" s="954">
        <v>0.27</v>
      </c>
      <c r="O636" s="954">
        <v>0.28000000000000003</v>
      </c>
      <c r="P636" s="954">
        <v>0.28000000000000003</v>
      </c>
      <c r="Q636" s="954">
        <v>0.27</v>
      </c>
      <c r="R636" s="954">
        <v>0.28000000000000003</v>
      </c>
      <c r="S636" s="954">
        <v>0.27</v>
      </c>
      <c r="T636" s="954">
        <v>0.27</v>
      </c>
      <c r="U636" s="954">
        <v>0.27</v>
      </c>
      <c r="V636" s="954">
        <v>0.26</v>
      </c>
      <c r="W636" s="372"/>
      <c r="X636" s="372"/>
      <c r="Y636" s="372"/>
      <c r="Z636" s="372"/>
      <c r="AA636" s="372"/>
    </row>
    <row r="637" spans="1:27" s="928" customFormat="1" ht="16.5" customHeight="1" x14ac:dyDescent="0.3">
      <c r="A637" s="929"/>
      <c r="B637" s="927"/>
      <c r="C637" s="375"/>
      <c r="D637" s="375"/>
      <c r="E637" s="956" t="s">
        <v>1445</v>
      </c>
      <c r="F637" s="954">
        <v>0.26</v>
      </c>
      <c r="G637" s="954">
        <v>0.25</v>
      </c>
      <c r="H637" s="954">
        <v>0.25</v>
      </c>
      <c r="I637" s="954">
        <v>0.25</v>
      </c>
      <c r="J637" s="954">
        <v>0.24</v>
      </c>
      <c r="K637" s="954">
        <v>0.24</v>
      </c>
      <c r="L637" s="954">
        <v>0.24</v>
      </c>
      <c r="M637" s="954">
        <v>0.24</v>
      </c>
      <c r="N637" s="954">
        <v>0.24</v>
      </c>
      <c r="O637" s="954">
        <v>0.25</v>
      </c>
      <c r="P637" s="954">
        <v>0.25</v>
      </c>
      <c r="Q637" s="954">
        <v>0.24</v>
      </c>
      <c r="R637" s="954">
        <v>0.24</v>
      </c>
      <c r="S637" s="954">
        <v>0.23</v>
      </c>
      <c r="T637" s="954">
        <v>0.24</v>
      </c>
      <c r="U637" s="954">
        <v>0.24</v>
      </c>
      <c r="V637" s="954">
        <v>0.23</v>
      </c>
      <c r="W637" s="372"/>
      <c r="X637" s="372"/>
      <c r="Y637" s="372"/>
      <c r="Z637" s="372"/>
      <c r="AA637" s="372"/>
    </row>
    <row r="638" spans="1:27" s="928" customFormat="1" ht="16.5" customHeight="1" x14ac:dyDescent="0.3">
      <c r="A638" s="929"/>
      <c r="B638" s="927"/>
      <c r="C638" s="375"/>
      <c r="D638" s="375"/>
      <c r="E638" s="956" t="s">
        <v>1446</v>
      </c>
      <c r="F638" s="954">
        <v>0.24</v>
      </c>
      <c r="G638" s="954">
        <v>0.24</v>
      </c>
      <c r="H638" s="954">
        <v>0.24</v>
      </c>
      <c r="I638" s="954">
        <v>0.23</v>
      </c>
      <c r="J638" s="954">
        <v>0.22</v>
      </c>
      <c r="K638" s="954">
        <v>0.23</v>
      </c>
      <c r="L638" s="954">
        <v>0.23</v>
      </c>
      <c r="M638" s="954">
        <v>0.22</v>
      </c>
      <c r="N638" s="954">
        <v>0.22</v>
      </c>
      <c r="O638" s="954">
        <v>0.22</v>
      </c>
      <c r="P638" s="954">
        <v>0.21</v>
      </c>
      <c r="Q638" s="954">
        <v>0.21</v>
      </c>
      <c r="R638" s="954">
        <v>0.21</v>
      </c>
      <c r="S638" s="954">
        <v>0.2</v>
      </c>
      <c r="T638" s="954">
        <v>0.2</v>
      </c>
      <c r="U638" s="954">
        <v>0.2</v>
      </c>
      <c r="V638" s="954">
        <v>0.19</v>
      </c>
      <c r="W638" s="372"/>
      <c r="X638" s="372"/>
      <c r="Y638" s="372"/>
      <c r="Z638" s="372"/>
      <c r="AA638" s="372"/>
    </row>
    <row r="639" spans="1:27" s="928" customFormat="1" ht="16.5" customHeight="1" x14ac:dyDescent="0.3">
      <c r="A639" s="929"/>
      <c r="B639" s="927"/>
      <c r="C639" s="375"/>
      <c r="D639" s="375"/>
      <c r="E639" s="956" t="s">
        <v>1447</v>
      </c>
      <c r="F639" s="954">
        <v>0.25</v>
      </c>
      <c r="G639" s="954">
        <v>0.25</v>
      </c>
      <c r="H639" s="954">
        <v>0.24</v>
      </c>
      <c r="I639" s="954">
        <v>0.24</v>
      </c>
      <c r="J639" s="954">
        <v>0.23</v>
      </c>
      <c r="K639" s="954">
        <v>0.23</v>
      </c>
      <c r="L639" s="954">
        <v>0.23</v>
      </c>
      <c r="M639" s="954">
        <v>0.23</v>
      </c>
      <c r="N639" s="954">
        <v>0.23</v>
      </c>
      <c r="O639" s="954">
        <v>0.24</v>
      </c>
      <c r="P639" s="954">
        <v>0.23</v>
      </c>
      <c r="Q639" s="954">
        <v>0.23</v>
      </c>
      <c r="R639" s="954">
        <v>0.23</v>
      </c>
      <c r="S639" s="954">
        <v>0.22</v>
      </c>
      <c r="T639" s="954">
        <v>0.21</v>
      </c>
      <c r="U639" s="954">
        <v>0.2</v>
      </c>
      <c r="V639" s="954">
        <v>0.21</v>
      </c>
      <c r="W639" s="372"/>
      <c r="X639" s="372"/>
      <c r="Y639" s="372"/>
      <c r="Z639" s="372"/>
      <c r="AA639" s="372"/>
    </row>
    <row r="640" spans="1:27" s="928" customFormat="1" ht="16.5" customHeight="1" x14ac:dyDescent="0.3">
      <c r="A640" s="929"/>
      <c r="B640" s="927"/>
      <c r="C640" s="375"/>
      <c r="D640" s="375"/>
      <c r="E640" s="956" t="s">
        <v>1448</v>
      </c>
      <c r="F640" s="954">
        <v>0.25</v>
      </c>
      <c r="G640" s="954">
        <v>0.25</v>
      </c>
      <c r="H640" s="954">
        <v>0.24</v>
      </c>
      <c r="I640" s="954">
        <v>0.24</v>
      </c>
      <c r="J640" s="954">
        <v>0.23</v>
      </c>
      <c r="K640" s="954">
        <v>0.22</v>
      </c>
      <c r="L640" s="954">
        <v>0.22</v>
      </c>
      <c r="M640" s="954">
        <v>0.23</v>
      </c>
      <c r="N640" s="954">
        <v>0.22</v>
      </c>
      <c r="O640" s="954">
        <v>0.22</v>
      </c>
      <c r="P640" s="954">
        <v>0.21</v>
      </c>
      <c r="Q640" s="954">
        <v>0.21</v>
      </c>
      <c r="R640" s="954">
        <v>0.2</v>
      </c>
      <c r="S640" s="954">
        <v>0.2</v>
      </c>
      <c r="T640" s="954">
        <v>0.19</v>
      </c>
      <c r="U640" s="954">
        <v>0.19</v>
      </c>
      <c r="V640" s="954">
        <v>0.18</v>
      </c>
      <c r="W640" s="372"/>
      <c r="X640" s="372"/>
      <c r="Y640" s="372"/>
      <c r="Z640" s="372"/>
      <c r="AA640" s="372"/>
    </row>
    <row r="641" spans="1:27" s="928" customFormat="1" ht="16.5" customHeight="1" x14ac:dyDescent="0.3">
      <c r="A641" s="929"/>
      <c r="B641" s="927"/>
      <c r="C641" s="375"/>
      <c r="D641" s="375"/>
      <c r="E641" s="956" t="s">
        <v>1449</v>
      </c>
      <c r="F641" s="954">
        <v>0.24</v>
      </c>
      <c r="G641" s="954">
        <v>0.24</v>
      </c>
      <c r="H641" s="954">
        <v>0.24</v>
      </c>
      <c r="I641" s="954">
        <v>0.23</v>
      </c>
      <c r="J641" s="954">
        <v>0.23</v>
      </c>
      <c r="K641" s="954">
        <v>0.24</v>
      </c>
      <c r="L641" s="954">
        <v>0.24</v>
      </c>
      <c r="M641" s="954">
        <v>0.24</v>
      </c>
      <c r="N641" s="954">
        <v>0.24</v>
      </c>
      <c r="O641" s="954">
        <v>0.23</v>
      </c>
      <c r="P641" s="954">
        <v>0.23</v>
      </c>
      <c r="Q641" s="954">
        <v>0.23</v>
      </c>
      <c r="R641" s="954">
        <v>0.23</v>
      </c>
      <c r="S641" s="954">
        <v>0.22</v>
      </c>
      <c r="T641" s="954">
        <v>0.22</v>
      </c>
      <c r="U641" s="954">
        <v>0.22</v>
      </c>
      <c r="V641" s="954">
        <v>0.22</v>
      </c>
      <c r="W641" s="372"/>
      <c r="X641" s="372"/>
      <c r="Y641" s="372"/>
      <c r="Z641" s="372"/>
      <c r="AA641" s="372"/>
    </row>
    <row r="642" spans="1:27" s="928" customFormat="1" ht="16.5" customHeight="1" x14ac:dyDescent="0.3">
      <c r="A642" s="929"/>
      <c r="B642" s="927"/>
      <c r="C642" s="375"/>
      <c r="D642" s="375"/>
      <c r="E642" s="956" t="s">
        <v>1450</v>
      </c>
      <c r="F642" s="954">
        <v>0.25</v>
      </c>
      <c r="G642" s="954">
        <v>0.25</v>
      </c>
      <c r="H642" s="954">
        <v>0.24</v>
      </c>
      <c r="I642" s="954">
        <v>0.24</v>
      </c>
      <c r="J642" s="954">
        <v>0.23</v>
      </c>
      <c r="K642" s="954">
        <v>0.23</v>
      </c>
      <c r="L642" s="954">
        <v>0.23</v>
      </c>
      <c r="M642" s="954">
        <v>0.23</v>
      </c>
      <c r="N642" s="954">
        <v>0.23</v>
      </c>
      <c r="O642" s="954">
        <v>0.22</v>
      </c>
      <c r="P642" s="954">
        <v>0.22</v>
      </c>
      <c r="Q642" s="954">
        <v>0.21</v>
      </c>
      <c r="R642" s="954">
        <v>0.2</v>
      </c>
      <c r="S642" s="954">
        <v>0.19</v>
      </c>
      <c r="T642" s="954">
        <v>0.18</v>
      </c>
      <c r="U642" s="954">
        <v>0.17</v>
      </c>
      <c r="V642" s="954">
        <v>0.17</v>
      </c>
      <c r="W642" s="372"/>
      <c r="X642" s="372"/>
      <c r="Y642" s="372"/>
      <c r="Z642" s="372"/>
      <c r="AA642" s="372"/>
    </row>
    <row r="643" spans="1:27" s="928" customFormat="1" ht="16.5" customHeight="1" x14ac:dyDescent="0.3">
      <c r="A643" s="929"/>
      <c r="B643" s="927"/>
      <c r="C643" s="375"/>
      <c r="D643" s="375"/>
      <c r="E643" s="956" t="s">
        <v>1451</v>
      </c>
      <c r="F643" s="954">
        <v>0.28999999999999998</v>
      </c>
      <c r="G643" s="954">
        <v>0.28999999999999998</v>
      </c>
      <c r="H643" s="954">
        <v>0.28999999999999998</v>
      </c>
      <c r="I643" s="954">
        <v>0.28999999999999998</v>
      </c>
      <c r="J643" s="954">
        <v>0.28999999999999998</v>
      </c>
      <c r="K643" s="954">
        <v>0.28999999999999998</v>
      </c>
      <c r="L643" s="954">
        <v>0.3</v>
      </c>
      <c r="M643" s="954">
        <v>0.3</v>
      </c>
      <c r="N643" s="954">
        <v>0.3</v>
      </c>
      <c r="O643" s="954">
        <v>0.28999999999999998</v>
      </c>
      <c r="P643" s="954">
        <v>0.28999999999999998</v>
      </c>
      <c r="Q643" s="954">
        <v>0.28000000000000003</v>
      </c>
      <c r="R643" s="954">
        <v>0.28000000000000003</v>
      </c>
      <c r="S643" s="954">
        <v>0.27</v>
      </c>
      <c r="T643" s="954">
        <v>0.27</v>
      </c>
      <c r="U643" s="954">
        <v>0.26</v>
      </c>
      <c r="V643" s="954">
        <v>0.26</v>
      </c>
      <c r="W643" s="372"/>
      <c r="X643" s="372"/>
      <c r="Y643" s="372"/>
      <c r="Z643" s="372"/>
      <c r="AA643" s="372"/>
    </row>
    <row r="644" spans="1:27" s="928" customFormat="1" ht="16.5" customHeight="1" x14ac:dyDescent="0.3">
      <c r="A644" s="929"/>
      <c r="B644" s="927"/>
      <c r="C644" s="375"/>
      <c r="D644" s="375"/>
      <c r="E644" s="956" t="s">
        <v>1452</v>
      </c>
      <c r="F644" s="954">
        <v>0.28999999999999998</v>
      </c>
      <c r="G644" s="954">
        <v>0.28000000000000003</v>
      </c>
      <c r="H644" s="954">
        <v>0.28000000000000003</v>
      </c>
      <c r="I644" s="954">
        <v>0.27</v>
      </c>
      <c r="J644" s="954">
        <v>0.27</v>
      </c>
      <c r="K644" s="954">
        <v>0.26</v>
      </c>
      <c r="L644" s="954">
        <v>0.26</v>
      </c>
      <c r="M644" s="954">
        <v>0.26</v>
      </c>
      <c r="N644" s="954">
        <v>0.26</v>
      </c>
      <c r="O644" s="954">
        <v>0.25</v>
      </c>
      <c r="P644" s="954">
        <v>0.25</v>
      </c>
      <c r="Q644" s="954">
        <v>0.24</v>
      </c>
      <c r="R644" s="954">
        <v>0.23</v>
      </c>
      <c r="S644" s="954">
        <v>0.22</v>
      </c>
      <c r="T644" s="954">
        <v>0.22</v>
      </c>
      <c r="U644" s="954">
        <v>0.21</v>
      </c>
      <c r="V644" s="954">
        <v>0.2</v>
      </c>
      <c r="W644" s="372"/>
      <c r="X644" s="372"/>
      <c r="Y644" s="372"/>
      <c r="Z644" s="372"/>
      <c r="AA644" s="372"/>
    </row>
    <row r="645" spans="1:27" s="928" customFormat="1" ht="16.5" customHeight="1" x14ac:dyDescent="0.3">
      <c r="A645" s="929"/>
      <c r="B645" s="927"/>
      <c r="C645" s="375"/>
      <c r="D645" s="375"/>
      <c r="E645" s="956" t="s">
        <v>1453</v>
      </c>
      <c r="F645" s="954">
        <v>0.26</v>
      </c>
      <c r="G645" s="954">
        <v>0.25</v>
      </c>
      <c r="H645" s="954">
        <v>0.24</v>
      </c>
      <c r="I645" s="954">
        <v>0.22</v>
      </c>
      <c r="J645" s="954">
        <v>0.21</v>
      </c>
      <c r="K645" s="954">
        <v>0.21</v>
      </c>
      <c r="L645" s="954">
        <v>0.21</v>
      </c>
      <c r="M645" s="954">
        <v>0.21</v>
      </c>
      <c r="N645" s="954">
        <v>0.21</v>
      </c>
      <c r="O645" s="954">
        <v>0.21</v>
      </c>
      <c r="P645" s="954">
        <v>0.21</v>
      </c>
      <c r="Q645" s="954">
        <v>0.2</v>
      </c>
      <c r="R645" s="954">
        <v>0.2</v>
      </c>
      <c r="S645" s="954">
        <v>0.2</v>
      </c>
      <c r="T645" s="954">
        <v>0.2</v>
      </c>
      <c r="U645" s="954">
        <v>0.19</v>
      </c>
      <c r="V645" s="954">
        <v>0.19</v>
      </c>
      <c r="W645" s="372"/>
      <c r="X645" s="372"/>
      <c r="Y645" s="372"/>
      <c r="Z645" s="372"/>
      <c r="AA645" s="372"/>
    </row>
    <row r="646" spans="1:27" s="928" customFormat="1" ht="16.5" customHeight="1" x14ac:dyDescent="0.3">
      <c r="A646" s="929"/>
      <c r="B646" s="927"/>
      <c r="C646" s="375"/>
      <c r="D646" s="375"/>
      <c r="E646" s="956" t="s">
        <v>1638</v>
      </c>
      <c r="F646" s="954">
        <v>0.28000000000000003</v>
      </c>
      <c r="G646" s="954">
        <v>0.27</v>
      </c>
      <c r="H646" s="954">
        <v>0.26</v>
      </c>
      <c r="I646" s="954">
        <v>0.26</v>
      </c>
      <c r="J646" s="954">
        <v>0.24</v>
      </c>
      <c r="K646" s="954">
        <v>0.25</v>
      </c>
      <c r="L646" s="954">
        <v>0.24</v>
      </c>
      <c r="M646" s="954">
        <v>0.24</v>
      </c>
      <c r="N646" s="954">
        <v>0.24</v>
      </c>
      <c r="O646" s="954">
        <v>0.23</v>
      </c>
      <c r="P646" s="954">
        <v>0.23</v>
      </c>
      <c r="Q646" s="954">
        <v>0.22</v>
      </c>
      <c r="R646" s="954">
        <v>0.22</v>
      </c>
      <c r="S646" s="954">
        <v>0.22</v>
      </c>
      <c r="T646" s="954">
        <v>0.21</v>
      </c>
      <c r="U646" s="954">
        <v>0.21</v>
      </c>
      <c r="V646" s="954">
        <v>0.2</v>
      </c>
      <c r="W646" s="372"/>
      <c r="X646" s="372"/>
      <c r="Y646" s="372"/>
      <c r="Z646" s="372"/>
      <c r="AA646" s="372"/>
    </row>
    <row r="647" spans="1:27" s="928" customFormat="1" ht="16.5" customHeight="1" x14ac:dyDescent="0.3">
      <c r="A647" s="929"/>
      <c r="B647" s="927"/>
      <c r="C647" s="375"/>
      <c r="D647" s="375"/>
      <c r="E647" s="956" t="s">
        <v>1454</v>
      </c>
      <c r="F647" s="954">
        <v>0.28999999999999998</v>
      </c>
      <c r="G647" s="954">
        <v>0.28000000000000003</v>
      </c>
      <c r="H647" s="954">
        <v>0.26</v>
      </c>
      <c r="I647" s="954">
        <v>0.27</v>
      </c>
      <c r="J647" s="954">
        <v>0.27</v>
      </c>
      <c r="K647" s="954">
        <v>0.28000000000000003</v>
      </c>
      <c r="L647" s="954">
        <v>0.28000000000000003</v>
      </c>
      <c r="M647" s="954">
        <v>0.28000000000000003</v>
      </c>
      <c r="N647" s="954">
        <v>0.28000000000000003</v>
      </c>
      <c r="O647" s="954">
        <v>0.28000000000000003</v>
      </c>
      <c r="P647" s="954">
        <v>0.28000000000000003</v>
      </c>
      <c r="Q647" s="954">
        <v>0.27</v>
      </c>
      <c r="R647" s="954">
        <v>0.27</v>
      </c>
      <c r="S647" s="954">
        <v>0.27</v>
      </c>
      <c r="T647" s="954">
        <v>0.27</v>
      </c>
      <c r="U647" s="954">
        <v>0.27</v>
      </c>
      <c r="V647" s="954">
        <v>0.26</v>
      </c>
      <c r="W647" s="372"/>
      <c r="X647" s="372"/>
      <c r="Y647" s="372"/>
      <c r="Z647" s="372"/>
      <c r="AA647" s="372"/>
    </row>
    <row r="648" spans="1:27" s="928" customFormat="1" ht="16.5" customHeight="1" x14ac:dyDescent="0.3">
      <c r="A648" s="929"/>
      <c r="B648" s="927"/>
      <c r="C648" s="375"/>
      <c r="D648" s="375"/>
      <c r="E648" s="956" t="s">
        <v>1455</v>
      </c>
      <c r="F648" s="954">
        <v>0.22</v>
      </c>
      <c r="G648" s="954">
        <v>0.22</v>
      </c>
      <c r="H648" s="954">
        <v>0.21</v>
      </c>
      <c r="I648" s="954">
        <v>0.21</v>
      </c>
      <c r="J648" s="954">
        <v>0.2</v>
      </c>
      <c r="K648" s="954">
        <v>0.21</v>
      </c>
      <c r="L648" s="954">
        <v>0.2</v>
      </c>
      <c r="M648" s="954">
        <v>0.21</v>
      </c>
      <c r="N648" s="954">
        <v>0.2</v>
      </c>
      <c r="O648" s="954">
        <v>0.21</v>
      </c>
      <c r="P648" s="954">
        <v>0.2</v>
      </c>
      <c r="Q648" s="954">
        <v>0.2</v>
      </c>
      <c r="R648" s="954">
        <v>0.2</v>
      </c>
      <c r="S648" s="954">
        <v>0.2</v>
      </c>
      <c r="T648" s="954">
        <v>0.19</v>
      </c>
      <c r="U648" s="954">
        <v>0.19</v>
      </c>
      <c r="V648" s="954">
        <v>0.19</v>
      </c>
      <c r="W648" s="372"/>
      <c r="X648" s="372"/>
      <c r="Y648" s="372"/>
      <c r="Z648" s="372"/>
      <c r="AA648" s="372"/>
    </row>
    <row r="649" spans="1:27" s="928" customFormat="1" ht="16.5" customHeight="1" x14ac:dyDescent="0.3">
      <c r="A649" s="929"/>
      <c r="B649" s="927"/>
      <c r="C649" s="375"/>
      <c r="D649" s="375"/>
      <c r="E649" s="956" t="s">
        <v>1456</v>
      </c>
      <c r="F649" s="954">
        <v>0.27</v>
      </c>
      <c r="G649" s="954">
        <v>0.27</v>
      </c>
      <c r="H649" s="954">
        <v>0.26</v>
      </c>
      <c r="I649" s="954">
        <v>0.26</v>
      </c>
      <c r="J649" s="954">
        <v>0.26</v>
      </c>
      <c r="K649" s="954">
        <v>0.25</v>
      </c>
      <c r="L649" s="954">
        <v>0.25</v>
      </c>
      <c r="M649" s="954">
        <v>0.25</v>
      </c>
      <c r="N649" s="954">
        <v>0.25</v>
      </c>
      <c r="O649" s="954">
        <v>0.24</v>
      </c>
      <c r="P649" s="954">
        <v>0.24</v>
      </c>
      <c r="Q649" s="954">
        <v>0.23</v>
      </c>
      <c r="R649" s="954">
        <v>0.22</v>
      </c>
      <c r="S649" s="954">
        <v>0.21</v>
      </c>
      <c r="T649" s="954">
        <v>0.21</v>
      </c>
      <c r="U649" s="954">
        <v>0.18</v>
      </c>
      <c r="V649" s="954">
        <v>0.18</v>
      </c>
      <c r="W649" s="372"/>
      <c r="X649" s="372"/>
      <c r="Y649" s="372"/>
      <c r="Z649" s="372"/>
      <c r="AA649" s="372"/>
    </row>
    <row r="650" spans="1:27" s="928" customFormat="1" ht="16.5" customHeight="1" x14ac:dyDescent="0.3">
      <c r="A650" s="929"/>
      <c r="B650" s="927"/>
      <c r="C650" s="375"/>
      <c r="D650" s="375"/>
      <c r="E650" s="956" t="s">
        <v>1929</v>
      </c>
      <c r="F650" s="954">
        <v>0.26</v>
      </c>
      <c r="G650" s="954">
        <v>0.25</v>
      </c>
      <c r="H650" s="954">
        <v>0.25</v>
      </c>
      <c r="I650" s="954">
        <v>0.24</v>
      </c>
      <c r="J650" s="954">
        <v>0.24</v>
      </c>
      <c r="K650" s="954">
        <v>0.24</v>
      </c>
      <c r="L650" s="954">
        <v>0.24</v>
      </c>
      <c r="M650" s="954">
        <v>0.24</v>
      </c>
      <c r="N650" s="954">
        <v>0.24</v>
      </c>
      <c r="O650" s="954">
        <v>0.23</v>
      </c>
      <c r="P650" s="954">
        <v>0.23</v>
      </c>
      <c r="Q650" s="954">
        <v>0.23</v>
      </c>
      <c r="R650" s="954">
        <v>0.22</v>
      </c>
      <c r="S650" s="954">
        <v>0.22</v>
      </c>
      <c r="T650" s="954">
        <v>0.21</v>
      </c>
      <c r="U650" s="954">
        <v>0.21</v>
      </c>
      <c r="V650" s="954">
        <v>0.21</v>
      </c>
      <c r="W650" s="372"/>
      <c r="X650" s="372"/>
      <c r="Y650" s="372"/>
      <c r="Z650" s="372"/>
      <c r="AA650" s="372"/>
    </row>
    <row r="651" spans="1:27" s="928" customFormat="1" ht="16.5" customHeight="1" x14ac:dyDescent="0.3">
      <c r="A651" s="929"/>
      <c r="B651" s="927"/>
      <c r="C651" s="375"/>
      <c r="D651" s="375"/>
      <c r="E651" s="372" t="s">
        <v>2191</v>
      </c>
      <c r="F651" s="372"/>
      <c r="G651" s="372"/>
      <c r="H651" s="372"/>
      <c r="I651" s="372"/>
      <c r="J651" s="372"/>
      <c r="K651" s="372"/>
      <c r="L651" s="372"/>
      <c r="M651" s="372"/>
      <c r="N651" s="372"/>
      <c r="O651" s="372"/>
      <c r="P651" s="372"/>
      <c r="Q651" s="372"/>
      <c r="R651" s="372"/>
      <c r="S651" s="372"/>
      <c r="T651" s="372"/>
      <c r="U651" s="372"/>
      <c r="V651" s="372"/>
      <c r="W651" s="372"/>
      <c r="X651" s="372"/>
      <c r="Y651" s="372"/>
      <c r="Z651" s="372"/>
      <c r="AA651" s="372"/>
    </row>
    <row r="652" spans="1:27" s="928" customFormat="1" ht="16.5" customHeight="1" x14ac:dyDescent="0.3">
      <c r="A652" s="929"/>
      <c r="B652" s="927"/>
      <c r="C652" s="375"/>
      <c r="D652" s="375"/>
      <c r="E652" s="1281" t="s">
        <v>2190</v>
      </c>
      <c r="F652" s="372"/>
      <c r="G652" s="372"/>
      <c r="H652" s="372"/>
      <c r="I652" s="372"/>
      <c r="J652" s="372"/>
      <c r="K652" s="372"/>
      <c r="L652" s="372"/>
      <c r="M652" s="372"/>
      <c r="N652" s="372"/>
      <c r="O652" s="372"/>
      <c r="P652" s="372"/>
      <c r="Q652" s="372"/>
      <c r="R652" s="372"/>
      <c r="S652" s="372"/>
      <c r="T652" s="372"/>
      <c r="U652" s="372"/>
      <c r="V652" s="372"/>
      <c r="W652" s="372"/>
      <c r="X652" s="372"/>
      <c r="Y652" s="372"/>
      <c r="Z652" s="372"/>
      <c r="AA652" s="372"/>
    </row>
    <row r="653" spans="1:27" s="928" customFormat="1" ht="16.5" customHeight="1" x14ac:dyDescent="0.3">
      <c r="A653" s="929"/>
      <c r="B653" s="927"/>
      <c r="C653" s="375"/>
      <c r="D653" s="375"/>
      <c r="E653" s="372" t="s">
        <v>2189</v>
      </c>
      <c r="F653" s="372"/>
      <c r="G653" s="372"/>
      <c r="H653" s="372"/>
      <c r="I653" s="372"/>
      <c r="J653" s="372"/>
      <c r="K653" s="372"/>
      <c r="L653" s="372"/>
      <c r="M653" s="372"/>
      <c r="N653" s="372"/>
      <c r="O653" s="372"/>
      <c r="P653" s="372"/>
      <c r="Q653" s="372"/>
      <c r="R653" s="372"/>
      <c r="S653" s="372"/>
      <c r="T653" s="372"/>
      <c r="U653" s="372"/>
      <c r="V653" s="372"/>
      <c r="W653" s="372"/>
      <c r="X653" s="372"/>
      <c r="Y653" s="372"/>
      <c r="Z653" s="372"/>
      <c r="AA653" s="372"/>
    </row>
    <row r="654" spans="1:27" s="928" customFormat="1" ht="16.5" customHeight="1" x14ac:dyDescent="0.3">
      <c r="A654" s="929"/>
      <c r="B654" s="927"/>
      <c r="C654" s="375"/>
      <c r="D654" s="375"/>
      <c r="F654" s="1251"/>
      <c r="G654" s="1251"/>
      <c r="H654" s="1251"/>
      <c r="I654" s="1251"/>
      <c r="J654" s="1251"/>
      <c r="K654" s="1251"/>
      <c r="L654" s="1251"/>
      <c r="M654" s="1251"/>
      <c r="N654" s="1251"/>
      <c r="O654" s="1251"/>
      <c r="P654" s="1251"/>
      <c r="Q654" s="1251"/>
      <c r="R654" s="1251"/>
      <c r="S654" s="1251"/>
      <c r="T654" s="1251"/>
      <c r="U654" s="372"/>
      <c r="V654" s="372"/>
      <c r="W654" s="372"/>
      <c r="X654" s="372"/>
      <c r="Y654" s="372"/>
      <c r="Z654" s="372"/>
      <c r="AA654" s="372"/>
    </row>
    <row r="655" spans="1:27" s="928" customFormat="1" ht="16.5" customHeight="1" x14ac:dyDescent="0.3">
      <c r="A655" s="929"/>
      <c r="B655" s="927"/>
      <c r="C655" s="375"/>
      <c r="D655" s="375"/>
      <c r="E655" s="980" t="s">
        <v>2188</v>
      </c>
      <c r="F655" s="372"/>
      <c r="G655" s="372"/>
      <c r="H655" s="372"/>
      <c r="I655" s="372"/>
      <c r="J655" s="372"/>
      <c r="K655" s="372"/>
      <c r="L655" s="372"/>
      <c r="M655" s="372"/>
      <c r="N655" s="372"/>
      <c r="O655" s="372"/>
      <c r="P655" s="372"/>
      <c r="Q655" s="372"/>
      <c r="R655" s="372"/>
      <c r="S655" s="372"/>
      <c r="T655" s="372"/>
      <c r="U655" s="372"/>
      <c r="V655" s="372"/>
      <c r="W655" s="372"/>
      <c r="X655" s="372"/>
      <c r="Y655" s="372"/>
      <c r="Z655" s="372"/>
      <c r="AA655" s="372"/>
    </row>
    <row r="656" spans="1:27" s="928" customFormat="1" ht="16.5" customHeight="1" x14ac:dyDescent="0.3">
      <c r="A656" s="929"/>
      <c r="B656" s="927"/>
      <c r="C656" s="375"/>
      <c r="D656" s="375"/>
      <c r="E656" s="1255" t="s">
        <v>1407</v>
      </c>
      <c r="F656" s="1255">
        <v>2007</v>
      </c>
      <c r="G656" s="1255">
        <v>2008</v>
      </c>
      <c r="H656" s="1255">
        <v>2009</v>
      </c>
      <c r="I656" s="1255">
        <v>2010</v>
      </c>
      <c r="J656" s="1255">
        <v>2011</v>
      </c>
      <c r="K656" s="1255">
        <v>2012</v>
      </c>
      <c r="L656" s="1255">
        <v>2013</v>
      </c>
      <c r="M656" s="1255">
        <v>2014</v>
      </c>
      <c r="N656" s="1255">
        <v>2015</v>
      </c>
      <c r="O656" s="1255">
        <v>2016</v>
      </c>
      <c r="P656" s="1255">
        <v>2017</v>
      </c>
      <c r="Q656" s="1255">
        <v>2018</v>
      </c>
      <c r="R656" s="1255">
        <v>2019</v>
      </c>
      <c r="S656" s="1255">
        <v>2020</v>
      </c>
      <c r="T656" s="1255">
        <v>2021</v>
      </c>
      <c r="U656" s="1255">
        <v>2022</v>
      </c>
      <c r="V656" s="1533">
        <v>2023</v>
      </c>
      <c r="W656" s="372"/>
      <c r="X656" s="372"/>
      <c r="Y656" s="372"/>
      <c r="Z656" s="372"/>
      <c r="AA656" s="372"/>
    </row>
    <row r="657" spans="1:27" s="928" customFormat="1" ht="16.5" customHeight="1" x14ac:dyDescent="0.3">
      <c r="A657" s="929"/>
      <c r="B657" s="927"/>
      <c r="C657" s="375"/>
      <c r="D657" s="375"/>
      <c r="E657" s="956" t="s">
        <v>1408</v>
      </c>
      <c r="F657" s="954">
        <v>0.08</v>
      </c>
      <c r="G657" s="954">
        <v>0.08</v>
      </c>
      <c r="H657" s="954">
        <v>0.08</v>
      </c>
      <c r="I657" s="954">
        <v>0.08</v>
      </c>
      <c r="J657" s="954">
        <v>0.08</v>
      </c>
      <c r="K657" s="954">
        <v>0.08</v>
      </c>
      <c r="L657" s="954">
        <v>0.08</v>
      </c>
      <c r="M657" s="954">
        <v>0.08</v>
      </c>
      <c r="N657" s="954">
        <v>0.08</v>
      </c>
      <c r="O657" s="954">
        <v>0.08</v>
      </c>
      <c r="P657" s="954">
        <v>0.08</v>
      </c>
      <c r="Q657" s="954">
        <v>0.09</v>
      </c>
      <c r="R657" s="954">
        <v>0.08</v>
      </c>
      <c r="S657" s="954">
        <v>0.08</v>
      </c>
      <c r="T657" s="954">
        <v>0.08</v>
      </c>
      <c r="U657" s="954">
        <v>7.0000000000000007E-2</v>
      </c>
      <c r="V657" s="954">
        <v>7.0000000000000007E-2</v>
      </c>
      <c r="W657" s="372"/>
      <c r="X657" s="372"/>
      <c r="Y657" s="372"/>
      <c r="Z657" s="372"/>
      <c r="AA657" s="372"/>
    </row>
    <row r="658" spans="1:27" s="928" customFormat="1" ht="16.5" customHeight="1" x14ac:dyDescent="0.3">
      <c r="A658" s="929"/>
      <c r="B658" s="927"/>
      <c r="C658" s="375"/>
      <c r="D658" s="375"/>
      <c r="E658" s="956" t="s">
        <v>1409</v>
      </c>
      <c r="F658" s="954">
        <v>7.0000000000000007E-2</v>
      </c>
      <c r="G658" s="954">
        <v>7.0000000000000007E-2</v>
      </c>
      <c r="H658" s="954">
        <v>7.0000000000000007E-2</v>
      </c>
      <c r="I658" s="954">
        <v>7.0000000000000007E-2</v>
      </c>
      <c r="J658" s="954">
        <v>7.0000000000000007E-2</v>
      </c>
      <c r="K658" s="954">
        <v>7.0000000000000007E-2</v>
      </c>
      <c r="L658" s="954">
        <v>7.0000000000000007E-2</v>
      </c>
      <c r="M658" s="954">
        <v>7.0000000000000007E-2</v>
      </c>
      <c r="N658" s="954">
        <v>7.0000000000000007E-2</v>
      </c>
      <c r="O658" s="954">
        <v>7.0000000000000007E-2</v>
      </c>
      <c r="P658" s="954">
        <v>7.0000000000000007E-2</v>
      </c>
      <c r="Q658" s="954">
        <v>0.08</v>
      </c>
      <c r="R658" s="954">
        <v>7.0000000000000007E-2</v>
      </c>
      <c r="S658" s="954">
        <v>7.0000000000000007E-2</v>
      </c>
      <c r="T658" s="954">
        <v>7.0000000000000007E-2</v>
      </c>
      <c r="U658" s="954">
        <v>7.0000000000000007E-2</v>
      </c>
      <c r="V658" s="954">
        <v>7.0000000000000007E-2</v>
      </c>
      <c r="W658" s="372"/>
      <c r="X658" s="372"/>
      <c r="Y658" s="372"/>
      <c r="Z658" s="372"/>
      <c r="AA658" s="372"/>
    </row>
    <row r="659" spans="1:27" s="928" customFormat="1" ht="16.5" customHeight="1" x14ac:dyDescent="0.3">
      <c r="A659" s="929"/>
      <c r="B659" s="927"/>
      <c r="C659" s="375"/>
      <c r="D659" s="375"/>
      <c r="E659" s="956" t="s">
        <v>1410</v>
      </c>
      <c r="F659" s="954">
        <v>7.0000000000000007E-2</v>
      </c>
      <c r="G659" s="954">
        <v>7.0000000000000007E-2</v>
      </c>
      <c r="H659" s="954">
        <v>7.0000000000000007E-2</v>
      </c>
      <c r="I659" s="954">
        <v>0.08</v>
      </c>
      <c r="J659" s="954">
        <v>7.0000000000000007E-2</v>
      </c>
      <c r="K659" s="954">
        <v>7.0000000000000007E-2</v>
      </c>
      <c r="L659" s="954">
        <v>7.0000000000000007E-2</v>
      </c>
      <c r="M659" s="954">
        <v>7.0000000000000007E-2</v>
      </c>
      <c r="N659" s="954">
        <v>7.0000000000000007E-2</v>
      </c>
      <c r="O659" s="954">
        <v>7.0000000000000007E-2</v>
      </c>
      <c r="P659" s="954">
        <v>7.0000000000000007E-2</v>
      </c>
      <c r="Q659" s="954">
        <v>0.08</v>
      </c>
      <c r="R659" s="954">
        <v>7.0000000000000007E-2</v>
      </c>
      <c r="S659" s="954">
        <v>7.0000000000000007E-2</v>
      </c>
      <c r="T659" s="954">
        <v>7.0000000000000007E-2</v>
      </c>
      <c r="U659" s="954">
        <v>7.0000000000000007E-2</v>
      </c>
      <c r="V659" s="954">
        <v>7.0000000000000007E-2</v>
      </c>
      <c r="W659" s="372"/>
      <c r="X659" s="372"/>
      <c r="Y659" s="372"/>
      <c r="Z659" s="372"/>
      <c r="AA659" s="372"/>
    </row>
    <row r="660" spans="1:27" s="928" customFormat="1" ht="16.5" customHeight="1" x14ac:dyDescent="0.3">
      <c r="A660" s="929"/>
      <c r="B660" s="927"/>
      <c r="C660" s="375"/>
      <c r="D660" s="375"/>
      <c r="E660" s="956" t="s">
        <v>1411</v>
      </c>
      <c r="F660" s="954">
        <v>0.08</v>
      </c>
      <c r="G660" s="954">
        <v>0.08</v>
      </c>
      <c r="H660" s="954">
        <v>0.08</v>
      </c>
      <c r="I660" s="954">
        <v>0.09</v>
      </c>
      <c r="J660" s="954">
        <v>0.08</v>
      </c>
      <c r="K660" s="954">
        <v>0.08</v>
      </c>
      <c r="L660" s="954">
        <v>0.09</v>
      </c>
      <c r="M660" s="954">
        <v>0.09</v>
      </c>
      <c r="N660" s="954">
        <v>0.09</v>
      </c>
      <c r="O660" s="954">
        <v>0.09</v>
      </c>
      <c r="P660" s="954">
        <v>0.09</v>
      </c>
      <c r="Q660" s="954">
        <v>0.09</v>
      </c>
      <c r="R660" s="954">
        <v>0.09</v>
      </c>
      <c r="S660" s="954">
        <v>0.08</v>
      </c>
      <c r="T660" s="954">
        <v>0.09</v>
      </c>
      <c r="U660" s="954">
        <v>0.08</v>
      </c>
      <c r="V660" s="954">
        <v>0.08</v>
      </c>
      <c r="W660" s="372"/>
      <c r="X660" s="372"/>
      <c r="Y660" s="372"/>
      <c r="Z660" s="372"/>
      <c r="AA660" s="372"/>
    </row>
    <row r="661" spans="1:27" s="928" customFormat="1" ht="16.5" customHeight="1" x14ac:dyDescent="0.3">
      <c r="A661" s="929"/>
      <c r="B661" s="927"/>
      <c r="C661" s="375"/>
      <c r="D661" s="375"/>
      <c r="E661" s="956" t="s">
        <v>1412</v>
      </c>
      <c r="F661" s="954">
        <v>7.0000000000000007E-2</v>
      </c>
      <c r="G661" s="954">
        <v>7.0000000000000007E-2</v>
      </c>
      <c r="H661" s="954">
        <v>7.0000000000000007E-2</v>
      </c>
      <c r="I661" s="954">
        <v>0.08</v>
      </c>
      <c r="J661" s="954">
        <v>7.0000000000000007E-2</v>
      </c>
      <c r="K661" s="954">
        <v>7.0000000000000007E-2</v>
      </c>
      <c r="L661" s="954">
        <v>7.0000000000000007E-2</v>
      </c>
      <c r="M661" s="954">
        <v>7.0000000000000007E-2</v>
      </c>
      <c r="N661" s="954">
        <v>7.0000000000000007E-2</v>
      </c>
      <c r="O661" s="954">
        <v>7.0000000000000007E-2</v>
      </c>
      <c r="P661" s="954">
        <v>7.0000000000000007E-2</v>
      </c>
      <c r="Q661" s="954">
        <v>0.08</v>
      </c>
      <c r="R661" s="954">
        <v>7.0000000000000007E-2</v>
      </c>
      <c r="S661" s="954">
        <v>7.0000000000000007E-2</v>
      </c>
      <c r="T661" s="954">
        <v>7.0000000000000007E-2</v>
      </c>
      <c r="U661" s="954">
        <v>0.06</v>
      </c>
      <c r="V661" s="954">
        <v>0.06</v>
      </c>
      <c r="W661" s="372"/>
      <c r="X661" s="372"/>
      <c r="Y661" s="372"/>
      <c r="Z661" s="372"/>
      <c r="AA661" s="372"/>
    </row>
    <row r="662" spans="1:27" s="928" customFormat="1" ht="16.5" customHeight="1" x14ac:dyDescent="0.3">
      <c r="A662" s="929"/>
      <c r="B662" s="927"/>
      <c r="C662" s="375"/>
      <c r="D662" s="375"/>
      <c r="E662" s="956" t="s">
        <v>1413</v>
      </c>
      <c r="F662" s="954">
        <v>7.0000000000000007E-2</v>
      </c>
      <c r="G662" s="954">
        <v>7.0000000000000007E-2</v>
      </c>
      <c r="H662" s="954">
        <v>7.0000000000000007E-2</v>
      </c>
      <c r="I662" s="954">
        <v>7.0000000000000007E-2</v>
      </c>
      <c r="J662" s="954">
        <v>0.06</v>
      </c>
      <c r="K662" s="954">
        <v>0.06</v>
      </c>
      <c r="L662" s="954">
        <v>0.06</v>
      </c>
      <c r="M662" s="954">
        <v>0.06</v>
      </c>
      <c r="N662" s="954">
        <v>0.06</v>
      </c>
      <c r="O662" s="954">
        <v>0.06</v>
      </c>
      <c r="P662" s="954">
        <v>0.06</v>
      </c>
      <c r="Q662" s="954">
        <v>7.0000000000000007E-2</v>
      </c>
      <c r="R662" s="954">
        <v>0.06</v>
      </c>
      <c r="S662" s="954">
        <v>0.06</v>
      </c>
      <c r="T662" s="954">
        <v>0.06</v>
      </c>
      <c r="U662" s="954">
        <v>0.06</v>
      </c>
      <c r="V662" s="954">
        <v>0.06</v>
      </c>
      <c r="W662" s="372"/>
      <c r="X662" s="372"/>
      <c r="Y662" s="372"/>
      <c r="Z662" s="372"/>
      <c r="AA662" s="372"/>
    </row>
    <row r="663" spans="1:27" s="928" customFormat="1" ht="16.5" customHeight="1" x14ac:dyDescent="0.3">
      <c r="A663" s="929"/>
      <c r="B663" s="927"/>
      <c r="C663" s="375"/>
      <c r="D663" s="375"/>
      <c r="E663" s="956" t="s">
        <v>1414</v>
      </c>
      <c r="F663" s="954">
        <v>0.06</v>
      </c>
      <c r="G663" s="954">
        <v>0.06</v>
      </c>
      <c r="H663" s="954">
        <v>0.06</v>
      </c>
      <c r="I663" s="954">
        <v>7.0000000000000007E-2</v>
      </c>
      <c r="J663" s="954">
        <v>0.06</v>
      </c>
      <c r="K663" s="954">
        <v>0.06</v>
      </c>
      <c r="L663" s="954">
        <v>0.06</v>
      </c>
      <c r="M663" s="954">
        <v>0.06</v>
      </c>
      <c r="N663" s="954">
        <v>7.0000000000000007E-2</v>
      </c>
      <c r="O663" s="954">
        <v>0.06</v>
      </c>
      <c r="P663" s="954">
        <v>7.0000000000000007E-2</v>
      </c>
      <c r="Q663" s="954">
        <v>7.0000000000000007E-2</v>
      </c>
      <c r="R663" s="954">
        <v>0.06</v>
      </c>
      <c r="S663" s="954">
        <v>0.06</v>
      </c>
      <c r="T663" s="954">
        <v>7.0000000000000007E-2</v>
      </c>
      <c r="U663" s="954">
        <v>0.06</v>
      </c>
      <c r="V663" s="954">
        <v>0.06</v>
      </c>
      <c r="W663" s="372"/>
      <c r="X663" s="372"/>
      <c r="Y663" s="372"/>
      <c r="Z663" s="372"/>
      <c r="AA663" s="372"/>
    </row>
    <row r="664" spans="1:27" s="928" customFormat="1" ht="16.5" customHeight="1" x14ac:dyDescent="0.3">
      <c r="A664" s="929"/>
      <c r="B664" s="927"/>
      <c r="C664" s="375"/>
      <c r="D664" s="375"/>
      <c r="E664" s="956" t="s">
        <v>1415</v>
      </c>
      <c r="F664" s="954">
        <v>0.08</v>
      </c>
      <c r="G664" s="954">
        <v>0.08</v>
      </c>
      <c r="H664" s="954">
        <v>0.08</v>
      </c>
      <c r="I664" s="954">
        <v>0.08</v>
      </c>
      <c r="J664" s="954">
        <v>0.08</v>
      </c>
      <c r="K664" s="954">
        <v>0.08</v>
      </c>
      <c r="L664" s="954">
        <v>7.0000000000000007E-2</v>
      </c>
      <c r="M664" s="954">
        <v>0.08</v>
      </c>
      <c r="N664" s="954">
        <v>0.09</v>
      </c>
      <c r="O664" s="954">
        <v>0.08</v>
      </c>
      <c r="P664" s="954">
        <v>0.08</v>
      </c>
      <c r="Q664" s="954">
        <v>0.09</v>
      </c>
      <c r="R664" s="954">
        <v>0.08</v>
      </c>
      <c r="S664" s="954">
        <v>0.08</v>
      </c>
      <c r="T664" s="954">
        <v>0.09</v>
      </c>
      <c r="U664" s="954">
        <v>0.08</v>
      </c>
      <c r="V664" s="954">
        <v>0.08</v>
      </c>
      <c r="W664" s="372"/>
      <c r="X664" s="372"/>
      <c r="Y664" s="372"/>
      <c r="Z664" s="372"/>
      <c r="AA664" s="372"/>
    </row>
    <row r="665" spans="1:27" s="928" customFormat="1" ht="16.5" customHeight="1" x14ac:dyDescent="0.3">
      <c r="A665" s="929"/>
      <c r="B665" s="927"/>
      <c r="C665" s="375"/>
      <c r="D665" s="375"/>
      <c r="E665" s="956" t="s">
        <v>1416</v>
      </c>
      <c r="F665" s="954">
        <v>0.08</v>
      </c>
      <c r="G665" s="954">
        <v>0.08</v>
      </c>
      <c r="H665" s="954">
        <v>0.08</v>
      </c>
      <c r="I665" s="954">
        <v>0.09</v>
      </c>
      <c r="J665" s="954">
        <v>0.08</v>
      </c>
      <c r="K665" s="954">
        <v>0.08</v>
      </c>
      <c r="L665" s="954">
        <v>0.08</v>
      </c>
      <c r="M665" s="954">
        <v>0.08</v>
      </c>
      <c r="N665" s="954">
        <v>0.09</v>
      </c>
      <c r="O665" s="954">
        <v>0.09</v>
      </c>
      <c r="P665" s="954">
        <v>0.08</v>
      </c>
      <c r="Q665" s="954">
        <v>0.09</v>
      </c>
      <c r="R665" s="954">
        <v>0.09</v>
      </c>
      <c r="S665" s="954">
        <v>0.08</v>
      </c>
      <c r="T665" s="954">
        <v>0.09</v>
      </c>
      <c r="U665" s="954">
        <v>0.08</v>
      </c>
      <c r="V665" s="954">
        <v>0.08</v>
      </c>
      <c r="W665" s="372"/>
      <c r="X665" s="372"/>
      <c r="Y665" s="372"/>
      <c r="Z665" s="372"/>
      <c r="AA665" s="372"/>
    </row>
    <row r="666" spans="1:27" s="928" customFormat="1" ht="16.5" customHeight="1" x14ac:dyDescent="0.3">
      <c r="A666" s="929"/>
      <c r="B666" s="927"/>
      <c r="C666" s="375"/>
      <c r="D666" s="375"/>
      <c r="E666" s="956" t="s">
        <v>1417</v>
      </c>
      <c r="F666" s="954">
        <v>7.0000000000000007E-2</v>
      </c>
      <c r="G666" s="954">
        <v>7.0000000000000007E-2</v>
      </c>
      <c r="H666" s="954">
        <v>7.0000000000000007E-2</v>
      </c>
      <c r="I666" s="954">
        <v>0.08</v>
      </c>
      <c r="J666" s="954">
        <v>7.0000000000000007E-2</v>
      </c>
      <c r="K666" s="954">
        <v>7.0000000000000007E-2</v>
      </c>
      <c r="L666" s="954">
        <v>7.0000000000000007E-2</v>
      </c>
      <c r="M666" s="954">
        <v>7.0000000000000007E-2</v>
      </c>
      <c r="N666" s="954">
        <v>7.0000000000000007E-2</v>
      </c>
      <c r="O666" s="954">
        <v>7.0000000000000007E-2</v>
      </c>
      <c r="P666" s="954">
        <v>7.0000000000000007E-2</v>
      </c>
      <c r="Q666" s="954">
        <v>0.08</v>
      </c>
      <c r="R666" s="954">
        <v>7.0000000000000007E-2</v>
      </c>
      <c r="S666" s="954">
        <v>7.0000000000000007E-2</v>
      </c>
      <c r="T666" s="954">
        <v>7.0000000000000007E-2</v>
      </c>
      <c r="U666" s="954">
        <v>0.06</v>
      </c>
      <c r="V666" s="954">
        <v>0.06</v>
      </c>
      <c r="W666" s="372"/>
      <c r="X666" s="372"/>
      <c r="Y666" s="372"/>
      <c r="Z666" s="372"/>
      <c r="AA666" s="372"/>
    </row>
    <row r="667" spans="1:27" s="928" customFormat="1" ht="16.5" customHeight="1" x14ac:dyDescent="0.3">
      <c r="A667" s="929"/>
      <c r="B667" s="927"/>
      <c r="C667" s="375"/>
      <c r="D667" s="375"/>
      <c r="E667" s="956" t="s">
        <v>1418</v>
      </c>
      <c r="F667" s="954">
        <v>0.08</v>
      </c>
      <c r="G667" s="954">
        <v>0.08</v>
      </c>
      <c r="H667" s="954">
        <v>0.09</v>
      </c>
      <c r="I667" s="954">
        <v>0.09</v>
      </c>
      <c r="J667" s="954">
        <v>0.08</v>
      </c>
      <c r="K667" s="954">
        <v>0.08</v>
      </c>
      <c r="L667" s="954">
        <v>0.08</v>
      </c>
      <c r="M667" s="954">
        <v>0.08</v>
      </c>
      <c r="N667" s="954">
        <v>0.08</v>
      </c>
      <c r="O667" s="954">
        <v>0.08</v>
      </c>
      <c r="P667" s="954">
        <v>0.08</v>
      </c>
      <c r="Q667" s="954">
        <v>0.08</v>
      </c>
      <c r="R667" s="954">
        <v>0.08</v>
      </c>
      <c r="S667" s="954">
        <v>0.08</v>
      </c>
      <c r="T667" s="954">
        <v>0.08</v>
      </c>
      <c r="U667" s="954">
        <v>7.0000000000000007E-2</v>
      </c>
      <c r="V667" s="954">
        <v>7.0000000000000007E-2</v>
      </c>
      <c r="W667" s="372"/>
      <c r="X667" s="372"/>
      <c r="Y667" s="372"/>
      <c r="Z667" s="372"/>
      <c r="AA667" s="372"/>
    </row>
    <row r="668" spans="1:27" s="928" customFormat="1" ht="16.5" customHeight="1" x14ac:dyDescent="0.3">
      <c r="A668" s="929"/>
      <c r="B668" s="927"/>
      <c r="C668" s="375"/>
      <c r="D668" s="375"/>
      <c r="E668" s="956" t="s">
        <v>1419</v>
      </c>
      <c r="F668" s="954">
        <v>0.06</v>
      </c>
      <c r="G668" s="954">
        <v>0.06</v>
      </c>
      <c r="H668" s="954">
        <v>0.06</v>
      </c>
      <c r="I668" s="954">
        <v>7.0000000000000007E-2</v>
      </c>
      <c r="J668" s="954">
        <v>0.06</v>
      </c>
      <c r="K668" s="954">
        <v>0.06</v>
      </c>
      <c r="L668" s="954">
        <v>0.06</v>
      </c>
      <c r="M668" s="954">
        <v>0.06</v>
      </c>
      <c r="N668" s="954">
        <v>0.06</v>
      </c>
      <c r="O668" s="954">
        <v>0.06</v>
      </c>
      <c r="P668" s="954">
        <v>0.06</v>
      </c>
      <c r="Q668" s="954">
        <v>7.0000000000000007E-2</v>
      </c>
      <c r="R668" s="954">
        <v>0.06</v>
      </c>
      <c r="S668" s="954">
        <v>0.06</v>
      </c>
      <c r="T668" s="954">
        <v>0.06</v>
      </c>
      <c r="U668" s="954">
        <v>0.05</v>
      </c>
      <c r="V668" s="954">
        <v>0.05</v>
      </c>
      <c r="W668" s="372"/>
      <c r="X668" s="372"/>
      <c r="Y668" s="372"/>
      <c r="Z668" s="372"/>
      <c r="AA668" s="372"/>
    </row>
    <row r="669" spans="1:27" s="928" customFormat="1" ht="16.5" customHeight="1" x14ac:dyDescent="0.3">
      <c r="A669" s="929"/>
      <c r="B669" s="927"/>
      <c r="C669" s="375"/>
      <c r="D669" s="375"/>
      <c r="E669" s="956" t="s">
        <v>1420</v>
      </c>
      <c r="F669" s="954">
        <v>0.08</v>
      </c>
      <c r="G669" s="954">
        <v>0.08</v>
      </c>
      <c r="H669" s="954">
        <v>0.08</v>
      </c>
      <c r="I669" s="954">
        <v>0.08</v>
      </c>
      <c r="J669" s="954">
        <v>0.08</v>
      </c>
      <c r="K669" s="954">
        <v>0.08</v>
      </c>
      <c r="L669" s="954">
        <v>0.08</v>
      </c>
      <c r="M669" s="954">
        <v>0.08</v>
      </c>
      <c r="N669" s="954">
        <v>0.08</v>
      </c>
      <c r="O669" s="954">
        <v>0.08</v>
      </c>
      <c r="P669" s="954">
        <v>0.08</v>
      </c>
      <c r="Q669" s="954">
        <v>0.09</v>
      </c>
      <c r="R669" s="954">
        <v>0.08</v>
      </c>
      <c r="S669" s="954">
        <v>0.08</v>
      </c>
      <c r="T669" s="954">
        <v>0.08</v>
      </c>
      <c r="U669" s="954">
        <v>0.08</v>
      </c>
      <c r="V669" s="954">
        <v>0.08</v>
      </c>
      <c r="W669" s="372"/>
      <c r="X669" s="372"/>
      <c r="Y669" s="372"/>
      <c r="Z669" s="372"/>
      <c r="AA669" s="372"/>
    </row>
    <row r="670" spans="1:27" s="928" customFormat="1" ht="16.5" customHeight="1" x14ac:dyDescent="0.3">
      <c r="A670" s="929"/>
      <c r="B670" s="927"/>
      <c r="C670" s="375"/>
      <c r="D670" s="375"/>
      <c r="E670" s="956" t="s">
        <v>1421</v>
      </c>
      <c r="F670" s="954">
        <v>7.0000000000000007E-2</v>
      </c>
      <c r="G670" s="954">
        <v>7.0000000000000007E-2</v>
      </c>
      <c r="H670" s="954">
        <v>7.0000000000000007E-2</v>
      </c>
      <c r="I670" s="954">
        <v>0.08</v>
      </c>
      <c r="J670" s="954">
        <v>7.0000000000000007E-2</v>
      </c>
      <c r="K670" s="954">
        <v>7.0000000000000007E-2</v>
      </c>
      <c r="L670" s="954">
        <v>7.0000000000000007E-2</v>
      </c>
      <c r="M670" s="954">
        <v>7.0000000000000007E-2</v>
      </c>
      <c r="N670" s="954">
        <v>7.0000000000000007E-2</v>
      </c>
      <c r="O670" s="954">
        <v>7.0000000000000007E-2</v>
      </c>
      <c r="P670" s="954">
        <v>7.0000000000000007E-2</v>
      </c>
      <c r="Q670" s="954">
        <v>0.08</v>
      </c>
      <c r="R670" s="954">
        <v>7.0000000000000007E-2</v>
      </c>
      <c r="S670" s="954">
        <v>7.0000000000000007E-2</v>
      </c>
      <c r="T670" s="954">
        <v>7.0000000000000007E-2</v>
      </c>
      <c r="U670" s="954">
        <v>0.06</v>
      </c>
      <c r="V670" s="954">
        <v>0.06</v>
      </c>
      <c r="W670" s="372"/>
      <c r="X670" s="372"/>
      <c r="Y670" s="372"/>
      <c r="Z670" s="372"/>
      <c r="AA670" s="372"/>
    </row>
    <row r="671" spans="1:27" s="928" customFormat="1" ht="16.5" customHeight="1" x14ac:dyDescent="0.3">
      <c r="A671" s="929"/>
      <c r="B671" s="927"/>
      <c r="C671" s="375"/>
      <c r="D671" s="375"/>
      <c r="E671" s="956" t="s">
        <v>1422</v>
      </c>
      <c r="F671" s="954">
        <v>7.0000000000000007E-2</v>
      </c>
      <c r="G671" s="954">
        <v>7.0000000000000007E-2</v>
      </c>
      <c r="H671" s="954">
        <v>7.0000000000000007E-2</v>
      </c>
      <c r="I671" s="954">
        <v>7.0000000000000007E-2</v>
      </c>
      <c r="J671" s="954">
        <v>7.0000000000000007E-2</v>
      </c>
      <c r="K671" s="954">
        <v>7.0000000000000007E-2</v>
      </c>
      <c r="L671" s="954">
        <v>7.0000000000000007E-2</v>
      </c>
      <c r="M671" s="954">
        <v>7.0000000000000007E-2</v>
      </c>
      <c r="N671" s="954">
        <v>7.0000000000000007E-2</v>
      </c>
      <c r="O671" s="954">
        <v>7.0000000000000007E-2</v>
      </c>
      <c r="P671" s="954">
        <v>7.0000000000000007E-2</v>
      </c>
      <c r="Q671" s="954">
        <v>0.08</v>
      </c>
      <c r="R671" s="954">
        <v>7.0000000000000007E-2</v>
      </c>
      <c r="S671" s="954">
        <v>7.0000000000000007E-2</v>
      </c>
      <c r="T671" s="954">
        <v>7.0000000000000007E-2</v>
      </c>
      <c r="U671" s="954">
        <v>7.0000000000000007E-2</v>
      </c>
      <c r="V671" s="954">
        <v>7.0000000000000007E-2</v>
      </c>
      <c r="W671" s="372"/>
      <c r="X671" s="372"/>
      <c r="Y671" s="372"/>
      <c r="Z671" s="372"/>
      <c r="AA671" s="372"/>
    </row>
    <row r="672" spans="1:27" s="928" customFormat="1" ht="16.5" customHeight="1" x14ac:dyDescent="0.3">
      <c r="A672" s="929"/>
      <c r="B672" s="927"/>
      <c r="C672" s="375"/>
      <c r="D672" s="375"/>
      <c r="E672" s="956" t="s">
        <v>1423</v>
      </c>
      <c r="F672" s="954">
        <v>0.08</v>
      </c>
      <c r="G672" s="954">
        <v>0.08</v>
      </c>
      <c r="H672" s="954">
        <v>0.08</v>
      </c>
      <c r="I672" s="954">
        <v>0.08</v>
      </c>
      <c r="J672" s="954">
        <v>0.08</v>
      </c>
      <c r="K672" s="954">
        <v>0.08</v>
      </c>
      <c r="L672" s="954">
        <v>0.08</v>
      </c>
      <c r="M672" s="954">
        <v>0.08</v>
      </c>
      <c r="N672" s="954">
        <v>0.08</v>
      </c>
      <c r="O672" s="954">
        <v>0.08</v>
      </c>
      <c r="P672" s="954">
        <v>0.08</v>
      </c>
      <c r="Q672" s="954">
        <v>0.09</v>
      </c>
      <c r="R672" s="954">
        <v>0.08</v>
      </c>
      <c r="S672" s="954">
        <v>0.08</v>
      </c>
      <c r="T672" s="954">
        <v>0.08</v>
      </c>
      <c r="U672" s="954">
        <v>0.08</v>
      </c>
      <c r="V672" s="954">
        <v>0.08</v>
      </c>
      <c r="W672" s="372"/>
      <c r="X672" s="372"/>
      <c r="Y672" s="372"/>
      <c r="Z672" s="372"/>
      <c r="AA672" s="372"/>
    </row>
    <row r="673" spans="1:27" s="928" customFormat="1" ht="16.5" customHeight="1" x14ac:dyDescent="0.3">
      <c r="A673" s="929"/>
      <c r="B673" s="927"/>
      <c r="C673" s="375"/>
      <c r="D673" s="375"/>
      <c r="E673" s="956" t="s">
        <v>1424</v>
      </c>
      <c r="F673" s="954">
        <v>0.08</v>
      </c>
      <c r="G673" s="954">
        <v>0.08</v>
      </c>
      <c r="H673" s="954">
        <v>0.08</v>
      </c>
      <c r="I673" s="954">
        <v>0.09</v>
      </c>
      <c r="J673" s="954">
        <v>0.08</v>
      </c>
      <c r="K673" s="954">
        <v>0.08</v>
      </c>
      <c r="L673" s="954">
        <v>0.08</v>
      </c>
      <c r="M673" s="954">
        <v>0.08</v>
      </c>
      <c r="N673" s="954">
        <v>0.08</v>
      </c>
      <c r="O673" s="954">
        <v>0.08</v>
      </c>
      <c r="P673" s="954">
        <v>0.09</v>
      </c>
      <c r="Q673" s="954">
        <v>0.09</v>
      </c>
      <c r="R673" s="954">
        <v>0.08</v>
      </c>
      <c r="S673" s="954">
        <v>0.08</v>
      </c>
      <c r="T673" s="954">
        <v>0.09</v>
      </c>
      <c r="U673" s="954">
        <v>0.08</v>
      </c>
      <c r="V673" s="954">
        <v>0.08</v>
      </c>
      <c r="W673" s="372"/>
      <c r="X673" s="372"/>
      <c r="Y673" s="372"/>
      <c r="Z673" s="372"/>
      <c r="AA673" s="372"/>
    </row>
    <row r="674" spans="1:27" s="928" customFormat="1" ht="16.5" customHeight="1" x14ac:dyDescent="0.3">
      <c r="A674" s="929"/>
      <c r="B674" s="927"/>
      <c r="C674" s="375"/>
      <c r="D674" s="375"/>
      <c r="E674" s="956" t="s">
        <v>1425</v>
      </c>
      <c r="F674" s="954">
        <v>7.0000000000000007E-2</v>
      </c>
      <c r="G674" s="954">
        <v>7.0000000000000007E-2</v>
      </c>
      <c r="H674" s="954">
        <v>7.0000000000000007E-2</v>
      </c>
      <c r="I674" s="954">
        <v>0.08</v>
      </c>
      <c r="J674" s="954">
        <v>7.0000000000000007E-2</v>
      </c>
      <c r="K674" s="954">
        <v>7.0000000000000007E-2</v>
      </c>
      <c r="L674" s="954">
        <v>7.0000000000000007E-2</v>
      </c>
      <c r="M674" s="954">
        <v>7.0000000000000007E-2</v>
      </c>
      <c r="N674" s="954">
        <v>7.0000000000000007E-2</v>
      </c>
      <c r="O674" s="954">
        <v>7.0000000000000007E-2</v>
      </c>
      <c r="P674" s="954">
        <v>7.0000000000000007E-2</v>
      </c>
      <c r="Q674" s="954">
        <v>0.08</v>
      </c>
      <c r="R674" s="954">
        <v>7.0000000000000007E-2</v>
      </c>
      <c r="S674" s="954">
        <v>7.0000000000000007E-2</v>
      </c>
      <c r="T674" s="954">
        <v>7.0000000000000007E-2</v>
      </c>
      <c r="U674" s="954">
        <v>0.06</v>
      </c>
      <c r="V674" s="954">
        <v>0.06</v>
      </c>
      <c r="W674" s="372"/>
      <c r="X674" s="372"/>
      <c r="Y674" s="372"/>
      <c r="Z674" s="372"/>
      <c r="AA674" s="372"/>
    </row>
    <row r="675" spans="1:27" s="928" customFormat="1" ht="16.5" customHeight="1" x14ac:dyDescent="0.3">
      <c r="A675" s="929"/>
      <c r="B675" s="927"/>
      <c r="C675" s="375"/>
      <c r="D675" s="375"/>
      <c r="E675" s="956" t="s">
        <v>1426</v>
      </c>
      <c r="F675" s="954">
        <v>0.08</v>
      </c>
      <c r="G675" s="954">
        <v>0.08</v>
      </c>
      <c r="H675" s="954">
        <v>0.08</v>
      </c>
      <c r="I675" s="954">
        <v>0.09</v>
      </c>
      <c r="J675" s="954">
        <v>0.08</v>
      </c>
      <c r="K675" s="954">
        <v>0.08</v>
      </c>
      <c r="L675" s="954">
        <v>0.08</v>
      </c>
      <c r="M675" s="954">
        <v>0.09</v>
      </c>
      <c r="N675" s="954">
        <v>0.09</v>
      </c>
      <c r="O675" s="954">
        <v>0.08</v>
      </c>
      <c r="P675" s="954">
        <v>0.09</v>
      </c>
      <c r="Q675" s="954">
        <v>0.09</v>
      </c>
      <c r="R675" s="954">
        <v>0.09</v>
      </c>
      <c r="S675" s="954">
        <v>0.08</v>
      </c>
      <c r="T675" s="954">
        <v>0.09</v>
      </c>
      <c r="U675" s="954">
        <v>0.08</v>
      </c>
      <c r="V675" s="954">
        <v>0.08</v>
      </c>
      <c r="W675" s="372"/>
      <c r="X675" s="372"/>
      <c r="Y675" s="372"/>
      <c r="Z675" s="372"/>
      <c r="AA675" s="372"/>
    </row>
    <row r="676" spans="1:27" s="928" customFormat="1" ht="16.5" customHeight="1" x14ac:dyDescent="0.3">
      <c r="A676" s="929"/>
      <c r="B676" s="927"/>
      <c r="C676" s="375"/>
      <c r="D676" s="375"/>
      <c r="E676" s="956" t="s">
        <v>1427</v>
      </c>
      <c r="F676" s="954">
        <v>7.0000000000000007E-2</v>
      </c>
      <c r="G676" s="954">
        <v>7.0000000000000007E-2</v>
      </c>
      <c r="H676" s="954">
        <v>7.0000000000000007E-2</v>
      </c>
      <c r="I676" s="954">
        <v>7.0000000000000007E-2</v>
      </c>
      <c r="J676" s="954">
        <v>7.0000000000000007E-2</v>
      </c>
      <c r="K676" s="954">
        <v>7.0000000000000007E-2</v>
      </c>
      <c r="L676" s="954">
        <v>7.0000000000000007E-2</v>
      </c>
      <c r="M676" s="954">
        <v>7.0000000000000007E-2</v>
      </c>
      <c r="N676" s="954">
        <v>7.0000000000000007E-2</v>
      </c>
      <c r="O676" s="954">
        <v>7.0000000000000007E-2</v>
      </c>
      <c r="P676" s="954">
        <v>7.0000000000000007E-2</v>
      </c>
      <c r="Q676" s="954">
        <v>0.08</v>
      </c>
      <c r="R676" s="954">
        <v>7.0000000000000007E-2</v>
      </c>
      <c r="S676" s="954">
        <v>7.0000000000000007E-2</v>
      </c>
      <c r="T676" s="954">
        <v>7.0000000000000007E-2</v>
      </c>
      <c r="U676" s="954">
        <v>0.06</v>
      </c>
      <c r="V676" s="954">
        <v>7.0000000000000007E-2</v>
      </c>
      <c r="W676" s="372"/>
      <c r="X676" s="372"/>
      <c r="Y676" s="372"/>
      <c r="Z676" s="372"/>
      <c r="AA676" s="372"/>
    </row>
    <row r="677" spans="1:27" s="928" customFormat="1" ht="16.5" customHeight="1" x14ac:dyDescent="0.3">
      <c r="A677" s="929"/>
      <c r="B677" s="927"/>
      <c r="C677" s="375"/>
      <c r="D677" s="375"/>
      <c r="E677" s="956" t="s">
        <v>1428</v>
      </c>
      <c r="F677" s="954">
        <v>0.06</v>
      </c>
      <c r="G677" s="954">
        <v>0.06</v>
      </c>
      <c r="H677" s="954">
        <v>0.06</v>
      </c>
      <c r="I677" s="954">
        <v>7.0000000000000007E-2</v>
      </c>
      <c r="J677" s="954">
        <v>0.06</v>
      </c>
      <c r="K677" s="954">
        <v>0.05</v>
      </c>
      <c r="L677" s="954">
        <v>0.04</v>
      </c>
      <c r="M677" s="954">
        <v>0.06</v>
      </c>
      <c r="N677" s="954">
        <v>0.06</v>
      </c>
      <c r="O677" s="954">
        <v>0.06</v>
      </c>
      <c r="P677" s="954">
        <v>0.06</v>
      </c>
      <c r="Q677" s="954">
        <v>7.0000000000000007E-2</v>
      </c>
      <c r="R677" s="954">
        <v>0.06</v>
      </c>
      <c r="S677" s="954">
        <v>0.06</v>
      </c>
      <c r="T677" s="954">
        <v>0.06</v>
      </c>
      <c r="U677" s="954">
        <v>0.05</v>
      </c>
      <c r="V677" s="954">
        <v>0.06</v>
      </c>
      <c r="W677" s="372"/>
      <c r="X677" s="372"/>
      <c r="Y677" s="372"/>
      <c r="Z677" s="372"/>
      <c r="AA677" s="372"/>
    </row>
    <row r="678" spans="1:27" s="928" customFormat="1" ht="16.5" customHeight="1" x14ac:dyDescent="0.3">
      <c r="A678" s="929"/>
      <c r="B678" s="927"/>
      <c r="C678" s="375"/>
      <c r="D678" s="375"/>
      <c r="E678" s="956" t="s">
        <v>1429</v>
      </c>
      <c r="F678" s="954">
        <v>0.08</v>
      </c>
      <c r="G678" s="954">
        <v>0.08</v>
      </c>
      <c r="H678" s="954">
        <v>0.08</v>
      </c>
      <c r="I678" s="954">
        <v>0.08</v>
      </c>
      <c r="J678" s="954">
        <v>0.08</v>
      </c>
      <c r="K678" s="954">
        <v>0.08</v>
      </c>
      <c r="L678" s="954">
        <v>0.08</v>
      </c>
      <c r="M678" s="954">
        <v>0.08</v>
      </c>
      <c r="N678" s="954">
        <v>0.08</v>
      </c>
      <c r="O678" s="954">
        <v>0.08</v>
      </c>
      <c r="P678" s="954">
        <v>0.08</v>
      </c>
      <c r="Q678" s="954">
        <v>0.08</v>
      </c>
      <c r="R678" s="954">
        <v>0.08</v>
      </c>
      <c r="S678" s="954">
        <v>0.08</v>
      </c>
      <c r="T678" s="954">
        <v>0.08</v>
      </c>
      <c r="U678" s="954">
        <v>7.0000000000000007E-2</v>
      </c>
      <c r="V678" s="954">
        <v>7.0000000000000007E-2</v>
      </c>
      <c r="W678" s="372"/>
      <c r="X678" s="372"/>
      <c r="Y678" s="372"/>
      <c r="Z678" s="372"/>
      <c r="AA678" s="372"/>
    </row>
    <row r="679" spans="1:27" s="928" customFormat="1" ht="16.5" customHeight="1" x14ac:dyDescent="0.3">
      <c r="A679" s="929"/>
      <c r="B679" s="927"/>
      <c r="C679" s="375"/>
      <c r="D679" s="375"/>
      <c r="E679" s="956" t="s">
        <v>1430</v>
      </c>
      <c r="F679" s="954">
        <v>0.08</v>
      </c>
      <c r="G679" s="954">
        <v>0.08</v>
      </c>
      <c r="H679" s="954">
        <v>0.08</v>
      </c>
      <c r="I679" s="954">
        <v>0.09</v>
      </c>
      <c r="J679" s="954">
        <v>0.08</v>
      </c>
      <c r="K679" s="954">
        <v>0.08</v>
      </c>
      <c r="L679" s="954">
        <v>0.08</v>
      </c>
      <c r="M679" s="954">
        <v>0.09</v>
      </c>
      <c r="N679" s="954">
        <v>0.09</v>
      </c>
      <c r="O679" s="954">
        <v>0.09</v>
      </c>
      <c r="P679" s="954">
        <v>0.09</v>
      </c>
      <c r="Q679" s="954">
        <v>0.09</v>
      </c>
      <c r="R679" s="954">
        <v>0.09</v>
      </c>
      <c r="S679" s="954">
        <v>0.08</v>
      </c>
      <c r="T679" s="954">
        <v>0.09</v>
      </c>
      <c r="U679" s="954">
        <v>0.08</v>
      </c>
      <c r="V679" s="954">
        <v>0.08</v>
      </c>
      <c r="W679" s="372"/>
      <c r="X679" s="372"/>
      <c r="Y679" s="372"/>
      <c r="Z679" s="372"/>
      <c r="AA679" s="372"/>
    </row>
    <row r="680" spans="1:27" s="928" customFormat="1" ht="16.5" customHeight="1" x14ac:dyDescent="0.3">
      <c r="A680" s="929"/>
      <c r="B680" s="927"/>
      <c r="C680" s="375"/>
      <c r="D680" s="375"/>
      <c r="E680" s="956" t="s">
        <v>1431</v>
      </c>
      <c r="F680" s="954">
        <v>0.06</v>
      </c>
      <c r="G680" s="954">
        <v>0.06</v>
      </c>
      <c r="H680" s="954">
        <v>0.06</v>
      </c>
      <c r="I680" s="954">
        <v>7.0000000000000007E-2</v>
      </c>
      <c r="J680" s="954">
        <v>0.06</v>
      </c>
      <c r="K680" s="954">
        <v>0.06</v>
      </c>
      <c r="L680" s="954">
        <v>0.06</v>
      </c>
      <c r="M680" s="954">
        <v>0.06</v>
      </c>
      <c r="N680" s="954">
        <v>7.0000000000000007E-2</v>
      </c>
      <c r="O680" s="954">
        <v>0.06</v>
      </c>
      <c r="P680" s="954">
        <v>7.0000000000000007E-2</v>
      </c>
      <c r="Q680" s="954">
        <v>7.0000000000000007E-2</v>
      </c>
      <c r="R680" s="954">
        <v>0.06</v>
      </c>
      <c r="S680" s="954">
        <v>0.06</v>
      </c>
      <c r="T680" s="954">
        <v>7.0000000000000007E-2</v>
      </c>
      <c r="U680" s="954">
        <v>0.06</v>
      </c>
      <c r="V680" s="954">
        <v>0.06</v>
      </c>
      <c r="W680" s="372"/>
      <c r="X680" s="372"/>
      <c r="Y680" s="372"/>
      <c r="Z680" s="372"/>
      <c r="AA680" s="372"/>
    </row>
    <row r="681" spans="1:27" s="928" customFormat="1" ht="16.5" customHeight="1" x14ac:dyDescent="0.3">
      <c r="A681" s="929"/>
      <c r="B681" s="927"/>
      <c r="C681" s="375"/>
      <c r="D681" s="375"/>
      <c r="E681" s="956" t="s">
        <v>1432</v>
      </c>
      <c r="F681" s="954">
        <v>7.0000000000000007E-2</v>
      </c>
      <c r="G681" s="954">
        <v>7.0000000000000007E-2</v>
      </c>
      <c r="H681" s="954">
        <v>7.0000000000000007E-2</v>
      </c>
      <c r="I681" s="954">
        <v>7.0000000000000007E-2</v>
      </c>
      <c r="J681" s="954">
        <v>7.0000000000000007E-2</v>
      </c>
      <c r="K681" s="954">
        <v>7.0000000000000007E-2</v>
      </c>
      <c r="L681" s="954">
        <v>7.0000000000000007E-2</v>
      </c>
      <c r="M681" s="954">
        <v>7.0000000000000007E-2</v>
      </c>
      <c r="N681" s="954">
        <v>0.08</v>
      </c>
      <c r="O681" s="954">
        <v>7.0000000000000007E-2</v>
      </c>
      <c r="P681" s="954">
        <v>0.08</v>
      </c>
      <c r="Q681" s="954">
        <v>0.08</v>
      </c>
      <c r="R681" s="954">
        <v>7.0000000000000007E-2</v>
      </c>
      <c r="S681" s="954">
        <v>7.0000000000000007E-2</v>
      </c>
      <c r="T681" s="954">
        <v>7.0000000000000007E-2</v>
      </c>
      <c r="U681" s="954">
        <v>7.0000000000000007E-2</v>
      </c>
      <c r="V681" s="954">
        <v>7.0000000000000007E-2</v>
      </c>
      <c r="W681" s="372"/>
      <c r="X681" s="372"/>
      <c r="Y681" s="372"/>
      <c r="Z681" s="372"/>
      <c r="AA681" s="372"/>
    </row>
    <row r="682" spans="1:27" s="928" customFormat="1" ht="16.5" customHeight="1" x14ac:dyDescent="0.3">
      <c r="A682" s="929"/>
      <c r="B682" s="927"/>
      <c r="C682" s="375"/>
      <c r="D682" s="375"/>
      <c r="E682" s="956" t="s">
        <v>1433</v>
      </c>
      <c r="F682" s="954">
        <v>0.08</v>
      </c>
      <c r="G682" s="954">
        <v>0.08</v>
      </c>
      <c r="H682" s="954">
        <v>0.08</v>
      </c>
      <c r="I682" s="954">
        <v>0.08</v>
      </c>
      <c r="J682" s="954">
        <v>0.08</v>
      </c>
      <c r="K682" s="954">
        <v>0.08</v>
      </c>
      <c r="L682" s="954">
        <v>0.08</v>
      </c>
      <c r="M682" s="954">
        <v>0.08</v>
      </c>
      <c r="N682" s="954">
        <v>0.08</v>
      </c>
      <c r="O682" s="954">
        <v>0.08</v>
      </c>
      <c r="P682" s="954">
        <v>0.08</v>
      </c>
      <c r="Q682" s="954">
        <v>0.08</v>
      </c>
      <c r="R682" s="954">
        <v>0.08</v>
      </c>
      <c r="S682" s="954">
        <v>0.08</v>
      </c>
      <c r="T682" s="954">
        <v>0.08</v>
      </c>
      <c r="U682" s="954">
        <v>7.0000000000000007E-2</v>
      </c>
      <c r="V682" s="954">
        <v>7.0000000000000007E-2</v>
      </c>
      <c r="W682" s="372"/>
      <c r="X682" s="372"/>
      <c r="Y682" s="372"/>
      <c r="Z682" s="372"/>
      <c r="AA682" s="372"/>
    </row>
    <row r="683" spans="1:27" s="928" customFormat="1" ht="16.5" customHeight="1" x14ac:dyDescent="0.3">
      <c r="A683" s="929"/>
      <c r="B683" s="927"/>
      <c r="C683" s="375"/>
      <c r="D683" s="375"/>
      <c r="E683" s="956" t="s">
        <v>1434</v>
      </c>
      <c r="F683" s="954">
        <v>0.06</v>
      </c>
      <c r="G683" s="954">
        <v>0.06</v>
      </c>
      <c r="H683" s="954">
        <v>0.06</v>
      </c>
      <c r="I683" s="954">
        <v>0.06</v>
      </c>
      <c r="J683" s="954">
        <v>0.05</v>
      </c>
      <c r="K683" s="954">
        <v>0.05</v>
      </c>
      <c r="L683" s="954">
        <v>0.05</v>
      </c>
      <c r="M683" s="954">
        <v>0.05</v>
      </c>
      <c r="N683" s="954">
        <v>0.05</v>
      </c>
      <c r="O683" s="954">
        <v>0.05</v>
      </c>
      <c r="P683" s="954">
        <v>0.06</v>
      </c>
      <c r="Q683" s="954">
        <v>0.06</v>
      </c>
      <c r="R683" s="954">
        <v>0.05</v>
      </c>
      <c r="S683" s="954">
        <v>0.05</v>
      </c>
      <c r="T683" s="954">
        <v>0.05</v>
      </c>
      <c r="U683" s="954">
        <v>0.05</v>
      </c>
      <c r="V683" s="954">
        <v>0.05</v>
      </c>
      <c r="W683" s="372"/>
      <c r="X683" s="372"/>
      <c r="Y683" s="372"/>
      <c r="Z683" s="372"/>
      <c r="AA683" s="372"/>
    </row>
    <row r="684" spans="1:27" s="928" customFormat="1" ht="16.5" customHeight="1" x14ac:dyDescent="0.3">
      <c r="A684" s="929"/>
      <c r="B684" s="927"/>
      <c r="C684" s="375"/>
      <c r="D684" s="375"/>
      <c r="E684" s="956" t="s">
        <v>1435</v>
      </c>
      <c r="F684" s="954">
        <v>7.0000000000000007E-2</v>
      </c>
      <c r="G684" s="954">
        <v>7.0000000000000007E-2</v>
      </c>
      <c r="H684" s="954">
        <v>7.0000000000000007E-2</v>
      </c>
      <c r="I684" s="954">
        <v>0.08</v>
      </c>
      <c r="J684" s="954">
        <v>7.0000000000000007E-2</v>
      </c>
      <c r="K684" s="954">
        <v>7.0000000000000007E-2</v>
      </c>
      <c r="L684" s="954">
        <v>7.0000000000000007E-2</v>
      </c>
      <c r="M684" s="954">
        <v>7.0000000000000007E-2</v>
      </c>
      <c r="N684" s="954">
        <v>0.08</v>
      </c>
      <c r="O684" s="954">
        <v>7.0000000000000007E-2</v>
      </c>
      <c r="P684" s="954">
        <v>7.0000000000000007E-2</v>
      </c>
      <c r="Q684" s="954">
        <v>0.08</v>
      </c>
      <c r="R684" s="954">
        <v>7.0000000000000007E-2</v>
      </c>
      <c r="S684" s="954">
        <v>7.0000000000000007E-2</v>
      </c>
      <c r="T684" s="954">
        <v>0.08</v>
      </c>
      <c r="U684" s="954">
        <v>7.0000000000000007E-2</v>
      </c>
      <c r="V684" s="954">
        <v>7.0000000000000007E-2</v>
      </c>
      <c r="W684" s="372"/>
      <c r="X684" s="372"/>
      <c r="Y684" s="372"/>
      <c r="Z684" s="372"/>
      <c r="AA684" s="372"/>
    </row>
    <row r="685" spans="1:27" s="928" customFormat="1" ht="16.5" customHeight="1" x14ac:dyDescent="0.3">
      <c r="A685" s="929"/>
      <c r="B685" s="927"/>
      <c r="C685" s="375"/>
      <c r="D685" s="375"/>
      <c r="E685" s="956" t="s">
        <v>1436</v>
      </c>
      <c r="F685" s="954">
        <v>7.0000000000000007E-2</v>
      </c>
      <c r="G685" s="954">
        <v>7.0000000000000007E-2</v>
      </c>
      <c r="H685" s="954">
        <v>7.0000000000000007E-2</v>
      </c>
      <c r="I685" s="954">
        <v>0.08</v>
      </c>
      <c r="J685" s="954">
        <v>7.0000000000000007E-2</v>
      </c>
      <c r="K685" s="954">
        <v>7.0000000000000007E-2</v>
      </c>
      <c r="L685" s="954">
        <v>7.0000000000000007E-2</v>
      </c>
      <c r="M685" s="954">
        <v>7.0000000000000007E-2</v>
      </c>
      <c r="N685" s="954">
        <v>7.0000000000000007E-2</v>
      </c>
      <c r="O685" s="954">
        <v>7.0000000000000007E-2</v>
      </c>
      <c r="P685" s="954">
        <v>7.0000000000000007E-2</v>
      </c>
      <c r="Q685" s="954">
        <v>0.08</v>
      </c>
      <c r="R685" s="954">
        <v>7.0000000000000007E-2</v>
      </c>
      <c r="S685" s="954">
        <v>7.0000000000000007E-2</v>
      </c>
      <c r="T685" s="954">
        <v>7.0000000000000007E-2</v>
      </c>
      <c r="U685" s="954">
        <v>0.06</v>
      </c>
      <c r="V685" s="954">
        <v>0.06</v>
      </c>
      <c r="W685" s="372"/>
      <c r="X685" s="372"/>
      <c r="Y685" s="372"/>
      <c r="Z685" s="372"/>
      <c r="AA685" s="372"/>
    </row>
    <row r="686" spans="1:27" s="928" customFormat="1" ht="16.5" customHeight="1" x14ac:dyDescent="0.3">
      <c r="A686" s="929"/>
      <c r="B686" s="927"/>
      <c r="C686" s="375"/>
      <c r="D686" s="375"/>
      <c r="E686" s="956" t="s">
        <v>1437</v>
      </c>
      <c r="F686" s="954">
        <v>0.08</v>
      </c>
      <c r="G686" s="954">
        <v>0.08</v>
      </c>
      <c r="H686" s="954">
        <v>0.08</v>
      </c>
      <c r="I686" s="954">
        <v>0.08</v>
      </c>
      <c r="J686" s="954">
        <v>0.08</v>
      </c>
      <c r="K686" s="954">
        <v>0.08</v>
      </c>
      <c r="L686" s="954">
        <v>0.08</v>
      </c>
      <c r="M686" s="954">
        <v>0.08</v>
      </c>
      <c r="N686" s="954">
        <v>0.08</v>
      </c>
      <c r="O686" s="954">
        <v>0.08</v>
      </c>
      <c r="P686" s="954">
        <v>0.08</v>
      </c>
      <c r="Q686" s="954">
        <v>0.09</v>
      </c>
      <c r="R686" s="954">
        <v>0.08</v>
      </c>
      <c r="S686" s="954">
        <v>0.08</v>
      </c>
      <c r="T686" s="954">
        <v>0.08</v>
      </c>
      <c r="U686" s="954">
        <v>0.08</v>
      </c>
      <c r="V686" s="954">
        <v>0.08</v>
      </c>
      <c r="W686" s="372"/>
      <c r="X686" s="372"/>
      <c r="Y686" s="372"/>
      <c r="Z686" s="372"/>
      <c r="AA686" s="372"/>
    </row>
    <row r="687" spans="1:27" s="928" customFormat="1" ht="16.5" customHeight="1" x14ac:dyDescent="0.3">
      <c r="A687" s="929"/>
      <c r="B687" s="927"/>
      <c r="C687" s="375"/>
      <c r="D687" s="375"/>
      <c r="E687" s="956" t="s">
        <v>1438</v>
      </c>
      <c r="F687" s="954">
        <v>0.08</v>
      </c>
      <c r="G687" s="954">
        <v>0.08</v>
      </c>
      <c r="H687" s="954">
        <v>0.08</v>
      </c>
      <c r="I687" s="954">
        <v>0.08</v>
      </c>
      <c r="J687" s="954">
        <v>0.08</v>
      </c>
      <c r="K687" s="954">
        <v>0.08</v>
      </c>
      <c r="L687" s="954">
        <v>0.08</v>
      </c>
      <c r="M687" s="954">
        <v>0.08</v>
      </c>
      <c r="N687" s="954">
        <v>0.08</v>
      </c>
      <c r="O687" s="954">
        <v>0.08</v>
      </c>
      <c r="P687" s="954">
        <v>7.0000000000000007E-2</v>
      </c>
      <c r="Q687" s="954">
        <v>0.09</v>
      </c>
      <c r="R687" s="954">
        <v>0.08</v>
      </c>
      <c r="S687" s="954">
        <v>0.08</v>
      </c>
      <c r="T687" s="954">
        <v>0.08</v>
      </c>
      <c r="U687" s="954">
        <v>0.08</v>
      </c>
      <c r="V687" s="954">
        <v>0.08</v>
      </c>
      <c r="W687" s="372"/>
      <c r="X687" s="372"/>
      <c r="Y687" s="372"/>
      <c r="Z687" s="372"/>
      <c r="AA687" s="372"/>
    </row>
    <row r="688" spans="1:27" s="928" customFormat="1" ht="16.5" customHeight="1" x14ac:dyDescent="0.3">
      <c r="A688" s="929"/>
      <c r="B688" s="927"/>
      <c r="C688" s="375"/>
      <c r="D688" s="375"/>
      <c r="E688" s="956" t="s">
        <v>1439</v>
      </c>
      <c r="F688" s="954">
        <v>7.0000000000000007E-2</v>
      </c>
      <c r="G688" s="954">
        <v>7.0000000000000007E-2</v>
      </c>
      <c r="H688" s="954">
        <v>7.0000000000000007E-2</v>
      </c>
      <c r="I688" s="954">
        <v>7.0000000000000007E-2</v>
      </c>
      <c r="J688" s="954">
        <v>7.0000000000000007E-2</v>
      </c>
      <c r="K688" s="954">
        <v>7.0000000000000007E-2</v>
      </c>
      <c r="L688" s="954">
        <v>7.0000000000000007E-2</v>
      </c>
      <c r="M688" s="954">
        <v>7.0000000000000007E-2</v>
      </c>
      <c r="N688" s="954">
        <v>7.0000000000000007E-2</v>
      </c>
      <c r="O688" s="954">
        <v>7.0000000000000007E-2</v>
      </c>
      <c r="P688" s="954">
        <v>7.0000000000000007E-2</v>
      </c>
      <c r="Q688" s="954">
        <v>0.08</v>
      </c>
      <c r="R688" s="954">
        <v>7.0000000000000007E-2</v>
      </c>
      <c r="S688" s="954">
        <v>7.0000000000000007E-2</v>
      </c>
      <c r="T688" s="954">
        <v>7.0000000000000007E-2</v>
      </c>
      <c r="U688" s="954">
        <v>7.0000000000000007E-2</v>
      </c>
      <c r="V688" s="954">
        <v>7.0000000000000007E-2</v>
      </c>
      <c r="W688" s="372"/>
      <c r="X688" s="372"/>
      <c r="Y688" s="372"/>
      <c r="Z688" s="372"/>
      <c r="AA688" s="372"/>
    </row>
    <row r="689" spans="1:27" s="928" customFormat="1" ht="16.5" customHeight="1" x14ac:dyDescent="0.3">
      <c r="A689" s="929"/>
      <c r="B689" s="927"/>
      <c r="C689" s="375"/>
      <c r="D689" s="375"/>
      <c r="E689" s="956" t="s">
        <v>1440</v>
      </c>
      <c r="F689" s="954">
        <v>0.08</v>
      </c>
      <c r="G689" s="954">
        <v>0.08</v>
      </c>
      <c r="H689" s="954">
        <v>0.08</v>
      </c>
      <c r="I689" s="954">
        <v>0.08</v>
      </c>
      <c r="J689" s="954">
        <v>0.08</v>
      </c>
      <c r="K689" s="954">
        <v>0.08</v>
      </c>
      <c r="L689" s="954">
        <v>0.08</v>
      </c>
      <c r="M689" s="954">
        <v>0.08</v>
      </c>
      <c r="N689" s="954">
        <v>0.08</v>
      </c>
      <c r="O689" s="954">
        <v>0.08</v>
      </c>
      <c r="P689" s="954">
        <v>0.08</v>
      </c>
      <c r="Q689" s="954">
        <v>0.08</v>
      </c>
      <c r="R689" s="954">
        <v>0.08</v>
      </c>
      <c r="S689" s="954">
        <v>7.0000000000000007E-2</v>
      </c>
      <c r="T689" s="954">
        <v>0.08</v>
      </c>
      <c r="U689" s="954">
        <v>7.0000000000000007E-2</v>
      </c>
      <c r="V689" s="954">
        <v>7.0000000000000007E-2</v>
      </c>
      <c r="W689" s="372"/>
      <c r="X689" s="372"/>
      <c r="Y689" s="372"/>
      <c r="Z689" s="372"/>
      <c r="AA689" s="372"/>
    </row>
    <row r="690" spans="1:27" s="928" customFormat="1" ht="16.5" customHeight="1" x14ac:dyDescent="0.3">
      <c r="A690" s="929"/>
      <c r="B690" s="927"/>
      <c r="C690" s="375"/>
      <c r="D690" s="375"/>
      <c r="E690" s="956" t="s">
        <v>1441</v>
      </c>
      <c r="F690" s="954">
        <v>7.0000000000000007E-2</v>
      </c>
      <c r="G690" s="954">
        <v>7.0000000000000007E-2</v>
      </c>
      <c r="H690" s="954">
        <v>7.0000000000000007E-2</v>
      </c>
      <c r="I690" s="954">
        <v>7.0000000000000007E-2</v>
      </c>
      <c r="J690" s="954">
        <v>7.0000000000000007E-2</v>
      </c>
      <c r="K690" s="954">
        <v>7.0000000000000007E-2</v>
      </c>
      <c r="L690" s="954">
        <v>7.0000000000000007E-2</v>
      </c>
      <c r="M690" s="954">
        <v>7.0000000000000007E-2</v>
      </c>
      <c r="N690" s="954">
        <v>7.0000000000000007E-2</v>
      </c>
      <c r="O690" s="954">
        <v>7.0000000000000007E-2</v>
      </c>
      <c r="P690" s="954">
        <v>7.0000000000000007E-2</v>
      </c>
      <c r="Q690" s="954">
        <v>0.08</v>
      </c>
      <c r="R690" s="954">
        <v>7.0000000000000007E-2</v>
      </c>
      <c r="S690" s="954">
        <v>7.0000000000000007E-2</v>
      </c>
      <c r="T690" s="954">
        <v>7.0000000000000007E-2</v>
      </c>
      <c r="U690" s="954">
        <v>0.06</v>
      </c>
      <c r="V690" s="954">
        <v>0.06</v>
      </c>
      <c r="W690" s="372"/>
      <c r="X690" s="372"/>
      <c r="Y690" s="372"/>
      <c r="Z690" s="372"/>
      <c r="AA690" s="372"/>
    </row>
    <row r="691" spans="1:27" s="928" customFormat="1" ht="16.5" customHeight="1" x14ac:dyDescent="0.3">
      <c r="A691" s="929"/>
      <c r="B691" s="927"/>
      <c r="C691" s="375"/>
      <c r="D691" s="375"/>
      <c r="E691" s="956" t="s">
        <v>1442</v>
      </c>
      <c r="F691" s="954">
        <v>0.08</v>
      </c>
      <c r="G691" s="954">
        <v>0.08</v>
      </c>
      <c r="H691" s="954">
        <v>0.08</v>
      </c>
      <c r="I691" s="954">
        <v>0.09</v>
      </c>
      <c r="J691" s="954">
        <v>7.0000000000000007E-2</v>
      </c>
      <c r="K691" s="954">
        <v>7.0000000000000007E-2</v>
      </c>
      <c r="L691" s="954">
        <v>0.08</v>
      </c>
      <c r="M691" s="954">
        <v>0.08</v>
      </c>
      <c r="N691" s="954">
        <v>0.08</v>
      </c>
      <c r="O691" s="954">
        <v>7.0000000000000007E-2</v>
      </c>
      <c r="P691" s="954">
        <v>0.08</v>
      </c>
      <c r="Q691" s="954">
        <v>0.08</v>
      </c>
      <c r="R691" s="954">
        <v>0.08</v>
      </c>
      <c r="S691" s="954">
        <v>7.0000000000000007E-2</v>
      </c>
      <c r="T691" s="954">
        <v>0.08</v>
      </c>
      <c r="U691" s="954">
        <v>7.0000000000000007E-2</v>
      </c>
      <c r="V691" s="954">
        <v>7.0000000000000007E-2</v>
      </c>
      <c r="W691" s="372"/>
      <c r="X691" s="372"/>
      <c r="Y691" s="372"/>
      <c r="Z691" s="372"/>
      <c r="AA691" s="372"/>
    </row>
    <row r="692" spans="1:27" s="928" customFormat="1" ht="16.5" customHeight="1" x14ac:dyDescent="0.3">
      <c r="A692" s="929"/>
      <c r="B692" s="927"/>
      <c r="C692" s="375"/>
      <c r="D692" s="375"/>
      <c r="E692" s="956" t="s">
        <v>1443</v>
      </c>
      <c r="F692" s="954">
        <v>7.0000000000000007E-2</v>
      </c>
      <c r="G692" s="954">
        <v>7.0000000000000007E-2</v>
      </c>
      <c r="H692" s="954">
        <v>7.0000000000000007E-2</v>
      </c>
      <c r="I692" s="954">
        <v>7.0000000000000007E-2</v>
      </c>
      <c r="J692" s="954">
        <v>7.0000000000000007E-2</v>
      </c>
      <c r="K692" s="954">
        <v>7.0000000000000007E-2</v>
      </c>
      <c r="L692" s="954">
        <v>7.0000000000000007E-2</v>
      </c>
      <c r="M692" s="954">
        <v>7.0000000000000007E-2</v>
      </c>
      <c r="N692" s="954">
        <v>7.0000000000000007E-2</v>
      </c>
      <c r="O692" s="954">
        <v>7.0000000000000007E-2</v>
      </c>
      <c r="P692" s="954">
        <v>7.0000000000000007E-2</v>
      </c>
      <c r="Q692" s="954">
        <v>0.08</v>
      </c>
      <c r="R692" s="954">
        <v>7.0000000000000007E-2</v>
      </c>
      <c r="S692" s="954">
        <v>7.0000000000000007E-2</v>
      </c>
      <c r="T692" s="954">
        <v>7.0000000000000007E-2</v>
      </c>
      <c r="U692" s="954">
        <v>7.0000000000000007E-2</v>
      </c>
      <c r="V692" s="954">
        <v>7.0000000000000007E-2</v>
      </c>
      <c r="W692" s="372"/>
      <c r="X692" s="372"/>
      <c r="Y692" s="372"/>
      <c r="Z692" s="372"/>
      <c r="AA692" s="372"/>
    </row>
    <row r="693" spans="1:27" s="928" customFormat="1" ht="16.5" customHeight="1" x14ac:dyDescent="0.3">
      <c r="A693" s="929"/>
      <c r="B693" s="927"/>
      <c r="C693" s="375"/>
      <c r="D693" s="375"/>
      <c r="E693" s="956" t="s">
        <v>1444</v>
      </c>
      <c r="F693" s="954">
        <v>7.0000000000000007E-2</v>
      </c>
      <c r="G693" s="954">
        <v>7.0000000000000007E-2</v>
      </c>
      <c r="H693" s="954">
        <v>7.0000000000000007E-2</v>
      </c>
      <c r="I693" s="954">
        <v>7.0000000000000007E-2</v>
      </c>
      <c r="J693" s="954">
        <v>7.0000000000000007E-2</v>
      </c>
      <c r="K693" s="954">
        <v>7.0000000000000007E-2</v>
      </c>
      <c r="L693" s="954">
        <v>7.0000000000000007E-2</v>
      </c>
      <c r="M693" s="954">
        <v>7.0000000000000007E-2</v>
      </c>
      <c r="N693" s="954">
        <v>7.0000000000000007E-2</v>
      </c>
      <c r="O693" s="954">
        <v>7.0000000000000007E-2</v>
      </c>
      <c r="P693" s="954">
        <v>7.0000000000000007E-2</v>
      </c>
      <c r="Q693" s="954">
        <v>0.08</v>
      </c>
      <c r="R693" s="954">
        <v>7.0000000000000007E-2</v>
      </c>
      <c r="S693" s="954">
        <v>7.0000000000000007E-2</v>
      </c>
      <c r="T693" s="954">
        <v>7.0000000000000007E-2</v>
      </c>
      <c r="U693" s="954">
        <v>0.06</v>
      </c>
      <c r="V693" s="954">
        <v>0.06</v>
      </c>
      <c r="W693" s="372"/>
      <c r="X693" s="372"/>
      <c r="Y693" s="372"/>
      <c r="Z693" s="372"/>
      <c r="AA693" s="372"/>
    </row>
    <row r="694" spans="1:27" s="928" customFormat="1" ht="16.5" customHeight="1" x14ac:dyDescent="0.3">
      <c r="A694" s="929"/>
      <c r="B694" s="927"/>
      <c r="C694" s="375"/>
      <c r="D694" s="375"/>
      <c r="E694" s="956" t="s">
        <v>1445</v>
      </c>
      <c r="F694" s="954">
        <v>0.08</v>
      </c>
      <c r="G694" s="954">
        <v>0.08</v>
      </c>
      <c r="H694" s="954">
        <v>0.08</v>
      </c>
      <c r="I694" s="954">
        <v>0.08</v>
      </c>
      <c r="J694" s="954">
        <v>0.08</v>
      </c>
      <c r="K694" s="954">
        <v>0.08</v>
      </c>
      <c r="L694" s="954">
        <v>0.08</v>
      </c>
      <c r="M694" s="954">
        <v>0.08</v>
      </c>
      <c r="N694" s="954">
        <v>0.08</v>
      </c>
      <c r="O694" s="954">
        <v>0.08</v>
      </c>
      <c r="P694" s="954">
        <v>0.08</v>
      </c>
      <c r="Q694" s="954">
        <v>0.08</v>
      </c>
      <c r="R694" s="954">
        <v>0.08</v>
      </c>
      <c r="S694" s="954">
        <v>0.08</v>
      </c>
      <c r="T694" s="954">
        <v>0.08</v>
      </c>
      <c r="U694" s="954">
        <v>7.0000000000000007E-2</v>
      </c>
      <c r="V694" s="954">
        <v>7.0000000000000007E-2</v>
      </c>
      <c r="W694" s="372"/>
      <c r="X694" s="372"/>
      <c r="Y694" s="372"/>
      <c r="Z694" s="372"/>
      <c r="AA694" s="372"/>
    </row>
    <row r="695" spans="1:27" s="928" customFormat="1" ht="16.5" customHeight="1" x14ac:dyDescent="0.3">
      <c r="A695" s="929"/>
      <c r="B695" s="927"/>
      <c r="C695" s="375"/>
      <c r="D695" s="375"/>
      <c r="E695" s="956" t="s">
        <v>1446</v>
      </c>
      <c r="F695" s="954">
        <v>0.06</v>
      </c>
      <c r="G695" s="954">
        <v>0.06</v>
      </c>
      <c r="H695" s="954">
        <v>0.06</v>
      </c>
      <c r="I695" s="954">
        <v>7.0000000000000007E-2</v>
      </c>
      <c r="J695" s="954">
        <v>0.06</v>
      </c>
      <c r="K695" s="954">
        <v>0.06</v>
      </c>
      <c r="L695" s="954">
        <v>0.06</v>
      </c>
      <c r="M695" s="954">
        <v>0.06</v>
      </c>
      <c r="N695" s="954">
        <v>0.06</v>
      </c>
      <c r="O695" s="954">
        <v>0.06</v>
      </c>
      <c r="P695" s="954">
        <v>0.06</v>
      </c>
      <c r="Q695" s="954">
        <v>0.06</v>
      </c>
      <c r="R695" s="954">
        <v>0.06</v>
      </c>
      <c r="S695" s="954">
        <v>0.06</v>
      </c>
      <c r="T695" s="954">
        <v>0.06</v>
      </c>
      <c r="U695" s="954">
        <v>0.05</v>
      </c>
      <c r="V695" s="954">
        <v>0.05</v>
      </c>
      <c r="W695" s="372"/>
      <c r="X695" s="372"/>
      <c r="Y695" s="372"/>
      <c r="Z695" s="372"/>
      <c r="AA695" s="372"/>
    </row>
    <row r="696" spans="1:27" s="928" customFormat="1" ht="16.5" customHeight="1" x14ac:dyDescent="0.3">
      <c r="A696" s="929"/>
      <c r="B696" s="927"/>
      <c r="C696" s="375"/>
      <c r="D696" s="375"/>
      <c r="E696" s="956" t="s">
        <v>1447</v>
      </c>
      <c r="F696" s="954">
        <v>0.06</v>
      </c>
      <c r="G696" s="954">
        <v>0.06</v>
      </c>
      <c r="H696" s="954">
        <v>0.06</v>
      </c>
      <c r="I696" s="954">
        <v>0.06</v>
      </c>
      <c r="J696" s="954">
        <v>0.06</v>
      </c>
      <c r="K696" s="954">
        <v>0.06</v>
      </c>
      <c r="L696" s="954">
        <v>0.06</v>
      </c>
      <c r="M696" s="954">
        <v>0.06</v>
      </c>
      <c r="N696" s="954">
        <v>0.06</v>
      </c>
      <c r="O696" s="954">
        <v>0.06</v>
      </c>
      <c r="P696" s="954">
        <v>0.06</v>
      </c>
      <c r="Q696" s="954">
        <v>7.0000000000000007E-2</v>
      </c>
      <c r="R696" s="954">
        <v>0.06</v>
      </c>
      <c r="S696" s="954">
        <v>0.06</v>
      </c>
      <c r="T696" s="954">
        <v>0.06</v>
      </c>
      <c r="U696" s="954">
        <v>0.05</v>
      </c>
      <c r="V696" s="954">
        <v>0.05</v>
      </c>
      <c r="W696" s="372"/>
      <c r="X696" s="372"/>
      <c r="Y696" s="372"/>
      <c r="Z696" s="372"/>
      <c r="AA696" s="372"/>
    </row>
    <row r="697" spans="1:27" s="928" customFormat="1" ht="16.5" customHeight="1" x14ac:dyDescent="0.3">
      <c r="A697" s="929"/>
      <c r="B697" s="927"/>
      <c r="C697" s="375"/>
      <c r="D697" s="375"/>
      <c r="E697" s="956" t="s">
        <v>1448</v>
      </c>
      <c r="F697" s="954">
        <v>0.08</v>
      </c>
      <c r="G697" s="954">
        <v>0.08</v>
      </c>
      <c r="H697" s="954">
        <v>0.08</v>
      </c>
      <c r="I697" s="954">
        <v>0.09</v>
      </c>
      <c r="J697" s="954">
        <v>0.08</v>
      </c>
      <c r="K697" s="954">
        <v>0.08</v>
      </c>
      <c r="L697" s="954">
        <v>0.08</v>
      </c>
      <c r="M697" s="954">
        <v>0.08</v>
      </c>
      <c r="N697" s="954">
        <v>0.08</v>
      </c>
      <c r="O697" s="954">
        <v>0.08</v>
      </c>
      <c r="P697" s="954">
        <v>0.08</v>
      </c>
      <c r="Q697" s="954">
        <v>0.08</v>
      </c>
      <c r="R697" s="954">
        <v>0.08</v>
      </c>
      <c r="S697" s="954">
        <v>0.08</v>
      </c>
      <c r="T697" s="954">
        <v>0.08</v>
      </c>
      <c r="U697" s="954">
        <v>7.0000000000000007E-2</v>
      </c>
      <c r="V697" s="954">
        <v>7.0000000000000007E-2</v>
      </c>
      <c r="W697" s="372"/>
      <c r="X697" s="372"/>
      <c r="Y697" s="372"/>
      <c r="Z697" s="372"/>
      <c r="AA697" s="372"/>
    </row>
    <row r="698" spans="1:27" s="928" customFormat="1" ht="16.5" customHeight="1" x14ac:dyDescent="0.3">
      <c r="A698" s="929"/>
      <c r="B698" s="927"/>
      <c r="C698" s="375"/>
      <c r="D698" s="375"/>
      <c r="E698" s="956" t="s">
        <v>1449</v>
      </c>
      <c r="F698" s="954">
        <v>0.08</v>
      </c>
      <c r="G698" s="954">
        <v>0.08</v>
      </c>
      <c r="H698" s="954">
        <v>0.08</v>
      </c>
      <c r="I698" s="954">
        <v>0.08</v>
      </c>
      <c r="J698" s="954">
        <v>7.0000000000000007E-2</v>
      </c>
      <c r="K698" s="954">
        <v>7.0000000000000007E-2</v>
      </c>
      <c r="L698" s="954">
        <v>7.0000000000000007E-2</v>
      </c>
      <c r="M698" s="954">
        <v>7.0000000000000007E-2</v>
      </c>
      <c r="N698" s="954">
        <v>0.08</v>
      </c>
      <c r="O698" s="954">
        <v>7.0000000000000007E-2</v>
      </c>
      <c r="P698" s="954">
        <v>0.08</v>
      </c>
      <c r="Q698" s="954">
        <v>0.08</v>
      </c>
      <c r="R698" s="954">
        <v>7.0000000000000007E-2</v>
      </c>
      <c r="S698" s="954">
        <v>7.0000000000000007E-2</v>
      </c>
      <c r="T698" s="954">
        <v>0.08</v>
      </c>
      <c r="U698" s="954">
        <v>7.0000000000000007E-2</v>
      </c>
      <c r="V698" s="954">
        <v>7.0000000000000007E-2</v>
      </c>
      <c r="W698" s="372"/>
      <c r="X698" s="372"/>
      <c r="Y698" s="372"/>
      <c r="Z698" s="372"/>
      <c r="AA698" s="372"/>
    </row>
    <row r="699" spans="1:27" s="928" customFormat="1" ht="16.5" customHeight="1" x14ac:dyDescent="0.3">
      <c r="A699" s="929"/>
      <c r="B699" s="927"/>
      <c r="C699" s="375"/>
      <c r="D699" s="375"/>
      <c r="E699" s="956" t="s">
        <v>1450</v>
      </c>
      <c r="F699" s="954">
        <v>0.08</v>
      </c>
      <c r="G699" s="954">
        <v>0.08</v>
      </c>
      <c r="H699" s="954">
        <v>0.09</v>
      </c>
      <c r="I699" s="954">
        <v>0.09</v>
      </c>
      <c r="J699" s="954">
        <v>0.08</v>
      </c>
      <c r="K699" s="954">
        <v>0.08</v>
      </c>
      <c r="L699" s="954">
        <v>0.08</v>
      </c>
      <c r="M699" s="954">
        <v>0.08</v>
      </c>
      <c r="N699" s="954">
        <v>0.08</v>
      </c>
      <c r="O699" s="954">
        <v>0.08</v>
      </c>
      <c r="P699" s="954">
        <v>0.08</v>
      </c>
      <c r="Q699" s="954">
        <v>0.08</v>
      </c>
      <c r="R699" s="954">
        <v>0.08</v>
      </c>
      <c r="S699" s="954">
        <v>0.08</v>
      </c>
      <c r="T699" s="954">
        <v>0.08</v>
      </c>
      <c r="U699" s="954">
        <v>7.0000000000000007E-2</v>
      </c>
      <c r="V699" s="954">
        <v>7.0000000000000007E-2</v>
      </c>
      <c r="W699" s="372"/>
      <c r="X699" s="372"/>
      <c r="Y699" s="372"/>
      <c r="Z699" s="372"/>
      <c r="AA699" s="372"/>
    </row>
    <row r="700" spans="1:27" s="928" customFormat="1" ht="16.5" customHeight="1" x14ac:dyDescent="0.3">
      <c r="A700" s="929"/>
      <c r="B700" s="927"/>
      <c r="C700" s="375"/>
      <c r="D700" s="375"/>
      <c r="E700" s="956" t="s">
        <v>1451</v>
      </c>
      <c r="F700" s="954">
        <v>7.0000000000000007E-2</v>
      </c>
      <c r="G700" s="954">
        <v>7.0000000000000007E-2</v>
      </c>
      <c r="H700" s="954">
        <v>7.0000000000000007E-2</v>
      </c>
      <c r="I700" s="954">
        <v>0.08</v>
      </c>
      <c r="J700" s="954">
        <v>0.06</v>
      </c>
      <c r="K700" s="954">
        <v>0.05</v>
      </c>
      <c r="L700" s="954">
        <v>0.05</v>
      </c>
      <c r="M700" s="954">
        <v>0.06</v>
      </c>
      <c r="N700" s="954">
        <v>0.06</v>
      </c>
      <c r="O700" s="954">
        <v>0.06</v>
      </c>
      <c r="P700" s="954">
        <v>0.08</v>
      </c>
      <c r="Q700" s="954">
        <v>7.0000000000000007E-2</v>
      </c>
      <c r="R700" s="954">
        <v>0.06</v>
      </c>
      <c r="S700" s="954">
        <v>0.06</v>
      </c>
      <c r="T700" s="954">
        <v>7.0000000000000007E-2</v>
      </c>
      <c r="U700" s="954">
        <v>0.06</v>
      </c>
      <c r="V700" s="954">
        <v>0.06</v>
      </c>
      <c r="W700" s="372"/>
      <c r="X700" s="372"/>
      <c r="Y700" s="372"/>
      <c r="Z700" s="372"/>
      <c r="AA700" s="372"/>
    </row>
    <row r="701" spans="1:27" s="928" customFormat="1" ht="16.5" customHeight="1" x14ac:dyDescent="0.3">
      <c r="A701" s="929"/>
      <c r="B701" s="927"/>
      <c r="C701" s="375"/>
      <c r="D701" s="375"/>
      <c r="E701" s="956" t="s">
        <v>1452</v>
      </c>
      <c r="F701" s="954">
        <v>0.08</v>
      </c>
      <c r="G701" s="954">
        <v>0.08</v>
      </c>
      <c r="H701" s="954">
        <v>0.08</v>
      </c>
      <c r="I701" s="954">
        <v>0.08</v>
      </c>
      <c r="J701" s="954">
        <v>0.08</v>
      </c>
      <c r="K701" s="954">
        <v>0.08</v>
      </c>
      <c r="L701" s="954">
        <v>0.08</v>
      </c>
      <c r="M701" s="954">
        <v>0.08</v>
      </c>
      <c r="N701" s="954">
        <v>0.08</v>
      </c>
      <c r="O701" s="954">
        <v>0.08</v>
      </c>
      <c r="P701" s="954">
        <v>0.08</v>
      </c>
      <c r="Q701" s="954">
        <v>0.09</v>
      </c>
      <c r="R701" s="954">
        <v>0.08</v>
      </c>
      <c r="S701" s="954">
        <v>0.08</v>
      </c>
      <c r="T701" s="954">
        <v>0.09</v>
      </c>
      <c r="U701" s="954">
        <v>0.08</v>
      </c>
      <c r="V701" s="954">
        <v>0.08</v>
      </c>
      <c r="W701" s="372"/>
      <c r="X701" s="372"/>
      <c r="Y701" s="372"/>
      <c r="Z701" s="372"/>
      <c r="AA701" s="372"/>
    </row>
    <row r="702" spans="1:27" s="928" customFormat="1" ht="16.5" customHeight="1" x14ac:dyDescent="0.3">
      <c r="A702" s="929"/>
      <c r="B702" s="927"/>
      <c r="C702" s="375"/>
      <c r="D702" s="375"/>
      <c r="E702" s="956" t="s">
        <v>1453</v>
      </c>
      <c r="F702" s="954">
        <v>0.08</v>
      </c>
      <c r="G702" s="954">
        <v>0.08</v>
      </c>
      <c r="H702" s="954">
        <v>0.08</v>
      </c>
      <c r="I702" s="954">
        <v>0.08</v>
      </c>
      <c r="J702" s="954">
        <v>0.08</v>
      </c>
      <c r="K702" s="954">
        <v>0.08</v>
      </c>
      <c r="L702" s="954">
        <v>0.08</v>
      </c>
      <c r="M702" s="954">
        <v>0.08</v>
      </c>
      <c r="N702" s="954">
        <v>0.09</v>
      </c>
      <c r="O702" s="954">
        <v>0.08</v>
      </c>
      <c r="P702" s="954">
        <v>0.09</v>
      </c>
      <c r="Q702" s="954">
        <v>0.09</v>
      </c>
      <c r="R702" s="954">
        <v>0.08</v>
      </c>
      <c r="S702" s="954">
        <v>0.08</v>
      </c>
      <c r="T702" s="954">
        <v>0.09</v>
      </c>
      <c r="U702" s="954">
        <v>0.08</v>
      </c>
      <c r="V702" s="954">
        <v>0.08</v>
      </c>
      <c r="W702" s="372"/>
      <c r="X702" s="372"/>
      <c r="Y702" s="372"/>
      <c r="Z702" s="372"/>
      <c r="AA702" s="372"/>
    </row>
    <row r="703" spans="1:27" s="928" customFormat="1" ht="16.5" customHeight="1" x14ac:dyDescent="0.3">
      <c r="A703" s="929"/>
      <c r="B703" s="927"/>
      <c r="C703" s="375"/>
      <c r="D703" s="375"/>
      <c r="E703" s="956" t="s">
        <v>1638</v>
      </c>
      <c r="F703" s="954">
        <v>7.0000000000000007E-2</v>
      </c>
      <c r="G703" s="954">
        <v>7.0000000000000007E-2</v>
      </c>
      <c r="H703" s="954">
        <v>7.0000000000000007E-2</v>
      </c>
      <c r="I703" s="954">
        <v>7.0000000000000007E-2</v>
      </c>
      <c r="J703" s="954">
        <v>7.0000000000000007E-2</v>
      </c>
      <c r="K703" s="954">
        <v>7.0000000000000007E-2</v>
      </c>
      <c r="L703" s="954">
        <v>7.0000000000000007E-2</v>
      </c>
      <c r="M703" s="954">
        <v>7.0000000000000007E-2</v>
      </c>
      <c r="N703" s="954">
        <v>7.0000000000000007E-2</v>
      </c>
      <c r="O703" s="954">
        <v>7.0000000000000007E-2</v>
      </c>
      <c r="P703" s="954">
        <v>7.0000000000000007E-2</v>
      </c>
      <c r="Q703" s="954">
        <v>7.0000000000000007E-2</v>
      </c>
      <c r="R703" s="954">
        <v>7.0000000000000007E-2</v>
      </c>
      <c r="S703" s="954">
        <v>7.0000000000000007E-2</v>
      </c>
      <c r="T703" s="954">
        <v>7.0000000000000007E-2</v>
      </c>
      <c r="U703" s="954">
        <v>7.0000000000000007E-2</v>
      </c>
      <c r="V703" s="954">
        <v>7.0000000000000007E-2</v>
      </c>
      <c r="W703" s="372"/>
      <c r="X703" s="372"/>
      <c r="Y703" s="372"/>
      <c r="Z703" s="372"/>
      <c r="AA703" s="372"/>
    </row>
    <row r="704" spans="1:27" s="928" customFormat="1" ht="16.5" customHeight="1" x14ac:dyDescent="0.3">
      <c r="A704" s="929"/>
      <c r="B704" s="927"/>
      <c r="C704" s="375"/>
      <c r="D704" s="375"/>
      <c r="E704" s="956" t="s">
        <v>1454</v>
      </c>
      <c r="F704" s="954">
        <v>0.08</v>
      </c>
      <c r="G704" s="954">
        <v>0.08</v>
      </c>
      <c r="H704" s="954">
        <v>0.08</v>
      </c>
      <c r="I704" s="954">
        <v>0.08</v>
      </c>
      <c r="J704" s="954">
        <v>7.0000000000000007E-2</v>
      </c>
      <c r="K704" s="954">
        <v>7.0000000000000007E-2</v>
      </c>
      <c r="L704" s="954">
        <v>7.0000000000000007E-2</v>
      </c>
      <c r="M704" s="954">
        <v>7.0000000000000007E-2</v>
      </c>
      <c r="N704" s="954">
        <v>0.08</v>
      </c>
      <c r="O704" s="954">
        <v>7.0000000000000007E-2</v>
      </c>
      <c r="P704" s="954">
        <v>0.08</v>
      </c>
      <c r="Q704" s="954">
        <v>0.08</v>
      </c>
      <c r="R704" s="954">
        <v>0.08</v>
      </c>
      <c r="S704" s="954">
        <v>7.0000000000000007E-2</v>
      </c>
      <c r="T704" s="954">
        <v>0.08</v>
      </c>
      <c r="U704" s="954">
        <v>7.0000000000000007E-2</v>
      </c>
      <c r="V704" s="954">
        <v>7.0000000000000007E-2</v>
      </c>
      <c r="W704" s="372"/>
      <c r="X704" s="372"/>
      <c r="Y704" s="372"/>
      <c r="Z704" s="372"/>
      <c r="AA704" s="372"/>
    </row>
    <row r="705" spans="1:27" s="928" customFormat="1" ht="16.5" customHeight="1" x14ac:dyDescent="0.3">
      <c r="A705" s="929"/>
      <c r="B705" s="927"/>
      <c r="C705" s="375"/>
      <c r="D705" s="375"/>
      <c r="E705" s="956" t="s">
        <v>1455</v>
      </c>
      <c r="F705" s="954">
        <v>0.06</v>
      </c>
      <c r="G705" s="954">
        <v>0.06</v>
      </c>
      <c r="H705" s="954">
        <v>0.06</v>
      </c>
      <c r="I705" s="954">
        <v>7.0000000000000007E-2</v>
      </c>
      <c r="J705" s="954">
        <v>0.06</v>
      </c>
      <c r="K705" s="954">
        <v>0.06</v>
      </c>
      <c r="L705" s="954">
        <v>0.06</v>
      </c>
      <c r="M705" s="954">
        <v>0.06</v>
      </c>
      <c r="N705" s="954">
        <v>0.06</v>
      </c>
      <c r="O705" s="954">
        <v>0.06</v>
      </c>
      <c r="P705" s="954">
        <v>0.06</v>
      </c>
      <c r="Q705" s="954">
        <v>0.06</v>
      </c>
      <c r="R705" s="954">
        <v>0.06</v>
      </c>
      <c r="S705" s="954">
        <v>0.06</v>
      </c>
      <c r="T705" s="954">
        <v>0.06</v>
      </c>
      <c r="U705" s="954">
        <v>0.05</v>
      </c>
      <c r="V705" s="954">
        <v>0.05</v>
      </c>
      <c r="W705" s="372"/>
      <c r="X705" s="372"/>
      <c r="Y705" s="372"/>
      <c r="Z705" s="372"/>
      <c r="AA705" s="372"/>
    </row>
    <row r="706" spans="1:27" s="928" customFormat="1" ht="16.5" customHeight="1" x14ac:dyDescent="0.3">
      <c r="A706" s="929"/>
      <c r="B706" s="927"/>
      <c r="C706" s="375"/>
      <c r="D706" s="375"/>
      <c r="E706" s="956" t="s">
        <v>1456</v>
      </c>
      <c r="F706" s="954">
        <v>0.08</v>
      </c>
      <c r="G706" s="954">
        <v>7.0000000000000007E-2</v>
      </c>
      <c r="H706" s="954">
        <v>7.0000000000000007E-2</v>
      </c>
      <c r="I706" s="954">
        <v>0.08</v>
      </c>
      <c r="J706" s="954">
        <v>0.08</v>
      </c>
      <c r="K706" s="954">
        <v>0.08</v>
      </c>
      <c r="L706" s="954">
        <v>0.08</v>
      </c>
      <c r="M706" s="954">
        <v>0.08</v>
      </c>
      <c r="N706" s="954">
        <v>0.08</v>
      </c>
      <c r="O706" s="954">
        <v>0.08</v>
      </c>
      <c r="P706" s="954">
        <v>0.08</v>
      </c>
      <c r="Q706" s="954">
        <v>0.08</v>
      </c>
      <c r="R706" s="954">
        <v>0.08</v>
      </c>
      <c r="S706" s="954">
        <v>7.0000000000000007E-2</v>
      </c>
      <c r="T706" s="954">
        <v>0.08</v>
      </c>
      <c r="U706" s="954">
        <v>7.0000000000000007E-2</v>
      </c>
      <c r="V706" s="954">
        <v>7.0000000000000007E-2</v>
      </c>
      <c r="W706" s="372"/>
      <c r="X706" s="372"/>
      <c r="Y706" s="372"/>
      <c r="Z706" s="372"/>
      <c r="AA706" s="372"/>
    </row>
    <row r="707" spans="1:27" s="928" customFormat="1" ht="16.5" customHeight="1" x14ac:dyDescent="0.3">
      <c r="A707" s="929"/>
      <c r="B707" s="927"/>
      <c r="C707" s="375"/>
      <c r="D707" s="375"/>
      <c r="E707" s="956" t="s">
        <v>1929</v>
      </c>
      <c r="F707" s="954">
        <v>0.08</v>
      </c>
      <c r="G707" s="954">
        <v>7.0000000000000007E-2</v>
      </c>
      <c r="H707" s="954">
        <v>7.0000000000000007E-2</v>
      </c>
      <c r="I707" s="954">
        <v>0.08</v>
      </c>
      <c r="J707" s="954">
        <v>7.0000000000000007E-2</v>
      </c>
      <c r="K707" s="954">
        <v>7.0000000000000007E-2</v>
      </c>
      <c r="L707" s="954">
        <v>7.0000000000000007E-2</v>
      </c>
      <c r="M707" s="954">
        <v>7.0000000000000007E-2</v>
      </c>
      <c r="N707" s="954">
        <v>0.08</v>
      </c>
      <c r="O707" s="954">
        <v>7.0000000000000007E-2</v>
      </c>
      <c r="P707" s="954">
        <v>0.08</v>
      </c>
      <c r="Q707" s="954">
        <v>0.08</v>
      </c>
      <c r="R707" s="954">
        <v>7.0000000000000007E-2</v>
      </c>
      <c r="S707" s="954">
        <v>7.0000000000000007E-2</v>
      </c>
      <c r="T707" s="954">
        <v>0.08</v>
      </c>
      <c r="U707" s="954">
        <v>7.0000000000000007E-2</v>
      </c>
      <c r="V707" s="954">
        <v>7.0000000000000007E-2</v>
      </c>
      <c r="W707" s="372"/>
      <c r="X707" s="372"/>
      <c r="Y707" s="372"/>
      <c r="Z707" s="372"/>
      <c r="AA707" s="372"/>
    </row>
    <row r="708" spans="1:27" s="928" customFormat="1" ht="16.5" customHeight="1" x14ac:dyDescent="0.3">
      <c r="A708" s="929"/>
      <c r="B708" s="927"/>
      <c r="C708" s="375"/>
      <c r="D708" s="375"/>
      <c r="E708" s="1285" t="s">
        <v>2191</v>
      </c>
      <c r="F708" s="1286"/>
      <c r="G708" s="1286"/>
      <c r="H708" s="1286"/>
      <c r="I708" s="1286"/>
      <c r="J708" s="1286"/>
      <c r="K708" s="1286"/>
      <c r="L708" s="1286"/>
      <c r="M708" s="1286"/>
      <c r="N708" s="1286"/>
      <c r="O708" s="1286"/>
      <c r="P708" s="1286"/>
      <c r="Q708" s="1286"/>
      <c r="R708" s="1286"/>
      <c r="S708" s="1286"/>
      <c r="T708" s="1286"/>
      <c r="U708" s="1286"/>
      <c r="V708" s="372"/>
      <c r="W708" s="372"/>
      <c r="X708" s="372"/>
      <c r="Y708" s="372"/>
      <c r="Z708" s="372"/>
      <c r="AA708" s="372"/>
    </row>
    <row r="709" spans="1:27" s="928" customFormat="1" ht="16.5" customHeight="1" x14ac:dyDescent="0.3">
      <c r="A709" s="929"/>
      <c r="B709" s="927"/>
      <c r="C709" s="375"/>
      <c r="D709" s="375"/>
      <c r="E709" s="1977" t="s">
        <v>2448</v>
      </c>
      <c r="F709" s="1978"/>
      <c r="G709" s="1978"/>
      <c r="H709" s="1978"/>
      <c r="I709" s="1978"/>
      <c r="J709" s="1978"/>
      <c r="K709" s="1978"/>
      <c r="L709" s="1978"/>
      <c r="M709" s="1978"/>
      <c r="N709" s="1978"/>
      <c r="O709" s="1978"/>
      <c r="P709" s="1978"/>
      <c r="Q709" s="1978"/>
      <c r="R709" s="1978"/>
      <c r="S709" s="1978"/>
      <c r="T709" s="1978"/>
      <c r="U709" s="1978"/>
      <c r="V709" s="1978"/>
      <c r="W709" s="372"/>
      <c r="X709" s="372"/>
      <c r="Y709" s="372"/>
      <c r="Z709" s="372"/>
      <c r="AA709" s="372"/>
    </row>
    <row r="710" spans="1:27" s="928" customFormat="1" ht="16.5" customHeight="1" x14ac:dyDescent="0.3">
      <c r="A710" s="929"/>
      <c r="B710" s="927"/>
      <c r="C710" s="375"/>
      <c r="D710" s="375"/>
      <c r="E710" s="372" t="s">
        <v>2189</v>
      </c>
      <c r="F710" s="372"/>
      <c r="G710" s="372"/>
      <c r="H710" s="372"/>
      <c r="I710" s="372"/>
      <c r="J710" s="372"/>
      <c r="K710" s="372"/>
      <c r="L710" s="372"/>
      <c r="M710" s="372"/>
      <c r="N710" s="372"/>
      <c r="O710" s="372"/>
      <c r="P710" s="372"/>
      <c r="Q710" s="372"/>
      <c r="R710" s="372"/>
      <c r="S710" s="372"/>
      <c r="T710" s="372"/>
      <c r="U710" s="372"/>
      <c r="V710" s="372"/>
      <c r="W710" s="372"/>
      <c r="X710" s="372"/>
      <c r="Y710" s="372"/>
      <c r="Z710" s="372"/>
      <c r="AA710" s="372"/>
    </row>
    <row r="711" spans="1:27" s="928" customFormat="1" ht="16.5" customHeight="1" x14ac:dyDescent="0.3">
      <c r="A711" s="929"/>
      <c r="B711" s="927"/>
      <c r="C711" s="375"/>
      <c r="D711" s="375"/>
      <c r="E711" s="372"/>
      <c r="F711" s="372"/>
      <c r="G711" s="372"/>
      <c r="H711" s="372"/>
      <c r="I711" s="372"/>
      <c r="J711" s="372"/>
      <c r="K711" s="372"/>
      <c r="L711" s="372"/>
      <c r="M711" s="372"/>
      <c r="N711" s="372"/>
      <c r="O711" s="372"/>
      <c r="P711" s="372"/>
      <c r="Q711" s="372"/>
      <c r="R711" s="372"/>
      <c r="S711" s="372"/>
      <c r="T711" s="372"/>
      <c r="U711" s="372"/>
      <c r="V711" s="372"/>
      <c r="W711" s="372"/>
      <c r="X711" s="372"/>
      <c r="Y711" s="372"/>
      <c r="Z711" s="372"/>
      <c r="AA711" s="372"/>
    </row>
    <row r="712" spans="1:27" s="928" customFormat="1" ht="19.5" customHeight="1" x14ac:dyDescent="0.3">
      <c r="A712" s="929"/>
      <c r="B712" s="927"/>
      <c r="C712" s="375"/>
      <c r="D712" s="375"/>
      <c r="E712" s="980" t="s">
        <v>1406</v>
      </c>
      <c r="F712" s="372"/>
      <c r="G712" s="372"/>
      <c r="H712" s="372"/>
      <c r="I712" s="372"/>
      <c r="J712" s="372"/>
      <c r="K712" s="372"/>
      <c r="L712" s="372"/>
      <c r="M712" s="372"/>
      <c r="N712" s="372"/>
      <c r="O712" s="372"/>
      <c r="P712" s="372"/>
      <c r="Q712" s="372"/>
      <c r="R712" s="372"/>
      <c r="S712" s="372"/>
      <c r="T712" s="372"/>
      <c r="U712" s="372"/>
      <c r="V712" s="372"/>
      <c r="W712" s="372"/>
      <c r="X712" s="372"/>
      <c r="Y712" s="372"/>
      <c r="Z712" s="372"/>
      <c r="AA712" s="372"/>
    </row>
    <row r="713" spans="1:27" s="928" customFormat="1" ht="16.5" customHeight="1" x14ac:dyDescent="0.3">
      <c r="A713" s="929"/>
      <c r="B713" s="927"/>
      <c r="C713" s="375"/>
      <c r="D713" s="375"/>
      <c r="E713" s="926" t="s">
        <v>1407</v>
      </c>
      <c r="F713" s="926">
        <v>2007</v>
      </c>
      <c r="G713" s="926">
        <v>2008</v>
      </c>
      <c r="H713" s="926">
        <v>2009</v>
      </c>
      <c r="I713" s="926">
        <v>2010</v>
      </c>
      <c r="J713" s="926">
        <v>2011</v>
      </c>
      <c r="K713" s="926">
        <v>2012</v>
      </c>
      <c r="L713" s="926">
        <v>2013</v>
      </c>
      <c r="M713" s="926">
        <v>2014</v>
      </c>
      <c r="N713" s="926">
        <v>2015</v>
      </c>
      <c r="O713" s="926">
        <v>2016</v>
      </c>
      <c r="P713" s="926">
        <v>2017</v>
      </c>
      <c r="Q713" s="926">
        <v>2018</v>
      </c>
      <c r="R713" s="926">
        <v>2019</v>
      </c>
      <c r="S713" s="926">
        <v>2020</v>
      </c>
      <c r="T713" s="926">
        <v>2021</v>
      </c>
      <c r="U713" s="1255">
        <v>2022</v>
      </c>
      <c r="V713" s="1533">
        <v>2023</v>
      </c>
      <c r="W713" s="372"/>
      <c r="X713" s="372"/>
      <c r="Y713" s="372"/>
      <c r="Z713" s="372"/>
      <c r="AA713" s="372"/>
    </row>
    <row r="714" spans="1:27" s="928" customFormat="1" ht="16.5" customHeight="1" x14ac:dyDescent="0.3">
      <c r="A714" s="929"/>
      <c r="B714" s="927"/>
      <c r="C714" s="375"/>
      <c r="D714" s="375"/>
      <c r="E714" s="956" t="s">
        <v>1408</v>
      </c>
      <c r="F714" s="954">
        <v>0.06</v>
      </c>
      <c r="G714" s="954">
        <v>0.06</v>
      </c>
      <c r="H714" s="954">
        <v>0.06</v>
      </c>
      <c r="I714" s="954">
        <v>0.06</v>
      </c>
      <c r="J714" s="954">
        <v>0.06</v>
      </c>
      <c r="K714" s="954">
        <v>0.06</v>
      </c>
      <c r="L714" s="954">
        <v>0.06</v>
      </c>
      <c r="M714" s="954">
        <v>0.06</v>
      </c>
      <c r="N714" s="954">
        <v>0.06</v>
      </c>
      <c r="O714" s="954">
        <v>0.06</v>
      </c>
      <c r="P714" s="954">
        <v>7.0000000000000007E-2</v>
      </c>
      <c r="Q714" s="954">
        <v>7.0000000000000007E-2</v>
      </c>
      <c r="R714" s="954">
        <v>7.0000000000000007E-2</v>
      </c>
      <c r="S714" s="954">
        <v>7.0000000000000007E-2</v>
      </c>
      <c r="T714" s="954">
        <v>7.0000000000000007E-2</v>
      </c>
      <c r="U714" s="954">
        <v>7.0000000000000007E-2</v>
      </c>
      <c r="V714" s="954">
        <v>7.0000000000000007E-2</v>
      </c>
      <c r="W714" s="372"/>
      <c r="X714" s="372"/>
      <c r="Y714" s="372"/>
      <c r="Z714" s="372"/>
      <c r="AA714" s="372"/>
    </row>
    <row r="715" spans="1:27" s="928" customFormat="1" ht="16.5" customHeight="1" x14ac:dyDescent="0.3">
      <c r="A715" s="929"/>
      <c r="B715" s="927"/>
      <c r="C715" s="375"/>
      <c r="D715" s="375"/>
      <c r="E715" s="956" t="s">
        <v>1409</v>
      </c>
      <c r="F715" s="954">
        <v>0.11</v>
      </c>
      <c r="G715" s="954">
        <v>0.11</v>
      </c>
      <c r="H715" s="954">
        <v>0.11</v>
      </c>
      <c r="I715" s="954">
        <v>0.11</v>
      </c>
      <c r="J715" s="954">
        <v>0.11</v>
      </c>
      <c r="K715" s="954">
        <v>0.11</v>
      </c>
      <c r="L715" s="954">
        <v>0.11</v>
      </c>
      <c r="M715" s="954">
        <v>0.11</v>
      </c>
      <c r="N715" s="954">
        <v>0.11</v>
      </c>
      <c r="O715" s="954">
        <v>0.11</v>
      </c>
      <c r="P715" s="954">
        <v>0.11</v>
      </c>
      <c r="Q715" s="954">
        <v>0.11</v>
      </c>
      <c r="R715" s="954">
        <v>0.12</v>
      </c>
      <c r="S715" s="954">
        <v>0.12</v>
      </c>
      <c r="T715" s="954">
        <v>0.12</v>
      </c>
      <c r="U715" s="954">
        <v>0.12</v>
      </c>
      <c r="V715" s="954">
        <v>0.12</v>
      </c>
      <c r="W715" s="372"/>
      <c r="X715" s="372"/>
      <c r="Y715" s="372"/>
      <c r="Z715" s="372"/>
      <c r="AA715" s="372"/>
    </row>
    <row r="716" spans="1:27" s="928" customFormat="1" ht="16.5" customHeight="1" x14ac:dyDescent="0.3">
      <c r="A716" s="929"/>
      <c r="B716" s="927"/>
      <c r="C716" s="375"/>
      <c r="D716" s="375"/>
      <c r="E716" s="956" t="s">
        <v>1410</v>
      </c>
      <c r="F716" s="954">
        <v>0.04</v>
      </c>
      <c r="G716" s="954">
        <v>0.04</v>
      </c>
      <c r="H716" s="954">
        <v>0.04</v>
      </c>
      <c r="I716" s="954">
        <v>0.04</v>
      </c>
      <c r="J716" s="954">
        <v>0.05</v>
      </c>
      <c r="K716" s="954">
        <v>0.05</v>
      </c>
      <c r="L716" s="954">
        <v>0.05</v>
      </c>
      <c r="M716" s="954">
        <v>0.04</v>
      </c>
      <c r="N716" s="954">
        <v>0.04</v>
      </c>
      <c r="O716" s="954">
        <v>0.05</v>
      </c>
      <c r="P716" s="954">
        <v>0.04</v>
      </c>
      <c r="Q716" s="954">
        <v>0.04</v>
      </c>
      <c r="R716" s="954">
        <v>0.04</v>
      </c>
      <c r="S716" s="954">
        <v>0.04</v>
      </c>
      <c r="T716" s="954">
        <v>0.04</v>
      </c>
      <c r="U716" s="954">
        <v>0.04</v>
      </c>
      <c r="V716" s="954">
        <v>0.04</v>
      </c>
      <c r="W716" s="372"/>
      <c r="X716" s="372"/>
      <c r="Y716" s="372"/>
      <c r="Z716" s="372"/>
      <c r="AA716" s="372"/>
    </row>
    <row r="717" spans="1:27" s="928" customFormat="1" ht="16.5" customHeight="1" x14ac:dyDescent="0.3">
      <c r="A717" s="929"/>
      <c r="B717" s="927"/>
      <c r="C717" s="375"/>
      <c r="D717" s="375"/>
      <c r="E717" s="956" t="s">
        <v>1411</v>
      </c>
      <c r="F717" s="954">
        <v>0.05</v>
      </c>
      <c r="G717" s="954">
        <v>0.05</v>
      </c>
      <c r="H717" s="954">
        <v>0.05</v>
      </c>
      <c r="I717" s="954">
        <v>0.05</v>
      </c>
      <c r="J717" s="954">
        <v>0.05</v>
      </c>
      <c r="K717" s="954">
        <v>0.05</v>
      </c>
      <c r="L717" s="954">
        <v>0.05</v>
      </c>
      <c r="M717" s="954">
        <v>0.05</v>
      </c>
      <c r="N717" s="954">
        <v>0.05</v>
      </c>
      <c r="O717" s="954">
        <v>0.05</v>
      </c>
      <c r="P717" s="954">
        <v>0.05</v>
      </c>
      <c r="Q717" s="954">
        <v>0.05</v>
      </c>
      <c r="R717" s="954">
        <v>0.05</v>
      </c>
      <c r="S717" s="954">
        <v>0.05</v>
      </c>
      <c r="T717" s="954">
        <v>0.05</v>
      </c>
      <c r="U717" s="954">
        <v>0.05</v>
      </c>
      <c r="V717" s="954">
        <v>0.05</v>
      </c>
      <c r="W717" s="372"/>
      <c r="X717" s="372"/>
      <c r="Y717" s="372"/>
      <c r="Z717" s="372"/>
      <c r="AA717" s="372"/>
    </row>
    <row r="718" spans="1:27" s="928" customFormat="1" ht="16.5" customHeight="1" x14ac:dyDescent="0.3">
      <c r="A718" s="929"/>
      <c r="B718" s="927"/>
      <c r="C718" s="375"/>
      <c r="D718" s="375"/>
      <c r="E718" s="956" t="s">
        <v>1412</v>
      </c>
      <c r="F718" s="954">
        <v>0.22</v>
      </c>
      <c r="G718" s="954">
        <v>0.22</v>
      </c>
      <c r="H718" s="954">
        <v>0.22</v>
      </c>
      <c r="I718" s="954">
        <v>0.22</v>
      </c>
      <c r="J718" s="954">
        <v>0.22</v>
      </c>
      <c r="K718" s="954">
        <v>0.22</v>
      </c>
      <c r="L718" s="954">
        <v>0.22</v>
      </c>
      <c r="M718" s="954">
        <v>0.22</v>
      </c>
      <c r="N718" s="954">
        <v>0.22</v>
      </c>
      <c r="O718" s="954">
        <v>0.22</v>
      </c>
      <c r="P718" s="954">
        <v>0.22</v>
      </c>
      <c r="Q718" s="954">
        <v>0.22</v>
      </c>
      <c r="R718" s="954">
        <v>0.22</v>
      </c>
      <c r="S718" s="954">
        <v>0.22</v>
      </c>
      <c r="T718" s="954">
        <v>0.22</v>
      </c>
      <c r="U718" s="954">
        <v>0.22</v>
      </c>
      <c r="V718" s="954">
        <v>0.22</v>
      </c>
      <c r="W718" s="372"/>
      <c r="X718" s="372"/>
      <c r="Y718" s="372"/>
      <c r="Z718" s="372"/>
      <c r="AA718" s="372"/>
    </row>
    <row r="719" spans="1:27" s="928" customFormat="1" ht="16.5" customHeight="1" x14ac:dyDescent="0.3">
      <c r="A719" s="929"/>
      <c r="B719" s="927"/>
      <c r="C719" s="375"/>
      <c r="D719" s="375"/>
      <c r="E719" s="956" t="s">
        <v>1413</v>
      </c>
      <c r="F719" s="954">
        <v>0.08</v>
      </c>
      <c r="G719" s="954">
        <v>0.08</v>
      </c>
      <c r="H719" s="954">
        <v>0.08</v>
      </c>
      <c r="I719" s="954">
        <v>0.08</v>
      </c>
      <c r="J719" s="954">
        <v>0.08</v>
      </c>
      <c r="K719" s="954">
        <v>0.08</v>
      </c>
      <c r="L719" s="954">
        <v>0.08</v>
      </c>
      <c r="M719" s="954">
        <v>0.08</v>
      </c>
      <c r="N719" s="954">
        <v>0.08</v>
      </c>
      <c r="O719" s="954">
        <v>0.08</v>
      </c>
      <c r="P719" s="954">
        <v>0.08</v>
      </c>
      <c r="Q719" s="954">
        <v>0.08</v>
      </c>
      <c r="R719" s="954">
        <v>0.08</v>
      </c>
      <c r="S719" s="954">
        <v>0.08</v>
      </c>
      <c r="T719" s="954">
        <v>0.08</v>
      </c>
      <c r="U719" s="954">
        <v>0.08</v>
      </c>
      <c r="V719" s="954">
        <v>0.08</v>
      </c>
      <c r="W719" s="372"/>
      <c r="X719" s="372"/>
      <c r="Y719" s="372"/>
      <c r="Z719" s="372"/>
      <c r="AA719" s="372"/>
    </row>
    <row r="720" spans="1:27" s="928" customFormat="1" ht="16.5" customHeight="1" x14ac:dyDescent="0.3">
      <c r="A720" s="929"/>
      <c r="B720" s="927"/>
      <c r="C720" s="375"/>
      <c r="D720" s="375"/>
      <c r="E720" s="956" t="s">
        <v>1414</v>
      </c>
      <c r="F720" s="954">
        <v>0.03</v>
      </c>
      <c r="G720" s="954">
        <v>0.03</v>
      </c>
      <c r="H720" s="954">
        <v>0.03</v>
      </c>
      <c r="I720" s="954">
        <v>0.03</v>
      </c>
      <c r="J720" s="954">
        <v>0.03</v>
      </c>
      <c r="K720" s="954">
        <v>0.03</v>
      </c>
      <c r="L720" s="954">
        <v>0.03</v>
      </c>
      <c r="M720" s="954">
        <v>0.03</v>
      </c>
      <c r="N720" s="954">
        <v>0.03</v>
      </c>
      <c r="O720" s="954">
        <v>0.03</v>
      </c>
      <c r="P720" s="954">
        <v>0.03</v>
      </c>
      <c r="Q720" s="954">
        <v>0.03</v>
      </c>
      <c r="R720" s="954">
        <v>0.03</v>
      </c>
      <c r="S720" s="954">
        <v>0.03</v>
      </c>
      <c r="T720" s="954">
        <v>0.03</v>
      </c>
      <c r="U720" s="954">
        <v>0.03</v>
      </c>
      <c r="V720" s="954">
        <v>0.03</v>
      </c>
      <c r="W720" s="372"/>
      <c r="X720" s="372"/>
      <c r="Y720" s="372"/>
      <c r="Z720" s="372"/>
      <c r="AA720" s="372"/>
    </row>
    <row r="721" spans="1:27" s="928" customFormat="1" ht="16.5" customHeight="1" x14ac:dyDescent="0.3">
      <c r="A721" s="929"/>
      <c r="B721" s="927"/>
      <c r="C721" s="375"/>
      <c r="D721" s="375"/>
      <c r="E721" s="956" t="s">
        <v>1415</v>
      </c>
      <c r="F721" s="954">
        <v>0.02</v>
      </c>
      <c r="G721" s="954">
        <v>0.02</v>
      </c>
      <c r="H721" s="954">
        <v>0.02</v>
      </c>
      <c r="I721" s="954">
        <v>0.02</v>
      </c>
      <c r="J721" s="954">
        <v>0.02</v>
      </c>
      <c r="K721" s="954">
        <v>0.02</v>
      </c>
      <c r="L721" s="954">
        <v>0.02</v>
      </c>
      <c r="M721" s="954">
        <v>0.02</v>
      </c>
      <c r="N721" s="954">
        <v>0.02</v>
      </c>
      <c r="O721" s="954">
        <v>0.02</v>
      </c>
      <c r="P721" s="954">
        <v>0.02</v>
      </c>
      <c r="Q721" s="954">
        <v>0.02</v>
      </c>
      <c r="R721" s="954">
        <v>0.02</v>
      </c>
      <c r="S721" s="954">
        <v>0.02</v>
      </c>
      <c r="T721" s="954">
        <v>0.02</v>
      </c>
      <c r="U721" s="954">
        <v>0.02</v>
      </c>
      <c r="V721" s="954">
        <v>0.02</v>
      </c>
      <c r="W721" s="372"/>
      <c r="X721" s="372"/>
      <c r="Y721" s="372"/>
      <c r="Z721" s="372"/>
      <c r="AA721" s="372"/>
    </row>
    <row r="722" spans="1:27" s="928" customFormat="1" ht="16.5" customHeight="1" x14ac:dyDescent="0.3">
      <c r="A722" s="929"/>
      <c r="B722" s="927"/>
      <c r="C722" s="375"/>
      <c r="D722" s="375"/>
      <c r="E722" s="956" t="s">
        <v>1416</v>
      </c>
      <c r="F722" s="954">
        <v>0.02</v>
      </c>
      <c r="G722" s="954">
        <v>0.02</v>
      </c>
      <c r="H722" s="954">
        <v>0.02</v>
      </c>
      <c r="I722" s="954">
        <v>0.02</v>
      </c>
      <c r="J722" s="954">
        <v>0.02</v>
      </c>
      <c r="K722" s="954">
        <v>0.02</v>
      </c>
      <c r="L722" s="954">
        <v>0.02</v>
      </c>
      <c r="M722" s="954">
        <v>0.02</v>
      </c>
      <c r="N722" s="954">
        <v>0.02</v>
      </c>
      <c r="O722" s="954">
        <v>0.02</v>
      </c>
      <c r="P722" s="954">
        <v>0.02</v>
      </c>
      <c r="Q722" s="954">
        <v>0.02</v>
      </c>
      <c r="R722" s="954">
        <v>0.02</v>
      </c>
      <c r="S722" s="954">
        <v>0.02</v>
      </c>
      <c r="T722" s="954">
        <v>0.02</v>
      </c>
      <c r="U722" s="954">
        <v>0.02</v>
      </c>
      <c r="V722" s="954">
        <v>0.02</v>
      </c>
      <c r="W722" s="372"/>
      <c r="X722" s="372"/>
      <c r="Y722" s="372"/>
      <c r="Z722" s="372"/>
      <c r="AA722" s="372"/>
    </row>
    <row r="723" spans="1:27" s="928" customFormat="1" ht="16.5" customHeight="1" x14ac:dyDescent="0.3">
      <c r="A723" s="929"/>
      <c r="B723" s="927"/>
      <c r="C723" s="375"/>
      <c r="D723" s="375"/>
      <c r="E723" s="956" t="s">
        <v>1417</v>
      </c>
      <c r="F723" s="954">
        <v>0.2</v>
      </c>
      <c r="G723" s="954">
        <v>0.2</v>
      </c>
      <c r="H723" s="954">
        <v>0.2</v>
      </c>
      <c r="I723" s="954">
        <v>0.2</v>
      </c>
      <c r="J723" s="954">
        <v>0.2</v>
      </c>
      <c r="K723" s="954">
        <v>0.2</v>
      </c>
      <c r="L723" s="954">
        <v>0.2</v>
      </c>
      <c r="M723" s="954">
        <v>0.2</v>
      </c>
      <c r="N723" s="954">
        <v>0.2</v>
      </c>
      <c r="O723" s="954">
        <v>0.2</v>
      </c>
      <c r="P723" s="954">
        <v>0.2</v>
      </c>
      <c r="Q723" s="954">
        <v>0.2</v>
      </c>
      <c r="R723" s="954">
        <v>0.2</v>
      </c>
      <c r="S723" s="954">
        <v>0.2</v>
      </c>
      <c r="T723" s="954">
        <v>0.2</v>
      </c>
      <c r="U723" s="954">
        <v>0.2</v>
      </c>
      <c r="V723" s="954">
        <v>0.2</v>
      </c>
      <c r="W723" s="372"/>
      <c r="X723" s="372"/>
      <c r="Y723" s="372"/>
      <c r="Z723" s="372"/>
      <c r="AA723" s="372"/>
    </row>
    <row r="724" spans="1:27" s="928" customFormat="1" ht="16.5" customHeight="1" x14ac:dyDescent="0.3">
      <c r="A724" s="929"/>
      <c r="B724" s="927"/>
      <c r="C724" s="375"/>
      <c r="D724" s="375"/>
      <c r="E724" s="956" t="s">
        <v>1418</v>
      </c>
      <c r="F724" s="954">
        <v>0.02</v>
      </c>
      <c r="G724" s="954">
        <v>0.02</v>
      </c>
      <c r="H724" s="954">
        <v>0.02</v>
      </c>
      <c r="I724" s="954">
        <v>0.02</v>
      </c>
      <c r="J724" s="954">
        <v>0.02</v>
      </c>
      <c r="K724" s="954">
        <v>0.02</v>
      </c>
      <c r="L724" s="954">
        <v>0.02</v>
      </c>
      <c r="M724" s="954">
        <v>0.02</v>
      </c>
      <c r="N724" s="954">
        <v>0.02</v>
      </c>
      <c r="O724" s="954">
        <v>0.02</v>
      </c>
      <c r="P724" s="954">
        <v>0.02</v>
      </c>
      <c r="Q724" s="954">
        <v>0.02</v>
      </c>
      <c r="R724" s="954">
        <v>0.02</v>
      </c>
      <c r="S724" s="954">
        <v>0.02</v>
      </c>
      <c r="T724" s="954">
        <v>0.02</v>
      </c>
      <c r="U724" s="954">
        <v>0.02</v>
      </c>
      <c r="V724" s="954">
        <v>0.02</v>
      </c>
      <c r="W724" s="372"/>
      <c r="X724" s="372"/>
      <c r="Y724" s="372"/>
      <c r="Z724" s="372"/>
      <c r="AA724" s="372"/>
    </row>
    <row r="725" spans="1:27" s="928" customFormat="1" ht="16.5" customHeight="1" x14ac:dyDescent="0.3">
      <c r="A725" s="929"/>
      <c r="B725" s="927"/>
      <c r="C725" s="375"/>
      <c r="D725" s="375"/>
      <c r="E725" s="956" t="s">
        <v>1419</v>
      </c>
      <c r="F725" s="954">
        <v>0.1</v>
      </c>
      <c r="G725" s="954">
        <v>0.1</v>
      </c>
      <c r="H725" s="954">
        <v>0.1</v>
      </c>
      <c r="I725" s="954">
        <v>0.1</v>
      </c>
      <c r="J725" s="954">
        <v>0.1</v>
      </c>
      <c r="K725" s="954">
        <v>0.1</v>
      </c>
      <c r="L725" s="954">
        <v>0.1</v>
      </c>
      <c r="M725" s="954">
        <v>0.1</v>
      </c>
      <c r="N725" s="954">
        <v>0.1</v>
      </c>
      <c r="O725" s="954">
        <v>0.1</v>
      </c>
      <c r="P725" s="954">
        <v>0.1</v>
      </c>
      <c r="Q725" s="954">
        <v>0.1</v>
      </c>
      <c r="R725" s="954">
        <v>0.1</v>
      </c>
      <c r="S725" s="954">
        <v>0.1</v>
      </c>
      <c r="T725" s="954">
        <v>0.1</v>
      </c>
      <c r="U725" s="954">
        <v>0.1</v>
      </c>
      <c r="V725" s="954">
        <v>0.1</v>
      </c>
      <c r="W725" s="372"/>
      <c r="X725" s="372"/>
      <c r="Y725" s="372"/>
      <c r="Z725" s="372"/>
      <c r="AA725" s="372"/>
    </row>
    <row r="726" spans="1:27" s="928" customFormat="1" ht="16.5" customHeight="1" x14ac:dyDescent="0.3">
      <c r="A726" s="929"/>
      <c r="B726" s="927"/>
      <c r="C726" s="375"/>
      <c r="D726" s="375"/>
      <c r="E726" s="956" t="s">
        <v>1420</v>
      </c>
      <c r="F726" s="954">
        <v>0.09</v>
      </c>
      <c r="G726" s="954">
        <v>0.09</v>
      </c>
      <c r="H726" s="954">
        <v>0.09</v>
      </c>
      <c r="I726" s="954">
        <v>0.09</v>
      </c>
      <c r="J726" s="954">
        <v>0.09</v>
      </c>
      <c r="K726" s="954">
        <v>0.09</v>
      </c>
      <c r="L726" s="954">
        <v>0.09</v>
      </c>
      <c r="M726" s="954">
        <v>0.09</v>
      </c>
      <c r="N726" s="954">
        <v>0.09</v>
      </c>
      <c r="O726" s="954">
        <v>0.09</v>
      </c>
      <c r="P726" s="954">
        <v>0.09</v>
      </c>
      <c r="Q726" s="954">
        <v>0.09</v>
      </c>
      <c r="R726" s="954">
        <v>0.09</v>
      </c>
      <c r="S726" s="954">
        <v>0.09</v>
      </c>
      <c r="T726" s="954">
        <v>0.09</v>
      </c>
      <c r="U726" s="954">
        <v>0.09</v>
      </c>
      <c r="V726" s="954">
        <v>0.09</v>
      </c>
      <c r="W726" s="372"/>
      <c r="X726" s="372"/>
      <c r="Y726" s="372"/>
      <c r="Z726" s="372"/>
      <c r="AA726" s="372"/>
    </row>
    <row r="727" spans="1:27" s="928" customFormat="1" ht="16.5" customHeight="1" x14ac:dyDescent="0.3">
      <c r="A727" s="929"/>
      <c r="B727" s="927"/>
      <c r="C727" s="375"/>
      <c r="D727" s="375"/>
      <c r="E727" s="956" t="s">
        <v>1421</v>
      </c>
      <c r="F727" s="954">
        <v>0.21</v>
      </c>
      <c r="G727" s="954">
        <v>0.21</v>
      </c>
      <c r="H727" s="954">
        <v>0.21</v>
      </c>
      <c r="I727" s="954">
        <v>0.21</v>
      </c>
      <c r="J727" s="954">
        <v>0.21</v>
      </c>
      <c r="K727" s="954">
        <v>0.21</v>
      </c>
      <c r="L727" s="954">
        <v>0.21</v>
      </c>
      <c r="M727" s="954">
        <v>0.21</v>
      </c>
      <c r="N727" s="954">
        <v>0.21</v>
      </c>
      <c r="O727" s="954">
        <v>0.21</v>
      </c>
      <c r="P727" s="954">
        <v>0.21</v>
      </c>
      <c r="Q727" s="954">
        <v>0.21</v>
      </c>
      <c r="R727" s="954">
        <v>0.21</v>
      </c>
      <c r="S727" s="954">
        <v>0.21</v>
      </c>
      <c r="T727" s="954">
        <v>0.21</v>
      </c>
      <c r="U727" s="954">
        <v>0.21</v>
      </c>
      <c r="V727" s="954">
        <v>0.21</v>
      </c>
      <c r="W727" s="372"/>
      <c r="X727" s="372"/>
      <c r="Y727" s="372"/>
      <c r="Z727" s="372"/>
      <c r="AA727" s="372"/>
    </row>
    <row r="728" spans="1:27" s="928" customFormat="1" ht="16.5" customHeight="1" x14ac:dyDescent="0.3">
      <c r="A728" s="929"/>
      <c r="B728" s="927"/>
      <c r="C728" s="375"/>
      <c r="D728" s="375"/>
      <c r="E728" s="956" t="s">
        <v>1422</v>
      </c>
      <c r="F728" s="954">
        <v>0.06</v>
      </c>
      <c r="G728" s="954">
        <v>7.0000000000000007E-2</v>
      </c>
      <c r="H728" s="954">
        <v>7.0000000000000007E-2</v>
      </c>
      <c r="I728" s="954">
        <v>7.0000000000000007E-2</v>
      </c>
      <c r="J728" s="954">
        <v>7.0000000000000007E-2</v>
      </c>
      <c r="K728" s="954">
        <v>7.0000000000000007E-2</v>
      </c>
      <c r="L728" s="954">
        <v>7.0000000000000007E-2</v>
      </c>
      <c r="M728" s="954">
        <v>0.08</v>
      </c>
      <c r="N728" s="954">
        <v>7.0000000000000007E-2</v>
      </c>
      <c r="O728" s="954">
        <v>7.0000000000000007E-2</v>
      </c>
      <c r="P728" s="954">
        <v>0.08</v>
      </c>
      <c r="Q728" s="954">
        <v>7.0000000000000007E-2</v>
      </c>
      <c r="R728" s="954">
        <v>0.06</v>
      </c>
      <c r="S728" s="954">
        <v>0.06</v>
      </c>
      <c r="T728" s="954">
        <v>0.06</v>
      </c>
      <c r="U728" s="954">
        <v>0.06</v>
      </c>
      <c r="V728" s="954">
        <v>0.06</v>
      </c>
      <c r="W728" s="372"/>
      <c r="X728" s="372"/>
      <c r="Y728" s="372"/>
      <c r="Z728" s="372"/>
      <c r="AA728" s="372"/>
    </row>
    <row r="729" spans="1:27" s="928" customFormat="1" ht="16.5" customHeight="1" x14ac:dyDescent="0.3">
      <c r="A729" s="929"/>
      <c r="B729" s="927"/>
      <c r="C729" s="375"/>
      <c r="D729" s="375"/>
      <c r="E729" s="956" t="s">
        <v>1423</v>
      </c>
      <c r="F729" s="954">
        <v>0.05</v>
      </c>
      <c r="G729" s="954">
        <v>0.05</v>
      </c>
      <c r="H729" s="954">
        <v>0.05</v>
      </c>
      <c r="I729" s="954">
        <v>0.05</v>
      </c>
      <c r="J729" s="954">
        <v>0.05</v>
      </c>
      <c r="K729" s="954">
        <v>0.05</v>
      </c>
      <c r="L729" s="954">
        <v>0.04</v>
      </c>
      <c r="M729" s="954">
        <v>0.04</v>
      </c>
      <c r="N729" s="954">
        <v>0.05</v>
      </c>
      <c r="O729" s="954">
        <v>0.05</v>
      </c>
      <c r="P729" s="954">
        <v>0.05</v>
      </c>
      <c r="Q729" s="954">
        <v>0.05</v>
      </c>
      <c r="R729" s="954">
        <v>0.05</v>
      </c>
      <c r="S729" s="954">
        <v>0.05</v>
      </c>
      <c r="T729" s="954">
        <v>0.05</v>
      </c>
      <c r="U729" s="954">
        <v>0.05</v>
      </c>
      <c r="V729" s="954">
        <v>0.05</v>
      </c>
      <c r="W729" s="372"/>
      <c r="X729" s="372"/>
      <c r="Y729" s="372"/>
      <c r="Z729" s="372"/>
      <c r="AA729" s="372"/>
    </row>
    <row r="730" spans="1:27" s="928" customFormat="1" ht="16.5" customHeight="1" x14ac:dyDescent="0.3">
      <c r="A730" s="929"/>
      <c r="B730" s="927"/>
      <c r="C730" s="375"/>
      <c r="D730" s="375"/>
      <c r="E730" s="956" t="s">
        <v>1424</v>
      </c>
      <c r="F730" s="954">
        <v>7.0000000000000007E-2</v>
      </c>
      <c r="G730" s="954">
        <v>7.0000000000000007E-2</v>
      </c>
      <c r="H730" s="954">
        <v>7.0000000000000007E-2</v>
      </c>
      <c r="I730" s="954">
        <v>7.0000000000000007E-2</v>
      </c>
      <c r="J730" s="954">
        <v>7.0000000000000007E-2</v>
      </c>
      <c r="K730" s="954">
        <v>7.0000000000000007E-2</v>
      </c>
      <c r="L730" s="954">
        <v>7.0000000000000007E-2</v>
      </c>
      <c r="M730" s="954">
        <v>7.0000000000000007E-2</v>
      </c>
      <c r="N730" s="954">
        <v>7.0000000000000007E-2</v>
      </c>
      <c r="O730" s="954">
        <v>7.0000000000000007E-2</v>
      </c>
      <c r="P730" s="954">
        <v>7.0000000000000007E-2</v>
      </c>
      <c r="Q730" s="954">
        <v>7.0000000000000007E-2</v>
      </c>
      <c r="R730" s="954">
        <v>7.0000000000000007E-2</v>
      </c>
      <c r="S730" s="954">
        <v>7.0000000000000007E-2</v>
      </c>
      <c r="T730" s="954">
        <v>7.0000000000000007E-2</v>
      </c>
      <c r="U730" s="954">
        <v>7.0000000000000007E-2</v>
      </c>
      <c r="V730" s="954">
        <v>7.0000000000000007E-2</v>
      </c>
      <c r="W730" s="372"/>
      <c r="X730" s="372"/>
      <c r="Y730" s="372"/>
      <c r="Z730" s="372"/>
      <c r="AA730" s="372"/>
    </row>
    <row r="731" spans="1:27" s="928" customFormat="1" ht="16.5" customHeight="1" x14ac:dyDescent="0.3">
      <c r="A731" s="929"/>
      <c r="B731" s="927"/>
      <c r="C731" s="375"/>
      <c r="D731" s="375"/>
      <c r="E731" s="956" t="s">
        <v>1425</v>
      </c>
      <c r="F731" s="954">
        <v>0.25</v>
      </c>
      <c r="G731" s="954">
        <v>0.25</v>
      </c>
      <c r="H731" s="954">
        <v>0.25</v>
      </c>
      <c r="I731" s="954">
        <v>0.25</v>
      </c>
      <c r="J731" s="954">
        <v>0.25</v>
      </c>
      <c r="K731" s="954">
        <v>0.25</v>
      </c>
      <c r="L731" s="954">
        <v>0.25</v>
      </c>
      <c r="M731" s="954">
        <v>0.25</v>
      </c>
      <c r="N731" s="954">
        <v>0.25</v>
      </c>
      <c r="O731" s="954">
        <v>0.25</v>
      </c>
      <c r="P731" s="954">
        <v>0.25</v>
      </c>
      <c r="Q731" s="954">
        <v>0.25</v>
      </c>
      <c r="R731" s="954">
        <v>0.25</v>
      </c>
      <c r="S731" s="954">
        <v>0.25</v>
      </c>
      <c r="T731" s="954">
        <v>0.25</v>
      </c>
      <c r="U731" s="954">
        <v>0.25</v>
      </c>
      <c r="V731" s="954">
        <v>0.25</v>
      </c>
      <c r="W731" s="372"/>
      <c r="X731" s="372"/>
      <c r="Y731" s="372"/>
      <c r="Z731" s="372"/>
      <c r="AA731" s="372"/>
    </row>
    <row r="732" spans="1:27" s="928" customFormat="1" ht="16.5" customHeight="1" x14ac:dyDescent="0.3">
      <c r="A732" s="929"/>
      <c r="B732" s="927"/>
      <c r="C732" s="375"/>
      <c r="D732" s="375"/>
      <c r="E732" s="956" t="s">
        <v>1426</v>
      </c>
      <c r="F732" s="954">
        <v>0.01</v>
      </c>
      <c r="G732" s="954">
        <v>0.01</v>
      </c>
      <c r="H732" s="954">
        <v>0.01</v>
      </c>
      <c r="I732" s="954">
        <v>0.02</v>
      </c>
      <c r="J732" s="954">
        <v>0.02</v>
      </c>
      <c r="K732" s="954">
        <v>0.02</v>
      </c>
      <c r="L732" s="954">
        <v>0.02</v>
      </c>
      <c r="M732" s="954">
        <v>0.01</v>
      </c>
      <c r="N732" s="954">
        <v>0.02</v>
      </c>
      <c r="O732" s="954">
        <v>0.02</v>
      </c>
      <c r="P732" s="954">
        <v>0.01</v>
      </c>
      <c r="Q732" s="954">
        <v>0.02</v>
      </c>
      <c r="R732" s="954">
        <v>0.02</v>
      </c>
      <c r="S732" s="954">
        <v>0.02</v>
      </c>
      <c r="T732" s="954">
        <v>0.02</v>
      </c>
      <c r="U732" s="954">
        <v>0.02</v>
      </c>
      <c r="V732" s="954">
        <v>0.02</v>
      </c>
      <c r="W732" s="372"/>
      <c r="X732" s="372"/>
      <c r="Y732" s="372"/>
      <c r="Z732" s="372"/>
      <c r="AA732" s="372"/>
    </row>
    <row r="733" spans="1:27" s="928" customFormat="1" ht="16.5" customHeight="1" x14ac:dyDescent="0.3">
      <c r="A733" s="929"/>
      <c r="B733" s="927"/>
      <c r="C733" s="375"/>
      <c r="D733" s="375"/>
      <c r="E733" s="956" t="s">
        <v>1427</v>
      </c>
      <c r="F733" s="954">
        <v>0.23</v>
      </c>
      <c r="G733" s="954">
        <v>0.23</v>
      </c>
      <c r="H733" s="954">
        <v>0.23</v>
      </c>
      <c r="I733" s="954">
        <v>0.23</v>
      </c>
      <c r="J733" s="954">
        <v>0.23</v>
      </c>
      <c r="K733" s="954">
        <v>0.23</v>
      </c>
      <c r="L733" s="954">
        <v>0.23</v>
      </c>
      <c r="M733" s="954">
        <v>0.23</v>
      </c>
      <c r="N733" s="954">
        <v>0.23</v>
      </c>
      <c r="O733" s="954">
        <v>0.23</v>
      </c>
      <c r="P733" s="954">
        <v>0.23</v>
      </c>
      <c r="Q733" s="954">
        <v>0.23</v>
      </c>
      <c r="R733" s="954">
        <v>0.23</v>
      </c>
      <c r="S733" s="954">
        <v>0.23</v>
      </c>
      <c r="T733" s="954">
        <v>0.23</v>
      </c>
      <c r="U733" s="954">
        <v>0.23</v>
      </c>
      <c r="V733" s="954">
        <v>0.23</v>
      </c>
      <c r="W733" s="372"/>
      <c r="X733" s="372"/>
      <c r="Y733" s="372"/>
      <c r="Z733" s="372"/>
      <c r="AA733" s="372"/>
    </row>
    <row r="734" spans="1:27" s="928" customFormat="1" ht="16.5" customHeight="1" x14ac:dyDescent="0.3">
      <c r="A734" s="929"/>
      <c r="B734" s="927"/>
      <c r="C734" s="375"/>
      <c r="D734" s="375"/>
      <c r="E734" s="956" t="s">
        <v>1428</v>
      </c>
      <c r="F734" s="954">
        <v>0.06</v>
      </c>
      <c r="G734" s="954">
        <v>0.06</v>
      </c>
      <c r="H734" s="954">
        <v>0.06</v>
      </c>
      <c r="I734" s="954">
        <v>0.06</v>
      </c>
      <c r="J734" s="954">
        <v>0.06</v>
      </c>
      <c r="K734" s="954">
        <v>0.06</v>
      </c>
      <c r="L734" s="954">
        <v>0.06</v>
      </c>
      <c r="M734" s="954">
        <v>7.0000000000000007E-2</v>
      </c>
      <c r="N734" s="954">
        <v>7.0000000000000007E-2</v>
      </c>
      <c r="O734" s="954">
        <v>7.0000000000000007E-2</v>
      </c>
      <c r="P734" s="954">
        <v>0.08</v>
      </c>
      <c r="Q734" s="954">
        <v>7.0000000000000007E-2</v>
      </c>
      <c r="R734" s="954">
        <v>7.0000000000000007E-2</v>
      </c>
      <c r="S734" s="954">
        <v>7.0000000000000007E-2</v>
      </c>
      <c r="T734" s="954">
        <v>7.0000000000000007E-2</v>
      </c>
      <c r="U734" s="954">
        <v>7.0000000000000007E-2</v>
      </c>
      <c r="V734" s="954">
        <v>7.0000000000000007E-2</v>
      </c>
      <c r="W734" s="372"/>
      <c r="X734" s="372"/>
      <c r="Y734" s="372"/>
      <c r="Z734" s="372"/>
      <c r="AA734" s="372"/>
    </row>
    <row r="735" spans="1:27" s="928" customFormat="1" ht="16.5" customHeight="1" x14ac:dyDescent="0.3">
      <c r="A735" s="929"/>
      <c r="B735" s="927"/>
      <c r="C735" s="375"/>
      <c r="D735" s="375"/>
      <c r="E735" s="956" t="s">
        <v>1429</v>
      </c>
      <c r="F735" s="954">
        <v>7.0000000000000007E-2</v>
      </c>
      <c r="G735" s="954">
        <v>7.0000000000000007E-2</v>
      </c>
      <c r="H735" s="954">
        <v>0.06</v>
      </c>
      <c r="I735" s="954">
        <v>7.0000000000000007E-2</v>
      </c>
      <c r="J735" s="954">
        <v>0.06</v>
      </c>
      <c r="K735" s="954">
        <v>0.06</v>
      </c>
      <c r="L735" s="954">
        <v>0.06</v>
      </c>
      <c r="M735" s="954">
        <v>0.06</v>
      </c>
      <c r="N735" s="954">
        <v>0.06</v>
      </c>
      <c r="O735" s="954">
        <v>0.06</v>
      </c>
      <c r="P735" s="954">
        <v>0.05</v>
      </c>
      <c r="Q735" s="954">
        <v>0.05</v>
      </c>
      <c r="R735" s="954">
        <v>0.05</v>
      </c>
      <c r="S735" s="954">
        <v>0.05</v>
      </c>
      <c r="T735" s="954">
        <v>0.05</v>
      </c>
      <c r="U735" s="954">
        <v>0.05</v>
      </c>
      <c r="V735" s="954">
        <v>0.05</v>
      </c>
      <c r="W735" s="372"/>
      <c r="X735" s="372"/>
      <c r="Y735" s="372"/>
      <c r="Z735" s="372"/>
      <c r="AA735" s="372"/>
    </row>
    <row r="736" spans="1:27" s="928" customFormat="1" ht="16.5" customHeight="1" x14ac:dyDescent="0.3">
      <c r="A736" s="929"/>
      <c r="B736" s="927"/>
      <c r="C736" s="375"/>
      <c r="D736" s="375"/>
      <c r="E736" s="956" t="s">
        <v>1430</v>
      </c>
      <c r="F736" s="954">
        <v>0.01</v>
      </c>
      <c r="G736" s="954">
        <v>0.01</v>
      </c>
      <c r="H736" s="954">
        <v>0.01</v>
      </c>
      <c r="I736" s="954">
        <v>0.01</v>
      </c>
      <c r="J736" s="954">
        <v>0.01</v>
      </c>
      <c r="K736" s="954">
        <v>0.01</v>
      </c>
      <c r="L736" s="954">
        <v>0.01</v>
      </c>
      <c r="M736" s="954">
        <v>0.01</v>
      </c>
      <c r="N736" s="954">
        <v>0.01</v>
      </c>
      <c r="O736" s="954">
        <v>0.01</v>
      </c>
      <c r="P736" s="954">
        <v>0.01</v>
      </c>
      <c r="Q736" s="954">
        <v>0.01</v>
      </c>
      <c r="R736" s="954">
        <v>0.01</v>
      </c>
      <c r="S736" s="954">
        <v>0.01</v>
      </c>
      <c r="T736" s="954">
        <v>0.01</v>
      </c>
      <c r="U736" s="954">
        <v>0.01</v>
      </c>
      <c r="V736" s="954">
        <v>0.01</v>
      </c>
      <c r="W736" s="372"/>
      <c r="X736" s="372"/>
      <c r="Y736" s="372"/>
      <c r="Z736" s="372"/>
      <c r="AA736" s="372"/>
    </row>
    <row r="737" spans="1:27" s="928" customFormat="1" ht="16.5" customHeight="1" x14ac:dyDescent="0.3">
      <c r="A737" s="929"/>
      <c r="B737" s="927"/>
      <c r="C737" s="375"/>
      <c r="D737" s="375"/>
      <c r="E737" s="956" t="s">
        <v>1431</v>
      </c>
      <c r="F737" s="954">
        <v>0.08</v>
      </c>
      <c r="G737" s="954">
        <v>0.08</v>
      </c>
      <c r="H737" s="954">
        <v>0.08</v>
      </c>
      <c r="I737" s="954">
        <v>0.08</v>
      </c>
      <c r="J737" s="954">
        <v>0.08</v>
      </c>
      <c r="K737" s="954">
        <v>0.08</v>
      </c>
      <c r="L737" s="954">
        <v>0.08</v>
      </c>
      <c r="M737" s="954">
        <v>0.08</v>
      </c>
      <c r="N737" s="954">
        <v>0.08</v>
      </c>
      <c r="O737" s="954">
        <v>0.08</v>
      </c>
      <c r="P737" s="954">
        <v>0.08</v>
      </c>
      <c r="Q737" s="954">
        <v>0.08</v>
      </c>
      <c r="R737" s="954">
        <v>0.08</v>
      </c>
      <c r="S737" s="954">
        <v>0.08</v>
      </c>
      <c r="T737" s="954">
        <v>0.08</v>
      </c>
      <c r="U737" s="954">
        <v>0.08</v>
      </c>
      <c r="V737" s="954">
        <v>0.08</v>
      </c>
      <c r="W737" s="372"/>
      <c r="X737" s="372"/>
      <c r="Y737" s="372"/>
      <c r="Z737" s="372"/>
      <c r="AA737" s="372"/>
    </row>
    <row r="738" spans="1:27" s="928" customFormat="1" ht="16.5" customHeight="1" x14ac:dyDescent="0.3">
      <c r="A738" s="929"/>
      <c r="B738" s="927"/>
      <c r="C738" s="375"/>
      <c r="D738" s="375"/>
      <c r="E738" s="956" t="s">
        <v>1432</v>
      </c>
      <c r="F738" s="954">
        <v>0.09</v>
      </c>
      <c r="G738" s="954">
        <v>0.1</v>
      </c>
      <c r="H738" s="954">
        <v>0.09</v>
      </c>
      <c r="I738" s="954">
        <v>0.09</v>
      </c>
      <c r="J738" s="954">
        <v>0.09</v>
      </c>
      <c r="K738" s="954">
        <v>0.09</v>
      </c>
      <c r="L738" s="954">
        <v>0.09</v>
      </c>
      <c r="M738" s="954">
        <v>0.1</v>
      </c>
      <c r="N738" s="954">
        <v>0.1</v>
      </c>
      <c r="O738" s="954">
        <v>0.09</v>
      </c>
      <c r="P738" s="954">
        <v>0.1</v>
      </c>
      <c r="Q738" s="954">
        <v>0.1</v>
      </c>
      <c r="R738" s="954">
        <v>0.1</v>
      </c>
      <c r="S738" s="954">
        <v>0.1</v>
      </c>
      <c r="T738" s="954">
        <v>0.11</v>
      </c>
      <c r="U738" s="954">
        <v>0.11</v>
      </c>
      <c r="V738" s="954">
        <v>0.11</v>
      </c>
      <c r="W738" s="372"/>
      <c r="X738" s="372"/>
      <c r="Y738" s="372"/>
      <c r="Z738" s="372"/>
      <c r="AA738" s="372"/>
    </row>
    <row r="739" spans="1:27" s="928" customFormat="1" ht="16.5" customHeight="1" x14ac:dyDescent="0.3">
      <c r="A739" s="929"/>
      <c r="B739" s="927"/>
      <c r="C739" s="375"/>
      <c r="D739" s="375"/>
      <c r="E739" s="956" t="s">
        <v>1433</v>
      </c>
      <c r="F739" s="954">
        <v>7.0000000000000007E-2</v>
      </c>
      <c r="G739" s="954">
        <v>7.0000000000000007E-2</v>
      </c>
      <c r="H739" s="954">
        <v>7.0000000000000007E-2</v>
      </c>
      <c r="I739" s="954">
        <v>7.0000000000000007E-2</v>
      </c>
      <c r="J739" s="954">
        <v>7.0000000000000007E-2</v>
      </c>
      <c r="K739" s="954">
        <v>7.0000000000000007E-2</v>
      </c>
      <c r="L739" s="954">
        <v>0.1</v>
      </c>
      <c r="M739" s="954">
        <v>0.1</v>
      </c>
      <c r="N739" s="954">
        <v>0.1</v>
      </c>
      <c r="O739" s="954">
        <v>0.1</v>
      </c>
      <c r="P739" s="954">
        <v>0.1</v>
      </c>
      <c r="Q739" s="954">
        <v>0.1</v>
      </c>
      <c r="R739" s="954">
        <v>0.09</v>
      </c>
      <c r="S739" s="954">
        <v>0.09</v>
      </c>
      <c r="T739" s="954">
        <v>0.09</v>
      </c>
      <c r="U739" s="954">
        <v>0.09</v>
      </c>
      <c r="V739" s="954">
        <v>0.09</v>
      </c>
      <c r="W739" s="372"/>
      <c r="X739" s="372"/>
      <c r="Y739" s="372"/>
      <c r="Z739" s="372"/>
      <c r="AA739" s="372"/>
    </row>
    <row r="740" spans="1:27" s="928" customFormat="1" ht="16.5" customHeight="1" x14ac:dyDescent="0.3">
      <c r="A740" s="929"/>
      <c r="B740" s="927"/>
      <c r="C740" s="375"/>
      <c r="D740" s="375"/>
      <c r="E740" s="956" t="s">
        <v>1434</v>
      </c>
      <c r="F740" s="954">
        <v>7.0000000000000007E-2</v>
      </c>
      <c r="G740" s="954">
        <v>0.08</v>
      </c>
      <c r="H740" s="954">
        <v>0.08</v>
      </c>
      <c r="I740" s="954">
        <v>0.08</v>
      </c>
      <c r="J740" s="954">
        <v>0.08</v>
      </c>
      <c r="K740" s="954">
        <v>0.08</v>
      </c>
      <c r="L740" s="954">
        <v>0.08</v>
      </c>
      <c r="M740" s="954">
        <v>0.08</v>
      </c>
      <c r="N740" s="954">
        <v>0.08</v>
      </c>
      <c r="O740" s="954">
        <v>0.08</v>
      </c>
      <c r="P740" s="954">
        <v>0.09</v>
      </c>
      <c r="Q740" s="954">
        <v>7.0000000000000007E-2</v>
      </c>
      <c r="R740" s="954">
        <v>7.0000000000000007E-2</v>
      </c>
      <c r="S740" s="954">
        <v>7.0000000000000007E-2</v>
      </c>
      <c r="T740" s="954">
        <v>7.0000000000000007E-2</v>
      </c>
      <c r="U740" s="954">
        <v>7.0000000000000007E-2</v>
      </c>
      <c r="V740" s="954">
        <v>7.0000000000000007E-2</v>
      </c>
      <c r="W740" s="372"/>
      <c r="X740" s="372"/>
      <c r="Y740" s="372"/>
      <c r="Z740" s="372"/>
      <c r="AA740" s="372"/>
    </row>
    <row r="741" spans="1:27" s="928" customFormat="1" ht="16.5" customHeight="1" x14ac:dyDescent="0.3">
      <c r="A741" s="929"/>
      <c r="B741" s="927"/>
      <c r="C741" s="375"/>
      <c r="D741" s="375"/>
      <c r="E741" s="956" t="s">
        <v>1435</v>
      </c>
      <c r="F741" s="954">
        <v>0.09</v>
      </c>
      <c r="G741" s="954">
        <v>0.09</v>
      </c>
      <c r="H741" s="954">
        <v>0.09</v>
      </c>
      <c r="I741" s="954">
        <v>0.09</v>
      </c>
      <c r="J741" s="954">
        <v>0.09</v>
      </c>
      <c r="K741" s="954">
        <v>0.09</v>
      </c>
      <c r="L741" s="954">
        <v>0.09</v>
      </c>
      <c r="M741" s="954">
        <v>0.09</v>
      </c>
      <c r="N741" s="954">
        <v>0.09</v>
      </c>
      <c r="O741" s="954">
        <v>0.09</v>
      </c>
      <c r="P741" s="954">
        <v>0.1</v>
      </c>
      <c r="Q741" s="954">
        <v>0.09</v>
      </c>
      <c r="R741" s="954">
        <v>0.09</v>
      </c>
      <c r="S741" s="954">
        <v>0.1</v>
      </c>
      <c r="T741" s="954">
        <v>0.1</v>
      </c>
      <c r="U741" s="954">
        <v>0.1</v>
      </c>
      <c r="V741" s="954">
        <v>0.1</v>
      </c>
      <c r="W741" s="372"/>
      <c r="X741" s="372"/>
      <c r="Y741" s="372"/>
      <c r="Z741" s="372"/>
      <c r="AA741" s="372"/>
    </row>
    <row r="742" spans="1:27" s="928" customFormat="1" ht="16.5" customHeight="1" x14ac:dyDescent="0.3">
      <c r="A742" s="929"/>
      <c r="B742" s="927"/>
      <c r="C742" s="375"/>
      <c r="D742" s="375"/>
      <c r="E742" s="956" t="s">
        <v>1436</v>
      </c>
      <c r="F742" s="954">
        <v>0.2</v>
      </c>
      <c r="G742" s="954">
        <v>0.2</v>
      </c>
      <c r="H742" s="954">
        <v>0.2</v>
      </c>
      <c r="I742" s="954">
        <v>0.2</v>
      </c>
      <c r="J742" s="954">
        <v>0.2</v>
      </c>
      <c r="K742" s="954">
        <v>0.2</v>
      </c>
      <c r="L742" s="954">
        <v>0.2</v>
      </c>
      <c r="M742" s="954">
        <v>0.2</v>
      </c>
      <c r="N742" s="954">
        <v>0.2</v>
      </c>
      <c r="O742" s="954">
        <v>0.2</v>
      </c>
      <c r="P742" s="954">
        <v>0.2</v>
      </c>
      <c r="Q742" s="954">
        <v>0.2</v>
      </c>
      <c r="R742" s="954">
        <v>0.2</v>
      </c>
      <c r="S742" s="954">
        <v>0.2</v>
      </c>
      <c r="T742" s="954">
        <v>0.2</v>
      </c>
      <c r="U742" s="954">
        <v>0.2</v>
      </c>
      <c r="V742" s="954">
        <v>0.2</v>
      </c>
      <c r="W742" s="372"/>
      <c r="X742" s="372"/>
      <c r="Y742" s="372"/>
      <c r="Z742" s="372"/>
      <c r="AA742" s="372"/>
    </row>
    <row r="743" spans="1:27" s="928" customFormat="1" ht="16.5" customHeight="1" x14ac:dyDescent="0.3">
      <c r="A743" s="929"/>
      <c r="B743" s="927"/>
      <c r="C743" s="375"/>
      <c r="D743" s="375"/>
      <c r="E743" s="956" t="s">
        <v>1437</v>
      </c>
      <c r="F743" s="954">
        <v>0.03</v>
      </c>
      <c r="G743" s="954">
        <v>0.03</v>
      </c>
      <c r="H743" s="954">
        <v>0.03</v>
      </c>
      <c r="I743" s="954">
        <v>0.03</v>
      </c>
      <c r="J743" s="954">
        <v>0.03</v>
      </c>
      <c r="K743" s="954">
        <v>0.03</v>
      </c>
      <c r="L743" s="954">
        <v>0.03</v>
      </c>
      <c r="M743" s="954">
        <v>0.03</v>
      </c>
      <c r="N743" s="954">
        <v>0.03</v>
      </c>
      <c r="O743" s="954">
        <v>0.03</v>
      </c>
      <c r="P743" s="954">
        <v>0.03</v>
      </c>
      <c r="Q743" s="954">
        <v>0.03</v>
      </c>
      <c r="R743" s="954">
        <v>0.03</v>
      </c>
      <c r="S743" s="954">
        <v>0.03</v>
      </c>
      <c r="T743" s="954">
        <v>0.03</v>
      </c>
      <c r="U743" s="954">
        <v>0.03</v>
      </c>
      <c r="V743" s="954">
        <v>0.03</v>
      </c>
      <c r="W743" s="372"/>
      <c r="X743" s="372"/>
      <c r="Y743" s="372"/>
      <c r="Z743" s="372"/>
      <c r="AA743" s="372"/>
    </row>
    <row r="744" spans="1:27" s="928" customFormat="1" ht="16.5" customHeight="1" x14ac:dyDescent="0.3">
      <c r="A744" s="929"/>
      <c r="B744" s="927"/>
      <c r="C744" s="375"/>
      <c r="D744" s="375"/>
      <c r="E744" s="956" t="s">
        <v>1438</v>
      </c>
      <c r="F744" s="954">
        <v>0.08</v>
      </c>
      <c r="G744" s="954">
        <v>0.08</v>
      </c>
      <c r="H744" s="954">
        <v>0.08</v>
      </c>
      <c r="I744" s="954">
        <v>0.08</v>
      </c>
      <c r="J744" s="954">
        <v>0.08</v>
      </c>
      <c r="K744" s="954">
        <v>0.08</v>
      </c>
      <c r="L744" s="954">
        <v>0.08</v>
      </c>
      <c r="M744" s="954">
        <v>0.08</v>
      </c>
      <c r="N744" s="954">
        <v>0.08</v>
      </c>
      <c r="O744" s="954">
        <v>0.08</v>
      </c>
      <c r="P744" s="954">
        <v>0.08</v>
      </c>
      <c r="Q744" s="954">
        <v>0.08</v>
      </c>
      <c r="R744" s="954">
        <v>0.08</v>
      </c>
      <c r="S744" s="954">
        <v>0.08</v>
      </c>
      <c r="T744" s="954">
        <v>0.08</v>
      </c>
      <c r="U744" s="954">
        <v>0.08</v>
      </c>
      <c r="V744" s="954">
        <v>0.08</v>
      </c>
      <c r="W744" s="372"/>
      <c r="X744" s="372"/>
      <c r="Y744" s="372"/>
      <c r="Z744" s="372"/>
      <c r="AA744" s="372"/>
    </row>
    <row r="745" spans="1:27" s="928" customFormat="1" ht="16.5" customHeight="1" x14ac:dyDescent="0.3">
      <c r="A745" s="929"/>
      <c r="B745" s="927"/>
      <c r="C745" s="375"/>
      <c r="D745" s="375"/>
      <c r="E745" s="956" t="s">
        <v>1439</v>
      </c>
      <c r="F745" s="954">
        <v>0.08</v>
      </c>
      <c r="G745" s="954">
        <v>0.08</v>
      </c>
      <c r="H745" s="954">
        <v>0.09</v>
      </c>
      <c r="I745" s="954">
        <v>0.09</v>
      </c>
      <c r="J745" s="954">
        <v>0.1</v>
      </c>
      <c r="K745" s="954">
        <v>0.1</v>
      </c>
      <c r="L745" s="954">
        <v>0.09</v>
      </c>
      <c r="M745" s="954">
        <v>0.11</v>
      </c>
      <c r="N745" s="954">
        <v>0.09</v>
      </c>
      <c r="O745" s="954">
        <v>0.11</v>
      </c>
      <c r="P745" s="954">
        <v>0.11</v>
      </c>
      <c r="Q745" s="954">
        <v>0.1</v>
      </c>
      <c r="R745" s="954">
        <v>0.11</v>
      </c>
      <c r="S745" s="954">
        <v>0.1</v>
      </c>
      <c r="T745" s="954">
        <v>0.1</v>
      </c>
      <c r="U745" s="954">
        <v>0.11</v>
      </c>
      <c r="V745" s="954">
        <v>0.11</v>
      </c>
      <c r="W745" s="372"/>
      <c r="X745" s="372"/>
      <c r="Y745" s="372"/>
      <c r="Z745" s="372"/>
      <c r="AA745" s="372"/>
    </row>
    <row r="746" spans="1:27" s="928" customFormat="1" ht="16.5" customHeight="1" x14ac:dyDescent="0.3">
      <c r="A746" s="929"/>
      <c r="B746" s="927"/>
      <c r="C746" s="375"/>
      <c r="D746" s="375"/>
      <c r="E746" s="956" t="s">
        <v>1440</v>
      </c>
      <c r="F746" s="954">
        <v>7.0000000000000007E-2</v>
      </c>
      <c r="G746" s="954">
        <v>7.0000000000000007E-2</v>
      </c>
      <c r="H746" s="954">
        <v>7.0000000000000007E-2</v>
      </c>
      <c r="I746" s="954">
        <v>7.0000000000000007E-2</v>
      </c>
      <c r="J746" s="954">
        <v>7.0000000000000007E-2</v>
      </c>
      <c r="K746" s="954">
        <v>7.0000000000000007E-2</v>
      </c>
      <c r="L746" s="954">
        <v>0.08</v>
      </c>
      <c r="M746" s="954">
        <v>7.0000000000000007E-2</v>
      </c>
      <c r="N746" s="954">
        <v>7.0000000000000007E-2</v>
      </c>
      <c r="O746" s="954">
        <v>7.0000000000000007E-2</v>
      </c>
      <c r="P746" s="954">
        <v>7.0000000000000007E-2</v>
      </c>
      <c r="Q746" s="954">
        <v>0.08</v>
      </c>
      <c r="R746" s="954">
        <v>0.08</v>
      </c>
      <c r="S746" s="954">
        <v>0.08</v>
      </c>
      <c r="T746" s="954">
        <v>0.08</v>
      </c>
      <c r="U746" s="954">
        <v>0.08</v>
      </c>
      <c r="V746" s="954">
        <v>0.08</v>
      </c>
      <c r="W746" s="372"/>
      <c r="X746" s="372"/>
      <c r="Y746" s="372"/>
      <c r="Z746" s="372"/>
      <c r="AA746" s="372"/>
    </row>
    <row r="747" spans="1:27" s="928" customFormat="1" ht="16.5" customHeight="1" x14ac:dyDescent="0.3">
      <c r="A747" s="929"/>
      <c r="B747" s="927"/>
      <c r="C747" s="375"/>
      <c r="D747" s="375"/>
      <c r="E747" s="956" t="s">
        <v>1441</v>
      </c>
      <c r="F747" s="954">
        <v>0.17</v>
      </c>
      <c r="G747" s="954">
        <v>0.17</v>
      </c>
      <c r="H747" s="954">
        <v>0.17</v>
      </c>
      <c r="I747" s="954">
        <v>0.17</v>
      </c>
      <c r="J747" s="954">
        <v>0.17</v>
      </c>
      <c r="K747" s="954">
        <v>0.17</v>
      </c>
      <c r="L747" s="954">
        <v>0.17</v>
      </c>
      <c r="M747" s="954">
        <v>0.17</v>
      </c>
      <c r="N747" s="954">
        <v>0.17</v>
      </c>
      <c r="O747" s="954">
        <v>0.17</v>
      </c>
      <c r="P747" s="954">
        <v>0.17</v>
      </c>
      <c r="Q747" s="954">
        <v>0.17</v>
      </c>
      <c r="R747" s="954">
        <v>0.17</v>
      </c>
      <c r="S747" s="954">
        <v>0.17</v>
      </c>
      <c r="T747" s="954">
        <v>0.17</v>
      </c>
      <c r="U747" s="954">
        <v>0.17</v>
      </c>
      <c r="V747" s="954">
        <v>0.17</v>
      </c>
      <c r="W747" s="372"/>
      <c r="X747" s="372"/>
      <c r="Y747" s="372"/>
      <c r="Z747" s="372"/>
      <c r="AA747" s="372"/>
    </row>
    <row r="748" spans="1:27" s="928" customFormat="1" ht="16.5" customHeight="1" x14ac:dyDescent="0.3">
      <c r="A748" s="929"/>
      <c r="B748" s="927"/>
      <c r="C748" s="375"/>
      <c r="D748" s="375"/>
      <c r="E748" s="956" t="s">
        <v>1442</v>
      </c>
      <c r="F748" s="954">
        <v>0.04</v>
      </c>
      <c r="G748" s="954">
        <v>0.04</v>
      </c>
      <c r="H748" s="954">
        <v>0.04</v>
      </c>
      <c r="I748" s="954">
        <v>0.04</v>
      </c>
      <c r="J748" s="954">
        <v>0.04</v>
      </c>
      <c r="K748" s="954">
        <v>0.04</v>
      </c>
      <c r="L748" s="954">
        <v>0.04</v>
      </c>
      <c r="M748" s="954">
        <v>0.04</v>
      </c>
      <c r="N748" s="954">
        <v>0.04</v>
      </c>
      <c r="O748" s="954">
        <v>0.04</v>
      </c>
      <c r="P748" s="954">
        <v>0.04</v>
      </c>
      <c r="Q748" s="954">
        <v>0.04</v>
      </c>
      <c r="R748" s="954">
        <v>0.04</v>
      </c>
      <c r="S748" s="954">
        <v>0.04</v>
      </c>
      <c r="T748" s="954">
        <v>0.04</v>
      </c>
      <c r="U748" s="954">
        <v>0.04</v>
      </c>
      <c r="V748" s="954">
        <v>0.04</v>
      </c>
      <c r="W748" s="372"/>
      <c r="X748" s="372"/>
      <c r="Y748" s="372"/>
      <c r="Z748" s="372"/>
      <c r="AA748" s="372"/>
    </row>
    <row r="749" spans="1:27" s="928" customFormat="1" ht="16.5" customHeight="1" x14ac:dyDescent="0.3">
      <c r="A749" s="929"/>
      <c r="B749" s="927"/>
      <c r="C749" s="375"/>
      <c r="D749" s="375"/>
      <c r="E749" s="956" t="s">
        <v>1443</v>
      </c>
      <c r="F749" s="954">
        <v>0.01</v>
      </c>
      <c r="G749" s="954">
        <v>0.01</v>
      </c>
      <c r="H749" s="954">
        <v>0.01</v>
      </c>
      <c r="I749" s="954">
        <v>0.01</v>
      </c>
      <c r="J749" s="954">
        <v>0.01</v>
      </c>
      <c r="K749" s="954">
        <v>0.01</v>
      </c>
      <c r="L749" s="954">
        <v>0.01</v>
      </c>
      <c r="M749" s="954">
        <v>0.01</v>
      </c>
      <c r="N749" s="954">
        <v>0.01</v>
      </c>
      <c r="O749" s="954">
        <v>0.01</v>
      </c>
      <c r="P749" s="954">
        <v>0.01</v>
      </c>
      <c r="Q749" s="954">
        <v>0.01</v>
      </c>
      <c r="R749" s="954">
        <v>0.01</v>
      </c>
      <c r="S749" s="954">
        <v>0.01</v>
      </c>
      <c r="T749" s="954">
        <v>0.02</v>
      </c>
      <c r="U749" s="954">
        <v>0.02</v>
      </c>
      <c r="V749" s="954">
        <v>0.02</v>
      </c>
      <c r="W749" s="372"/>
      <c r="X749" s="372"/>
      <c r="Y749" s="372"/>
      <c r="Z749" s="372"/>
      <c r="AA749" s="372"/>
    </row>
    <row r="750" spans="1:27" s="928" customFormat="1" ht="16.5" customHeight="1" x14ac:dyDescent="0.3">
      <c r="A750" s="929"/>
      <c r="B750" s="927"/>
      <c r="C750" s="375"/>
      <c r="D750" s="375"/>
      <c r="E750" s="956" t="s">
        <v>1444</v>
      </c>
      <c r="F750" s="954">
        <v>0.26</v>
      </c>
      <c r="G750" s="954">
        <v>0.26</v>
      </c>
      <c r="H750" s="954">
        <v>0.26</v>
      </c>
      <c r="I750" s="954">
        <v>0.26</v>
      </c>
      <c r="J750" s="954">
        <v>0.26</v>
      </c>
      <c r="K750" s="954">
        <v>0.26</v>
      </c>
      <c r="L750" s="954">
        <v>0.26</v>
      </c>
      <c r="M750" s="954">
        <v>0.26</v>
      </c>
      <c r="N750" s="954">
        <v>0.26</v>
      </c>
      <c r="O750" s="954">
        <v>0.26</v>
      </c>
      <c r="P750" s="954">
        <v>0.26</v>
      </c>
      <c r="Q750" s="954">
        <v>0.26</v>
      </c>
      <c r="R750" s="954">
        <v>0.26</v>
      </c>
      <c r="S750" s="954">
        <v>0.26</v>
      </c>
      <c r="T750" s="954">
        <v>0.26</v>
      </c>
      <c r="U750" s="954">
        <v>0.26</v>
      </c>
      <c r="V750" s="954">
        <v>0.26</v>
      </c>
      <c r="W750" s="372"/>
      <c r="X750" s="372"/>
      <c r="Y750" s="372"/>
      <c r="Z750" s="372"/>
      <c r="AA750" s="372"/>
    </row>
    <row r="751" spans="1:27" s="928" customFormat="1" ht="16.5" customHeight="1" x14ac:dyDescent="0.3">
      <c r="A751" s="929"/>
      <c r="B751" s="927"/>
      <c r="C751" s="375"/>
      <c r="D751" s="375"/>
      <c r="E751" s="956" t="s">
        <v>1445</v>
      </c>
      <c r="F751" s="954">
        <v>0.05</v>
      </c>
      <c r="G751" s="954">
        <v>0.05</v>
      </c>
      <c r="H751" s="954">
        <v>0.05</v>
      </c>
      <c r="I751" s="954">
        <v>0.06</v>
      </c>
      <c r="J751" s="954">
        <v>0.05</v>
      </c>
      <c r="K751" s="954">
        <v>0.06</v>
      </c>
      <c r="L751" s="954">
        <v>0.06</v>
      </c>
      <c r="M751" s="954">
        <v>0.06</v>
      </c>
      <c r="N751" s="954">
        <v>0.06</v>
      </c>
      <c r="O751" s="954">
        <v>0.06</v>
      </c>
      <c r="P751" s="954">
        <v>0.06</v>
      </c>
      <c r="Q751" s="954">
        <v>0.06</v>
      </c>
      <c r="R751" s="954">
        <v>0.06</v>
      </c>
      <c r="S751" s="954">
        <v>0.06</v>
      </c>
      <c r="T751" s="954">
        <v>0.06</v>
      </c>
      <c r="U751" s="954">
        <v>0.06</v>
      </c>
      <c r="V751" s="954">
        <v>0.06</v>
      </c>
      <c r="W751" s="372"/>
      <c r="X751" s="372"/>
      <c r="Y751" s="372"/>
      <c r="Z751" s="372"/>
      <c r="AA751" s="372"/>
    </row>
    <row r="752" spans="1:27" s="928" customFormat="1" ht="16.5" customHeight="1" x14ac:dyDescent="0.3">
      <c r="A752" s="929"/>
      <c r="B752" s="927"/>
      <c r="C752" s="375"/>
      <c r="D752" s="375"/>
      <c r="E752" s="956" t="s">
        <v>1446</v>
      </c>
      <c r="F752" s="954">
        <v>0.04</v>
      </c>
      <c r="G752" s="954">
        <v>0.04</v>
      </c>
      <c r="H752" s="954">
        <v>0.04</v>
      </c>
      <c r="I752" s="954">
        <v>0.04</v>
      </c>
      <c r="J752" s="954">
        <v>0.04</v>
      </c>
      <c r="K752" s="954">
        <v>0.04</v>
      </c>
      <c r="L752" s="954">
        <v>0.04</v>
      </c>
      <c r="M752" s="954">
        <v>0.04</v>
      </c>
      <c r="N752" s="954">
        <v>0.04</v>
      </c>
      <c r="O752" s="954">
        <v>0.04</v>
      </c>
      <c r="P752" s="954">
        <v>0.04</v>
      </c>
      <c r="Q752" s="954">
        <v>0.04</v>
      </c>
      <c r="R752" s="954">
        <v>0.04</v>
      </c>
      <c r="S752" s="954">
        <v>0.04</v>
      </c>
      <c r="T752" s="954">
        <v>0.04</v>
      </c>
      <c r="U752" s="954">
        <v>0.04</v>
      </c>
      <c r="V752" s="954">
        <v>0.04</v>
      </c>
      <c r="W752" s="372"/>
      <c r="X752" s="372"/>
      <c r="Y752" s="372"/>
      <c r="Z752" s="372"/>
      <c r="AA752" s="372"/>
    </row>
    <row r="753" spans="1:27" s="928" customFormat="1" ht="16.5" customHeight="1" x14ac:dyDescent="0.3">
      <c r="A753" s="929"/>
      <c r="B753" s="927"/>
      <c r="C753" s="375"/>
      <c r="D753" s="375"/>
      <c r="E753" s="956" t="s">
        <v>1447</v>
      </c>
      <c r="F753" s="954">
        <v>0.06</v>
      </c>
      <c r="G753" s="954">
        <v>0.06</v>
      </c>
      <c r="H753" s="954">
        <v>0.06</v>
      </c>
      <c r="I753" s="954">
        <v>0.06</v>
      </c>
      <c r="J753" s="954">
        <v>0.06</v>
      </c>
      <c r="K753" s="954">
        <v>0.06</v>
      </c>
      <c r="L753" s="954">
        <v>0.06</v>
      </c>
      <c r="M753" s="954">
        <v>0.06</v>
      </c>
      <c r="N753" s="954">
        <v>0.06</v>
      </c>
      <c r="O753" s="954">
        <v>0.06</v>
      </c>
      <c r="P753" s="954">
        <v>0.06</v>
      </c>
      <c r="Q753" s="954">
        <v>0.06</v>
      </c>
      <c r="R753" s="954">
        <v>0.06</v>
      </c>
      <c r="S753" s="954">
        <v>0.06</v>
      </c>
      <c r="T753" s="954">
        <v>0.06</v>
      </c>
      <c r="U753" s="954">
        <v>0.06</v>
      </c>
      <c r="V753" s="954">
        <v>0.06</v>
      </c>
      <c r="W753" s="372"/>
      <c r="X753" s="372"/>
      <c r="Y753" s="372"/>
      <c r="Z753" s="372"/>
      <c r="AA753" s="372"/>
    </row>
    <row r="754" spans="1:27" s="928" customFormat="1" ht="16.5" customHeight="1" x14ac:dyDescent="0.3">
      <c r="A754" s="929"/>
      <c r="B754" s="927"/>
      <c r="C754" s="375"/>
      <c r="D754" s="375"/>
      <c r="E754" s="956" t="s">
        <v>1448</v>
      </c>
      <c r="F754" s="954">
        <v>0.02</v>
      </c>
      <c r="G754" s="954">
        <v>0.02</v>
      </c>
      <c r="H754" s="954">
        <v>0.02</v>
      </c>
      <c r="I754" s="954">
        <v>0.01</v>
      </c>
      <c r="J754" s="954">
        <v>0.01</v>
      </c>
      <c r="K754" s="954">
        <v>0.01</v>
      </c>
      <c r="L754" s="954">
        <v>0.01</v>
      </c>
      <c r="M754" s="954">
        <v>0.01</v>
      </c>
      <c r="N754" s="954">
        <v>0.01</v>
      </c>
      <c r="O754" s="954">
        <v>0.01</v>
      </c>
      <c r="P754" s="954">
        <v>0.02</v>
      </c>
      <c r="Q754" s="954">
        <v>0.02</v>
      </c>
      <c r="R754" s="954">
        <v>0.01</v>
      </c>
      <c r="S754" s="954">
        <v>0.02</v>
      </c>
      <c r="T754" s="954">
        <v>0.01</v>
      </c>
      <c r="U754" s="954">
        <v>0.01</v>
      </c>
      <c r="V754" s="954">
        <v>0.01</v>
      </c>
      <c r="W754" s="372"/>
      <c r="X754" s="372"/>
      <c r="Y754" s="372"/>
      <c r="Z754" s="372"/>
      <c r="AA754" s="372"/>
    </row>
    <row r="755" spans="1:27" s="928" customFormat="1" ht="16.5" customHeight="1" x14ac:dyDescent="0.3">
      <c r="A755" s="929"/>
      <c r="B755" s="927"/>
      <c r="C755" s="375"/>
      <c r="D755" s="375"/>
      <c r="E755" s="956" t="s">
        <v>1449</v>
      </c>
      <c r="F755" s="954">
        <v>0.08</v>
      </c>
      <c r="G755" s="954">
        <v>0.08</v>
      </c>
      <c r="H755" s="954">
        <v>0.08</v>
      </c>
      <c r="I755" s="954">
        <v>0.08</v>
      </c>
      <c r="J755" s="954">
        <v>0.08</v>
      </c>
      <c r="K755" s="954">
        <v>0.08</v>
      </c>
      <c r="L755" s="954">
        <v>0.08</v>
      </c>
      <c r="M755" s="954">
        <v>0.08</v>
      </c>
      <c r="N755" s="954">
        <v>0.09</v>
      </c>
      <c r="O755" s="954">
        <v>0.09</v>
      </c>
      <c r="P755" s="954">
        <v>7.0000000000000007E-2</v>
      </c>
      <c r="Q755" s="954">
        <v>0.08</v>
      </c>
      <c r="R755" s="954">
        <v>0.08</v>
      </c>
      <c r="S755" s="954">
        <v>0.08</v>
      </c>
      <c r="T755" s="954">
        <v>0.08</v>
      </c>
      <c r="U755" s="954">
        <v>0.08</v>
      </c>
      <c r="V755" s="954">
        <v>0.08</v>
      </c>
      <c r="W755" s="372"/>
      <c r="X755" s="372"/>
      <c r="Y755" s="372"/>
      <c r="Z755" s="372"/>
      <c r="AA755" s="372"/>
    </row>
    <row r="756" spans="1:27" s="928" customFormat="1" ht="16.5" customHeight="1" x14ac:dyDescent="0.3">
      <c r="A756" s="929"/>
      <c r="B756" s="927"/>
      <c r="C756" s="375"/>
      <c r="D756" s="375"/>
      <c r="E756" s="956" t="s">
        <v>1450</v>
      </c>
      <c r="F756" s="954">
        <v>0.01</v>
      </c>
      <c r="G756" s="954">
        <v>0.01</v>
      </c>
      <c r="H756" s="954">
        <v>0.01</v>
      </c>
      <c r="I756" s="954">
        <v>0.01</v>
      </c>
      <c r="J756" s="954">
        <v>0.01</v>
      </c>
      <c r="K756" s="954">
        <v>0.01</v>
      </c>
      <c r="L756" s="954">
        <v>0.01</v>
      </c>
      <c r="M756" s="954">
        <v>0.01</v>
      </c>
      <c r="N756" s="954">
        <v>0.01</v>
      </c>
      <c r="O756" s="954">
        <v>0.01</v>
      </c>
      <c r="P756" s="954">
        <v>0.01</v>
      </c>
      <c r="Q756" s="954">
        <v>0.01</v>
      </c>
      <c r="R756" s="954">
        <v>0.01</v>
      </c>
      <c r="S756" s="954">
        <v>0.01</v>
      </c>
      <c r="T756" s="954">
        <v>0.01</v>
      </c>
      <c r="U756" s="954">
        <v>0.01</v>
      </c>
      <c r="V756" s="954">
        <v>0.01</v>
      </c>
      <c r="W756" s="372"/>
      <c r="X756" s="372"/>
      <c r="Y756" s="372"/>
      <c r="Z756" s="372"/>
      <c r="AA756" s="372"/>
    </row>
    <row r="757" spans="1:27" s="928" customFormat="1" ht="16.5" customHeight="1" x14ac:dyDescent="0.3">
      <c r="A757" s="929"/>
      <c r="B757" s="927"/>
      <c r="C757" s="375"/>
      <c r="D757" s="375"/>
      <c r="E757" s="956" t="s">
        <v>1451</v>
      </c>
      <c r="F757" s="954">
        <v>7.0000000000000007E-2</v>
      </c>
      <c r="G757" s="954">
        <v>7.0000000000000007E-2</v>
      </c>
      <c r="H757" s="954">
        <v>7.0000000000000007E-2</v>
      </c>
      <c r="I757" s="954">
        <v>7.0000000000000007E-2</v>
      </c>
      <c r="J757" s="954">
        <v>0.08</v>
      </c>
      <c r="K757" s="954">
        <v>0.08</v>
      </c>
      <c r="L757" s="954">
        <v>0.08</v>
      </c>
      <c r="M757" s="954">
        <v>0.08</v>
      </c>
      <c r="N757" s="954">
        <v>0.08</v>
      </c>
      <c r="O757" s="954">
        <v>0.08</v>
      </c>
      <c r="P757" s="954">
        <v>0.06</v>
      </c>
      <c r="Q757" s="954">
        <v>0.08</v>
      </c>
      <c r="R757" s="954">
        <v>0.08</v>
      </c>
      <c r="S757" s="954">
        <v>0.08</v>
      </c>
      <c r="T757" s="954">
        <v>0.08</v>
      </c>
      <c r="U757" s="954">
        <v>0.09</v>
      </c>
      <c r="V757" s="954">
        <v>0.09</v>
      </c>
      <c r="W757" s="372"/>
      <c r="X757" s="372"/>
      <c r="Y757" s="372"/>
      <c r="Z757" s="372"/>
      <c r="AA757" s="372"/>
    </row>
    <row r="758" spans="1:27" s="928" customFormat="1" ht="16.5" customHeight="1" x14ac:dyDescent="0.3">
      <c r="A758" s="929"/>
      <c r="B758" s="927"/>
      <c r="C758" s="375"/>
      <c r="D758" s="375"/>
      <c r="E758" s="956" t="s">
        <v>1452</v>
      </c>
      <c r="F758" s="954">
        <v>0.02</v>
      </c>
      <c r="G758" s="954">
        <v>0.02</v>
      </c>
      <c r="H758" s="954">
        <v>0.01</v>
      </c>
      <c r="I758" s="954">
        <v>0.01</v>
      </c>
      <c r="J758" s="954">
        <v>0.02</v>
      </c>
      <c r="K758" s="954">
        <v>0.01</v>
      </c>
      <c r="L758" s="954">
        <v>0.01</v>
      </c>
      <c r="M758" s="954">
        <v>0.01</v>
      </c>
      <c r="N758" s="954">
        <v>0.01</v>
      </c>
      <c r="O758" s="954">
        <v>0.01</v>
      </c>
      <c r="P758" s="954">
        <v>0.01</v>
      </c>
      <c r="Q758" s="954">
        <v>0.02</v>
      </c>
      <c r="R758" s="954">
        <v>0.02</v>
      </c>
      <c r="S758" s="954">
        <v>0.02</v>
      </c>
      <c r="T758" s="954">
        <v>0.02</v>
      </c>
      <c r="U758" s="954">
        <v>0.02</v>
      </c>
      <c r="V758" s="954">
        <v>0.02</v>
      </c>
      <c r="W758" s="372"/>
      <c r="X758" s="372"/>
      <c r="Y758" s="372"/>
      <c r="Z758" s="372"/>
      <c r="AA758" s="372"/>
    </row>
    <row r="759" spans="1:27" s="928" customFormat="1" ht="16.5" customHeight="1" x14ac:dyDescent="0.3">
      <c r="A759" s="929"/>
      <c r="B759" s="927"/>
      <c r="C759" s="375"/>
      <c r="D759" s="375"/>
      <c r="E759" s="956" t="s">
        <v>1453</v>
      </c>
      <c r="F759" s="954">
        <v>0.03</v>
      </c>
      <c r="G759" s="954">
        <v>0.03</v>
      </c>
      <c r="H759" s="954">
        <v>0.03</v>
      </c>
      <c r="I759" s="954">
        <v>0.03</v>
      </c>
      <c r="J759" s="954">
        <v>0.02</v>
      </c>
      <c r="K759" s="954">
        <v>0.02</v>
      </c>
      <c r="L759" s="954">
        <v>0.02</v>
      </c>
      <c r="M759" s="954">
        <v>0.02</v>
      </c>
      <c r="N759" s="954">
        <v>0.02</v>
      </c>
      <c r="O759" s="954">
        <v>0.02</v>
      </c>
      <c r="P759" s="954">
        <v>0.03</v>
      </c>
      <c r="Q759" s="954">
        <v>0.03</v>
      </c>
      <c r="R759" s="954">
        <v>0.03</v>
      </c>
      <c r="S759" s="954">
        <v>0.03</v>
      </c>
      <c r="T759" s="954">
        <v>0.03</v>
      </c>
      <c r="U759" s="954">
        <v>0.03</v>
      </c>
      <c r="V759" s="954">
        <v>0.03</v>
      </c>
      <c r="W759" s="372"/>
      <c r="X759" s="372"/>
      <c r="Y759" s="372"/>
      <c r="Z759" s="372"/>
      <c r="AA759" s="372"/>
    </row>
    <row r="760" spans="1:27" s="928" customFormat="1" ht="16.5" customHeight="1" x14ac:dyDescent="0.3">
      <c r="A760" s="929"/>
      <c r="B760" s="927"/>
      <c r="C760" s="375"/>
      <c r="D760" s="375"/>
      <c r="E760" s="956" t="s">
        <v>1638</v>
      </c>
      <c r="F760" s="954">
        <v>0.13</v>
      </c>
      <c r="G760" s="954">
        <v>0.13</v>
      </c>
      <c r="H760" s="954">
        <v>0.14000000000000001</v>
      </c>
      <c r="I760" s="954">
        <v>0.14000000000000001</v>
      </c>
      <c r="J760" s="954">
        <v>0.14000000000000001</v>
      </c>
      <c r="K760" s="954">
        <v>0.13</v>
      </c>
      <c r="L760" s="954">
        <v>0.13</v>
      </c>
      <c r="M760" s="954">
        <v>0.13</v>
      </c>
      <c r="N760" s="954">
        <v>0.13</v>
      </c>
      <c r="O760" s="954">
        <v>0.13</v>
      </c>
      <c r="P760" s="954">
        <v>0.12</v>
      </c>
      <c r="Q760" s="954">
        <v>0.13</v>
      </c>
      <c r="R760" s="954">
        <v>0.13</v>
      </c>
      <c r="S760" s="954">
        <v>0.13</v>
      </c>
      <c r="T760" s="954">
        <v>0.12</v>
      </c>
      <c r="U760" s="954">
        <v>0.13</v>
      </c>
      <c r="V760" s="954">
        <v>0.13</v>
      </c>
      <c r="W760" s="372"/>
      <c r="X760" s="372"/>
      <c r="Y760" s="372"/>
      <c r="Z760" s="372"/>
      <c r="AA760" s="372"/>
    </row>
    <row r="761" spans="1:27" s="928" customFormat="1" ht="16.5" customHeight="1" x14ac:dyDescent="0.3">
      <c r="A761" s="929"/>
      <c r="B761" s="927"/>
      <c r="C761" s="375"/>
      <c r="D761" s="375"/>
      <c r="E761" s="956" t="s">
        <v>1454</v>
      </c>
      <c r="F761" s="954">
        <v>0.05</v>
      </c>
      <c r="G761" s="954">
        <v>0.05</v>
      </c>
      <c r="H761" s="954">
        <v>0.05</v>
      </c>
      <c r="I761" s="954">
        <v>0.05</v>
      </c>
      <c r="J761" s="954">
        <v>0.05</v>
      </c>
      <c r="K761" s="954">
        <v>0.05</v>
      </c>
      <c r="L761" s="954">
        <v>0.05</v>
      </c>
      <c r="M761" s="954">
        <v>0.05</v>
      </c>
      <c r="N761" s="954">
        <v>0.05</v>
      </c>
      <c r="O761" s="954">
        <v>0.05</v>
      </c>
      <c r="P761" s="954">
        <v>0.05</v>
      </c>
      <c r="Q761" s="954">
        <v>0.05</v>
      </c>
      <c r="R761" s="954">
        <v>0.05</v>
      </c>
      <c r="S761" s="954">
        <v>0.05</v>
      </c>
      <c r="T761" s="954">
        <v>0.05</v>
      </c>
      <c r="U761" s="954">
        <v>0.05</v>
      </c>
      <c r="V761" s="954">
        <v>0.05</v>
      </c>
      <c r="W761" s="372"/>
      <c r="X761" s="372"/>
      <c r="Y761" s="372"/>
      <c r="Z761" s="372"/>
      <c r="AA761" s="372"/>
    </row>
    <row r="762" spans="1:27" s="928" customFormat="1" ht="16.5" customHeight="1" x14ac:dyDescent="0.3">
      <c r="A762" s="929"/>
      <c r="B762" s="927"/>
      <c r="C762" s="375"/>
      <c r="D762" s="375"/>
      <c r="E762" s="956" t="s">
        <v>1455</v>
      </c>
      <c r="F762" s="954">
        <v>0.03</v>
      </c>
      <c r="G762" s="954">
        <v>0.03</v>
      </c>
      <c r="H762" s="954">
        <v>0.03</v>
      </c>
      <c r="I762" s="954">
        <v>0.03</v>
      </c>
      <c r="J762" s="954">
        <v>0.03</v>
      </c>
      <c r="K762" s="954">
        <v>0.03</v>
      </c>
      <c r="L762" s="954">
        <v>0.03</v>
      </c>
      <c r="M762" s="954">
        <v>0.03</v>
      </c>
      <c r="N762" s="954">
        <v>0.03</v>
      </c>
      <c r="O762" s="954">
        <v>0.03</v>
      </c>
      <c r="P762" s="954">
        <v>0.03</v>
      </c>
      <c r="Q762" s="954">
        <v>0.03</v>
      </c>
      <c r="R762" s="954">
        <v>0.03</v>
      </c>
      <c r="S762" s="954">
        <v>0.03</v>
      </c>
      <c r="T762" s="954">
        <v>0.03</v>
      </c>
      <c r="U762" s="954">
        <v>0.03</v>
      </c>
      <c r="V762" s="954">
        <v>0.03</v>
      </c>
      <c r="W762" s="372"/>
      <c r="X762" s="372"/>
      <c r="Y762" s="372"/>
      <c r="Z762" s="372"/>
      <c r="AA762" s="372"/>
    </row>
    <row r="763" spans="1:27" s="928" customFormat="1" ht="16.5" customHeight="1" x14ac:dyDescent="0.3">
      <c r="A763" s="929"/>
      <c r="B763" s="927"/>
      <c r="C763" s="375"/>
      <c r="D763" s="375"/>
      <c r="E763" s="956" t="s">
        <v>1456</v>
      </c>
      <c r="F763" s="954">
        <v>0.06</v>
      </c>
      <c r="G763" s="954">
        <v>0.06</v>
      </c>
      <c r="H763" s="954">
        <v>0.06</v>
      </c>
      <c r="I763" s="954">
        <v>0.06</v>
      </c>
      <c r="J763" s="954">
        <v>0.06</v>
      </c>
      <c r="K763" s="954">
        <v>0.06</v>
      </c>
      <c r="L763" s="954">
        <v>0.08</v>
      </c>
      <c r="M763" s="954">
        <v>0.08</v>
      </c>
      <c r="N763" s="954">
        <v>0.08</v>
      </c>
      <c r="O763" s="954">
        <v>7.0000000000000007E-2</v>
      </c>
      <c r="P763" s="954">
        <v>0.06</v>
      </c>
      <c r="Q763" s="954">
        <v>7.0000000000000007E-2</v>
      </c>
      <c r="R763" s="954">
        <v>7.0000000000000007E-2</v>
      </c>
      <c r="S763" s="954">
        <v>7.0000000000000007E-2</v>
      </c>
      <c r="T763" s="954">
        <v>7.0000000000000007E-2</v>
      </c>
      <c r="U763" s="954">
        <v>7.0000000000000007E-2</v>
      </c>
      <c r="V763" s="954">
        <v>7.0000000000000007E-2</v>
      </c>
      <c r="W763" s="372"/>
      <c r="X763" s="372"/>
      <c r="Y763" s="372"/>
      <c r="Z763" s="372"/>
      <c r="AA763" s="372"/>
    </row>
    <row r="764" spans="1:27" s="928" customFormat="1" ht="16.5" customHeight="1" x14ac:dyDescent="0.3">
      <c r="A764" s="929"/>
      <c r="B764" s="927"/>
      <c r="C764" s="375"/>
      <c r="D764" s="375"/>
      <c r="E764" s="956" t="s">
        <v>1929</v>
      </c>
      <c r="F764" s="954">
        <v>0.08</v>
      </c>
      <c r="G764" s="954">
        <v>0.08</v>
      </c>
      <c r="H764" s="954">
        <v>0.08</v>
      </c>
      <c r="I764" s="954">
        <v>0.08</v>
      </c>
      <c r="J764" s="954">
        <v>0.08</v>
      </c>
      <c r="K764" s="954">
        <v>0.08</v>
      </c>
      <c r="L764" s="954">
        <v>0.08</v>
      </c>
      <c r="M764" s="954">
        <v>0.08</v>
      </c>
      <c r="N764" s="954">
        <v>0.08</v>
      </c>
      <c r="O764" s="954">
        <v>0.08</v>
      </c>
      <c r="P764" s="954">
        <v>0.08</v>
      </c>
      <c r="Q764" s="954">
        <v>0.08</v>
      </c>
      <c r="R764" s="954">
        <v>0.08</v>
      </c>
      <c r="S764" s="954">
        <v>0.08</v>
      </c>
      <c r="T764" s="954">
        <v>0.08</v>
      </c>
      <c r="U764" s="954">
        <v>0.08</v>
      </c>
      <c r="V764" s="954">
        <v>0.08</v>
      </c>
      <c r="W764" s="372"/>
      <c r="X764" s="372"/>
      <c r="Y764" s="372"/>
      <c r="Z764" s="372"/>
      <c r="AA764" s="372"/>
    </row>
    <row r="765" spans="1:27" s="928" customFormat="1" ht="16.5" customHeight="1" x14ac:dyDescent="0.3">
      <c r="A765" s="929"/>
      <c r="B765" s="927"/>
      <c r="C765" s="375"/>
      <c r="D765" s="375"/>
      <c r="E765" s="372" t="s">
        <v>2020</v>
      </c>
      <c r="F765" s="372"/>
      <c r="G765" s="372"/>
      <c r="H765" s="372"/>
      <c r="I765" s="372"/>
      <c r="J765" s="372"/>
      <c r="K765" s="372"/>
      <c r="L765" s="372"/>
      <c r="M765" s="372"/>
      <c r="N765" s="372"/>
      <c r="O765" s="372"/>
      <c r="P765" s="372"/>
      <c r="Q765" s="372"/>
      <c r="R765" s="372"/>
      <c r="S765" s="372"/>
      <c r="T765" s="372"/>
      <c r="U765" s="372"/>
      <c r="V765" s="372"/>
      <c r="W765" s="372"/>
      <c r="X765" s="372"/>
      <c r="Y765" s="372"/>
      <c r="Z765" s="372"/>
      <c r="AA765" s="372"/>
    </row>
    <row r="766" spans="1:27" s="928" customFormat="1" ht="16.5" customHeight="1" x14ac:dyDescent="0.3">
      <c r="A766" s="929"/>
      <c r="B766" s="927"/>
      <c r="C766" s="375"/>
      <c r="D766" s="375"/>
      <c r="E766" s="1977" t="s">
        <v>2448</v>
      </c>
      <c r="F766" s="1978"/>
      <c r="G766" s="1978"/>
      <c r="H766" s="1978"/>
      <c r="I766" s="1978"/>
      <c r="J766" s="1978"/>
      <c r="K766" s="1978"/>
      <c r="L766" s="1978"/>
      <c r="M766" s="1978"/>
      <c r="N766" s="1978"/>
      <c r="O766" s="1978"/>
      <c r="P766" s="1978"/>
      <c r="Q766" s="1978"/>
      <c r="R766" s="1978"/>
      <c r="S766" s="1978"/>
      <c r="T766" s="1978"/>
      <c r="U766" s="1978"/>
      <c r="V766" s="1978"/>
      <c r="W766" s="372"/>
      <c r="X766" s="372"/>
      <c r="Y766" s="372"/>
      <c r="Z766" s="372"/>
      <c r="AA766" s="372"/>
    </row>
    <row r="767" spans="1:27" s="928" customFormat="1" ht="16.5" customHeight="1" x14ac:dyDescent="0.3">
      <c r="A767" s="929"/>
      <c r="B767" s="927"/>
      <c r="C767" s="375"/>
      <c r="D767" s="375"/>
      <c r="E767" s="372" t="s">
        <v>2069</v>
      </c>
      <c r="F767" s="372"/>
      <c r="G767" s="372"/>
      <c r="H767" s="372"/>
      <c r="I767" s="372"/>
      <c r="J767" s="372"/>
      <c r="K767" s="372"/>
      <c r="L767" s="372"/>
      <c r="M767" s="372"/>
      <c r="N767" s="372"/>
      <c r="O767" s="372"/>
      <c r="P767" s="372"/>
      <c r="Q767" s="372"/>
      <c r="R767" s="372"/>
      <c r="S767" s="372"/>
      <c r="T767" s="372"/>
      <c r="U767" s="372"/>
      <c r="V767" s="372"/>
      <c r="W767" s="372"/>
      <c r="X767" s="372"/>
      <c r="Y767" s="372"/>
      <c r="Z767" s="372"/>
      <c r="AA767" s="372"/>
    </row>
    <row r="768" spans="1:27" s="928" customFormat="1" ht="16.5" customHeight="1" x14ac:dyDescent="0.3">
      <c r="A768" s="929"/>
      <c r="B768" s="927"/>
      <c r="C768" s="375"/>
      <c r="D768" s="375"/>
      <c r="E768" s="372"/>
      <c r="F768" s="372"/>
      <c r="G768" s="372"/>
      <c r="H768" s="372"/>
      <c r="I768" s="372"/>
      <c r="J768" s="372"/>
      <c r="K768" s="372"/>
      <c r="L768" s="372"/>
      <c r="M768" s="372"/>
      <c r="N768" s="372"/>
      <c r="O768" s="372"/>
      <c r="P768" s="372"/>
      <c r="Q768" s="372"/>
      <c r="R768" s="372"/>
      <c r="S768" s="372"/>
      <c r="T768" s="372"/>
      <c r="U768" s="372"/>
      <c r="V768" s="372"/>
      <c r="W768" s="372"/>
      <c r="X768" s="372"/>
      <c r="Y768" s="372"/>
      <c r="Z768" s="372"/>
      <c r="AA768" s="372"/>
    </row>
    <row r="769" spans="1:43" s="928" customFormat="1" ht="16.5" customHeight="1" x14ac:dyDescent="0.35">
      <c r="A769" s="929"/>
      <c r="B769" s="927"/>
      <c r="C769" s="375"/>
      <c r="D769" s="375"/>
      <c r="E769" s="385" t="s">
        <v>1457</v>
      </c>
      <c r="F769" s="372"/>
      <c r="G769" s="372"/>
      <c r="H769" s="372"/>
      <c r="I769" s="372"/>
      <c r="J769" s="372"/>
      <c r="K769" s="372"/>
      <c r="L769" s="372"/>
      <c r="M769" s="372"/>
      <c r="N769" s="372"/>
      <c r="O769" s="372"/>
      <c r="P769" s="372"/>
      <c r="Q769" s="372"/>
      <c r="R769" s="372"/>
      <c r="S769" s="372"/>
      <c r="T769" s="372"/>
      <c r="U769" s="372"/>
      <c r="V769" s="372"/>
      <c r="W769" s="372"/>
      <c r="X769" s="372"/>
      <c r="Y769" s="372"/>
      <c r="Z769" s="372"/>
      <c r="AA769" s="372"/>
    </row>
    <row r="770" spans="1:43" s="928" customFormat="1" ht="16.5" customHeight="1" x14ac:dyDescent="0.3">
      <c r="A770" s="929"/>
      <c r="B770" s="927"/>
      <c r="C770" s="375"/>
      <c r="D770" s="375"/>
      <c r="E770" s="372"/>
      <c r="F770" s="372"/>
      <c r="G770" s="372"/>
      <c r="H770" s="372"/>
      <c r="I770" s="372"/>
      <c r="J770" s="372"/>
      <c r="K770" s="372"/>
      <c r="L770" s="372"/>
      <c r="M770" s="372"/>
      <c r="N770" s="372"/>
      <c r="O770" s="372"/>
      <c r="P770" s="372"/>
      <c r="Q770" s="372"/>
      <c r="R770" s="372"/>
      <c r="S770" s="372"/>
      <c r="T770" s="372"/>
      <c r="U770" s="372"/>
      <c r="V770" s="372"/>
      <c r="W770" s="372"/>
      <c r="X770" s="372"/>
      <c r="Y770" s="372"/>
      <c r="Z770" s="372"/>
      <c r="AA770" s="372"/>
    </row>
    <row r="771" spans="1:43" s="928" customFormat="1" ht="16.5" customHeight="1" x14ac:dyDescent="0.3">
      <c r="A771" s="929"/>
      <c r="B771" s="927"/>
      <c r="C771" s="375"/>
      <c r="D771" s="375"/>
      <c r="E771" s="980" t="s">
        <v>1458</v>
      </c>
      <c r="F771" s="372"/>
      <c r="G771" s="372"/>
      <c r="H771" s="372"/>
      <c r="I771" s="372"/>
      <c r="J771" s="372"/>
      <c r="K771" s="372"/>
      <c r="L771" s="372"/>
      <c r="M771" s="372"/>
      <c r="N771" s="372"/>
      <c r="O771" s="372"/>
      <c r="P771" s="372"/>
      <c r="Q771" s="372"/>
      <c r="R771" s="372"/>
      <c r="S771" s="372"/>
      <c r="T771" s="372"/>
      <c r="U771" s="372"/>
      <c r="V771" s="372"/>
      <c r="W771" s="372"/>
      <c r="X771" s="372"/>
      <c r="Y771" s="372"/>
      <c r="Z771" s="372"/>
      <c r="AA771" s="372"/>
    </row>
    <row r="772" spans="1:43" s="928" customFormat="1" ht="16.5" customHeight="1" x14ac:dyDescent="0.3">
      <c r="A772" s="929"/>
      <c r="B772" s="927"/>
      <c r="C772" s="375"/>
      <c r="D772" s="375"/>
      <c r="E772" s="1932" t="s">
        <v>1459</v>
      </c>
      <c r="F772" s="1934"/>
      <c r="G772" s="926" t="s">
        <v>2</v>
      </c>
      <c r="H772" s="1932" t="s">
        <v>740</v>
      </c>
      <c r="I772" s="1934"/>
      <c r="J772" s="372"/>
      <c r="K772" s="372"/>
      <c r="L772" s="372"/>
      <c r="M772" s="372"/>
      <c r="N772" s="372"/>
      <c r="O772" s="372"/>
      <c r="P772" s="372"/>
      <c r="Q772" s="372"/>
      <c r="R772" s="372"/>
      <c r="S772" s="372"/>
      <c r="T772" s="372"/>
      <c r="U772" s="372"/>
      <c r="V772" s="372"/>
      <c r="W772" s="372"/>
      <c r="X772" s="372"/>
      <c r="Y772" s="372"/>
      <c r="Z772" s="372"/>
      <c r="AA772" s="372"/>
    </row>
    <row r="773" spans="1:43" s="928" customFormat="1" ht="16.5" customHeight="1" x14ac:dyDescent="0.3">
      <c r="A773" s="929"/>
      <c r="B773" s="927"/>
      <c r="C773" s="375"/>
      <c r="D773" s="375"/>
      <c r="E773" s="955" t="s">
        <v>1860</v>
      </c>
      <c r="F773" s="946"/>
      <c r="G773" s="1056">
        <v>0.2</v>
      </c>
      <c r="H773" s="968" t="s">
        <v>2006</v>
      </c>
      <c r="I773" s="946"/>
      <c r="J773" s="372"/>
      <c r="K773" s="372"/>
      <c r="L773" s="372"/>
      <c r="M773" s="372"/>
      <c r="N773" s="372"/>
      <c r="O773" s="372"/>
      <c r="P773" s="372"/>
      <c r="Q773" s="372"/>
      <c r="R773" s="372"/>
      <c r="S773" s="372"/>
      <c r="T773" s="372"/>
      <c r="U773" s="372"/>
      <c r="V773" s="372"/>
      <c r="W773" s="372"/>
      <c r="X773" s="372"/>
      <c r="Y773" s="372"/>
      <c r="Z773" s="372"/>
      <c r="AA773" s="372"/>
    </row>
    <row r="774" spans="1:43" s="928" customFormat="1" ht="16.5" customHeight="1" x14ac:dyDescent="0.3">
      <c r="A774" s="929"/>
      <c r="B774" s="927"/>
      <c r="C774" s="375"/>
      <c r="D774" s="375"/>
      <c r="E774" s="955" t="s">
        <v>1861</v>
      </c>
      <c r="F774" s="946"/>
      <c r="G774" s="1056">
        <v>60.06</v>
      </c>
      <c r="H774" s="968" t="s">
        <v>1460</v>
      </c>
      <c r="I774" s="946"/>
      <c r="J774" s="372"/>
      <c r="K774" s="372"/>
      <c r="L774" s="372"/>
      <c r="M774" s="372"/>
      <c r="N774" s="372"/>
      <c r="O774" s="372"/>
      <c r="P774" s="372"/>
      <c r="Q774" s="372"/>
      <c r="R774" s="372"/>
      <c r="S774" s="372"/>
      <c r="T774" s="372"/>
      <c r="U774" s="372"/>
      <c r="V774" s="372"/>
      <c r="W774" s="372"/>
      <c r="X774" s="372"/>
      <c r="Y774" s="372"/>
      <c r="Z774" s="372"/>
      <c r="AA774" s="372"/>
    </row>
    <row r="775" spans="1:43" s="928" customFormat="1" ht="16.5" customHeight="1" x14ac:dyDescent="0.3">
      <c r="A775" s="929"/>
      <c r="B775" s="927"/>
      <c r="C775" s="375"/>
      <c r="D775" s="375"/>
      <c r="E775" s="967" t="s">
        <v>1862</v>
      </c>
      <c r="F775" s="946"/>
      <c r="G775" s="1056">
        <v>28.013400000000001</v>
      </c>
      <c r="H775" s="968" t="s">
        <v>1460</v>
      </c>
      <c r="I775" s="946"/>
      <c r="J775" s="372"/>
      <c r="K775" s="372"/>
      <c r="L775" s="372"/>
      <c r="M775" s="372"/>
      <c r="N775" s="372"/>
      <c r="O775" s="372"/>
      <c r="P775" s="372"/>
      <c r="Q775" s="372"/>
      <c r="R775" s="372"/>
      <c r="S775" s="372"/>
      <c r="T775" s="372"/>
      <c r="U775" s="372"/>
      <c r="V775" s="372"/>
      <c r="W775" s="372"/>
      <c r="X775" s="372"/>
      <c r="Y775" s="372"/>
      <c r="Z775" s="372"/>
      <c r="AA775" s="372"/>
    </row>
    <row r="776" spans="1:43" s="928" customFormat="1" ht="16.5" customHeight="1" x14ac:dyDescent="0.3">
      <c r="A776" s="929"/>
      <c r="B776" s="927"/>
      <c r="C776" s="375"/>
      <c r="D776" s="375"/>
      <c r="E776" s="1935" t="s">
        <v>2447</v>
      </c>
      <c r="F776" s="1935"/>
      <c r="G776" s="1935"/>
      <c r="H776" s="1935"/>
      <c r="I776" s="1935"/>
      <c r="J776" s="1935"/>
      <c r="K776" s="1935"/>
      <c r="L776" s="1935"/>
      <c r="M776" s="372"/>
      <c r="N776" s="372"/>
      <c r="O776" s="372"/>
      <c r="P776" s="372"/>
      <c r="Q776" s="372"/>
      <c r="R776" s="372"/>
      <c r="S776" s="372"/>
      <c r="T776" s="372"/>
      <c r="U776" s="372"/>
      <c r="V776" s="372"/>
      <c r="W776" s="372"/>
      <c r="X776" s="372"/>
      <c r="Y776" s="372"/>
      <c r="Z776" s="372"/>
      <c r="AA776" s="372"/>
    </row>
    <row r="777" spans="1:43" s="928" customFormat="1" ht="16.5" customHeight="1" x14ac:dyDescent="0.35">
      <c r="A777" s="929"/>
      <c r="B777" s="927"/>
      <c r="C777" s="375"/>
      <c r="D777" s="375"/>
      <c r="E777" s="372" t="s">
        <v>1461</v>
      </c>
      <c r="F777" s="372"/>
      <c r="G777" s="372"/>
      <c r="H777" s="372"/>
      <c r="I777" s="372"/>
      <c r="J777" s="372"/>
      <c r="K777" s="372"/>
      <c r="L777" s="372"/>
      <c r="M777" s="372"/>
      <c r="N777" s="372"/>
      <c r="O777" s="372"/>
      <c r="P777" s="372"/>
      <c r="Q777" s="372"/>
      <c r="R777" s="372"/>
      <c r="S777" s="372"/>
      <c r="T777" s="372"/>
      <c r="U777" s="372"/>
      <c r="V777" s="372"/>
      <c r="W777" s="372"/>
      <c r="X777" s="372"/>
      <c r="Y777" s="372"/>
      <c r="Z777" s="372"/>
      <c r="AA777" s="372"/>
    </row>
    <row r="778" spans="1:43" s="928" customFormat="1" ht="16.5" customHeight="1" x14ac:dyDescent="0.3">
      <c r="A778" s="929"/>
      <c r="B778" s="927"/>
      <c r="C778" s="375"/>
      <c r="D778" s="375"/>
      <c r="E778" s="372"/>
      <c r="F778" s="372"/>
      <c r="G778" s="372"/>
      <c r="H778" s="372"/>
      <c r="I778" s="372"/>
      <c r="J778" s="372"/>
      <c r="K778" s="372"/>
      <c r="L778" s="372"/>
      <c r="M778" s="372"/>
      <c r="N778" s="372"/>
      <c r="O778" s="372"/>
      <c r="P778" s="372"/>
      <c r="Q778" s="372"/>
      <c r="R778" s="372"/>
      <c r="S778" s="372"/>
      <c r="T778" s="372"/>
      <c r="U778" s="372"/>
      <c r="V778" s="372"/>
      <c r="W778" s="372"/>
      <c r="X778" s="372"/>
      <c r="Y778" s="372"/>
      <c r="Z778" s="372"/>
      <c r="AA778" s="372"/>
    </row>
    <row r="779" spans="1:43" s="928" customFormat="1" ht="16.5" customHeight="1" x14ac:dyDescent="0.35">
      <c r="A779" s="929"/>
      <c r="B779" s="927"/>
      <c r="C779" s="375"/>
      <c r="D779" s="375"/>
      <c r="E779" s="385" t="s">
        <v>2010</v>
      </c>
      <c r="F779" s="372"/>
      <c r="G779" s="372"/>
      <c r="H779" s="372"/>
      <c r="I779" s="372"/>
      <c r="J779" s="372"/>
      <c r="K779" s="372"/>
      <c r="L779" s="372"/>
      <c r="M779" s="372"/>
      <c r="N779" s="372"/>
      <c r="O779" s="372"/>
      <c r="P779" s="372"/>
      <c r="Q779" s="372"/>
      <c r="R779" s="372"/>
      <c r="S779" s="372"/>
      <c r="T779" s="372"/>
      <c r="U779" s="372"/>
      <c r="V779" s="372"/>
      <c r="W779" s="372"/>
      <c r="X779" s="372"/>
      <c r="Y779" s="372"/>
      <c r="Z779" s="372"/>
      <c r="AA779" s="372"/>
    </row>
    <row r="780" spans="1:43" s="928" customFormat="1" ht="16.5" customHeight="1" x14ac:dyDescent="0.3">
      <c r="A780" s="929"/>
      <c r="B780" s="927"/>
      <c r="C780" s="375"/>
      <c r="D780" s="375"/>
      <c r="E780" s="372"/>
      <c r="F780" s="372"/>
      <c r="G780" s="372"/>
      <c r="H780" s="372"/>
      <c r="I780" s="372"/>
      <c r="J780" s="372"/>
      <c r="K780" s="372"/>
      <c r="L780" s="372"/>
      <c r="M780" s="372"/>
      <c r="N780" s="372"/>
      <c r="O780" s="372"/>
      <c r="P780" s="372"/>
      <c r="Q780" s="372"/>
      <c r="R780" s="372"/>
      <c r="S780" s="372"/>
      <c r="T780" s="372"/>
      <c r="U780" s="372"/>
      <c r="V780" s="372"/>
      <c r="W780" s="372"/>
      <c r="X780" s="372"/>
      <c r="Y780" s="372"/>
      <c r="Z780" s="372"/>
      <c r="AA780" s="372"/>
    </row>
    <row r="781" spans="1:43" s="928" customFormat="1" ht="16.5" customHeight="1" x14ac:dyDescent="0.3">
      <c r="A781" s="929"/>
      <c r="B781" s="927"/>
      <c r="C781" s="375"/>
      <c r="D781" s="375"/>
      <c r="E781" s="926" t="s">
        <v>188</v>
      </c>
      <c r="F781" s="926">
        <v>2007</v>
      </c>
      <c r="G781" s="926">
        <v>2008</v>
      </c>
      <c r="H781" s="926">
        <v>2009</v>
      </c>
      <c r="I781" s="926">
        <v>2010</v>
      </c>
      <c r="J781" s="926">
        <v>2011</v>
      </c>
      <c r="K781" s="926">
        <v>2012</v>
      </c>
      <c r="L781" s="926">
        <v>2013</v>
      </c>
      <c r="M781" s="926">
        <v>2014</v>
      </c>
      <c r="N781" s="926">
        <v>2015</v>
      </c>
      <c r="O781" s="926">
        <v>2016</v>
      </c>
      <c r="P781" s="926">
        <v>2017</v>
      </c>
      <c r="Q781" s="926">
        <v>2018</v>
      </c>
      <c r="R781" s="926">
        <v>2019</v>
      </c>
      <c r="S781" s="926">
        <v>2020</v>
      </c>
      <c r="T781" s="926">
        <v>2021</v>
      </c>
      <c r="U781" s="1350">
        <v>2022</v>
      </c>
      <c r="V781" s="1533">
        <v>2023</v>
      </c>
      <c r="X781" s="372"/>
      <c r="Y781" s="372"/>
      <c r="Z781" s="372"/>
      <c r="AA781" s="372"/>
    </row>
    <row r="782" spans="1:43" s="928" customFormat="1" ht="16.5" customHeight="1" x14ac:dyDescent="0.3">
      <c r="A782" s="929"/>
      <c r="B782" s="927"/>
      <c r="C782" s="375"/>
      <c r="D782" s="375"/>
      <c r="E782" s="966" t="s">
        <v>1863</v>
      </c>
      <c r="F782" s="965">
        <v>187.86</v>
      </c>
      <c r="G782" s="965">
        <v>191.46</v>
      </c>
      <c r="H782" s="965">
        <v>186.98</v>
      </c>
      <c r="I782" s="965">
        <v>193.2</v>
      </c>
      <c r="J782" s="965">
        <v>192.49</v>
      </c>
      <c r="K782" s="965">
        <v>192.61</v>
      </c>
      <c r="L782" s="965">
        <v>194.85</v>
      </c>
      <c r="M782" s="965">
        <v>193.76</v>
      </c>
      <c r="N782" s="965">
        <v>192.9</v>
      </c>
      <c r="O782" s="965">
        <v>193.01</v>
      </c>
      <c r="P782" s="965">
        <v>196.2</v>
      </c>
      <c r="Q782" s="965">
        <v>193.28</v>
      </c>
      <c r="R782" s="965">
        <v>192.82</v>
      </c>
      <c r="S782" s="965">
        <v>192.25</v>
      </c>
      <c r="T782" s="965">
        <v>189.82</v>
      </c>
      <c r="U782" s="965">
        <v>192.3</v>
      </c>
      <c r="V782" s="965">
        <v>192.3</v>
      </c>
      <c r="X782" s="372"/>
      <c r="Y782" s="372"/>
      <c r="Z782" s="372"/>
      <c r="AA782" s="372"/>
    </row>
    <row r="783" spans="1:43" s="928" customFormat="1" ht="16.5" customHeight="1" x14ac:dyDescent="0.3">
      <c r="A783" s="929"/>
      <c r="B783" s="927"/>
      <c r="C783" s="375"/>
      <c r="D783" s="375"/>
      <c r="E783" s="1992" t="s">
        <v>2449</v>
      </c>
      <c r="F783" s="1992"/>
      <c r="G783" s="1992"/>
      <c r="H783" s="1992"/>
      <c r="I783" s="1992"/>
      <c r="J783" s="1992"/>
      <c r="K783" s="1992"/>
      <c r="L783" s="1992"/>
      <c r="M783" s="2092"/>
      <c r="N783" s="2092"/>
      <c r="O783" s="280"/>
      <c r="P783" s="280"/>
      <c r="Q783" s="280"/>
      <c r="R783" s="280"/>
      <c r="S783" s="280"/>
      <c r="T783" s="280"/>
      <c r="U783" s="280"/>
      <c r="V783" s="280"/>
      <c r="W783" s="280"/>
      <c r="X783" s="280"/>
      <c r="Y783" s="280"/>
      <c r="Z783" s="280"/>
      <c r="AA783" s="280"/>
      <c r="AB783" s="280"/>
      <c r="AC783" s="280"/>
      <c r="AD783" s="280"/>
      <c r="AE783" s="280"/>
      <c r="AF783" s="280"/>
      <c r="AG783" s="280"/>
      <c r="AH783" s="280"/>
      <c r="AI783" s="280"/>
      <c r="AJ783" s="280"/>
      <c r="AK783" s="280"/>
      <c r="AL783" s="280"/>
      <c r="AM783" s="280"/>
      <c r="AN783" s="280"/>
      <c r="AO783" s="280"/>
      <c r="AP783" s="280"/>
      <c r="AQ783" s="280"/>
    </row>
    <row r="784" spans="1:43" s="928" customFormat="1" ht="16.5" customHeight="1" x14ac:dyDescent="0.3">
      <c r="A784" s="929"/>
      <c r="B784" s="927"/>
      <c r="C784" s="375"/>
      <c r="D784" s="375"/>
      <c r="E784" s="372" t="s">
        <v>1462</v>
      </c>
      <c r="G784" s="372"/>
      <c r="H784" s="372"/>
      <c r="I784" s="372"/>
      <c r="J784" s="372"/>
      <c r="K784" s="372"/>
      <c r="L784" s="372"/>
      <c r="M784" s="372"/>
      <c r="N784" s="372"/>
      <c r="O784" s="372"/>
      <c r="P784" s="372"/>
      <c r="Q784" s="372"/>
      <c r="R784" s="372"/>
      <c r="S784" s="372"/>
      <c r="T784" s="372"/>
      <c r="U784" s="372"/>
      <c r="V784" s="372"/>
      <c r="W784" s="372"/>
      <c r="X784" s="372"/>
      <c r="Y784" s="372"/>
      <c r="Z784" s="372"/>
      <c r="AA784" s="372"/>
    </row>
    <row r="785" spans="1:27" s="928" customFormat="1" ht="16.5" customHeight="1" x14ac:dyDescent="0.3">
      <c r="A785" s="929"/>
      <c r="B785" s="927"/>
      <c r="C785" s="375"/>
      <c r="D785" s="375"/>
      <c r="E785" s="372"/>
      <c r="F785" s="372"/>
      <c r="G785" s="372"/>
      <c r="H785" s="372"/>
      <c r="I785" s="372"/>
      <c r="J785" s="372"/>
      <c r="K785" s="372"/>
      <c r="L785" s="372"/>
      <c r="M785" s="372"/>
      <c r="N785" s="372"/>
      <c r="O785" s="372"/>
      <c r="P785" s="372"/>
      <c r="Q785" s="372"/>
      <c r="R785" s="372"/>
      <c r="S785" s="372"/>
      <c r="T785" s="372"/>
      <c r="U785" s="372"/>
      <c r="V785" s="372"/>
      <c r="W785" s="372"/>
      <c r="X785" s="372"/>
      <c r="Y785" s="372"/>
      <c r="Z785" s="372"/>
      <c r="AA785" s="372"/>
    </row>
    <row r="786" spans="1:27" s="928" customFormat="1" ht="16.5" customHeight="1" x14ac:dyDescent="0.35">
      <c r="A786" s="929"/>
      <c r="B786" s="927"/>
      <c r="C786" s="375"/>
      <c r="D786" s="375"/>
      <c r="E786" s="385" t="s">
        <v>1463</v>
      </c>
      <c r="F786" s="372"/>
      <c r="G786" s="372"/>
      <c r="H786" s="372"/>
      <c r="I786" s="372"/>
      <c r="J786" s="372"/>
      <c r="K786" s="372"/>
      <c r="L786" s="372"/>
      <c r="M786" s="372"/>
      <c r="N786" s="372"/>
      <c r="O786" s="372"/>
      <c r="P786" s="372"/>
      <c r="Q786" s="372"/>
      <c r="R786" s="372"/>
      <c r="S786" s="372"/>
      <c r="T786" s="372"/>
      <c r="U786" s="372"/>
      <c r="V786" s="372"/>
      <c r="W786" s="372"/>
      <c r="X786" s="372"/>
      <c r="Y786" s="372"/>
      <c r="Z786" s="372"/>
      <c r="AA786" s="372"/>
    </row>
    <row r="787" spans="1:27" s="928" customFormat="1" ht="16.5" customHeight="1" x14ac:dyDescent="0.3">
      <c r="A787" s="929"/>
      <c r="B787" s="927"/>
      <c r="C787" s="375"/>
      <c r="D787" s="375"/>
      <c r="E787" s="372"/>
      <c r="F787" s="372"/>
      <c r="G787" s="372"/>
      <c r="H787" s="372"/>
      <c r="I787" s="372"/>
      <c r="J787" s="372"/>
      <c r="K787" s="372"/>
      <c r="L787" s="372"/>
      <c r="M787" s="372"/>
      <c r="N787" s="372"/>
      <c r="O787" s="372"/>
      <c r="P787" s="372"/>
      <c r="Q787" s="372"/>
      <c r="R787" s="372"/>
      <c r="S787" s="372"/>
      <c r="T787" s="372"/>
      <c r="U787" s="372"/>
      <c r="V787" s="372"/>
      <c r="W787" s="372"/>
      <c r="X787" s="372"/>
      <c r="Y787" s="372"/>
      <c r="Z787" s="372"/>
      <c r="AA787" s="372"/>
    </row>
    <row r="788" spans="1:27" s="928" customFormat="1" ht="16.5" customHeight="1" x14ac:dyDescent="0.3">
      <c r="A788" s="929"/>
      <c r="B788" s="927"/>
      <c r="C788" s="375"/>
      <c r="D788" s="375"/>
      <c r="E788" s="980" t="s">
        <v>778</v>
      </c>
      <c r="F788" s="372"/>
      <c r="G788" s="372"/>
      <c r="H788" s="372"/>
      <c r="I788" s="372"/>
      <c r="J788" s="372"/>
      <c r="K788" s="372"/>
      <c r="L788" s="372"/>
      <c r="M788" s="372"/>
      <c r="N788" s="372"/>
      <c r="O788" s="372"/>
      <c r="P788" s="372"/>
      <c r="Q788" s="372"/>
      <c r="R788" s="372"/>
      <c r="S788" s="372"/>
      <c r="T788" s="372"/>
      <c r="U788" s="372"/>
      <c r="V788" s="372"/>
      <c r="W788" s="372"/>
      <c r="X788" s="372"/>
      <c r="Y788" s="372"/>
      <c r="Z788" s="372"/>
      <c r="AA788" s="372"/>
    </row>
    <row r="789" spans="1:27" s="928" customFormat="1" ht="16.5" customHeight="1" x14ac:dyDescent="0.3">
      <c r="A789" s="929"/>
      <c r="B789" s="927"/>
      <c r="C789" s="375"/>
      <c r="D789" s="375"/>
      <c r="E789" s="952" t="s">
        <v>1360</v>
      </c>
      <c r="F789" s="926" t="s">
        <v>1464</v>
      </c>
      <c r="G789" s="1932" t="s">
        <v>740</v>
      </c>
      <c r="H789" s="1934"/>
      <c r="J789" s="372"/>
      <c r="M789" s="372"/>
      <c r="N789" s="372"/>
      <c r="O789" s="372"/>
      <c r="P789" s="372"/>
      <c r="Q789" s="372"/>
      <c r="R789" s="372"/>
      <c r="S789" s="372"/>
      <c r="T789" s="372"/>
      <c r="U789" s="372"/>
      <c r="V789" s="372"/>
      <c r="W789" s="372"/>
      <c r="X789" s="372"/>
      <c r="Y789" s="372"/>
      <c r="Z789" s="372"/>
      <c r="AA789" s="372"/>
    </row>
    <row r="790" spans="1:27" s="928" customFormat="1" ht="28.5" customHeight="1" x14ac:dyDescent="0.3">
      <c r="A790" s="929"/>
      <c r="B790" s="927"/>
      <c r="C790" s="375"/>
      <c r="D790" s="375"/>
      <c r="E790" s="1057" t="s">
        <v>2008</v>
      </c>
      <c r="F790" s="387">
        <v>0.12</v>
      </c>
      <c r="G790" s="949" t="s">
        <v>2007</v>
      </c>
      <c r="H790" s="946"/>
      <c r="J790" s="372"/>
      <c r="N790" s="372"/>
      <c r="O790" s="372"/>
      <c r="P790" s="372"/>
      <c r="Q790" s="372"/>
      <c r="R790" s="372"/>
      <c r="S790" s="372"/>
      <c r="T790" s="372"/>
      <c r="U790" s="372"/>
      <c r="V790" s="372"/>
      <c r="W790" s="372"/>
      <c r="X790" s="372"/>
      <c r="Y790" s="372"/>
      <c r="Z790" s="372"/>
      <c r="AA790" s="372"/>
    </row>
    <row r="791" spans="1:27" s="928" customFormat="1" ht="28.5" customHeight="1" x14ac:dyDescent="0.3">
      <c r="A791" s="929"/>
      <c r="B791" s="927"/>
      <c r="C791" s="375"/>
      <c r="D791" s="375"/>
      <c r="E791" s="1058" t="s">
        <v>2009</v>
      </c>
      <c r="F791" s="387">
        <v>0.13</v>
      </c>
      <c r="G791" s="949" t="s">
        <v>2007</v>
      </c>
      <c r="H791" s="946"/>
      <c r="J791" s="372"/>
      <c r="N791" s="372"/>
      <c r="O791" s="372"/>
      <c r="P791" s="372"/>
      <c r="Q791" s="372"/>
      <c r="R791" s="372"/>
      <c r="S791" s="372"/>
      <c r="T791" s="372"/>
      <c r="U791" s="372"/>
      <c r="V791" s="372"/>
      <c r="W791" s="372"/>
      <c r="X791" s="372"/>
      <c r="Y791" s="372"/>
      <c r="Z791" s="372"/>
      <c r="AA791" s="372"/>
    </row>
    <row r="792" spans="1:27" s="928" customFormat="1" ht="16.5" customHeight="1" x14ac:dyDescent="0.3">
      <c r="A792" s="929"/>
      <c r="B792" s="927"/>
      <c r="C792" s="375"/>
      <c r="D792" s="375"/>
      <c r="E792" s="1935" t="s">
        <v>2450</v>
      </c>
      <c r="F792" s="1935"/>
      <c r="G792" s="1935"/>
      <c r="H792" s="1935"/>
      <c r="I792" s="1935"/>
      <c r="J792" s="1935"/>
      <c r="K792" s="1935"/>
      <c r="L792" s="1935"/>
      <c r="M792" s="1935"/>
      <c r="N792" s="372"/>
      <c r="O792" s="372"/>
      <c r="P792" s="372"/>
      <c r="Q792" s="372"/>
      <c r="R792" s="372"/>
      <c r="S792" s="372"/>
      <c r="T792" s="372"/>
      <c r="U792" s="372"/>
      <c r="V792" s="372"/>
      <c r="W792" s="372"/>
      <c r="X792" s="372"/>
      <c r="Y792" s="372"/>
      <c r="Z792" s="372"/>
      <c r="AA792" s="372"/>
    </row>
    <row r="793" spans="1:27" s="928" customFormat="1" ht="16.5" customHeight="1" x14ac:dyDescent="0.35">
      <c r="A793" s="929"/>
      <c r="B793" s="927"/>
      <c r="C793" s="375"/>
      <c r="D793" s="375"/>
      <c r="E793" s="372" t="s">
        <v>1461</v>
      </c>
      <c r="F793" s="372"/>
      <c r="G793" s="372"/>
      <c r="H793" s="372"/>
      <c r="I793" s="372"/>
      <c r="J793" s="372"/>
      <c r="K793" s="372"/>
      <c r="L793" s="372"/>
      <c r="M793" s="372"/>
      <c r="N793" s="372"/>
      <c r="O793" s="372"/>
      <c r="P793" s="372"/>
      <c r="Q793" s="372"/>
      <c r="R793" s="372"/>
      <c r="S793" s="372"/>
      <c r="T793" s="372"/>
      <c r="U793" s="372"/>
      <c r="V793" s="372"/>
      <c r="W793" s="372"/>
      <c r="X793" s="372"/>
      <c r="Y793" s="372"/>
      <c r="Z793" s="372"/>
      <c r="AA793" s="372"/>
    </row>
    <row r="794" spans="1:27" s="928" customFormat="1" ht="16.5" customHeight="1" x14ac:dyDescent="0.3">
      <c r="A794" s="929"/>
      <c r="B794" s="927"/>
      <c r="C794" s="375"/>
      <c r="D794" s="375"/>
      <c r="E794" s="372"/>
      <c r="F794" s="372"/>
      <c r="G794" s="372"/>
      <c r="H794" s="372"/>
      <c r="I794" s="372"/>
      <c r="J794" s="372"/>
      <c r="K794" s="372"/>
      <c r="L794" s="372"/>
      <c r="P794" s="372"/>
      <c r="Q794" s="372"/>
      <c r="R794" s="372"/>
      <c r="S794" s="372"/>
      <c r="T794" s="372"/>
      <c r="U794" s="372"/>
      <c r="V794" s="372"/>
      <c r="W794" s="372"/>
      <c r="X794" s="372"/>
      <c r="Y794" s="372"/>
      <c r="Z794" s="372"/>
      <c r="AA794" s="372"/>
    </row>
    <row r="795" spans="1:27" s="928" customFormat="1" ht="16.5" customHeight="1" x14ac:dyDescent="0.35">
      <c r="A795" s="929"/>
      <c r="B795" s="927"/>
      <c r="C795" s="375"/>
      <c r="D795" s="375"/>
      <c r="E795" s="385" t="s">
        <v>1468</v>
      </c>
      <c r="F795" s="372"/>
      <c r="G795" s="372"/>
      <c r="H795" s="372"/>
      <c r="I795" s="372"/>
      <c r="J795" s="372"/>
      <c r="K795" s="372"/>
      <c r="L795" s="372"/>
      <c r="P795" s="372"/>
      <c r="Q795" s="372"/>
      <c r="R795" s="372"/>
      <c r="S795" s="372"/>
      <c r="T795" s="372"/>
      <c r="U795" s="372"/>
      <c r="V795" s="372"/>
      <c r="W795" s="372"/>
      <c r="X795" s="372"/>
      <c r="Y795" s="372"/>
      <c r="Z795" s="372"/>
      <c r="AA795" s="372"/>
    </row>
    <row r="796" spans="1:27" s="928" customFormat="1" ht="16.5" customHeight="1" x14ac:dyDescent="0.3">
      <c r="A796" s="929"/>
      <c r="B796" s="927"/>
      <c r="C796" s="375"/>
      <c r="D796" s="375"/>
      <c r="E796" s="385"/>
      <c r="F796" s="372"/>
      <c r="G796" s="372"/>
      <c r="H796" s="372"/>
      <c r="I796" s="372"/>
      <c r="J796" s="372"/>
      <c r="K796" s="372"/>
      <c r="L796" s="372"/>
      <c r="P796" s="372"/>
      <c r="Q796" s="372"/>
      <c r="R796" s="372"/>
      <c r="S796" s="372"/>
      <c r="T796" s="372"/>
      <c r="U796" s="372"/>
      <c r="V796" s="372"/>
      <c r="W796" s="372"/>
      <c r="X796" s="372"/>
      <c r="Y796" s="372"/>
      <c r="Z796" s="372"/>
      <c r="AA796" s="372"/>
    </row>
    <row r="797" spans="1:27" s="928" customFormat="1" ht="16.5" customHeight="1" x14ac:dyDescent="0.3">
      <c r="A797" s="929"/>
      <c r="B797" s="927"/>
      <c r="C797" s="375"/>
      <c r="D797" s="375"/>
      <c r="E797" s="980" t="s">
        <v>1458</v>
      </c>
      <c r="F797" s="372"/>
      <c r="G797" s="372"/>
      <c r="H797" s="372"/>
      <c r="I797" s="372"/>
      <c r="J797" s="372"/>
      <c r="K797" s="372"/>
      <c r="L797" s="372"/>
      <c r="M797" s="372"/>
      <c r="V797" s="372"/>
      <c r="W797" s="372"/>
      <c r="X797" s="372"/>
      <c r="Y797" s="372"/>
      <c r="Z797" s="372"/>
      <c r="AA797" s="372"/>
    </row>
    <row r="798" spans="1:27" s="928" customFormat="1" ht="16.5" customHeight="1" x14ac:dyDescent="0.3">
      <c r="A798" s="929"/>
      <c r="B798" s="927"/>
      <c r="C798" s="375"/>
      <c r="D798" s="375"/>
      <c r="E798" s="1959" t="s">
        <v>1459</v>
      </c>
      <c r="F798" s="1959"/>
      <c r="G798" s="926" t="s">
        <v>2</v>
      </c>
      <c r="H798" s="1959" t="s">
        <v>740</v>
      </c>
      <c r="I798" s="1959"/>
      <c r="J798" s="372"/>
      <c r="K798" s="372"/>
      <c r="L798" s="372"/>
      <c r="M798" s="372"/>
      <c r="V798" s="372"/>
      <c r="W798" s="372"/>
      <c r="X798" s="372"/>
      <c r="Y798" s="372"/>
      <c r="Z798" s="372"/>
      <c r="AA798" s="372"/>
    </row>
    <row r="799" spans="1:27" s="928" customFormat="1" ht="16.5" customHeight="1" x14ac:dyDescent="0.3">
      <c r="A799" s="929"/>
      <c r="B799" s="927"/>
      <c r="C799" s="375"/>
      <c r="D799" s="375"/>
      <c r="E799" s="957" t="s">
        <v>1469</v>
      </c>
      <c r="F799" s="958"/>
      <c r="G799" s="945">
        <v>0.12</v>
      </c>
      <c r="H799" s="1979" t="s">
        <v>2007</v>
      </c>
      <c r="I799" s="1980"/>
      <c r="J799" s="372"/>
      <c r="K799" s="372"/>
      <c r="L799" s="372"/>
      <c r="M799" s="372"/>
      <c r="V799" s="372"/>
      <c r="W799" s="372"/>
      <c r="X799" s="372"/>
      <c r="Y799" s="372"/>
      <c r="Z799" s="372"/>
      <c r="AA799" s="372"/>
    </row>
    <row r="800" spans="1:27" s="928" customFormat="1" x14ac:dyDescent="0.3">
      <c r="A800" s="929"/>
      <c r="B800" s="927"/>
      <c r="C800" s="375"/>
      <c r="D800" s="375"/>
      <c r="E800" s="957" t="s">
        <v>1470</v>
      </c>
      <c r="F800" s="958"/>
      <c r="G800" s="964">
        <v>23</v>
      </c>
      <c r="H800" s="1979" t="s">
        <v>1471</v>
      </c>
      <c r="I800" s="1980"/>
      <c r="J800" s="372"/>
      <c r="K800" s="372"/>
      <c r="L800" s="372"/>
      <c r="M800" s="372"/>
      <c r="N800" s="372"/>
      <c r="O800" s="372"/>
      <c r="P800" s="372"/>
      <c r="Q800" s="372"/>
      <c r="R800" s="372"/>
      <c r="S800" s="372"/>
      <c r="T800" s="372"/>
      <c r="U800" s="372"/>
      <c r="V800" s="372"/>
      <c r="W800" s="372"/>
      <c r="X800" s="372"/>
      <c r="Y800" s="372"/>
      <c r="Z800" s="372"/>
      <c r="AA800" s="372"/>
    </row>
    <row r="801" spans="1:27" s="928" customFormat="1" ht="16.5" customHeight="1" x14ac:dyDescent="0.3">
      <c r="A801" s="929"/>
      <c r="B801" s="927"/>
      <c r="C801" s="375"/>
      <c r="D801" s="375"/>
      <c r="E801" s="1537" t="s">
        <v>2451</v>
      </c>
      <c r="F801" s="1537"/>
      <c r="G801" s="1537"/>
      <c r="H801" s="1537"/>
      <c r="I801" s="1537"/>
      <c r="J801" s="1537"/>
      <c r="K801" s="1537"/>
      <c r="L801" s="1537"/>
      <c r="M801" s="1537"/>
      <c r="N801" s="1550"/>
      <c r="O801" s="372"/>
      <c r="P801" s="372"/>
      <c r="Q801" s="372"/>
      <c r="R801" s="372"/>
      <c r="S801" s="372"/>
      <c r="T801" s="372"/>
      <c r="U801" s="372"/>
      <c r="V801" s="372"/>
      <c r="W801" s="372"/>
      <c r="X801" s="372"/>
      <c r="Y801" s="372"/>
      <c r="Z801" s="372"/>
      <c r="AA801" s="372"/>
    </row>
    <row r="802" spans="1:27" s="928" customFormat="1" ht="16.5" customHeight="1" x14ac:dyDescent="0.35">
      <c r="A802" s="929"/>
      <c r="B802" s="927"/>
      <c r="C802" s="375"/>
      <c r="D802" s="375"/>
      <c r="E802" s="372" t="s">
        <v>1461</v>
      </c>
      <c r="F802" s="372"/>
      <c r="G802" s="372"/>
      <c r="H802" s="372"/>
      <c r="I802" s="372"/>
      <c r="J802" s="372"/>
      <c r="K802" s="372"/>
      <c r="L802" s="372"/>
      <c r="M802" s="372"/>
      <c r="N802" s="372"/>
      <c r="O802" s="372"/>
      <c r="P802" s="372"/>
      <c r="Q802" s="372"/>
      <c r="R802" s="372"/>
      <c r="S802" s="372"/>
      <c r="T802" s="372"/>
      <c r="U802" s="372"/>
      <c r="V802" s="372"/>
      <c r="W802" s="372"/>
      <c r="X802" s="372"/>
      <c r="Y802" s="372"/>
      <c r="Z802" s="372"/>
      <c r="AA802" s="372"/>
    </row>
    <row r="803" spans="1:27" s="928" customFormat="1" ht="16.5" customHeight="1" x14ac:dyDescent="0.3">
      <c r="A803" s="929"/>
      <c r="B803" s="927"/>
      <c r="C803" s="375"/>
      <c r="D803" s="375"/>
      <c r="E803" s="372"/>
      <c r="F803" s="372"/>
      <c r="G803" s="372"/>
      <c r="H803" s="372"/>
      <c r="I803" s="372"/>
      <c r="J803" s="372"/>
      <c r="K803" s="372"/>
      <c r="L803" s="372"/>
      <c r="M803" s="372"/>
      <c r="N803" s="372"/>
      <c r="O803" s="372"/>
      <c r="P803" s="372"/>
      <c r="Q803" s="372"/>
      <c r="R803" s="372"/>
      <c r="S803" s="372"/>
      <c r="T803" s="372"/>
      <c r="U803" s="372"/>
      <c r="V803" s="372"/>
      <c r="W803" s="372"/>
      <c r="X803" s="372"/>
      <c r="Y803" s="372"/>
      <c r="Z803" s="372"/>
      <c r="AA803" s="372"/>
    </row>
    <row r="804" spans="1:27" s="928" customFormat="1" ht="16.5" customHeight="1" x14ac:dyDescent="0.35">
      <c r="A804" s="929"/>
      <c r="B804" s="927"/>
      <c r="C804" s="375"/>
      <c r="D804" s="375"/>
      <c r="E804" s="385" t="s">
        <v>2046</v>
      </c>
      <c r="F804" s="372"/>
      <c r="G804" s="372"/>
      <c r="H804" s="372"/>
      <c r="I804" s="372"/>
      <c r="J804" s="372"/>
      <c r="K804" s="372"/>
      <c r="L804" s="372"/>
      <c r="M804" s="372"/>
      <c r="N804" s="372"/>
      <c r="O804" s="372"/>
      <c r="P804" s="372"/>
      <c r="Q804" s="372"/>
      <c r="R804" s="372"/>
      <c r="S804" s="372"/>
      <c r="T804" s="372"/>
      <c r="U804" s="372"/>
      <c r="V804" s="372"/>
      <c r="W804" s="372"/>
      <c r="X804" s="372"/>
      <c r="Y804" s="372"/>
      <c r="Z804" s="372"/>
      <c r="AA804" s="372"/>
    </row>
    <row r="805" spans="1:27" s="928" customFormat="1" ht="16.5" customHeight="1" x14ac:dyDescent="0.3">
      <c r="A805" s="929"/>
      <c r="B805" s="927"/>
      <c r="C805" s="375"/>
      <c r="D805" s="375"/>
      <c r="E805" s="372"/>
      <c r="F805" s="372"/>
      <c r="G805" s="372"/>
      <c r="H805" s="372"/>
      <c r="I805" s="372"/>
      <c r="J805" s="372"/>
      <c r="K805" s="372"/>
      <c r="L805" s="372"/>
      <c r="M805" s="372"/>
      <c r="N805" s="372"/>
      <c r="O805" s="372"/>
      <c r="P805" s="372"/>
      <c r="Q805" s="372"/>
      <c r="R805" s="372"/>
      <c r="S805" s="372"/>
      <c r="T805" s="372"/>
      <c r="U805" s="372"/>
      <c r="V805" s="372"/>
      <c r="W805" s="372"/>
      <c r="X805" s="372"/>
      <c r="Y805" s="372"/>
      <c r="Z805" s="372"/>
      <c r="AA805" s="372"/>
    </row>
    <row r="806" spans="1:27" s="928" customFormat="1" ht="16.5" customHeight="1" x14ac:dyDescent="0.3">
      <c r="A806" s="929"/>
      <c r="B806" s="927"/>
      <c r="C806" s="375"/>
      <c r="D806" s="375"/>
      <c r="E806" s="980" t="s">
        <v>1458</v>
      </c>
      <c r="F806" s="372"/>
      <c r="G806" s="372"/>
      <c r="H806" s="372"/>
      <c r="I806" s="372"/>
      <c r="J806" s="372"/>
      <c r="K806" s="372"/>
      <c r="L806" s="372"/>
      <c r="M806" s="372"/>
      <c r="N806" s="372"/>
      <c r="O806" s="372"/>
      <c r="P806" s="372"/>
      <c r="Q806" s="372"/>
      <c r="R806" s="372"/>
      <c r="S806" s="372"/>
      <c r="T806" s="372"/>
      <c r="U806" s="372"/>
      <c r="V806" s="372"/>
      <c r="W806" s="372"/>
      <c r="X806" s="372"/>
      <c r="Y806" s="372"/>
      <c r="Z806" s="372"/>
      <c r="AA806" s="372"/>
    </row>
    <row r="807" spans="1:27" s="928" customFormat="1" ht="16.5" customHeight="1" x14ac:dyDescent="0.35">
      <c r="A807" s="929"/>
      <c r="B807" s="927"/>
      <c r="C807" s="375"/>
      <c r="D807" s="375"/>
      <c r="E807" s="372" t="s">
        <v>2011</v>
      </c>
      <c r="F807" s="372"/>
      <c r="G807" s="372"/>
      <c r="H807" s="372"/>
      <c r="I807" s="372"/>
      <c r="J807" s="372"/>
      <c r="K807" s="372"/>
      <c r="L807" s="372"/>
      <c r="M807" s="372"/>
      <c r="N807" s="372"/>
      <c r="O807" s="372"/>
      <c r="P807" s="372"/>
      <c r="Q807" s="372"/>
      <c r="R807" s="372"/>
      <c r="S807" s="372"/>
      <c r="T807" s="372"/>
      <c r="U807" s="372"/>
      <c r="V807" s="372"/>
      <c r="W807" s="372"/>
      <c r="X807" s="372"/>
      <c r="Y807" s="372"/>
      <c r="Z807" s="372"/>
      <c r="AA807" s="372"/>
    </row>
    <row r="808" spans="1:27" s="928" customFormat="1" ht="16.5" customHeight="1" x14ac:dyDescent="0.3">
      <c r="A808" s="929"/>
      <c r="B808" s="927"/>
      <c r="C808" s="375"/>
      <c r="D808" s="375"/>
      <c r="E808" s="372"/>
      <c r="F808" s="372"/>
      <c r="G808" s="372"/>
      <c r="H808" s="372"/>
      <c r="I808" s="372"/>
      <c r="J808" s="372"/>
      <c r="K808" s="372"/>
      <c r="L808" s="372"/>
      <c r="M808" s="372"/>
      <c r="N808" s="372"/>
      <c r="O808" s="372"/>
      <c r="P808" s="372"/>
      <c r="Q808" s="372"/>
      <c r="R808" s="372"/>
      <c r="S808" s="372"/>
      <c r="T808" s="372"/>
      <c r="U808" s="372"/>
      <c r="V808" s="372"/>
      <c r="W808" s="372"/>
      <c r="X808" s="372"/>
      <c r="Y808" s="372"/>
      <c r="Z808" s="372"/>
      <c r="AA808" s="372"/>
    </row>
    <row r="809" spans="1:27" s="928" customFormat="1" ht="16.5" customHeight="1" x14ac:dyDescent="0.3">
      <c r="A809" s="929"/>
      <c r="B809" s="927"/>
      <c r="C809" s="375"/>
      <c r="D809" s="375"/>
      <c r="E809" s="980" t="s">
        <v>778</v>
      </c>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row>
    <row r="810" spans="1:27" s="928" customFormat="1" ht="16.5" customHeight="1" x14ac:dyDescent="0.3">
      <c r="A810" s="929"/>
      <c r="B810" s="927"/>
      <c r="C810" s="375"/>
      <c r="D810" s="375"/>
      <c r="E810" s="1971" t="s">
        <v>1473</v>
      </c>
      <c r="F810" s="1932" t="s">
        <v>1474</v>
      </c>
      <c r="G810" s="1934"/>
      <c r="H810" s="372"/>
      <c r="I810" s="372"/>
      <c r="J810" s="372"/>
      <c r="K810" s="372"/>
      <c r="L810" s="372"/>
      <c r="M810" s="372"/>
      <c r="N810" s="372"/>
      <c r="O810" s="372"/>
      <c r="P810" s="372"/>
      <c r="Q810" s="372"/>
      <c r="R810" s="372"/>
      <c r="S810" s="372"/>
      <c r="T810" s="372"/>
      <c r="U810" s="372"/>
      <c r="V810" s="372"/>
      <c r="W810" s="372"/>
      <c r="X810" s="372"/>
      <c r="Y810" s="372"/>
      <c r="Z810" s="372"/>
      <c r="AA810" s="372"/>
    </row>
    <row r="811" spans="1:27" s="928" customFormat="1" ht="31.5" customHeight="1" x14ac:dyDescent="0.3">
      <c r="A811" s="929"/>
      <c r="B811" s="927"/>
      <c r="C811" s="375"/>
      <c r="D811" s="375"/>
      <c r="E811" s="1972"/>
      <c r="F811" s="1059" t="s">
        <v>2012</v>
      </c>
      <c r="G811" s="1059" t="s">
        <v>2013</v>
      </c>
      <c r="H811" s="372"/>
      <c r="I811" s="372"/>
      <c r="J811" s="372"/>
      <c r="K811" s="372"/>
      <c r="L811" s="372"/>
      <c r="M811" s="372"/>
      <c r="N811" s="372"/>
      <c r="O811" s="372"/>
      <c r="P811" s="372"/>
      <c r="Q811" s="372"/>
      <c r="R811" s="372"/>
      <c r="S811" s="372"/>
      <c r="T811" s="372"/>
      <c r="U811" s="372"/>
      <c r="V811" s="372"/>
      <c r="W811" s="372"/>
      <c r="X811" s="372"/>
      <c r="Y811" s="372"/>
      <c r="Z811" s="372"/>
      <c r="AA811" s="372"/>
    </row>
    <row r="812" spans="1:27" s="928" customFormat="1" ht="16.5" customHeight="1" x14ac:dyDescent="0.3">
      <c r="A812" s="929"/>
      <c r="B812" s="927"/>
      <c r="C812" s="375"/>
      <c r="D812" s="375"/>
      <c r="E812" s="955" t="s">
        <v>1372</v>
      </c>
      <c r="F812" s="954">
        <v>2.7</v>
      </c>
      <c r="G812" s="954">
        <v>7.0000000000000007E-2</v>
      </c>
      <c r="H812" s="372"/>
      <c r="I812" s="372"/>
      <c r="J812" s="372"/>
      <c r="K812" s="372"/>
      <c r="L812" s="372"/>
      <c r="M812" s="372"/>
      <c r="N812" s="372"/>
      <c r="O812" s="372"/>
      <c r="P812" s="372"/>
      <c r="Q812" s="372"/>
      <c r="R812" s="372"/>
      <c r="S812" s="372"/>
      <c r="T812" s="372"/>
      <c r="U812" s="372"/>
      <c r="V812" s="372"/>
      <c r="W812" s="372"/>
      <c r="X812" s="372"/>
      <c r="Y812" s="372"/>
      <c r="Z812" s="372"/>
      <c r="AA812" s="372"/>
    </row>
    <row r="813" spans="1:27" s="928" customFormat="1" ht="16.5" customHeight="1" x14ac:dyDescent="0.3">
      <c r="A813" s="929"/>
      <c r="B813" s="927"/>
      <c r="C813" s="375"/>
      <c r="D813" s="375"/>
      <c r="E813" s="955" t="s">
        <v>1373</v>
      </c>
      <c r="F813" s="954">
        <v>2.7</v>
      </c>
      <c r="G813" s="954">
        <v>7.0000000000000007E-2</v>
      </c>
      <c r="H813" s="372"/>
      <c r="I813" s="372"/>
      <c r="J813" s="372"/>
      <c r="K813" s="372"/>
      <c r="L813" s="372"/>
      <c r="M813" s="372"/>
      <c r="N813" s="372"/>
      <c r="O813" s="372"/>
      <c r="P813" s="372"/>
      <c r="Q813" s="372"/>
      <c r="R813" s="372"/>
      <c r="S813" s="372"/>
      <c r="T813" s="372"/>
      <c r="U813" s="372"/>
      <c r="V813" s="372"/>
      <c r="W813" s="372"/>
      <c r="X813" s="372"/>
      <c r="Y813" s="372"/>
      <c r="Z813" s="372"/>
      <c r="AA813" s="372"/>
    </row>
    <row r="814" spans="1:27" s="928" customFormat="1" ht="16.5" customHeight="1" x14ac:dyDescent="0.3">
      <c r="A814" s="929"/>
      <c r="B814" s="927"/>
      <c r="C814" s="375"/>
      <c r="D814" s="375"/>
      <c r="E814" s="955" t="s">
        <v>1374</v>
      </c>
      <c r="F814" s="954">
        <v>2.7</v>
      </c>
      <c r="G814" s="954">
        <v>7.0000000000000007E-2</v>
      </c>
      <c r="H814" s="372"/>
      <c r="I814" s="372"/>
      <c r="J814" s="372"/>
      <c r="K814" s="372"/>
      <c r="L814" s="372"/>
      <c r="M814" s="372"/>
      <c r="N814" s="372"/>
      <c r="O814" s="372"/>
      <c r="P814" s="372"/>
      <c r="Q814" s="372"/>
      <c r="R814" s="372"/>
      <c r="S814" s="372"/>
      <c r="T814" s="372"/>
      <c r="U814" s="372"/>
      <c r="V814" s="372"/>
      <c r="W814" s="372"/>
      <c r="X814" s="372"/>
      <c r="Y814" s="372"/>
      <c r="Z814" s="372"/>
      <c r="AA814" s="372"/>
    </row>
    <row r="815" spans="1:27" s="928" customFormat="1" ht="16.5" customHeight="1" x14ac:dyDescent="0.3">
      <c r="A815" s="929"/>
      <c r="B815" s="927"/>
      <c r="C815" s="375"/>
      <c r="D815" s="375"/>
      <c r="E815" s="955" t="s">
        <v>1375</v>
      </c>
      <c r="F815" s="954">
        <v>2.7</v>
      </c>
      <c r="G815" s="954">
        <v>7.0000000000000007E-2</v>
      </c>
      <c r="H815" s="372"/>
      <c r="I815" s="372"/>
      <c r="J815" s="372"/>
      <c r="K815" s="372"/>
      <c r="L815" s="372"/>
      <c r="M815" s="372"/>
      <c r="N815" s="372"/>
      <c r="O815" s="372"/>
      <c r="P815" s="372"/>
      <c r="Q815" s="372"/>
      <c r="R815" s="372"/>
      <c r="S815" s="372"/>
      <c r="T815" s="372"/>
      <c r="U815" s="372"/>
      <c r="V815" s="372"/>
      <c r="W815" s="372"/>
      <c r="X815" s="372"/>
      <c r="Y815" s="372"/>
      <c r="Z815" s="372"/>
      <c r="AA815" s="372"/>
    </row>
    <row r="816" spans="1:27" s="928" customFormat="1" ht="16.5" customHeight="1" x14ac:dyDescent="0.3">
      <c r="A816" s="929"/>
      <c r="B816" s="927"/>
      <c r="C816" s="375"/>
      <c r="D816" s="375"/>
      <c r="E816" s="955" t="s">
        <v>1376</v>
      </c>
      <c r="F816" s="954">
        <v>2.7</v>
      </c>
      <c r="G816" s="954">
        <v>7.0000000000000007E-2</v>
      </c>
      <c r="H816" s="372"/>
      <c r="I816" s="372"/>
      <c r="J816" s="372"/>
      <c r="S816" s="372"/>
      <c r="T816" s="372"/>
      <c r="U816" s="372"/>
      <c r="V816" s="372"/>
      <c r="W816" s="372"/>
      <c r="X816" s="372"/>
      <c r="Y816" s="372"/>
      <c r="Z816" s="372"/>
      <c r="AA816" s="372"/>
    </row>
    <row r="817" spans="1:27" s="928" customFormat="1" ht="16.5" customHeight="1" x14ac:dyDescent="0.3">
      <c r="A817" s="929"/>
      <c r="B817" s="927"/>
      <c r="C817" s="375"/>
      <c r="D817" s="375"/>
      <c r="E817" s="955" t="s">
        <v>1377</v>
      </c>
      <c r="F817" s="954">
        <v>2.7</v>
      </c>
      <c r="G817" s="954">
        <v>7.0000000000000007E-2</v>
      </c>
      <c r="H817" s="372"/>
      <c r="I817" s="372"/>
      <c r="J817" s="372"/>
      <c r="S817" s="372"/>
      <c r="T817" s="372"/>
      <c r="U817" s="372"/>
      <c r="V817" s="372"/>
      <c r="W817" s="372"/>
      <c r="X817" s="372"/>
      <c r="Y817" s="372"/>
      <c r="Z817" s="372"/>
      <c r="AA817" s="372"/>
    </row>
    <row r="818" spans="1:27" s="928" customFormat="1" ht="16.5" customHeight="1" x14ac:dyDescent="0.3">
      <c r="A818" s="929"/>
      <c r="B818" s="927"/>
      <c r="C818" s="375"/>
      <c r="D818" s="375"/>
      <c r="E818" s="955" t="s">
        <v>1379</v>
      </c>
      <c r="F818" s="954">
        <v>2.7</v>
      </c>
      <c r="G818" s="954">
        <v>7.0000000000000007E-2</v>
      </c>
      <c r="H818" s="372"/>
      <c r="I818" s="372"/>
      <c r="J818" s="372"/>
      <c r="S818" s="372"/>
      <c r="T818" s="372"/>
      <c r="U818" s="372"/>
      <c r="V818" s="372"/>
      <c r="W818" s="372"/>
      <c r="X818" s="372"/>
      <c r="Y818" s="372"/>
      <c r="Z818" s="372"/>
      <c r="AA818" s="372"/>
    </row>
    <row r="819" spans="1:27" s="928" customFormat="1" ht="16.5" customHeight="1" x14ac:dyDescent="0.3">
      <c r="A819" s="929"/>
      <c r="B819" s="927"/>
      <c r="C819" s="375"/>
      <c r="D819" s="375"/>
      <c r="E819" s="955" t="s">
        <v>1380</v>
      </c>
      <c r="F819" s="954">
        <v>2.7</v>
      </c>
      <c r="G819" s="954">
        <v>7.0000000000000007E-2</v>
      </c>
      <c r="H819" s="372"/>
      <c r="I819" s="372"/>
      <c r="J819" s="372"/>
      <c r="K819" s="372"/>
      <c r="L819" s="372"/>
      <c r="M819" s="372"/>
      <c r="N819" s="372"/>
      <c r="O819" s="372"/>
      <c r="P819" s="372"/>
      <c r="Q819" s="372"/>
      <c r="R819" s="372"/>
      <c r="S819" s="372"/>
      <c r="T819" s="372"/>
      <c r="U819" s="372"/>
      <c r="V819" s="372"/>
      <c r="W819" s="372"/>
      <c r="X819" s="372"/>
      <c r="Y819" s="372"/>
      <c r="Z819" s="372"/>
      <c r="AA819" s="372"/>
    </row>
    <row r="820" spans="1:27" s="928" customFormat="1" ht="16.5" customHeight="1" x14ac:dyDescent="0.3">
      <c r="A820" s="929"/>
      <c r="B820" s="927"/>
      <c r="C820" s="375"/>
      <c r="D820" s="375"/>
      <c r="E820" s="955" t="s">
        <v>1382</v>
      </c>
      <c r="F820" s="954">
        <v>2.7</v>
      </c>
      <c r="G820" s="954">
        <v>7.0000000000000007E-2</v>
      </c>
      <c r="H820" s="372"/>
      <c r="I820" s="372"/>
      <c r="J820" s="372"/>
      <c r="K820" s="372"/>
      <c r="L820" s="372"/>
      <c r="M820" s="372"/>
      <c r="N820" s="372"/>
      <c r="O820" s="372"/>
      <c r="P820" s="372"/>
      <c r="Q820" s="372"/>
      <c r="R820" s="372"/>
      <c r="S820" s="372"/>
      <c r="T820" s="372"/>
      <c r="U820" s="372"/>
      <c r="V820" s="372"/>
      <c r="W820" s="372"/>
      <c r="X820" s="372"/>
      <c r="Y820" s="372"/>
      <c r="Z820" s="372"/>
      <c r="AA820" s="372"/>
    </row>
    <row r="821" spans="1:27" s="928" customFormat="1" ht="16.5" customHeight="1" x14ac:dyDescent="0.3">
      <c r="A821" s="929"/>
      <c r="B821" s="927"/>
      <c r="C821" s="375"/>
      <c r="D821" s="375"/>
      <c r="E821" s="955" t="s">
        <v>1384</v>
      </c>
      <c r="F821" s="954">
        <v>2.7</v>
      </c>
      <c r="G821" s="954">
        <v>7.0000000000000007E-2</v>
      </c>
      <c r="H821" s="372"/>
      <c r="I821" s="372"/>
      <c r="J821" s="372"/>
      <c r="K821" s="372"/>
      <c r="L821" s="372"/>
      <c r="M821" s="372"/>
      <c r="N821" s="372"/>
      <c r="O821" s="372"/>
      <c r="P821" s="372"/>
      <c r="Q821" s="372"/>
      <c r="R821" s="372"/>
      <c r="S821" s="372"/>
      <c r="T821" s="372"/>
      <c r="U821" s="372"/>
      <c r="V821" s="372"/>
      <c r="W821" s="372"/>
      <c r="X821" s="372"/>
      <c r="Y821" s="372"/>
      <c r="Z821" s="372"/>
      <c r="AA821" s="372"/>
    </row>
    <row r="822" spans="1:27" s="928" customFormat="1" ht="16.5" customHeight="1" x14ac:dyDescent="0.3">
      <c r="A822" s="929"/>
      <c r="B822" s="927"/>
      <c r="C822" s="375"/>
      <c r="D822" s="375"/>
      <c r="E822" s="955" t="s">
        <v>1386</v>
      </c>
      <c r="F822" s="954">
        <v>2.7</v>
      </c>
      <c r="G822" s="954">
        <v>7.0000000000000007E-2</v>
      </c>
      <c r="H822" s="372"/>
      <c r="I822" s="372"/>
      <c r="J822" s="372"/>
      <c r="K822" s="372"/>
      <c r="L822" s="372"/>
      <c r="M822" s="372"/>
      <c r="N822" s="372"/>
      <c r="O822" s="372"/>
      <c r="P822" s="372"/>
      <c r="Q822" s="372"/>
      <c r="R822" s="372"/>
      <c r="S822" s="372"/>
      <c r="T822" s="372"/>
      <c r="U822" s="372"/>
      <c r="V822" s="372"/>
      <c r="W822" s="372"/>
      <c r="X822" s="372"/>
      <c r="Y822" s="372"/>
      <c r="Z822" s="372"/>
      <c r="AA822" s="372"/>
    </row>
    <row r="823" spans="1:27" s="928" customFormat="1" ht="16.5" customHeight="1" x14ac:dyDescent="0.3">
      <c r="A823" s="929"/>
      <c r="B823" s="927"/>
      <c r="C823" s="375"/>
      <c r="D823" s="375"/>
      <c r="E823" s="955" t="s">
        <v>1388</v>
      </c>
      <c r="F823" s="954">
        <v>2.7</v>
      </c>
      <c r="G823" s="954">
        <v>7.0000000000000007E-2</v>
      </c>
      <c r="H823" s="372"/>
      <c r="I823" s="372"/>
      <c r="J823" s="372"/>
      <c r="K823" s="372"/>
      <c r="L823" s="372"/>
      <c r="M823" s="372"/>
      <c r="N823" s="372"/>
      <c r="O823" s="372"/>
      <c r="P823" s="372"/>
      <c r="Q823" s="372"/>
      <c r="R823" s="372"/>
      <c r="S823" s="372"/>
      <c r="T823" s="372"/>
      <c r="U823" s="372"/>
      <c r="V823" s="372"/>
      <c r="W823" s="372"/>
      <c r="X823" s="372"/>
      <c r="Y823" s="372"/>
      <c r="Z823" s="372"/>
      <c r="AA823" s="372"/>
    </row>
    <row r="824" spans="1:27" s="928" customFormat="1" ht="16.5" customHeight="1" x14ac:dyDescent="0.3">
      <c r="A824" s="929"/>
      <c r="B824" s="927"/>
      <c r="C824" s="375"/>
      <c r="D824" s="375"/>
      <c r="E824" s="955" t="s">
        <v>1389</v>
      </c>
      <c r="F824" s="954">
        <v>2.7</v>
      </c>
      <c r="G824" s="954">
        <v>7.0000000000000007E-2</v>
      </c>
      <c r="H824" s="372"/>
      <c r="I824" s="372"/>
      <c r="J824" s="372"/>
      <c r="K824" s="372"/>
      <c r="L824" s="372"/>
      <c r="M824" s="372"/>
      <c r="N824" s="372"/>
      <c r="O824" s="372"/>
      <c r="P824" s="372"/>
      <c r="Q824" s="372"/>
      <c r="R824" s="372"/>
      <c r="S824" s="372"/>
      <c r="T824" s="372"/>
      <c r="U824" s="372"/>
      <c r="V824" s="372"/>
      <c r="W824" s="372"/>
      <c r="X824" s="372"/>
      <c r="Y824" s="372"/>
      <c r="Z824" s="372"/>
      <c r="AA824" s="372"/>
    </row>
    <row r="825" spans="1:27" s="928" customFormat="1" ht="16.5" customHeight="1" x14ac:dyDescent="0.3">
      <c r="A825" s="929"/>
      <c r="B825" s="927"/>
      <c r="C825" s="375"/>
      <c r="D825" s="375"/>
      <c r="E825" s="955" t="s">
        <v>1391</v>
      </c>
      <c r="F825" s="954">
        <v>2.7</v>
      </c>
      <c r="G825" s="954">
        <v>7.0000000000000007E-2</v>
      </c>
      <c r="H825" s="372"/>
      <c r="I825" s="372"/>
      <c r="J825" s="372"/>
      <c r="K825" s="372"/>
      <c r="L825" s="372"/>
      <c r="M825" s="372"/>
      <c r="N825" s="372"/>
      <c r="O825" s="372"/>
      <c r="P825" s="372"/>
      <c r="Q825" s="372"/>
      <c r="R825" s="372"/>
      <c r="S825" s="372"/>
      <c r="T825" s="372"/>
      <c r="U825" s="372"/>
      <c r="V825" s="372"/>
      <c r="W825" s="372"/>
      <c r="X825" s="372"/>
      <c r="Y825" s="372"/>
      <c r="Z825" s="372"/>
      <c r="AA825" s="372"/>
    </row>
    <row r="826" spans="1:27" s="928" customFormat="1" ht="16.5" customHeight="1" x14ac:dyDescent="0.3">
      <c r="A826" s="929"/>
      <c r="B826" s="927"/>
      <c r="C826" s="375"/>
      <c r="D826" s="375"/>
      <c r="E826" s="955" t="s">
        <v>1392</v>
      </c>
      <c r="F826" s="954">
        <v>2</v>
      </c>
      <c r="G826" s="954">
        <v>0.15</v>
      </c>
      <c r="H826" s="372"/>
      <c r="I826" s="372"/>
      <c r="J826" s="372"/>
      <c r="K826" s="372"/>
      <c r="L826" s="372"/>
      <c r="M826" s="372"/>
      <c r="N826" s="372"/>
      <c r="O826" s="372"/>
      <c r="P826" s="372"/>
      <c r="Q826" s="372"/>
      <c r="R826" s="372"/>
      <c r="S826" s="372"/>
      <c r="T826" s="372"/>
      <c r="U826" s="372"/>
      <c r="V826" s="372"/>
      <c r="W826" s="372"/>
      <c r="X826" s="372"/>
      <c r="Y826" s="372"/>
      <c r="Z826" s="372"/>
      <c r="AA826" s="372"/>
    </row>
    <row r="827" spans="1:27" s="928" customFormat="1" ht="16.5" customHeight="1" x14ac:dyDescent="0.3">
      <c r="A827" s="929"/>
      <c r="B827" s="927"/>
      <c r="C827" s="375"/>
      <c r="D827" s="375"/>
      <c r="E827" s="955" t="s">
        <v>1393</v>
      </c>
      <c r="F827" s="954">
        <v>0.8</v>
      </c>
      <c r="G827" s="954">
        <v>0.15</v>
      </c>
      <c r="H827" s="372"/>
      <c r="I827" s="372"/>
      <c r="J827" s="372"/>
      <c r="K827" s="372"/>
      <c r="L827" s="372"/>
      <c r="M827" s="372"/>
      <c r="N827" s="372"/>
      <c r="O827" s="372"/>
      <c r="P827" s="372"/>
      <c r="Q827" s="372"/>
      <c r="R827" s="372"/>
      <c r="S827" s="372"/>
      <c r="T827" s="372"/>
      <c r="U827" s="372"/>
      <c r="V827" s="372"/>
      <c r="W827" s="372"/>
      <c r="X827" s="372"/>
      <c r="Y827" s="372"/>
      <c r="Z827" s="372"/>
      <c r="AA827" s="372"/>
    </row>
    <row r="828" spans="1:27" s="928" customFormat="1" ht="16.5" customHeight="1" x14ac:dyDescent="0.3">
      <c r="A828" s="929"/>
      <c r="B828" s="927"/>
      <c r="C828" s="375"/>
      <c r="D828" s="375"/>
      <c r="E828" s="955" t="s">
        <v>1394</v>
      </c>
      <c r="F828" s="954">
        <v>1</v>
      </c>
      <c r="G828" s="954">
        <v>0.15</v>
      </c>
      <c r="H828" s="372"/>
      <c r="I828" s="372"/>
      <c r="J828" s="372"/>
      <c r="K828" s="372"/>
      <c r="L828" s="372"/>
      <c r="M828" s="372"/>
      <c r="N828" s="372"/>
      <c r="O828" s="372"/>
      <c r="P828" s="372"/>
      <c r="Q828" s="372"/>
      <c r="R828" s="372"/>
      <c r="S828" s="372"/>
      <c r="T828" s="372"/>
      <c r="U828" s="372"/>
      <c r="V828" s="372"/>
      <c r="W828" s="372"/>
      <c r="X828" s="372"/>
      <c r="Y828" s="372"/>
      <c r="Z828" s="372"/>
      <c r="AA828" s="372"/>
    </row>
    <row r="829" spans="1:27" s="928" customFormat="1" ht="16.5" customHeight="1" x14ac:dyDescent="0.3">
      <c r="A829" s="929"/>
      <c r="B829" s="927"/>
      <c r="C829" s="375"/>
      <c r="D829" s="375"/>
      <c r="E829" s="955" t="s">
        <v>1395</v>
      </c>
      <c r="F829" s="954">
        <v>1.5</v>
      </c>
      <c r="G829" s="954">
        <v>0.15</v>
      </c>
      <c r="H829" s="372"/>
      <c r="I829" s="372"/>
      <c r="J829" s="372"/>
      <c r="K829" s="372"/>
      <c r="L829" s="372"/>
      <c r="M829" s="372"/>
      <c r="N829" s="372"/>
      <c r="O829" s="372"/>
      <c r="P829" s="372"/>
      <c r="Q829" s="372"/>
      <c r="R829" s="372"/>
      <c r="S829" s="372"/>
      <c r="T829" s="372"/>
      <c r="U829" s="372"/>
      <c r="V829" s="372"/>
      <c r="W829" s="372"/>
      <c r="X829" s="372"/>
      <c r="Y829" s="372"/>
      <c r="Z829" s="372"/>
      <c r="AA829" s="372"/>
    </row>
    <row r="830" spans="1:27" s="928" customFormat="1" ht="16.5" customHeight="1" x14ac:dyDescent="0.3">
      <c r="A830" s="929"/>
      <c r="B830" s="927"/>
      <c r="C830" s="375"/>
      <c r="D830" s="375"/>
      <c r="E830" s="955" t="s">
        <v>1396</v>
      </c>
      <c r="F830" s="954">
        <v>1.2</v>
      </c>
      <c r="G830" s="954">
        <v>0.15</v>
      </c>
      <c r="H830" s="372"/>
      <c r="I830" s="372"/>
      <c r="J830" s="372"/>
      <c r="K830" s="372"/>
      <c r="L830" s="372"/>
      <c r="M830" s="372"/>
      <c r="N830" s="372"/>
      <c r="O830" s="372"/>
      <c r="P830" s="372"/>
      <c r="Q830" s="372"/>
      <c r="R830" s="372"/>
      <c r="S830" s="372"/>
      <c r="T830" s="372"/>
      <c r="U830" s="372"/>
      <c r="V830" s="372"/>
      <c r="W830" s="372"/>
      <c r="X830" s="372"/>
      <c r="Y830" s="372"/>
      <c r="Z830" s="372"/>
      <c r="AA830" s="372"/>
    </row>
    <row r="831" spans="1:27" s="928" customFormat="1" ht="16.5" customHeight="1" x14ac:dyDescent="0.3">
      <c r="A831" s="929"/>
      <c r="B831" s="927"/>
      <c r="C831" s="375"/>
      <c r="D831" s="375"/>
      <c r="E831" s="955" t="s">
        <v>1398</v>
      </c>
      <c r="F831" s="954">
        <v>2.7</v>
      </c>
      <c r="G831" s="954">
        <v>7.0000000000000007E-2</v>
      </c>
      <c r="H831" s="372"/>
      <c r="I831" s="372"/>
      <c r="J831" s="372"/>
      <c r="K831" s="372"/>
      <c r="L831" s="372"/>
      <c r="M831" s="372"/>
      <c r="N831" s="372"/>
      <c r="O831" s="372"/>
      <c r="P831" s="372"/>
      <c r="Q831" s="372"/>
      <c r="R831" s="372"/>
      <c r="S831" s="372"/>
      <c r="T831" s="372"/>
      <c r="U831" s="372"/>
      <c r="V831" s="372"/>
      <c r="W831" s="372"/>
      <c r="X831" s="372"/>
      <c r="Y831" s="372"/>
      <c r="Z831" s="372"/>
      <c r="AA831" s="372"/>
    </row>
    <row r="832" spans="1:27" s="928" customFormat="1" ht="16.5" customHeight="1" x14ac:dyDescent="0.3">
      <c r="A832" s="929"/>
      <c r="B832" s="927"/>
      <c r="C832" s="375"/>
      <c r="D832" s="375"/>
      <c r="E832" s="1983" t="s">
        <v>2452</v>
      </c>
      <c r="F832" s="1983"/>
      <c r="G832" s="1983"/>
      <c r="H832" s="1983"/>
      <c r="I832" s="1983"/>
      <c r="J832" s="1983"/>
      <c r="K832" s="1983"/>
      <c r="L832" s="1983"/>
      <c r="M832" s="1983"/>
      <c r="N832" s="1983"/>
      <c r="O832" s="1983"/>
      <c r="P832" s="372"/>
      <c r="Q832" s="372"/>
      <c r="R832" s="372"/>
      <c r="S832" s="372"/>
      <c r="T832" s="372"/>
      <c r="U832" s="372"/>
      <c r="V832" s="372"/>
      <c r="W832" s="372"/>
      <c r="X832" s="372"/>
      <c r="Y832" s="372"/>
      <c r="Z832" s="372"/>
      <c r="AA832" s="372"/>
    </row>
    <row r="833" spans="1:70" s="928" customFormat="1" ht="16.5" customHeight="1" x14ac:dyDescent="0.3">
      <c r="A833" s="929"/>
      <c r="B833" s="927"/>
      <c r="C833" s="375"/>
      <c r="D833" s="375"/>
      <c r="E833" s="1535" t="s">
        <v>2453</v>
      </c>
      <c r="F833" s="1536"/>
      <c r="G833" s="1536"/>
      <c r="H833" s="1536"/>
      <c r="I833" s="1536"/>
      <c r="J833" s="1536"/>
      <c r="K833" s="1536"/>
      <c r="L833" s="1536"/>
      <c r="M833" s="1536"/>
      <c r="N833" s="1536"/>
      <c r="O833" s="1536"/>
      <c r="P833" s="1550"/>
      <c r="Q833" s="372"/>
      <c r="R833" s="372"/>
      <c r="S833" s="372"/>
      <c r="T833" s="372"/>
      <c r="U833" s="372"/>
      <c r="V833" s="372"/>
      <c r="W833" s="372"/>
      <c r="X833" s="372"/>
      <c r="Y833" s="372"/>
      <c r="Z833" s="372"/>
      <c r="AA833" s="372"/>
    </row>
    <row r="834" spans="1:70" s="928" customFormat="1" ht="16.5" customHeight="1" x14ac:dyDescent="0.3">
      <c r="A834" s="929"/>
      <c r="B834" s="927"/>
      <c r="C834" s="375"/>
      <c r="D834" s="375"/>
      <c r="E834" s="372" t="s">
        <v>1475</v>
      </c>
      <c r="F834" s="372"/>
      <c r="G834" s="372"/>
      <c r="H834" s="372"/>
      <c r="I834" s="372"/>
      <c r="J834" s="372"/>
      <c r="K834" s="372"/>
      <c r="L834" s="372"/>
      <c r="M834" s="372"/>
      <c r="N834" s="372"/>
      <c r="O834" s="372"/>
      <c r="P834" s="372"/>
      <c r="Q834" s="372"/>
      <c r="R834" s="372"/>
      <c r="S834" s="372"/>
      <c r="T834" s="372"/>
      <c r="U834" s="372"/>
      <c r="V834" s="372"/>
      <c r="W834" s="372"/>
      <c r="X834" s="372"/>
      <c r="Y834" s="372"/>
      <c r="Z834" s="372"/>
      <c r="AA834" s="372"/>
    </row>
    <row r="835" spans="1:70" s="928" customFormat="1" ht="16.5" customHeight="1" x14ac:dyDescent="0.3">
      <c r="A835" s="929"/>
      <c r="B835" s="927"/>
      <c r="C835" s="375"/>
      <c r="D835" s="375"/>
      <c r="E835" s="372"/>
      <c r="F835" s="372"/>
      <c r="G835" s="372"/>
      <c r="H835" s="372"/>
      <c r="I835" s="372"/>
      <c r="J835" s="372"/>
      <c r="K835" s="372"/>
      <c r="L835" s="372"/>
      <c r="M835" s="372"/>
      <c r="N835" s="372"/>
      <c r="O835" s="372"/>
      <c r="P835" s="372"/>
      <c r="Q835" s="372"/>
      <c r="R835" s="372"/>
      <c r="S835" s="372"/>
      <c r="T835" s="372"/>
      <c r="U835" s="372"/>
      <c r="V835" s="372"/>
      <c r="W835" s="372"/>
      <c r="X835" s="372"/>
      <c r="Y835" s="372"/>
      <c r="Z835" s="372"/>
      <c r="AA835" s="372"/>
    </row>
    <row r="836" spans="1:70" ht="16.5" customHeight="1" x14ac:dyDescent="0.3">
      <c r="A836" s="929"/>
      <c r="B836" s="920"/>
      <c r="D836" s="1950" t="s">
        <v>1874</v>
      </c>
      <c r="E836" s="1950"/>
      <c r="F836" s="1950"/>
      <c r="G836" s="1951"/>
      <c r="H836" s="1951"/>
      <c r="I836" s="1951"/>
      <c r="J836" s="1951"/>
      <c r="K836" s="1951"/>
      <c r="L836" s="1951"/>
      <c r="M836" s="1951"/>
      <c r="N836" s="1951"/>
      <c r="O836" s="1951"/>
      <c r="P836" s="1951"/>
      <c r="Q836" s="1951"/>
      <c r="R836" s="1951"/>
      <c r="S836" s="1951"/>
      <c r="T836" s="1951"/>
      <c r="U836" s="1951"/>
      <c r="V836" s="1951"/>
      <c r="W836" s="1951"/>
      <c r="X836" s="1951"/>
      <c r="Y836" s="1951"/>
      <c r="Z836" s="1951"/>
      <c r="AA836" s="1951"/>
      <c r="AB836" s="1951"/>
      <c r="AC836" s="1951"/>
      <c r="AD836" s="1951"/>
      <c r="AE836" s="1951"/>
      <c r="AF836" s="1951"/>
      <c r="AG836" s="1951"/>
      <c r="AH836" s="1951"/>
      <c r="AI836" s="1951"/>
      <c r="AJ836" s="1951"/>
      <c r="AK836" s="1951"/>
      <c r="AL836" s="1951"/>
      <c r="AM836" s="1951"/>
      <c r="AN836" s="1951"/>
      <c r="AO836" s="1951"/>
      <c r="AP836" s="1951"/>
      <c r="AQ836" s="1951"/>
      <c r="AR836" s="1951"/>
      <c r="AS836" s="1951"/>
      <c r="AT836" s="1951"/>
      <c r="AU836" s="1951"/>
      <c r="AV836" s="1951"/>
      <c r="AW836" s="1951"/>
      <c r="AX836" s="1951"/>
      <c r="AY836" s="1951"/>
      <c r="AZ836" s="1951"/>
      <c r="BA836" s="1951"/>
      <c r="BB836" s="1951"/>
      <c r="BC836" s="1951"/>
      <c r="BD836" s="1951"/>
      <c r="BE836" s="1951"/>
      <c r="BF836" s="1951"/>
      <c r="BG836" s="1951"/>
      <c r="BH836" s="1951"/>
      <c r="BI836" s="1951"/>
      <c r="BJ836" s="1951"/>
      <c r="BK836" s="1951"/>
      <c r="BL836" s="1951"/>
      <c r="BM836" s="1951"/>
      <c r="BN836" s="1951"/>
      <c r="BO836" s="1951"/>
      <c r="BP836" s="1951"/>
      <c r="BQ836" s="1951"/>
      <c r="BR836" s="1951"/>
    </row>
    <row r="837" spans="1:70" ht="16.5" customHeight="1" x14ac:dyDescent="0.3">
      <c r="A837" s="929"/>
      <c r="B837" s="920"/>
      <c r="E837" s="255"/>
      <c r="F837" s="255"/>
      <c r="G837" s="1253"/>
      <c r="H837" s="1253"/>
      <c r="I837" s="1253"/>
      <c r="J837" s="1253"/>
      <c r="K837" s="1253"/>
      <c r="L837" s="1253"/>
      <c r="M837" s="1253"/>
      <c r="N837" s="1253"/>
      <c r="O837" s="1253"/>
      <c r="P837" s="1253"/>
      <c r="Q837" s="1253"/>
      <c r="R837" s="1253"/>
      <c r="S837" s="1253"/>
      <c r="T837" s="1253"/>
      <c r="U837" s="1253"/>
      <c r="V837" s="1253"/>
      <c r="W837" s="1253"/>
      <c r="X837" s="1253"/>
      <c r="Y837" s="1253"/>
      <c r="Z837" s="1253"/>
      <c r="AA837" s="1253"/>
      <c r="AB837" s="1253"/>
      <c r="AC837" s="1253"/>
      <c r="AD837" s="1253"/>
      <c r="AE837" s="1253"/>
      <c r="AF837" s="1253"/>
      <c r="AG837" s="1253"/>
      <c r="AH837" s="1253"/>
      <c r="AI837" s="1253"/>
      <c r="AJ837" s="1253"/>
      <c r="AK837" s="1253"/>
      <c r="AL837" s="1253"/>
      <c r="AM837" s="1253"/>
      <c r="AN837" s="1253"/>
      <c r="AO837" s="1253"/>
      <c r="AP837" s="1253"/>
      <c r="AQ837" s="1253"/>
      <c r="AR837" s="1253"/>
      <c r="AS837" s="1253"/>
      <c r="AT837" s="1253"/>
      <c r="AU837" s="1253"/>
      <c r="AV837" s="1253"/>
      <c r="AW837" s="1253"/>
      <c r="AX837" s="1253"/>
      <c r="AY837" s="1253"/>
      <c r="AZ837" s="1253"/>
      <c r="BA837" s="1253"/>
      <c r="BB837" s="1253"/>
      <c r="BC837" s="1253"/>
      <c r="BD837" s="1253"/>
      <c r="BE837" s="1253"/>
      <c r="BF837" s="1253"/>
      <c r="BG837" s="1253"/>
      <c r="BH837" s="1253"/>
      <c r="BI837" s="1253"/>
      <c r="BJ837" s="1253"/>
      <c r="BK837" s="1253"/>
      <c r="BL837" s="1253"/>
      <c r="BM837" s="1253"/>
      <c r="BN837" s="1253"/>
      <c r="BO837" s="1253"/>
      <c r="BP837" s="1253"/>
      <c r="BQ837" s="1253"/>
      <c r="BR837" s="1253"/>
    </row>
    <row r="838" spans="1:70" ht="16.5" customHeight="1" x14ac:dyDescent="0.3">
      <c r="A838" s="929"/>
      <c r="B838" s="920"/>
      <c r="E838" s="980" t="s">
        <v>2192</v>
      </c>
      <c r="F838" s="255"/>
      <c r="G838" s="1253"/>
      <c r="H838" s="1253"/>
      <c r="I838" s="1253"/>
      <c r="J838" s="1253"/>
      <c r="K838" s="1253"/>
      <c r="L838" s="1253"/>
      <c r="M838" s="1253"/>
      <c r="N838" s="1253"/>
      <c r="O838" s="1253"/>
      <c r="P838" s="1253"/>
      <c r="Q838" s="1253"/>
      <c r="R838" s="1253"/>
      <c r="S838" s="1253"/>
      <c r="T838" s="1253"/>
      <c r="U838" s="1253"/>
      <c r="V838" s="1253"/>
      <c r="W838" s="1253"/>
      <c r="X838" s="1253"/>
      <c r="Y838" s="1253"/>
      <c r="Z838" s="1253"/>
      <c r="AA838" s="1253"/>
      <c r="AB838" s="1253"/>
      <c r="AC838" s="1253"/>
      <c r="AD838" s="1253"/>
      <c r="AE838" s="1253"/>
      <c r="AF838" s="1253"/>
      <c r="AG838" s="1253"/>
      <c r="AH838" s="1253"/>
      <c r="AI838" s="1253"/>
      <c r="AJ838" s="1253"/>
      <c r="AK838" s="1253"/>
      <c r="AL838" s="1253"/>
      <c r="AM838" s="1253"/>
      <c r="AN838" s="1253"/>
      <c r="AO838" s="1253"/>
      <c r="AP838" s="1253"/>
      <c r="AQ838" s="1253"/>
      <c r="AR838" s="1253"/>
      <c r="AS838" s="1253"/>
      <c r="AT838" s="1253"/>
      <c r="AU838" s="1253"/>
      <c r="AV838" s="1253"/>
      <c r="AW838" s="1253"/>
      <c r="AX838" s="1253"/>
      <c r="AY838" s="1253"/>
      <c r="AZ838" s="1253"/>
      <c r="BA838" s="1253"/>
      <c r="BB838" s="1253"/>
      <c r="BC838" s="1253"/>
      <c r="BD838" s="1253"/>
      <c r="BE838" s="1253"/>
      <c r="BF838" s="1253"/>
      <c r="BG838" s="1253"/>
      <c r="BH838" s="1253"/>
      <c r="BI838" s="1253"/>
      <c r="BJ838" s="1253"/>
      <c r="BK838" s="1253"/>
      <c r="BL838" s="1253"/>
      <c r="BM838" s="1253"/>
      <c r="BN838" s="1253"/>
      <c r="BO838" s="1253"/>
      <c r="BP838" s="1253"/>
      <c r="BQ838" s="1253"/>
      <c r="BR838" s="1253"/>
    </row>
    <row r="839" spans="1:70" ht="16.5" customHeight="1" x14ac:dyDescent="0.3">
      <c r="A839" s="929"/>
      <c r="B839" s="920"/>
      <c r="E839" s="255"/>
      <c r="F839" s="255"/>
      <c r="G839" s="1253"/>
      <c r="H839" s="1253"/>
      <c r="I839" s="1253"/>
      <c r="J839" s="1253"/>
      <c r="K839" s="1253"/>
      <c r="L839" s="1253"/>
      <c r="M839" s="1253"/>
      <c r="N839" s="1253"/>
      <c r="O839" s="1253"/>
      <c r="P839" s="1253"/>
      <c r="Q839" s="1253"/>
      <c r="R839" s="1253"/>
      <c r="S839" s="1253"/>
      <c r="T839" s="1253"/>
      <c r="U839" s="1253"/>
      <c r="V839" s="1253"/>
      <c r="W839" s="1253"/>
      <c r="X839" s="1253"/>
      <c r="Y839" s="1253"/>
      <c r="Z839" s="1253"/>
      <c r="AA839" s="1253"/>
      <c r="AB839" s="1253"/>
      <c r="AC839" s="1253"/>
      <c r="AD839" s="1253"/>
      <c r="AE839" s="1253"/>
      <c r="AF839" s="1253"/>
      <c r="AG839" s="1253"/>
      <c r="AH839" s="1253"/>
      <c r="AI839" s="1253"/>
      <c r="AJ839" s="1253"/>
      <c r="AK839" s="1253"/>
      <c r="AL839" s="1253"/>
      <c r="AM839" s="1253"/>
      <c r="AN839" s="1253"/>
      <c r="AO839" s="1253"/>
      <c r="AP839" s="1253"/>
      <c r="AQ839" s="1253"/>
      <c r="AR839" s="1253"/>
      <c r="AS839" s="1253"/>
      <c r="AT839" s="1253"/>
      <c r="AU839" s="1253"/>
      <c r="AV839" s="1253"/>
      <c r="AW839" s="1253"/>
      <c r="AX839" s="1253"/>
      <c r="AY839" s="1253"/>
      <c r="AZ839" s="1253"/>
      <c r="BA839" s="1253"/>
      <c r="BB839" s="1253"/>
      <c r="BC839" s="1253"/>
      <c r="BD839" s="1253"/>
      <c r="BE839" s="1253"/>
      <c r="BF839" s="1253"/>
      <c r="BG839" s="1253"/>
      <c r="BH839" s="1253"/>
      <c r="BI839" s="1253"/>
      <c r="BJ839" s="1253"/>
      <c r="BK839" s="1253"/>
      <c r="BL839" s="1253"/>
      <c r="BM839" s="1253"/>
      <c r="BN839" s="1253"/>
      <c r="BO839" s="1253"/>
      <c r="BP839" s="1253"/>
      <c r="BQ839" s="1253"/>
      <c r="BR839" s="1253"/>
    </row>
    <row r="840" spans="1:70" ht="16.5" customHeight="1" x14ac:dyDescent="0.3">
      <c r="A840" s="929"/>
      <c r="B840" s="920"/>
      <c r="E840" s="255"/>
      <c r="F840" s="255"/>
      <c r="G840" s="1252">
        <v>2007</v>
      </c>
      <c r="H840" s="1252">
        <v>2008</v>
      </c>
      <c r="I840" s="1252">
        <v>2009</v>
      </c>
      <c r="J840" s="1252">
        <v>2010</v>
      </c>
      <c r="K840" s="1252">
        <v>2011</v>
      </c>
      <c r="L840" s="1252">
        <v>2012</v>
      </c>
      <c r="M840" s="1252">
        <v>2013</v>
      </c>
      <c r="N840" s="1252">
        <v>2014</v>
      </c>
      <c r="O840" s="1252">
        <v>2015</v>
      </c>
      <c r="P840" s="1252">
        <v>2016</v>
      </c>
      <c r="Q840" s="1252">
        <v>2017</v>
      </c>
      <c r="R840" s="1252">
        <v>2018</v>
      </c>
      <c r="S840" s="1252">
        <v>2019</v>
      </c>
      <c r="T840" s="1252">
        <v>2020</v>
      </c>
      <c r="U840" s="1252">
        <v>2021</v>
      </c>
      <c r="V840" s="1252">
        <v>2022</v>
      </c>
      <c r="W840" s="1370">
        <v>2023</v>
      </c>
      <c r="X840" s="1253"/>
      <c r="Y840" s="1253"/>
      <c r="Z840" s="1253"/>
      <c r="AA840" s="1253"/>
      <c r="AB840" s="1253"/>
      <c r="AC840" s="1253"/>
      <c r="AD840" s="1253"/>
      <c r="AE840" s="1253"/>
      <c r="AF840" s="1253"/>
      <c r="AG840" s="1253"/>
      <c r="AH840" s="1253"/>
      <c r="AI840" s="1253"/>
      <c r="AJ840" s="1253"/>
      <c r="AK840" s="1253"/>
      <c r="AL840" s="1253"/>
      <c r="AM840" s="1253"/>
      <c r="AN840" s="1253"/>
      <c r="AO840" s="1253"/>
      <c r="AP840" s="1253"/>
      <c r="AQ840" s="1253"/>
      <c r="AR840" s="1253"/>
      <c r="AS840" s="1253"/>
      <c r="AT840" s="1253"/>
      <c r="AU840" s="1253"/>
      <c r="AV840" s="1253"/>
      <c r="AW840" s="1253"/>
      <c r="AX840" s="1253"/>
      <c r="AY840" s="1253"/>
      <c r="AZ840" s="1253"/>
      <c r="BA840" s="1253"/>
      <c r="BB840" s="1253"/>
      <c r="BC840" s="1253"/>
      <c r="BD840" s="1253"/>
      <c r="BE840" s="1253"/>
      <c r="BF840" s="1253"/>
      <c r="BG840" s="1253"/>
      <c r="BH840" s="1253"/>
      <c r="BI840" s="1253"/>
      <c r="BJ840" s="1253"/>
      <c r="BK840" s="1253"/>
      <c r="BL840" s="1253"/>
      <c r="BM840" s="1253"/>
      <c r="BN840" s="1253"/>
      <c r="BO840" s="1253"/>
      <c r="BP840" s="1253"/>
      <c r="BQ840" s="1253"/>
      <c r="BR840" s="1253"/>
    </row>
    <row r="841" spans="1:70" ht="16.5" customHeight="1" x14ac:dyDescent="0.3">
      <c r="A841" s="929"/>
      <c r="B841" s="920"/>
      <c r="E841" s="1928" t="s">
        <v>238</v>
      </c>
      <c r="F841" s="1929"/>
      <c r="G841" s="1287">
        <v>2.7210000000000001</v>
      </c>
      <c r="H841" s="1287">
        <v>2.7210000000000001</v>
      </c>
      <c r="I841" s="1287">
        <v>2.7210000000000001</v>
      </c>
      <c r="J841" s="1287">
        <v>2.7210000000000001</v>
      </c>
      <c r="K841" s="1287">
        <v>2.7210000000000001</v>
      </c>
      <c r="L841" s="1287">
        <v>2.7210000000000001</v>
      </c>
      <c r="M841" s="1287">
        <v>2.7210000000000001</v>
      </c>
      <c r="N841" s="1287">
        <v>2.7210000000000001</v>
      </c>
      <c r="O841" s="1287">
        <v>2.7210000000000001</v>
      </c>
      <c r="P841" s="1287">
        <v>2.7210000000000001</v>
      </c>
      <c r="Q841" s="1287">
        <v>2.7210000000000001</v>
      </c>
      <c r="R841" s="1287">
        <v>2.7210000000000001</v>
      </c>
      <c r="S841" s="1287">
        <v>2.7210000000000001</v>
      </c>
      <c r="T841" s="1287">
        <v>2.7210000000000001</v>
      </c>
      <c r="U841" s="1287">
        <v>2.7210000000000001</v>
      </c>
      <c r="V841" s="1287">
        <v>2.7210000000000001</v>
      </c>
      <c r="W841" s="1287">
        <v>2.7210000000000001</v>
      </c>
      <c r="X841" s="1253"/>
      <c r="Y841" s="1253"/>
      <c r="Z841" s="1253"/>
      <c r="AA841" s="1253"/>
      <c r="AB841" s="1253"/>
      <c r="AC841" s="1253"/>
      <c r="AD841" s="1253"/>
      <c r="AE841" s="1253"/>
      <c r="AF841" s="1253"/>
      <c r="AG841" s="1253"/>
      <c r="AH841" s="1253"/>
      <c r="AI841" s="1253"/>
      <c r="AJ841" s="1253"/>
      <c r="AK841" s="1253"/>
      <c r="AL841" s="1253"/>
      <c r="AM841" s="1253"/>
      <c r="AN841" s="1253"/>
      <c r="AO841" s="1253"/>
      <c r="AP841" s="1253"/>
      <c r="AQ841" s="1253"/>
      <c r="AR841" s="1253"/>
      <c r="AS841" s="1253"/>
      <c r="AT841" s="1253"/>
      <c r="AU841" s="1253"/>
      <c r="AV841" s="1253"/>
      <c r="AW841" s="1253"/>
      <c r="AX841" s="1253"/>
      <c r="AY841" s="1253"/>
      <c r="AZ841" s="1253"/>
      <c r="BA841" s="1253"/>
      <c r="BB841" s="1253"/>
      <c r="BC841" s="1253"/>
      <c r="BD841" s="1253"/>
      <c r="BE841" s="1253"/>
      <c r="BF841" s="1253"/>
      <c r="BG841" s="1253"/>
      <c r="BH841" s="1253"/>
      <c r="BI841" s="1253"/>
      <c r="BJ841" s="1253"/>
      <c r="BK841" s="1253"/>
      <c r="BL841" s="1253"/>
      <c r="BM841" s="1253"/>
      <c r="BN841" s="1253"/>
      <c r="BO841" s="1253"/>
      <c r="BP841" s="1253"/>
      <c r="BQ841" s="1253"/>
      <c r="BR841" s="1253"/>
    </row>
    <row r="842" spans="1:70" ht="16.5" customHeight="1" x14ac:dyDescent="0.3">
      <c r="A842" s="929"/>
      <c r="B842" s="920"/>
      <c r="E842" s="1928" t="s">
        <v>534</v>
      </c>
      <c r="F842" s="1929"/>
      <c r="G842" s="1287">
        <v>2.7210000000000001</v>
      </c>
      <c r="H842" s="1287">
        <v>2.7210000000000001</v>
      </c>
      <c r="I842" s="1287">
        <v>2.7210000000000001</v>
      </c>
      <c r="J842" s="1287">
        <v>2.7210000000000001</v>
      </c>
      <c r="K842" s="1287">
        <v>2.7210000000000001</v>
      </c>
      <c r="L842" s="1287">
        <v>2.7210000000000001</v>
      </c>
      <c r="M842" s="1287">
        <v>2.7210000000000001</v>
      </c>
      <c r="N842" s="1287">
        <v>2.7210000000000001</v>
      </c>
      <c r="O842" s="1287">
        <v>2.7210000000000001</v>
      </c>
      <c r="P842" s="1287">
        <v>2.7210000000000001</v>
      </c>
      <c r="Q842" s="1287">
        <v>2.7210000000000001</v>
      </c>
      <c r="R842" s="1287">
        <v>2.7210000000000001</v>
      </c>
      <c r="S842" s="1287">
        <v>2.7210000000000001</v>
      </c>
      <c r="T842" s="1287">
        <v>2.7210000000000001</v>
      </c>
      <c r="U842" s="1287">
        <v>2.7210000000000001</v>
      </c>
      <c r="V842" s="1287">
        <v>2.7210000000000001</v>
      </c>
      <c r="W842" s="1287">
        <v>2.7210000000000001</v>
      </c>
      <c r="X842" s="1253"/>
      <c r="Y842" s="1253"/>
      <c r="Z842" s="1253"/>
      <c r="AA842" s="1253"/>
      <c r="AB842" s="1253"/>
      <c r="AC842" s="1253"/>
      <c r="AD842" s="1253"/>
      <c r="AE842" s="1253"/>
      <c r="AF842" s="1253"/>
      <c r="AG842" s="1253"/>
      <c r="AH842" s="1253"/>
      <c r="AI842" s="1253"/>
      <c r="AJ842" s="1253"/>
      <c r="AK842" s="1253"/>
      <c r="AL842" s="1253"/>
      <c r="AM842" s="1253"/>
      <c r="AN842" s="1253"/>
      <c r="AO842" s="1253"/>
      <c r="AP842" s="1253"/>
      <c r="AQ842" s="1253"/>
      <c r="AR842" s="1253"/>
      <c r="AS842" s="1253"/>
      <c r="AT842" s="1253"/>
      <c r="AU842" s="1253"/>
      <c r="AV842" s="1253"/>
      <c r="AW842" s="1253"/>
      <c r="AX842" s="1253"/>
      <c r="AY842" s="1253"/>
      <c r="AZ842" s="1253"/>
      <c r="BA842" s="1253"/>
      <c r="BB842" s="1253"/>
      <c r="BC842" s="1253"/>
      <c r="BD842" s="1253"/>
      <c r="BE842" s="1253"/>
      <c r="BF842" s="1253"/>
      <c r="BG842" s="1253"/>
      <c r="BH842" s="1253"/>
      <c r="BI842" s="1253"/>
      <c r="BJ842" s="1253"/>
      <c r="BK842" s="1253"/>
      <c r="BL842" s="1253"/>
      <c r="BM842" s="1253"/>
      <c r="BN842" s="1253"/>
      <c r="BO842" s="1253"/>
      <c r="BP842" s="1253"/>
      <c r="BQ842" s="1253"/>
      <c r="BR842" s="1253"/>
    </row>
    <row r="843" spans="1:70" ht="16.5" customHeight="1" x14ac:dyDescent="0.3">
      <c r="A843" s="929"/>
      <c r="B843" s="920"/>
      <c r="E843" s="1928" t="s">
        <v>2073</v>
      </c>
      <c r="F843" s="1929"/>
      <c r="G843" s="1287">
        <v>0.182</v>
      </c>
      <c r="H843" s="1287">
        <v>0.183</v>
      </c>
      <c r="I843" s="1287">
        <v>0.184</v>
      </c>
      <c r="J843" s="1287">
        <v>0.183</v>
      </c>
      <c r="K843" s="1287">
        <v>0.183</v>
      </c>
      <c r="L843" s="1287">
        <v>0.183</v>
      </c>
      <c r="M843" s="1287">
        <v>0.182</v>
      </c>
      <c r="N843" s="1287">
        <v>0.183</v>
      </c>
      <c r="O843" s="1287">
        <v>0.184</v>
      </c>
      <c r="P843" s="1287">
        <v>0.183</v>
      </c>
      <c r="Q843" s="1287">
        <v>0.183</v>
      </c>
      <c r="R843" s="1287">
        <v>0.182</v>
      </c>
      <c r="S843" s="1287">
        <v>0.182</v>
      </c>
      <c r="T843" s="1287">
        <v>0.182</v>
      </c>
      <c r="U843" s="1287">
        <v>0.182</v>
      </c>
      <c r="V843" s="1287">
        <v>0.182</v>
      </c>
      <c r="W843" s="1287">
        <v>0.182</v>
      </c>
      <c r="X843" s="1253"/>
      <c r="Y843" s="1253"/>
      <c r="Z843" s="1253"/>
      <c r="AA843" s="1253"/>
      <c r="AB843" s="1253"/>
      <c r="AC843" s="1253"/>
      <c r="AD843" s="1253"/>
      <c r="AE843" s="1253"/>
      <c r="AF843" s="1253"/>
      <c r="AG843" s="1253"/>
      <c r="AH843" s="1253"/>
      <c r="AI843" s="1253"/>
      <c r="AJ843" s="1253"/>
      <c r="AK843" s="1253"/>
      <c r="AL843" s="1253"/>
      <c r="AM843" s="1253"/>
      <c r="AN843" s="1253"/>
      <c r="AO843" s="1253"/>
      <c r="AP843" s="1253"/>
      <c r="AQ843" s="1253"/>
      <c r="AR843" s="1253"/>
      <c r="AS843" s="1253"/>
      <c r="AT843" s="1253"/>
      <c r="AU843" s="1253"/>
      <c r="AV843" s="1253"/>
      <c r="AW843" s="1253"/>
      <c r="AX843" s="1253"/>
      <c r="AY843" s="1253"/>
      <c r="AZ843" s="1253"/>
      <c r="BA843" s="1253"/>
      <c r="BB843" s="1253"/>
      <c r="BC843" s="1253"/>
      <c r="BD843" s="1253"/>
      <c r="BE843" s="1253"/>
      <c r="BF843" s="1253"/>
      <c r="BG843" s="1253"/>
      <c r="BH843" s="1253"/>
      <c r="BI843" s="1253"/>
      <c r="BJ843" s="1253"/>
      <c r="BK843" s="1253"/>
      <c r="BL843" s="1253"/>
      <c r="BM843" s="1253"/>
      <c r="BN843" s="1253"/>
      <c r="BO843" s="1253"/>
      <c r="BP843" s="1253"/>
      <c r="BQ843" s="1253"/>
      <c r="BR843" s="1253"/>
    </row>
    <row r="844" spans="1:70" ht="16.5" customHeight="1" x14ac:dyDescent="0.3">
      <c r="A844" s="929"/>
      <c r="B844" s="920"/>
      <c r="E844" s="1928" t="s">
        <v>714</v>
      </c>
      <c r="F844" s="1929"/>
      <c r="G844" s="1287">
        <v>3.1240000000000001</v>
      </c>
      <c r="H844" s="1287">
        <v>3.1240000000000001</v>
      </c>
      <c r="I844" s="1287">
        <v>3.1240000000000001</v>
      </c>
      <c r="J844" s="1287">
        <v>3.1240000000000001</v>
      </c>
      <c r="K844" s="1287">
        <v>3.1240000000000001</v>
      </c>
      <c r="L844" s="1287">
        <v>3.1240000000000001</v>
      </c>
      <c r="M844" s="1287">
        <v>3.1240000000000001</v>
      </c>
      <c r="N844" s="1287">
        <v>3.1240000000000001</v>
      </c>
      <c r="O844" s="1287">
        <v>3.1240000000000001</v>
      </c>
      <c r="P844" s="1287">
        <v>3.1240000000000001</v>
      </c>
      <c r="Q844" s="1287">
        <v>3.1240000000000001</v>
      </c>
      <c r="R844" s="1287">
        <v>3.1240000000000001</v>
      </c>
      <c r="S844" s="1287">
        <v>3.1240000000000001</v>
      </c>
      <c r="T844" s="1287">
        <v>3.1240000000000001</v>
      </c>
      <c r="U844" s="1287">
        <v>3.1240000000000001</v>
      </c>
      <c r="V844" s="1287">
        <v>3.1240000000000001</v>
      </c>
      <c r="W844" s="1287">
        <v>3.1240000000000001</v>
      </c>
      <c r="X844" s="1253"/>
      <c r="Y844" s="1253"/>
      <c r="Z844" s="1253"/>
      <c r="AA844" s="1253"/>
      <c r="AB844" s="1253"/>
      <c r="AC844" s="1253"/>
      <c r="AD844" s="1253"/>
      <c r="AE844" s="1253"/>
      <c r="AF844" s="1253"/>
      <c r="AG844" s="1253"/>
      <c r="AH844" s="1253"/>
      <c r="AI844" s="1253"/>
      <c r="AJ844" s="1253"/>
      <c r="AK844" s="1253"/>
      <c r="AL844" s="1253"/>
      <c r="AM844" s="1253"/>
      <c r="AN844" s="1253"/>
      <c r="AO844" s="1253"/>
      <c r="AP844" s="1253"/>
      <c r="AQ844" s="1253"/>
      <c r="AR844" s="1253"/>
      <c r="AS844" s="1253"/>
      <c r="AT844" s="1253"/>
      <c r="AU844" s="1253"/>
      <c r="AV844" s="1253"/>
      <c r="AW844" s="1253"/>
      <c r="AX844" s="1253"/>
      <c r="AY844" s="1253"/>
      <c r="AZ844" s="1253"/>
      <c r="BA844" s="1253"/>
      <c r="BB844" s="1253"/>
      <c r="BC844" s="1253"/>
      <c r="BD844" s="1253"/>
      <c r="BE844" s="1253"/>
      <c r="BF844" s="1253"/>
      <c r="BG844" s="1253"/>
      <c r="BH844" s="1253"/>
      <c r="BI844" s="1253"/>
      <c r="BJ844" s="1253"/>
      <c r="BK844" s="1253"/>
      <c r="BL844" s="1253"/>
      <c r="BM844" s="1253"/>
      <c r="BN844" s="1253"/>
      <c r="BO844" s="1253"/>
      <c r="BP844" s="1253"/>
      <c r="BQ844" s="1253"/>
      <c r="BR844" s="1253"/>
    </row>
    <row r="845" spans="1:70" ht="16.5" customHeight="1" x14ac:dyDescent="0.3">
      <c r="A845" s="929"/>
      <c r="B845" s="920"/>
      <c r="E845" s="1928" t="s">
        <v>509</v>
      </c>
      <c r="F845" s="1929"/>
      <c r="G845" s="1287">
        <v>1.5449999999999999</v>
      </c>
      <c r="H845" s="1287">
        <v>1.5449999999999999</v>
      </c>
      <c r="I845" s="1287">
        <v>1.5449999999999999</v>
      </c>
      <c r="J845" s="1287">
        <v>1.5449999999999999</v>
      </c>
      <c r="K845" s="1287">
        <v>1.5449999999999999</v>
      </c>
      <c r="L845" s="1287">
        <v>1.5449999999999999</v>
      </c>
      <c r="M845" s="1287">
        <v>1.5449999999999999</v>
      </c>
      <c r="N845" s="1287">
        <v>1.5449999999999999</v>
      </c>
      <c r="O845" s="1287">
        <v>1.5449999999999999</v>
      </c>
      <c r="P845" s="1287">
        <v>1.5449999999999999</v>
      </c>
      <c r="Q845" s="1287">
        <v>1.5449999999999999</v>
      </c>
      <c r="R845" s="1287">
        <v>1.5449999999999999</v>
      </c>
      <c r="S845" s="1287">
        <v>1.5449999999999999</v>
      </c>
      <c r="T845" s="1287">
        <v>1.5449999999999999</v>
      </c>
      <c r="U845" s="1287">
        <v>1.5449999999999999</v>
      </c>
      <c r="V845" s="1287">
        <v>1.5449999999999999</v>
      </c>
      <c r="W845" s="1287">
        <v>1.5449999999999999</v>
      </c>
      <c r="X845" s="1253"/>
      <c r="Y845" s="1253"/>
      <c r="Z845" s="1253"/>
      <c r="AA845" s="1253"/>
      <c r="AB845" s="1253"/>
      <c r="AC845" s="1253"/>
      <c r="AD845" s="1253"/>
      <c r="AE845" s="1253"/>
      <c r="AF845" s="1253"/>
      <c r="AG845" s="1253"/>
      <c r="AH845" s="1253"/>
      <c r="AI845" s="1253"/>
      <c r="AJ845" s="1253"/>
      <c r="AK845" s="1253"/>
      <c r="AL845" s="1253"/>
      <c r="AM845" s="1253"/>
      <c r="AN845" s="1253"/>
      <c r="AO845" s="1253"/>
      <c r="AP845" s="1253"/>
      <c r="AQ845" s="1253"/>
      <c r="AR845" s="1253"/>
      <c r="AS845" s="1253"/>
      <c r="AT845" s="1253"/>
      <c r="AU845" s="1253"/>
      <c r="AV845" s="1253"/>
      <c r="AW845" s="1253"/>
      <c r="AX845" s="1253"/>
      <c r="AY845" s="1253"/>
      <c r="AZ845" s="1253"/>
      <c r="BA845" s="1253"/>
      <c r="BB845" s="1253"/>
      <c r="BC845" s="1253"/>
      <c r="BD845" s="1253"/>
      <c r="BE845" s="1253"/>
      <c r="BF845" s="1253"/>
      <c r="BG845" s="1253"/>
      <c r="BH845" s="1253"/>
      <c r="BI845" s="1253"/>
      <c r="BJ845" s="1253"/>
      <c r="BK845" s="1253"/>
      <c r="BL845" s="1253"/>
      <c r="BM845" s="1253"/>
      <c r="BN845" s="1253"/>
      <c r="BO845" s="1253"/>
      <c r="BP845" s="1253"/>
      <c r="BQ845" s="1253"/>
      <c r="BR845" s="1253"/>
    </row>
    <row r="846" spans="1:70" ht="16.5" customHeight="1" x14ac:dyDescent="0.3">
      <c r="A846" s="929"/>
      <c r="B846" s="920"/>
      <c r="E846" s="1371" t="s">
        <v>777</v>
      </c>
      <c r="F846" s="1372"/>
      <c r="G846" s="1287">
        <v>2.5</v>
      </c>
      <c r="H846" s="1287">
        <v>2.5</v>
      </c>
      <c r="I846" s="1287">
        <v>2.5</v>
      </c>
      <c r="J846" s="1287">
        <v>2.5</v>
      </c>
      <c r="K846" s="1287">
        <v>2.5</v>
      </c>
      <c r="L846" s="1287">
        <v>2.5</v>
      </c>
      <c r="M846" s="1287">
        <v>2.5</v>
      </c>
      <c r="N846" s="1287">
        <v>2.5</v>
      </c>
      <c r="O846" s="1287">
        <v>2.5</v>
      </c>
      <c r="P846" s="1287">
        <v>2.5</v>
      </c>
      <c r="Q846" s="1287">
        <v>2.5</v>
      </c>
      <c r="R846" s="1287">
        <v>2.5</v>
      </c>
      <c r="S846" s="1287">
        <v>2.5</v>
      </c>
      <c r="T846" s="1287">
        <v>2.5</v>
      </c>
      <c r="U846" s="1287">
        <v>2.5</v>
      </c>
      <c r="V846" s="1287">
        <v>2.5</v>
      </c>
      <c r="W846" s="1287">
        <v>2.5</v>
      </c>
      <c r="X846" s="1253"/>
      <c r="Y846" s="1253"/>
      <c r="Z846" s="1253"/>
      <c r="AA846" s="1253"/>
      <c r="AB846" s="1253"/>
      <c r="AC846" s="1253"/>
      <c r="AD846" s="1253"/>
      <c r="AE846" s="1253"/>
      <c r="AF846" s="1253"/>
      <c r="AG846" s="1253"/>
      <c r="AH846" s="1253"/>
      <c r="AI846" s="1253"/>
      <c r="AJ846" s="1253"/>
      <c r="AK846" s="1253"/>
      <c r="AL846" s="1253"/>
      <c r="AM846" s="1253"/>
      <c r="AN846" s="1253"/>
      <c r="AO846" s="1253"/>
      <c r="AP846" s="1253"/>
      <c r="AQ846" s="1253"/>
      <c r="AR846" s="1253"/>
      <c r="AS846" s="1253"/>
      <c r="AT846" s="1253"/>
      <c r="AU846" s="1253"/>
      <c r="AV846" s="1253"/>
      <c r="AW846" s="1253"/>
      <c r="AX846" s="1253"/>
      <c r="AY846" s="1253"/>
      <c r="AZ846" s="1253"/>
      <c r="BA846" s="1253"/>
      <c r="BB846" s="1253"/>
      <c r="BC846" s="1253"/>
      <c r="BD846" s="1253"/>
      <c r="BE846" s="1253"/>
      <c r="BF846" s="1253"/>
      <c r="BG846" s="1253"/>
      <c r="BH846" s="1253"/>
      <c r="BI846" s="1253"/>
      <c r="BJ846" s="1253"/>
      <c r="BK846" s="1253"/>
      <c r="BL846" s="1253"/>
      <c r="BM846" s="1253"/>
      <c r="BN846" s="1253"/>
      <c r="BO846" s="1253"/>
      <c r="BP846" s="1253"/>
      <c r="BQ846" s="1253"/>
      <c r="BR846" s="1253"/>
    </row>
    <row r="847" spans="1:70" ht="16.5" customHeight="1" x14ac:dyDescent="0.3">
      <c r="A847" s="929"/>
      <c r="B847" s="920"/>
      <c r="E847" s="1928" t="s">
        <v>550</v>
      </c>
      <c r="F847" s="1929"/>
      <c r="G847" s="1287">
        <v>2.9660000000000002</v>
      </c>
      <c r="H847" s="1287">
        <v>2.9660000000000002</v>
      </c>
      <c r="I847" s="1287">
        <v>2.9660000000000002</v>
      </c>
      <c r="J847" s="1287">
        <v>2.9660000000000002</v>
      </c>
      <c r="K847" s="1287">
        <v>2.9660000000000002</v>
      </c>
      <c r="L847" s="1287">
        <v>2.9660000000000002</v>
      </c>
      <c r="M847" s="1287">
        <v>2.9660000000000002</v>
      </c>
      <c r="N847" s="1287">
        <v>2.9660000000000002</v>
      </c>
      <c r="O847" s="1287">
        <v>2.9660000000000002</v>
      </c>
      <c r="P847" s="1287">
        <v>2.9660000000000002</v>
      </c>
      <c r="Q847" s="1287">
        <v>2.9660000000000002</v>
      </c>
      <c r="R847" s="1287">
        <v>2.9660000000000002</v>
      </c>
      <c r="S847" s="1287">
        <v>2.9660000000000002</v>
      </c>
      <c r="T847" s="1287">
        <v>2.9660000000000002</v>
      </c>
      <c r="U847" s="1287">
        <v>2.9660000000000002</v>
      </c>
      <c r="V847" s="1287">
        <v>2.9660000000000002</v>
      </c>
      <c r="W847" s="1287">
        <v>2.9660000000000002</v>
      </c>
      <c r="X847" s="1253"/>
      <c r="Y847" s="1253"/>
      <c r="Z847" s="1253"/>
      <c r="AA847" s="1253"/>
      <c r="AB847" s="1253"/>
      <c r="AC847" s="1253"/>
      <c r="AD847" s="1253"/>
      <c r="AE847" s="1253"/>
      <c r="AF847" s="1253"/>
      <c r="AG847" s="1253"/>
      <c r="AH847" s="1253"/>
      <c r="AI847" s="1253"/>
      <c r="AJ847" s="1253"/>
      <c r="AK847" s="1253"/>
      <c r="AL847" s="1253"/>
      <c r="AM847" s="1253"/>
      <c r="AN847" s="1253"/>
      <c r="AO847" s="1253"/>
      <c r="AP847" s="1253"/>
      <c r="AQ847" s="1253"/>
      <c r="AR847" s="1253"/>
      <c r="AS847" s="1253"/>
      <c r="AT847" s="1253"/>
      <c r="AU847" s="1253"/>
      <c r="AV847" s="1253"/>
      <c r="AW847" s="1253"/>
      <c r="AX847" s="1253"/>
      <c r="AY847" s="1253"/>
      <c r="AZ847" s="1253"/>
      <c r="BA847" s="1253"/>
      <c r="BB847" s="1253"/>
      <c r="BC847" s="1253"/>
      <c r="BD847" s="1253"/>
      <c r="BE847" s="1253"/>
      <c r="BF847" s="1253"/>
      <c r="BG847" s="1253"/>
      <c r="BH847" s="1253"/>
      <c r="BI847" s="1253"/>
      <c r="BJ847" s="1253"/>
      <c r="BK847" s="1253"/>
      <c r="BL847" s="1253"/>
      <c r="BM847" s="1253"/>
      <c r="BN847" s="1253"/>
      <c r="BO847" s="1253"/>
      <c r="BP847" s="1253"/>
      <c r="BQ847" s="1253"/>
      <c r="BR847" s="1253"/>
    </row>
    <row r="848" spans="1:70" ht="16.5" customHeight="1" x14ac:dyDescent="0.3">
      <c r="A848" s="929"/>
      <c r="B848" s="920"/>
      <c r="E848" s="1928" t="s">
        <v>3</v>
      </c>
      <c r="F848" s="1929"/>
      <c r="G848" s="1287">
        <v>2.996</v>
      </c>
      <c r="H848" s="1287">
        <v>2.996</v>
      </c>
      <c r="I848" s="1287">
        <v>2.996</v>
      </c>
      <c r="J848" s="1287">
        <v>2.996</v>
      </c>
      <c r="K848" s="1287">
        <v>2.996</v>
      </c>
      <c r="L848" s="1287">
        <v>2.996</v>
      </c>
      <c r="M848" s="1287">
        <v>2.996</v>
      </c>
      <c r="N848" s="1287">
        <v>2.996</v>
      </c>
      <c r="O848" s="1287">
        <v>2.996</v>
      </c>
      <c r="P848" s="1287">
        <v>2.996</v>
      </c>
      <c r="Q848" s="1287">
        <v>2.996</v>
      </c>
      <c r="R848" s="1287">
        <v>2.996</v>
      </c>
      <c r="S848" s="1287">
        <v>2.996</v>
      </c>
      <c r="T848" s="1287">
        <v>2.996</v>
      </c>
      <c r="U848" s="1287">
        <v>2.996</v>
      </c>
      <c r="V848" s="1287">
        <v>2.996</v>
      </c>
      <c r="W848" s="1287">
        <v>2.996</v>
      </c>
      <c r="X848" s="1253"/>
      <c r="Y848" s="1253"/>
      <c r="Z848" s="1253"/>
      <c r="AA848" s="1253"/>
      <c r="AB848" s="1253"/>
      <c r="AC848" s="1253"/>
      <c r="AD848" s="1253"/>
      <c r="AE848" s="1253"/>
      <c r="AF848" s="1253"/>
      <c r="AG848" s="1253"/>
      <c r="AH848" s="1253"/>
      <c r="AI848" s="1253"/>
      <c r="AJ848" s="1253"/>
      <c r="AK848" s="1253"/>
      <c r="AL848" s="1253"/>
      <c r="AM848" s="1253"/>
      <c r="AN848" s="1253"/>
      <c r="AO848" s="1253"/>
      <c r="AP848" s="1253"/>
      <c r="AQ848" s="1253"/>
      <c r="AR848" s="1253"/>
      <c r="AS848" s="1253"/>
      <c r="AT848" s="1253"/>
      <c r="AU848" s="1253"/>
      <c r="AV848" s="1253"/>
      <c r="AW848" s="1253"/>
      <c r="AX848" s="1253"/>
      <c r="AY848" s="1253"/>
      <c r="AZ848" s="1253"/>
      <c r="BA848" s="1253"/>
      <c r="BB848" s="1253"/>
      <c r="BC848" s="1253"/>
      <c r="BD848" s="1253"/>
      <c r="BE848" s="1253"/>
      <c r="BF848" s="1253"/>
      <c r="BG848" s="1253"/>
      <c r="BH848" s="1253"/>
      <c r="BI848" s="1253"/>
      <c r="BJ848" s="1253"/>
      <c r="BK848" s="1253"/>
      <c r="BL848" s="1253"/>
      <c r="BM848" s="1253"/>
      <c r="BN848" s="1253"/>
      <c r="BO848" s="1253"/>
      <c r="BP848" s="1253"/>
      <c r="BQ848" s="1253"/>
      <c r="BR848" s="1253"/>
    </row>
    <row r="849" spans="1:70" ht="16.5" customHeight="1" x14ac:dyDescent="0.3">
      <c r="A849" s="929"/>
      <c r="B849" s="920"/>
      <c r="E849" s="1928" t="s">
        <v>934</v>
      </c>
      <c r="F849" s="1929"/>
      <c r="G849" s="1287">
        <v>0.88100000000000001</v>
      </c>
      <c r="H849" s="1287">
        <v>0.88100000000000001</v>
      </c>
      <c r="I849" s="1287">
        <v>0.88100000000000001</v>
      </c>
      <c r="J849" s="1287">
        <v>0.88100000000000001</v>
      </c>
      <c r="K849" s="1287">
        <v>0.88100000000000001</v>
      </c>
      <c r="L849" s="1287">
        <v>0.88100000000000001</v>
      </c>
      <c r="M849" s="1287">
        <v>0.88100000000000001</v>
      </c>
      <c r="N849" s="1287">
        <v>0.88100000000000001</v>
      </c>
      <c r="O849" s="1287">
        <v>0.88100000000000001</v>
      </c>
      <c r="P849" s="1287">
        <v>0.88100000000000001</v>
      </c>
      <c r="Q849" s="1287">
        <v>0.88100000000000001</v>
      </c>
      <c r="R849" s="1287">
        <v>0.88100000000000001</v>
      </c>
      <c r="S849" s="1287">
        <v>0.88100000000000001</v>
      </c>
      <c r="T849" s="1287">
        <v>0.88100000000000001</v>
      </c>
      <c r="U849" s="1287">
        <v>0.88100000000000001</v>
      </c>
      <c r="V849" s="1287">
        <v>0.88100000000000001</v>
      </c>
      <c r="W849" s="1287">
        <v>0.88100000000000001</v>
      </c>
      <c r="X849" s="1253"/>
      <c r="Y849" s="1253"/>
      <c r="Z849" s="1253"/>
      <c r="AA849" s="1253"/>
      <c r="AB849" s="1253"/>
      <c r="AC849" s="1253"/>
      <c r="AD849" s="1253"/>
      <c r="AE849" s="1253"/>
      <c r="AF849" s="1253"/>
      <c r="AG849" s="1253"/>
      <c r="AH849" s="1253"/>
      <c r="AI849" s="1253"/>
      <c r="AJ849" s="1253"/>
      <c r="AK849" s="1253"/>
      <c r="AL849" s="1253"/>
      <c r="AM849" s="1253"/>
      <c r="AN849" s="1253"/>
      <c r="AO849" s="1253"/>
      <c r="AP849" s="1253"/>
      <c r="AQ849" s="1253"/>
      <c r="AR849" s="1253"/>
      <c r="AS849" s="1253"/>
      <c r="AT849" s="1253"/>
      <c r="AU849" s="1253"/>
      <c r="AV849" s="1253"/>
      <c r="AW849" s="1253"/>
      <c r="AX849" s="1253"/>
      <c r="AY849" s="1253"/>
      <c r="AZ849" s="1253"/>
      <c r="BA849" s="1253"/>
      <c r="BB849" s="1253"/>
      <c r="BC849" s="1253"/>
      <c r="BD849" s="1253"/>
      <c r="BE849" s="1253"/>
      <c r="BF849" s="1253"/>
      <c r="BG849" s="1253"/>
      <c r="BH849" s="1253"/>
      <c r="BI849" s="1253"/>
      <c r="BJ849" s="1253"/>
      <c r="BK849" s="1253"/>
      <c r="BL849" s="1253"/>
      <c r="BM849" s="1253"/>
      <c r="BN849" s="1253"/>
      <c r="BO849" s="1253"/>
      <c r="BP849" s="1253"/>
      <c r="BQ849" s="1253"/>
      <c r="BR849" s="1253"/>
    </row>
    <row r="850" spans="1:70" ht="16.5" customHeight="1" x14ac:dyDescent="0.3">
      <c r="A850" s="929"/>
      <c r="B850" s="920"/>
      <c r="E850" s="1928" t="s">
        <v>1267</v>
      </c>
      <c r="F850" s="1929"/>
      <c r="G850" s="1287">
        <v>2E-3</v>
      </c>
      <c r="H850" s="1287">
        <v>2E-3</v>
      </c>
      <c r="I850" s="1287">
        <v>2E-3</v>
      </c>
      <c r="J850" s="1287">
        <v>2E-3</v>
      </c>
      <c r="K850" s="1287">
        <v>2E-3</v>
      </c>
      <c r="L850" s="1287">
        <v>2E-3</v>
      </c>
      <c r="M850" s="1287">
        <v>2E-3</v>
      </c>
      <c r="N850" s="1287">
        <v>2E-3</v>
      </c>
      <c r="O850" s="1287">
        <v>2E-3</v>
      </c>
      <c r="P850" s="1287">
        <v>2E-3</v>
      </c>
      <c r="Q850" s="1287">
        <v>2E-3</v>
      </c>
      <c r="R850" s="1287">
        <v>2E-3</v>
      </c>
      <c r="S850" s="1287">
        <v>2E-3</v>
      </c>
      <c r="T850" s="1287">
        <v>2E-3</v>
      </c>
      <c r="U850" s="1287">
        <v>2E-3</v>
      </c>
      <c r="V850" s="1287">
        <v>2E-3</v>
      </c>
      <c r="W850" s="1287">
        <v>2E-3</v>
      </c>
      <c r="X850" s="1253"/>
      <c r="Y850" s="1253"/>
      <c r="Z850" s="1253"/>
      <c r="AA850" s="1253"/>
      <c r="AB850" s="1253"/>
      <c r="AC850" s="1253"/>
      <c r="AD850" s="1253"/>
      <c r="AE850" s="1253"/>
      <c r="AF850" s="1253"/>
      <c r="AG850" s="1253"/>
      <c r="AH850" s="1253"/>
      <c r="AI850" s="1253"/>
      <c r="AJ850" s="1253"/>
      <c r="AK850" s="1253"/>
      <c r="AL850" s="1253"/>
      <c r="AM850" s="1253"/>
      <c r="AN850" s="1253"/>
      <c r="AO850" s="1253"/>
      <c r="AP850" s="1253"/>
      <c r="AQ850" s="1253"/>
      <c r="AR850" s="1253"/>
      <c r="AS850" s="1253"/>
      <c r="AT850" s="1253"/>
      <c r="AU850" s="1253"/>
      <c r="AV850" s="1253"/>
      <c r="AW850" s="1253"/>
      <c r="AX850" s="1253"/>
      <c r="AY850" s="1253"/>
      <c r="AZ850" s="1253"/>
      <c r="BA850" s="1253"/>
      <c r="BB850" s="1253"/>
      <c r="BC850" s="1253"/>
      <c r="BD850" s="1253"/>
      <c r="BE850" s="1253"/>
      <c r="BF850" s="1253"/>
      <c r="BG850" s="1253"/>
      <c r="BH850" s="1253"/>
      <c r="BI850" s="1253"/>
      <c r="BJ850" s="1253"/>
      <c r="BK850" s="1253"/>
      <c r="BL850" s="1253"/>
      <c r="BM850" s="1253"/>
      <c r="BN850" s="1253"/>
      <c r="BO850" s="1253"/>
      <c r="BP850" s="1253"/>
      <c r="BQ850" s="1253"/>
      <c r="BR850" s="1253"/>
    </row>
    <row r="851" spans="1:70" ht="16.5" customHeight="1" x14ac:dyDescent="0.3">
      <c r="A851" s="929"/>
      <c r="B851" s="920"/>
      <c r="E851" s="1928" t="s">
        <v>951</v>
      </c>
      <c r="F851" s="1929"/>
      <c r="G851" s="1287">
        <v>0.13700000000000001</v>
      </c>
      <c r="H851" s="1287">
        <v>0.13700000000000001</v>
      </c>
      <c r="I851" s="1287">
        <v>0.13700000000000001</v>
      </c>
      <c r="J851" s="1287">
        <v>0.13700000000000001</v>
      </c>
      <c r="K851" s="1287">
        <v>0.13700000000000001</v>
      </c>
      <c r="L851" s="1287">
        <v>0.13700000000000001</v>
      </c>
      <c r="M851" s="1287">
        <v>0.13700000000000001</v>
      </c>
      <c r="N851" s="1287">
        <v>0.13700000000000001</v>
      </c>
      <c r="O851" s="1287">
        <v>0.13700000000000001</v>
      </c>
      <c r="P851" s="1287">
        <v>0.13700000000000001</v>
      </c>
      <c r="Q851" s="1287">
        <v>0.13700000000000001</v>
      </c>
      <c r="R851" s="1287">
        <v>0.13700000000000001</v>
      </c>
      <c r="S851" s="1287">
        <v>0.13700000000000001</v>
      </c>
      <c r="T851" s="1287">
        <v>0.13700000000000001</v>
      </c>
      <c r="U851" s="1287">
        <v>0.13700000000000001</v>
      </c>
      <c r="V851" s="1287">
        <v>0.13700000000000001</v>
      </c>
      <c r="W851" s="1287">
        <v>0.13700000000000001</v>
      </c>
      <c r="X851" s="1253"/>
      <c r="Y851" s="1253"/>
      <c r="Z851" s="1253"/>
      <c r="AA851" s="1253"/>
      <c r="AB851" s="1253"/>
      <c r="AC851" s="1253"/>
      <c r="AD851" s="1253"/>
      <c r="AE851" s="1253"/>
      <c r="AF851" s="1253"/>
      <c r="AG851" s="1253"/>
      <c r="AH851" s="1253"/>
      <c r="AI851" s="1253"/>
      <c r="AJ851" s="1253"/>
      <c r="AK851" s="1253"/>
      <c r="AL851" s="1253"/>
      <c r="AM851" s="1253"/>
      <c r="AN851" s="1253"/>
      <c r="AO851" s="1253"/>
      <c r="AP851" s="1253"/>
      <c r="AQ851" s="1253"/>
      <c r="AR851" s="1253"/>
      <c r="AS851" s="1253"/>
      <c r="AT851" s="1253"/>
      <c r="AU851" s="1253"/>
      <c r="AV851" s="1253"/>
      <c r="AW851" s="1253"/>
      <c r="AX851" s="1253"/>
      <c r="AY851" s="1253"/>
      <c r="AZ851" s="1253"/>
      <c r="BA851" s="1253"/>
      <c r="BB851" s="1253"/>
      <c r="BC851" s="1253"/>
      <c r="BD851" s="1253"/>
      <c r="BE851" s="1253"/>
      <c r="BF851" s="1253"/>
      <c r="BG851" s="1253"/>
      <c r="BH851" s="1253"/>
      <c r="BI851" s="1253"/>
      <c r="BJ851" s="1253"/>
      <c r="BK851" s="1253"/>
      <c r="BL851" s="1253"/>
      <c r="BM851" s="1253"/>
      <c r="BN851" s="1253"/>
      <c r="BO851" s="1253"/>
      <c r="BP851" s="1253"/>
      <c r="BQ851" s="1253"/>
      <c r="BR851" s="1253"/>
    </row>
    <row r="852" spans="1:70" ht="16.5" customHeight="1" x14ac:dyDescent="0.3">
      <c r="A852" s="929"/>
      <c r="B852" s="920"/>
      <c r="E852" s="1928" t="s">
        <v>952</v>
      </c>
      <c r="F852" s="1929"/>
      <c r="G852" s="1287">
        <v>0.17100000000000001</v>
      </c>
      <c r="H852" s="1287">
        <v>0.17100000000000001</v>
      </c>
      <c r="I852" s="1287">
        <v>0.17100000000000001</v>
      </c>
      <c r="J852" s="1287">
        <v>0.17100000000000001</v>
      </c>
      <c r="K852" s="1287">
        <v>0.17100000000000001</v>
      </c>
      <c r="L852" s="1287">
        <v>0.17100000000000001</v>
      </c>
      <c r="M852" s="1287">
        <v>0.17100000000000001</v>
      </c>
      <c r="N852" s="1287">
        <v>0.17100000000000001</v>
      </c>
      <c r="O852" s="1287">
        <v>0.17100000000000001</v>
      </c>
      <c r="P852" s="1287">
        <v>0.17100000000000001</v>
      </c>
      <c r="Q852" s="1287">
        <v>0.17100000000000001</v>
      </c>
      <c r="R852" s="1287">
        <v>0.17100000000000001</v>
      </c>
      <c r="S852" s="1287">
        <v>0.17100000000000001</v>
      </c>
      <c r="T852" s="1287">
        <v>0.17100000000000001</v>
      </c>
      <c r="U852" s="1287">
        <v>0.17100000000000001</v>
      </c>
      <c r="V852" s="1287">
        <v>0.17100000000000001</v>
      </c>
      <c r="W852" s="1287">
        <v>0.17100000000000001</v>
      </c>
      <c r="X852" s="1253"/>
      <c r="Y852" s="1253"/>
      <c r="Z852" s="1253"/>
      <c r="AA852" s="1253"/>
      <c r="AB852" s="1253"/>
      <c r="AC852" s="1253"/>
      <c r="AD852" s="1253"/>
      <c r="AE852" s="1253"/>
      <c r="AF852" s="1253"/>
      <c r="AG852" s="1253"/>
      <c r="AH852" s="1253"/>
      <c r="AI852" s="1253"/>
      <c r="AJ852" s="1253"/>
      <c r="AK852" s="1253"/>
      <c r="AL852" s="1253"/>
      <c r="AM852" s="1253"/>
      <c r="AN852" s="1253"/>
      <c r="AO852" s="1253"/>
      <c r="AP852" s="1253"/>
      <c r="AQ852" s="1253"/>
      <c r="AR852" s="1253"/>
      <c r="AS852" s="1253"/>
      <c r="AT852" s="1253"/>
      <c r="AU852" s="1253"/>
      <c r="AV852" s="1253"/>
      <c r="AW852" s="1253"/>
      <c r="AX852" s="1253"/>
      <c r="AY852" s="1253"/>
      <c r="AZ852" s="1253"/>
      <c r="BA852" s="1253"/>
      <c r="BB852" s="1253"/>
      <c r="BC852" s="1253"/>
      <c r="BD852" s="1253"/>
      <c r="BE852" s="1253"/>
      <c r="BF852" s="1253"/>
      <c r="BG852" s="1253"/>
      <c r="BH852" s="1253"/>
      <c r="BI852" s="1253"/>
      <c r="BJ852" s="1253"/>
      <c r="BK852" s="1253"/>
      <c r="BL852" s="1253"/>
      <c r="BM852" s="1253"/>
      <c r="BN852" s="1253"/>
      <c r="BO852" s="1253"/>
      <c r="BP852" s="1253"/>
      <c r="BQ852" s="1253"/>
      <c r="BR852" s="1253"/>
    </row>
    <row r="853" spans="1:70" ht="16.5" customHeight="1" x14ac:dyDescent="0.3">
      <c r="A853" s="929"/>
      <c r="B853" s="920"/>
      <c r="E853" s="1928" t="s">
        <v>2115</v>
      </c>
      <c r="F853" s="1929"/>
      <c r="G853" s="1287">
        <v>0.14299999999999999</v>
      </c>
      <c r="H853" s="1287">
        <v>0.14299999999999999</v>
      </c>
      <c r="I853" s="1287">
        <v>0.14299999999999999</v>
      </c>
      <c r="J853" s="1287">
        <v>0.14299999999999999</v>
      </c>
      <c r="K853" s="1287">
        <v>0.14299999999999999</v>
      </c>
      <c r="L853" s="1287">
        <v>0.14299999999999999</v>
      </c>
      <c r="M853" s="1287">
        <v>0.14299999999999999</v>
      </c>
      <c r="N853" s="1287">
        <v>0.14299999999999999</v>
      </c>
      <c r="O853" s="1287">
        <v>0.14299999999999999</v>
      </c>
      <c r="P853" s="1287">
        <v>0.14299999999999999</v>
      </c>
      <c r="Q853" s="1287">
        <v>0.14299999999999999</v>
      </c>
      <c r="R853" s="1287">
        <v>0.14299999999999999</v>
      </c>
      <c r="S853" s="1287">
        <v>0.14299999999999999</v>
      </c>
      <c r="T853" s="1287">
        <v>0.14299999999999999</v>
      </c>
      <c r="U853" s="1287">
        <v>0.14299999999999999</v>
      </c>
      <c r="V853" s="1287">
        <v>0.14299999999999999</v>
      </c>
      <c r="W853" s="1287">
        <v>0.14299999999999999</v>
      </c>
      <c r="X853" s="1253"/>
      <c r="Y853" s="1253"/>
      <c r="Z853" s="1253"/>
      <c r="AA853" s="1253"/>
      <c r="AB853" s="1253"/>
      <c r="AC853" s="1253"/>
      <c r="AD853" s="1253"/>
      <c r="AE853" s="1253"/>
      <c r="AF853" s="1253"/>
      <c r="AG853" s="1253"/>
      <c r="AH853" s="1253"/>
      <c r="AI853" s="1253"/>
      <c r="AJ853" s="1253"/>
      <c r="AK853" s="1253"/>
      <c r="AL853" s="1253"/>
      <c r="AM853" s="1253"/>
      <c r="AN853" s="1253"/>
      <c r="AO853" s="1253"/>
      <c r="AP853" s="1253"/>
      <c r="AQ853" s="1253"/>
      <c r="AR853" s="1253"/>
      <c r="AS853" s="1253"/>
      <c r="AT853" s="1253"/>
      <c r="AU853" s="1253"/>
      <c r="AV853" s="1253"/>
      <c r="AW853" s="1253"/>
      <c r="AX853" s="1253"/>
      <c r="AY853" s="1253"/>
      <c r="AZ853" s="1253"/>
      <c r="BA853" s="1253"/>
      <c r="BB853" s="1253"/>
      <c r="BC853" s="1253"/>
      <c r="BD853" s="1253"/>
      <c r="BE853" s="1253"/>
      <c r="BF853" s="1253"/>
      <c r="BG853" s="1253"/>
      <c r="BH853" s="1253"/>
      <c r="BI853" s="1253"/>
      <c r="BJ853" s="1253"/>
      <c r="BK853" s="1253"/>
      <c r="BL853" s="1253"/>
      <c r="BM853" s="1253"/>
      <c r="BN853" s="1253"/>
      <c r="BO853" s="1253"/>
      <c r="BP853" s="1253"/>
      <c r="BQ853" s="1253"/>
      <c r="BR853" s="1253"/>
    </row>
    <row r="854" spans="1:70" ht="16.5" customHeight="1" x14ac:dyDescent="0.3">
      <c r="A854" s="929"/>
      <c r="B854" s="920"/>
      <c r="E854" s="1928" t="s">
        <v>2116</v>
      </c>
      <c r="F854" s="1929"/>
      <c r="G854" s="1287">
        <v>0.15</v>
      </c>
      <c r="H854" s="1287">
        <v>0.15</v>
      </c>
      <c r="I854" s="1287">
        <v>0.15</v>
      </c>
      <c r="J854" s="1287">
        <v>0.15</v>
      </c>
      <c r="K854" s="1287">
        <v>0.15</v>
      </c>
      <c r="L854" s="1287">
        <v>0.15</v>
      </c>
      <c r="M854" s="1287">
        <v>0.15</v>
      </c>
      <c r="N854" s="1287">
        <v>0.15</v>
      </c>
      <c r="O854" s="1287">
        <v>0.15</v>
      </c>
      <c r="P854" s="1287">
        <v>0.15</v>
      </c>
      <c r="Q854" s="1287">
        <v>0.15</v>
      </c>
      <c r="R854" s="1287">
        <v>0.15</v>
      </c>
      <c r="S854" s="1287">
        <v>0.15</v>
      </c>
      <c r="T854" s="1287">
        <v>0.15</v>
      </c>
      <c r="U854" s="1287">
        <v>0.15</v>
      </c>
      <c r="V854" s="1287">
        <v>0.15</v>
      </c>
      <c r="W854" s="1287">
        <v>0.15</v>
      </c>
      <c r="X854" s="1253"/>
      <c r="Y854" s="1253"/>
      <c r="Z854" s="1253"/>
      <c r="AA854" s="1253"/>
      <c r="AB854" s="1253"/>
      <c r="AC854" s="1253"/>
      <c r="AD854" s="1253"/>
      <c r="AE854" s="1253"/>
      <c r="AF854" s="1253"/>
      <c r="AG854" s="1253"/>
      <c r="AH854" s="1253"/>
      <c r="AI854" s="1253"/>
      <c r="AJ854" s="1253"/>
      <c r="AK854" s="1253"/>
      <c r="AL854" s="1253"/>
      <c r="AM854" s="1253"/>
      <c r="AN854" s="1253"/>
      <c r="AO854" s="1253"/>
      <c r="AP854" s="1253"/>
      <c r="AQ854" s="1253"/>
      <c r="AR854" s="1253"/>
      <c r="AS854" s="1253"/>
      <c r="AT854" s="1253"/>
      <c r="AU854" s="1253"/>
      <c r="AV854" s="1253"/>
      <c r="AW854" s="1253"/>
      <c r="AX854" s="1253"/>
      <c r="AY854" s="1253"/>
      <c r="AZ854" s="1253"/>
      <c r="BA854" s="1253"/>
      <c r="BB854" s="1253"/>
      <c r="BC854" s="1253"/>
      <c r="BD854" s="1253"/>
      <c r="BE854" s="1253"/>
      <c r="BF854" s="1253"/>
      <c r="BG854" s="1253"/>
      <c r="BH854" s="1253"/>
      <c r="BI854" s="1253"/>
      <c r="BJ854" s="1253"/>
      <c r="BK854" s="1253"/>
      <c r="BL854" s="1253"/>
      <c r="BM854" s="1253"/>
      <c r="BN854" s="1253"/>
      <c r="BO854" s="1253"/>
      <c r="BP854" s="1253"/>
      <c r="BQ854" s="1253"/>
      <c r="BR854" s="1253"/>
    </row>
    <row r="855" spans="1:70" ht="16.5" customHeight="1" x14ac:dyDescent="0.3">
      <c r="A855" s="929"/>
      <c r="B855" s="920"/>
      <c r="E855" s="1928" t="s">
        <v>2117</v>
      </c>
      <c r="F855" s="1929"/>
      <c r="G855" s="1287">
        <v>0.14699999999999999</v>
      </c>
      <c r="H855" s="1287">
        <v>0.14699999999999999</v>
      </c>
      <c r="I855" s="1287">
        <v>0.14699999999999999</v>
      </c>
      <c r="J855" s="1287">
        <v>0.14699999999999999</v>
      </c>
      <c r="K855" s="1287">
        <v>0.14699999999999999</v>
      </c>
      <c r="L855" s="1287">
        <v>0.14699999999999999</v>
      </c>
      <c r="M855" s="1287">
        <v>0.14699999999999999</v>
      </c>
      <c r="N855" s="1287">
        <v>0.14699999999999999</v>
      </c>
      <c r="O855" s="1287">
        <v>0.14699999999999999</v>
      </c>
      <c r="P855" s="1287">
        <v>0.14699999999999999</v>
      </c>
      <c r="Q855" s="1287">
        <v>0.14699999999999999</v>
      </c>
      <c r="R855" s="1287">
        <v>0.14699999999999999</v>
      </c>
      <c r="S855" s="1287">
        <v>0.14699999999999999</v>
      </c>
      <c r="T855" s="1287">
        <v>0.14699999999999999</v>
      </c>
      <c r="U855" s="1287">
        <v>0.14699999999999999</v>
      </c>
      <c r="V855" s="1287">
        <v>0.14699999999999999</v>
      </c>
      <c r="W855" s="1287">
        <v>0.14699999999999999</v>
      </c>
      <c r="X855" s="1253"/>
      <c r="Y855" s="1253"/>
      <c r="Z855" s="1253"/>
      <c r="AA855" s="1253"/>
      <c r="AB855" s="1253"/>
      <c r="AC855" s="1253"/>
      <c r="AD855" s="1253"/>
      <c r="AE855" s="1253"/>
      <c r="AF855" s="1253"/>
      <c r="AG855" s="1253"/>
      <c r="AH855" s="1253"/>
      <c r="AI855" s="1253"/>
      <c r="AJ855" s="1253"/>
      <c r="AK855" s="1253"/>
      <c r="AL855" s="1253"/>
      <c r="AM855" s="1253"/>
      <c r="AN855" s="1253"/>
      <c r="AO855" s="1253"/>
      <c r="AP855" s="1253"/>
      <c r="AQ855" s="1253"/>
      <c r="AR855" s="1253"/>
      <c r="AS855" s="1253"/>
      <c r="AT855" s="1253"/>
      <c r="AU855" s="1253"/>
      <c r="AV855" s="1253"/>
      <c r="AW855" s="1253"/>
      <c r="AX855" s="1253"/>
      <c r="AY855" s="1253"/>
      <c r="AZ855" s="1253"/>
      <c r="BA855" s="1253"/>
      <c r="BB855" s="1253"/>
      <c r="BC855" s="1253"/>
      <c r="BD855" s="1253"/>
      <c r="BE855" s="1253"/>
      <c r="BF855" s="1253"/>
      <c r="BG855" s="1253"/>
      <c r="BH855" s="1253"/>
      <c r="BI855" s="1253"/>
      <c r="BJ855" s="1253"/>
      <c r="BK855" s="1253"/>
      <c r="BL855" s="1253"/>
      <c r="BM855" s="1253"/>
      <c r="BN855" s="1253"/>
      <c r="BO855" s="1253"/>
      <c r="BP855" s="1253"/>
      <c r="BQ855" s="1253"/>
      <c r="BR855" s="1253"/>
    </row>
    <row r="856" spans="1:70" ht="16.5" customHeight="1" x14ac:dyDescent="0.3">
      <c r="A856" s="929"/>
      <c r="B856" s="920"/>
      <c r="E856" s="1928" t="s">
        <v>2118</v>
      </c>
      <c r="F856" s="1929"/>
      <c r="G856" s="1287">
        <v>0.153</v>
      </c>
      <c r="H856" s="1287">
        <v>0.153</v>
      </c>
      <c r="I856" s="1287">
        <v>0.153</v>
      </c>
      <c r="J856" s="1287">
        <v>0.153</v>
      </c>
      <c r="K856" s="1287">
        <v>0.153</v>
      </c>
      <c r="L856" s="1287">
        <v>0.153</v>
      </c>
      <c r="M856" s="1287">
        <v>0.153</v>
      </c>
      <c r="N856" s="1287">
        <v>0.153</v>
      </c>
      <c r="O856" s="1287">
        <v>0.153</v>
      </c>
      <c r="P856" s="1287">
        <v>0.153</v>
      </c>
      <c r="Q856" s="1287">
        <v>0.153</v>
      </c>
      <c r="R856" s="1287">
        <v>0.153</v>
      </c>
      <c r="S856" s="1287">
        <v>0.153</v>
      </c>
      <c r="T856" s="1287">
        <v>0.153</v>
      </c>
      <c r="U856" s="1287">
        <v>0.153</v>
      </c>
      <c r="V856" s="1287">
        <v>0.153</v>
      </c>
      <c r="W856" s="1287">
        <v>0.153</v>
      </c>
      <c r="X856" s="1253"/>
      <c r="Y856" s="1253"/>
      <c r="Z856" s="1253"/>
      <c r="AA856" s="1253"/>
      <c r="AB856" s="1253"/>
      <c r="AC856" s="1253"/>
      <c r="AD856" s="1253"/>
      <c r="AE856" s="1253"/>
      <c r="AF856" s="1253"/>
      <c r="AG856" s="1253"/>
      <c r="AH856" s="1253"/>
      <c r="AI856" s="1253"/>
      <c r="AJ856" s="1253"/>
      <c r="AK856" s="1253"/>
      <c r="AL856" s="1253"/>
      <c r="AM856" s="1253"/>
      <c r="AN856" s="1253"/>
      <c r="AO856" s="1253"/>
      <c r="AP856" s="1253"/>
      <c r="AQ856" s="1253"/>
      <c r="AR856" s="1253"/>
      <c r="AS856" s="1253"/>
      <c r="AT856" s="1253"/>
      <c r="AU856" s="1253"/>
      <c r="AV856" s="1253"/>
      <c r="AW856" s="1253"/>
      <c r="AX856" s="1253"/>
      <c r="AY856" s="1253"/>
      <c r="AZ856" s="1253"/>
      <c r="BA856" s="1253"/>
      <c r="BB856" s="1253"/>
      <c r="BC856" s="1253"/>
      <c r="BD856" s="1253"/>
      <c r="BE856" s="1253"/>
      <c r="BF856" s="1253"/>
      <c r="BG856" s="1253"/>
      <c r="BH856" s="1253"/>
      <c r="BI856" s="1253"/>
      <c r="BJ856" s="1253"/>
      <c r="BK856" s="1253"/>
      <c r="BL856" s="1253"/>
      <c r="BM856" s="1253"/>
      <c r="BN856" s="1253"/>
      <c r="BO856" s="1253"/>
      <c r="BP856" s="1253"/>
      <c r="BQ856" s="1253"/>
      <c r="BR856" s="1253"/>
    </row>
    <row r="857" spans="1:70" ht="16.5" customHeight="1" x14ac:dyDescent="0.3">
      <c r="A857" s="929"/>
      <c r="B857" s="920"/>
      <c r="E857" s="1928" t="s">
        <v>2119</v>
      </c>
      <c r="F857" s="1929"/>
      <c r="G857" s="1287">
        <v>0.184</v>
      </c>
      <c r="H857" s="1287">
        <v>0.184</v>
      </c>
      <c r="I857" s="1287">
        <v>0.184</v>
      </c>
      <c r="J857" s="1287">
        <v>0.184</v>
      </c>
      <c r="K857" s="1287">
        <v>0.184</v>
      </c>
      <c r="L857" s="1287">
        <v>0.184</v>
      </c>
      <c r="M857" s="1287">
        <v>0.184</v>
      </c>
      <c r="N857" s="1287">
        <v>0.184</v>
      </c>
      <c r="O857" s="1287">
        <v>0.184</v>
      </c>
      <c r="P857" s="1287">
        <v>0.184</v>
      </c>
      <c r="Q857" s="1287">
        <v>0.184</v>
      </c>
      <c r="R857" s="1287">
        <v>0.184</v>
      </c>
      <c r="S857" s="1287">
        <v>0.184</v>
      </c>
      <c r="T857" s="1287">
        <v>0.184</v>
      </c>
      <c r="U857" s="1287">
        <v>0.184</v>
      </c>
      <c r="V857" s="1287">
        <v>0.184</v>
      </c>
      <c r="W857" s="1287">
        <v>0.184</v>
      </c>
      <c r="X857" s="1253"/>
      <c r="Y857" s="1253"/>
      <c r="Z857" s="1253"/>
      <c r="AA857" s="1253"/>
      <c r="AB857" s="1253"/>
      <c r="AC857" s="1253"/>
      <c r="AD857" s="1253"/>
      <c r="AE857" s="1253"/>
      <c r="AF857" s="1253"/>
      <c r="AG857" s="1253"/>
      <c r="AH857" s="1253"/>
      <c r="AI857" s="1253"/>
      <c r="AJ857" s="1253"/>
      <c r="AK857" s="1253"/>
      <c r="AL857" s="1253"/>
      <c r="AM857" s="1253"/>
      <c r="AN857" s="1253"/>
      <c r="AO857" s="1253"/>
      <c r="AP857" s="1253"/>
      <c r="AQ857" s="1253"/>
      <c r="AR857" s="1253"/>
      <c r="AS857" s="1253"/>
      <c r="AT857" s="1253"/>
      <c r="AU857" s="1253"/>
      <c r="AV857" s="1253"/>
      <c r="AW857" s="1253"/>
      <c r="AX857" s="1253"/>
      <c r="AY857" s="1253"/>
      <c r="AZ857" s="1253"/>
      <c r="BA857" s="1253"/>
      <c r="BB857" s="1253"/>
      <c r="BC857" s="1253"/>
      <c r="BD857" s="1253"/>
      <c r="BE857" s="1253"/>
      <c r="BF857" s="1253"/>
      <c r="BG857" s="1253"/>
      <c r="BH857" s="1253"/>
      <c r="BI857" s="1253"/>
      <c r="BJ857" s="1253"/>
      <c r="BK857" s="1253"/>
      <c r="BL857" s="1253"/>
      <c r="BM857" s="1253"/>
      <c r="BN857" s="1253"/>
      <c r="BO857" s="1253"/>
      <c r="BP857" s="1253"/>
      <c r="BQ857" s="1253"/>
      <c r="BR857" s="1253"/>
    </row>
    <row r="858" spans="1:70" ht="16.5" customHeight="1" x14ac:dyDescent="0.3">
      <c r="A858" s="929"/>
      <c r="B858" s="920"/>
      <c r="E858" s="1928" t="s">
        <v>239</v>
      </c>
      <c r="F858" s="1929"/>
      <c r="G858" s="1287">
        <v>3.1840000000000002</v>
      </c>
      <c r="H858" s="1287">
        <v>3.1840000000000002</v>
      </c>
      <c r="I858" s="1287">
        <v>3.1840000000000002</v>
      </c>
      <c r="J858" s="1287">
        <v>3.1840000000000002</v>
      </c>
      <c r="K858" s="1287">
        <v>3.1840000000000002</v>
      </c>
      <c r="L858" s="1287">
        <v>3.1840000000000002</v>
      </c>
      <c r="M858" s="1287">
        <v>3.1840000000000002</v>
      </c>
      <c r="N858" s="1287">
        <v>3.1840000000000002</v>
      </c>
      <c r="O858" s="1287">
        <v>3.1840000000000002</v>
      </c>
      <c r="P858" s="1287">
        <v>3.1840000000000002</v>
      </c>
      <c r="Q858" s="1287">
        <v>3.1840000000000002</v>
      </c>
      <c r="R858" s="1287">
        <v>3.1840000000000002</v>
      </c>
      <c r="S858" s="1287">
        <v>3.1840000000000002</v>
      </c>
      <c r="T858" s="1287">
        <v>3.1840000000000002</v>
      </c>
      <c r="U858" s="1287">
        <v>3.1840000000000002</v>
      </c>
      <c r="V858" s="1287">
        <v>3.1840000000000002</v>
      </c>
      <c r="W858" s="1287">
        <v>3.1840000000000002</v>
      </c>
      <c r="X858" s="1253"/>
      <c r="Y858" s="1253"/>
      <c r="Z858" s="1253"/>
      <c r="AA858" s="1253"/>
      <c r="AB858" s="1253"/>
      <c r="AC858" s="1253"/>
      <c r="AD858" s="1253"/>
      <c r="AE858" s="1253"/>
      <c r="AF858" s="1253"/>
      <c r="AG858" s="1253"/>
      <c r="AH858" s="1253"/>
      <c r="AI858" s="1253"/>
      <c r="AJ858" s="1253"/>
      <c r="AK858" s="1253"/>
      <c r="AL858" s="1253"/>
      <c r="AM858" s="1253"/>
      <c r="AN858" s="1253"/>
      <c r="AO858" s="1253"/>
      <c r="AP858" s="1253"/>
      <c r="AQ858" s="1253"/>
      <c r="AR858" s="1253"/>
      <c r="AS858" s="1253"/>
      <c r="AT858" s="1253"/>
      <c r="AU858" s="1253"/>
      <c r="AV858" s="1253"/>
      <c r="AW858" s="1253"/>
      <c r="AX858" s="1253"/>
      <c r="AY858" s="1253"/>
      <c r="AZ858" s="1253"/>
      <c r="BA858" s="1253"/>
      <c r="BB858" s="1253"/>
      <c r="BC858" s="1253"/>
      <c r="BD858" s="1253"/>
      <c r="BE858" s="1253"/>
      <c r="BF858" s="1253"/>
      <c r="BG858" s="1253"/>
      <c r="BH858" s="1253"/>
      <c r="BI858" s="1253"/>
      <c r="BJ858" s="1253"/>
      <c r="BK858" s="1253"/>
      <c r="BL858" s="1253"/>
      <c r="BM858" s="1253"/>
      <c r="BN858" s="1253"/>
      <c r="BO858" s="1253"/>
      <c r="BP858" s="1253"/>
      <c r="BQ858" s="1253"/>
      <c r="BR858" s="1253"/>
    </row>
    <row r="859" spans="1:70" ht="16.5" customHeight="1" x14ac:dyDescent="0.3">
      <c r="A859" s="929"/>
      <c r="B859" s="920"/>
      <c r="E859" s="1928" t="s">
        <v>935</v>
      </c>
      <c r="F859" s="1929"/>
      <c r="G859" s="1287">
        <v>3.036</v>
      </c>
      <c r="H859" s="1287">
        <v>3.036</v>
      </c>
      <c r="I859" s="1287">
        <v>3.036</v>
      </c>
      <c r="J859" s="1287">
        <v>3.036</v>
      </c>
      <c r="K859" s="1287">
        <v>3.036</v>
      </c>
      <c r="L859" s="1287">
        <v>3.036</v>
      </c>
      <c r="M859" s="1287">
        <v>3.036</v>
      </c>
      <c r="N859" s="1287">
        <v>3.036</v>
      </c>
      <c r="O859" s="1287">
        <v>3.036</v>
      </c>
      <c r="P859" s="1287">
        <v>3.036</v>
      </c>
      <c r="Q859" s="1287">
        <v>3.036</v>
      </c>
      <c r="R859" s="1287">
        <v>3.036</v>
      </c>
      <c r="S859" s="1287">
        <v>3.036</v>
      </c>
      <c r="T859" s="1287">
        <v>3.036</v>
      </c>
      <c r="U859" s="1287">
        <v>3.036</v>
      </c>
      <c r="V859" s="1287">
        <v>3.036</v>
      </c>
      <c r="W859" s="1287">
        <v>3.036</v>
      </c>
      <c r="X859" s="1253"/>
      <c r="Y859" s="1253"/>
      <c r="Z859" s="1253"/>
      <c r="AA859" s="1253"/>
      <c r="AB859" s="1253"/>
      <c r="AC859" s="1253"/>
      <c r="AD859" s="1253"/>
      <c r="AE859" s="1253"/>
      <c r="AF859" s="1253"/>
      <c r="AG859" s="1253"/>
      <c r="AH859" s="1253"/>
      <c r="AI859" s="1253"/>
      <c r="AJ859" s="1253"/>
      <c r="AK859" s="1253"/>
      <c r="AL859" s="1253"/>
      <c r="AM859" s="1253"/>
      <c r="AN859" s="1253"/>
      <c r="AO859" s="1253"/>
      <c r="AP859" s="1253"/>
      <c r="AQ859" s="1253"/>
      <c r="AR859" s="1253"/>
      <c r="AS859" s="1253"/>
      <c r="AT859" s="1253"/>
      <c r="AU859" s="1253"/>
      <c r="AV859" s="1253"/>
      <c r="AW859" s="1253"/>
      <c r="AX859" s="1253"/>
      <c r="AY859" s="1253"/>
      <c r="AZ859" s="1253"/>
      <c r="BA859" s="1253"/>
      <c r="BB859" s="1253"/>
      <c r="BC859" s="1253"/>
      <c r="BD859" s="1253"/>
      <c r="BE859" s="1253"/>
      <c r="BF859" s="1253"/>
      <c r="BG859" s="1253"/>
      <c r="BH859" s="1253"/>
      <c r="BI859" s="1253"/>
      <c r="BJ859" s="1253"/>
      <c r="BK859" s="1253"/>
      <c r="BL859" s="1253"/>
      <c r="BM859" s="1253"/>
      <c r="BN859" s="1253"/>
      <c r="BO859" s="1253"/>
      <c r="BP859" s="1253"/>
      <c r="BQ859" s="1253"/>
      <c r="BR859" s="1253"/>
    </row>
    <row r="860" spans="1:70" ht="16.5" customHeight="1" x14ac:dyDescent="0.3">
      <c r="A860" s="929"/>
      <c r="B860" s="920"/>
      <c r="E860" s="1928" t="s">
        <v>936</v>
      </c>
      <c r="F860" s="1929"/>
      <c r="G860" s="1287">
        <v>3.1379999999999999</v>
      </c>
      <c r="H860" s="1287">
        <v>3.1379999999999999</v>
      </c>
      <c r="I860" s="1287">
        <v>3.1379999999999999</v>
      </c>
      <c r="J860" s="1287">
        <v>3.1379999999999999</v>
      </c>
      <c r="K860" s="1287">
        <v>3.1379999999999999</v>
      </c>
      <c r="L860" s="1287">
        <v>3.1379999999999999</v>
      </c>
      <c r="M860" s="1287">
        <v>3.1379999999999999</v>
      </c>
      <c r="N860" s="1287">
        <v>3.1379999999999999</v>
      </c>
      <c r="O860" s="1287">
        <v>3.1379999999999999</v>
      </c>
      <c r="P860" s="1287">
        <v>3.1379999999999999</v>
      </c>
      <c r="Q860" s="1287">
        <v>3.1379999999999999</v>
      </c>
      <c r="R860" s="1287">
        <v>3.1379999999999999</v>
      </c>
      <c r="S860" s="1287">
        <v>3.1379999999999999</v>
      </c>
      <c r="T860" s="1287">
        <v>3.1379999999999999</v>
      </c>
      <c r="U860" s="1287">
        <v>3.1379999999999999</v>
      </c>
      <c r="V860" s="1287">
        <v>3.1379999999999999</v>
      </c>
      <c r="W860" s="1287">
        <v>3.1379999999999999</v>
      </c>
      <c r="X860" s="1253"/>
      <c r="Y860" s="1253"/>
      <c r="Z860" s="1253"/>
      <c r="AA860" s="1253"/>
      <c r="AB860" s="1253"/>
      <c r="AC860" s="1253"/>
      <c r="AD860" s="1253"/>
      <c r="AE860" s="1253"/>
      <c r="AF860" s="1253"/>
      <c r="AG860" s="1253"/>
      <c r="AH860" s="1253"/>
      <c r="AI860" s="1253"/>
      <c r="AJ860" s="1253"/>
      <c r="AK860" s="1253"/>
      <c r="AL860" s="1253"/>
      <c r="AM860" s="1253"/>
      <c r="AN860" s="1253"/>
      <c r="AO860" s="1253"/>
      <c r="AP860" s="1253"/>
      <c r="AQ860" s="1253"/>
      <c r="AR860" s="1253"/>
      <c r="AS860" s="1253"/>
      <c r="AT860" s="1253"/>
      <c r="AU860" s="1253"/>
      <c r="AV860" s="1253"/>
      <c r="AW860" s="1253"/>
      <c r="AX860" s="1253"/>
      <c r="AY860" s="1253"/>
      <c r="AZ860" s="1253"/>
      <c r="BA860" s="1253"/>
      <c r="BB860" s="1253"/>
      <c r="BC860" s="1253"/>
      <c r="BD860" s="1253"/>
      <c r="BE860" s="1253"/>
      <c r="BF860" s="1253"/>
      <c r="BG860" s="1253"/>
      <c r="BH860" s="1253"/>
      <c r="BI860" s="1253"/>
      <c r="BJ860" s="1253"/>
      <c r="BK860" s="1253"/>
      <c r="BL860" s="1253"/>
      <c r="BM860" s="1253"/>
      <c r="BN860" s="1253"/>
      <c r="BO860" s="1253"/>
      <c r="BP860" s="1253"/>
      <c r="BQ860" s="1253"/>
      <c r="BR860" s="1253"/>
    </row>
    <row r="861" spans="1:70" ht="16.5" customHeight="1" x14ac:dyDescent="0.3">
      <c r="A861" s="929"/>
      <c r="B861" s="920"/>
      <c r="E861" s="1928" t="s">
        <v>937</v>
      </c>
      <c r="F861" s="1929"/>
      <c r="G861" s="1287">
        <v>1.34</v>
      </c>
      <c r="H861" s="1287">
        <v>1.34</v>
      </c>
      <c r="I861" s="1287">
        <v>1.34</v>
      </c>
      <c r="J861" s="1287">
        <v>1.34</v>
      </c>
      <c r="K861" s="1287">
        <v>1.34</v>
      </c>
      <c r="L861" s="1287">
        <v>1.34</v>
      </c>
      <c r="M861" s="1287">
        <v>1.34</v>
      </c>
      <c r="N861" s="1287">
        <v>1.34</v>
      </c>
      <c r="O861" s="1287">
        <v>1.34</v>
      </c>
      <c r="P861" s="1287">
        <v>1.34</v>
      </c>
      <c r="Q861" s="1287">
        <v>1.34</v>
      </c>
      <c r="R861" s="1287">
        <v>1.34</v>
      </c>
      <c r="S861" s="1287">
        <v>1.34</v>
      </c>
      <c r="T861" s="1287">
        <v>1.34</v>
      </c>
      <c r="U861" s="1287">
        <v>1.34</v>
      </c>
      <c r="V861" s="1287">
        <v>1.34</v>
      </c>
      <c r="W861" s="1287">
        <v>1.34</v>
      </c>
      <c r="X861" s="1253"/>
      <c r="Y861" s="1253"/>
      <c r="Z861" s="1253"/>
      <c r="AA861" s="1253"/>
      <c r="AB861" s="1253"/>
      <c r="AC861" s="1253"/>
      <c r="AD861" s="1253"/>
      <c r="AE861" s="1253"/>
      <c r="AF861" s="1253"/>
      <c r="AG861" s="1253"/>
      <c r="AH861" s="1253"/>
      <c r="AI861" s="1253"/>
      <c r="AJ861" s="1253"/>
      <c r="AK861" s="1253"/>
      <c r="AL861" s="1253"/>
      <c r="AM861" s="1253"/>
      <c r="AN861" s="1253"/>
      <c r="AO861" s="1253"/>
      <c r="AP861" s="1253"/>
      <c r="AQ861" s="1253"/>
      <c r="AR861" s="1253"/>
      <c r="AS861" s="1253"/>
      <c r="AT861" s="1253"/>
      <c r="AU861" s="1253"/>
      <c r="AV861" s="1253"/>
      <c r="AW861" s="1253"/>
      <c r="AX861" s="1253"/>
      <c r="AY861" s="1253"/>
      <c r="AZ861" s="1253"/>
      <c r="BA861" s="1253"/>
      <c r="BB861" s="1253"/>
      <c r="BC861" s="1253"/>
      <c r="BD861" s="1253"/>
      <c r="BE861" s="1253"/>
      <c r="BF861" s="1253"/>
      <c r="BG861" s="1253"/>
      <c r="BH861" s="1253"/>
      <c r="BI861" s="1253"/>
      <c r="BJ861" s="1253"/>
      <c r="BK861" s="1253"/>
      <c r="BL861" s="1253"/>
      <c r="BM861" s="1253"/>
      <c r="BN861" s="1253"/>
      <c r="BO861" s="1253"/>
      <c r="BP861" s="1253"/>
      <c r="BQ861" s="1253"/>
      <c r="BR861" s="1253"/>
    </row>
    <row r="862" spans="1:70" ht="16.5" customHeight="1" x14ac:dyDescent="0.3">
      <c r="A862" s="929"/>
      <c r="B862" s="920"/>
      <c r="E862" s="1371" t="s">
        <v>2239</v>
      </c>
      <c r="F862" s="1385"/>
      <c r="G862" s="1287">
        <v>2.6949999999999998</v>
      </c>
      <c r="H862" s="1287">
        <v>2.6949999999999998</v>
      </c>
      <c r="I862" s="1287">
        <v>2.6949999999999998</v>
      </c>
      <c r="J862" s="1287">
        <v>2.6949999999999998</v>
      </c>
      <c r="K862" s="1287">
        <v>2.5430000000000001</v>
      </c>
      <c r="L862" s="1287">
        <v>2.5169999999999999</v>
      </c>
      <c r="M862" s="1287">
        <v>2.5910000000000002</v>
      </c>
      <c r="N862" s="1287">
        <v>2.5910000000000002</v>
      </c>
      <c r="O862" s="1287">
        <v>2.5910000000000002</v>
      </c>
      <c r="P862" s="1287">
        <v>2.5859999999999999</v>
      </c>
      <c r="Q862" s="1287">
        <v>2.5680000000000001</v>
      </c>
      <c r="R862" s="1287">
        <v>2.5430000000000001</v>
      </c>
      <c r="S862" s="1293" t="s">
        <v>158</v>
      </c>
      <c r="T862" s="1293" t="s">
        <v>158</v>
      </c>
      <c r="U862" s="1293" t="s">
        <v>158</v>
      </c>
      <c r="V862" s="1293" t="s">
        <v>158</v>
      </c>
      <c r="W862" s="1293" t="s">
        <v>158</v>
      </c>
      <c r="X862" s="1373"/>
      <c r="Y862" s="1373"/>
      <c r="Z862" s="1373"/>
      <c r="AA862" s="1373"/>
      <c r="AB862" s="1373"/>
      <c r="AC862" s="1373"/>
      <c r="AD862" s="1373"/>
      <c r="AE862" s="1373"/>
      <c r="AF862" s="1373"/>
      <c r="AG862" s="1373"/>
      <c r="AH862" s="1373"/>
      <c r="AI862" s="1373"/>
      <c r="AJ862" s="1373"/>
      <c r="AK862" s="1373"/>
      <c r="AL862" s="1373"/>
      <c r="AM862" s="1373"/>
      <c r="AN862" s="1373"/>
      <c r="AO862" s="1373"/>
      <c r="AP862" s="1373"/>
      <c r="AQ862" s="1373"/>
      <c r="AR862" s="1373"/>
      <c r="AS862" s="1373"/>
      <c r="AT862" s="1373"/>
      <c r="AU862" s="1373"/>
      <c r="AV862" s="1373"/>
      <c r="AW862" s="1373"/>
      <c r="AX862" s="1373"/>
      <c r="AY862" s="1373"/>
      <c r="AZ862" s="1373"/>
      <c r="BA862" s="1373"/>
      <c r="BB862" s="1373"/>
      <c r="BC862" s="1373"/>
      <c r="BD862" s="1373"/>
      <c r="BE862" s="1373"/>
      <c r="BF862" s="1373"/>
      <c r="BG862" s="1373"/>
      <c r="BH862" s="1373"/>
      <c r="BI862" s="1373"/>
      <c r="BJ862" s="1373"/>
      <c r="BK862" s="1373"/>
      <c r="BL862" s="1373"/>
      <c r="BM862" s="1373"/>
      <c r="BN862" s="1373"/>
      <c r="BO862" s="1373"/>
      <c r="BP862" s="1373"/>
      <c r="BQ862" s="1373"/>
      <c r="BR862" s="1373"/>
    </row>
    <row r="863" spans="1:70" ht="16.5" customHeight="1" x14ac:dyDescent="0.3">
      <c r="A863" s="929"/>
      <c r="B863" s="920"/>
      <c r="E863" s="1371" t="s">
        <v>371</v>
      </c>
      <c r="F863" s="1385"/>
      <c r="G863" s="1293" t="s">
        <v>158</v>
      </c>
      <c r="H863" s="1293" t="s">
        <v>158</v>
      </c>
      <c r="I863" s="1293" t="s">
        <v>158</v>
      </c>
      <c r="J863" s="1293" t="s">
        <v>158</v>
      </c>
      <c r="K863" s="1293" t="s">
        <v>158</v>
      </c>
      <c r="L863" s="1293" t="s">
        <v>158</v>
      </c>
      <c r="M863" s="1293" t="s">
        <v>158</v>
      </c>
      <c r="N863" s="1293" t="s">
        <v>158</v>
      </c>
      <c r="O863" s="1293" t="s">
        <v>158</v>
      </c>
      <c r="P863" s="1293" t="s">
        <v>158</v>
      </c>
      <c r="Q863" s="1293" t="s">
        <v>158</v>
      </c>
      <c r="R863" s="1293" t="s">
        <v>158</v>
      </c>
      <c r="S863" s="1287">
        <v>2.5169999999999999</v>
      </c>
      <c r="T863" s="1287">
        <v>2.5169999999999999</v>
      </c>
      <c r="U863" s="1287">
        <v>2.5169999999999999</v>
      </c>
      <c r="V863" s="1287">
        <v>2.5169999999999999</v>
      </c>
      <c r="W863" s="1287">
        <v>2.5169999999999999</v>
      </c>
      <c r="X863" s="1373"/>
      <c r="Y863" s="1373"/>
      <c r="Z863" s="1373"/>
      <c r="AA863" s="1373"/>
      <c r="AB863" s="1373"/>
      <c r="AC863" s="1373"/>
      <c r="AD863" s="1373"/>
      <c r="AE863" s="1373"/>
      <c r="AF863" s="1373"/>
      <c r="AG863" s="1373"/>
      <c r="AH863" s="1373"/>
      <c r="AI863" s="1373"/>
      <c r="AJ863" s="1373"/>
      <c r="AK863" s="1373"/>
      <c r="AL863" s="1373"/>
      <c r="AM863" s="1373"/>
      <c r="AN863" s="1373"/>
      <c r="AO863" s="1373"/>
      <c r="AP863" s="1373"/>
      <c r="AQ863" s="1373"/>
      <c r="AR863" s="1373"/>
      <c r="AS863" s="1373"/>
      <c r="AT863" s="1373"/>
      <c r="AU863" s="1373"/>
      <c r="AV863" s="1373"/>
      <c r="AW863" s="1373"/>
      <c r="AX863" s="1373"/>
      <c r="AY863" s="1373"/>
      <c r="AZ863" s="1373"/>
      <c r="BA863" s="1373"/>
      <c r="BB863" s="1373"/>
      <c r="BC863" s="1373"/>
      <c r="BD863" s="1373"/>
      <c r="BE863" s="1373"/>
      <c r="BF863" s="1373"/>
      <c r="BG863" s="1373"/>
      <c r="BH863" s="1373"/>
      <c r="BI863" s="1373"/>
      <c r="BJ863" s="1373"/>
      <c r="BK863" s="1373"/>
      <c r="BL863" s="1373"/>
      <c r="BM863" s="1373"/>
      <c r="BN863" s="1373"/>
      <c r="BO863" s="1373"/>
      <c r="BP863" s="1373"/>
      <c r="BQ863" s="1373"/>
      <c r="BR863" s="1373"/>
    </row>
    <row r="864" spans="1:70" ht="16.5" customHeight="1" x14ac:dyDescent="0.3">
      <c r="A864" s="929"/>
      <c r="B864" s="920"/>
      <c r="E864" s="1371" t="s">
        <v>241</v>
      </c>
      <c r="F864" s="1385"/>
      <c r="G864" s="1293" t="s">
        <v>158</v>
      </c>
      <c r="H864" s="1293" t="s">
        <v>158</v>
      </c>
      <c r="I864" s="1293" t="s">
        <v>158</v>
      </c>
      <c r="J864" s="1293" t="s">
        <v>158</v>
      </c>
      <c r="K864" s="1293" t="s">
        <v>158</v>
      </c>
      <c r="L864" s="1293" t="s">
        <v>158</v>
      </c>
      <c r="M864" s="1293" t="s">
        <v>158</v>
      </c>
      <c r="N864" s="1293" t="s">
        <v>158</v>
      </c>
      <c r="O864" s="1293" t="s">
        <v>158</v>
      </c>
      <c r="P864" s="1293" t="s">
        <v>158</v>
      </c>
      <c r="Q864" s="1293" t="s">
        <v>158</v>
      </c>
      <c r="R864" s="1293" t="s">
        <v>158</v>
      </c>
      <c r="S864" s="1287">
        <v>2.4409999999999998</v>
      </c>
      <c r="T864" s="1287">
        <v>2.4409999999999998</v>
      </c>
      <c r="U864" s="1287">
        <v>2.4409999999999998</v>
      </c>
      <c r="V864" s="1287">
        <v>2.4409999999999998</v>
      </c>
      <c r="W864" s="1287">
        <v>2.4409999999999998</v>
      </c>
      <c r="X864" s="1373"/>
      <c r="Y864" s="1373"/>
      <c r="Z864" s="1373"/>
      <c r="AA864" s="1373"/>
      <c r="AB864" s="1373"/>
      <c r="AC864" s="1373"/>
      <c r="AD864" s="1373"/>
      <c r="AE864" s="1373"/>
      <c r="AF864" s="1373"/>
      <c r="AG864" s="1373"/>
      <c r="AH864" s="1373"/>
      <c r="AI864" s="1373"/>
      <c r="AJ864" s="1373"/>
      <c r="AK864" s="1373"/>
      <c r="AL864" s="1373"/>
      <c r="AM864" s="1373"/>
      <c r="AN864" s="1373"/>
      <c r="AO864" s="1373"/>
      <c r="AP864" s="1373"/>
      <c r="AQ864" s="1373"/>
      <c r="AR864" s="1373"/>
      <c r="AS864" s="1373"/>
      <c r="AT864" s="1373"/>
      <c r="AU864" s="1373"/>
      <c r="AV864" s="1373"/>
      <c r="AW864" s="1373"/>
      <c r="AX864" s="1373"/>
      <c r="AY864" s="1373"/>
      <c r="AZ864" s="1373"/>
      <c r="BA864" s="1373"/>
      <c r="BB864" s="1373"/>
      <c r="BC864" s="1373"/>
      <c r="BD864" s="1373"/>
      <c r="BE864" s="1373"/>
      <c r="BF864" s="1373"/>
      <c r="BG864" s="1373"/>
      <c r="BH864" s="1373"/>
      <c r="BI864" s="1373"/>
      <c r="BJ864" s="1373"/>
      <c r="BK864" s="1373"/>
      <c r="BL864" s="1373"/>
      <c r="BM864" s="1373"/>
      <c r="BN864" s="1373"/>
      <c r="BO864" s="1373"/>
      <c r="BP864" s="1373"/>
      <c r="BQ864" s="1373"/>
      <c r="BR864" s="1373"/>
    </row>
    <row r="865" spans="1:70" ht="16.5" customHeight="1" x14ac:dyDescent="0.3">
      <c r="A865" s="929"/>
      <c r="B865" s="920"/>
      <c r="E865" s="1371" t="s">
        <v>511</v>
      </c>
      <c r="F865" s="1385"/>
      <c r="G865" s="1293" t="s">
        <v>158</v>
      </c>
      <c r="H865" s="1293" t="s">
        <v>158</v>
      </c>
      <c r="I865" s="1293" t="s">
        <v>158</v>
      </c>
      <c r="J865" s="1293" t="s">
        <v>158</v>
      </c>
      <c r="K865" s="1293" t="s">
        <v>158</v>
      </c>
      <c r="L865" s="1293" t="s">
        <v>158</v>
      </c>
      <c r="M865" s="1293" t="s">
        <v>158</v>
      </c>
      <c r="N865" s="1293" t="s">
        <v>158</v>
      </c>
      <c r="O865" s="1293" t="s">
        <v>158</v>
      </c>
      <c r="P865" s="1293" t="s">
        <v>158</v>
      </c>
      <c r="Q865" s="1293" t="s">
        <v>158</v>
      </c>
      <c r="R865" s="1293" t="s">
        <v>158</v>
      </c>
      <c r="S865" s="1287">
        <v>2.1869999999999998</v>
      </c>
      <c r="T865" s="1287">
        <v>2.1869999999999998</v>
      </c>
      <c r="U865" s="1287">
        <v>2.1869999999999998</v>
      </c>
      <c r="V865" s="1287">
        <v>2.1869999999999998</v>
      </c>
      <c r="W865" s="1287">
        <v>2.1869999999999998</v>
      </c>
      <c r="X865" s="1373"/>
      <c r="Y865" s="1373"/>
      <c r="Z865" s="1373"/>
      <c r="AA865" s="1373"/>
      <c r="AB865" s="1373"/>
      <c r="AC865" s="1373"/>
      <c r="AD865" s="1373"/>
      <c r="AE865" s="1373"/>
      <c r="AF865" s="1373"/>
      <c r="AG865" s="1373"/>
      <c r="AH865" s="1373"/>
      <c r="AI865" s="1373"/>
      <c r="AJ865" s="1373"/>
      <c r="AK865" s="1373"/>
      <c r="AL865" s="1373"/>
      <c r="AM865" s="1373"/>
      <c r="AN865" s="1373"/>
      <c r="AO865" s="1373"/>
      <c r="AP865" s="1373"/>
      <c r="AQ865" s="1373"/>
      <c r="AR865" s="1373"/>
      <c r="AS865" s="1373"/>
      <c r="AT865" s="1373"/>
      <c r="AU865" s="1373"/>
      <c r="AV865" s="1373"/>
      <c r="AW865" s="1373"/>
      <c r="AX865" s="1373"/>
      <c r="AY865" s="1373"/>
      <c r="AZ865" s="1373"/>
      <c r="BA865" s="1373"/>
      <c r="BB865" s="1373"/>
      <c r="BC865" s="1373"/>
      <c r="BD865" s="1373"/>
      <c r="BE865" s="1373"/>
      <c r="BF865" s="1373"/>
      <c r="BG865" s="1373"/>
      <c r="BH865" s="1373"/>
      <c r="BI865" s="1373"/>
      <c r="BJ865" s="1373"/>
      <c r="BK865" s="1373"/>
      <c r="BL865" s="1373"/>
      <c r="BM865" s="1373"/>
      <c r="BN865" s="1373"/>
      <c r="BO865" s="1373"/>
      <c r="BP865" s="1373"/>
      <c r="BQ865" s="1373"/>
      <c r="BR865" s="1373"/>
    </row>
    <row r="866" spans="1:70" ht="16.5" customHeight="1" x14ac:dyDescent="0.3">
      <c r="A866" s="929"/>
      <c r="B866" s="920"/>
      <c r="E866" s="1371" t="s">
        <v>512</v>
      </c>
      <c r="F866" s="1385"/>
      <c r="G866" s="1293" t="s">
        <v>158</v>
      </c>
      <c r="H866" s="1293" t="s">
        <v>158</v>
      </c>
      <c r="I866" s="1293" t="s">
        <v>158</v>
      </c>
      <c r="J866" s="1293" t="s">
        <v>158</v>
      </c>
      <c r="K866" s="1293" t="s">
        <v>158</v>
      </c>
      <c r="L866" s="1293" t="s">
        <v>158</v>
      </c>
      <c r="M866" s="1293" t="s">
        <v>158</v>
      </c>
      <c r="N866" s="1293" t="s">
        <v>158</v>
      </c>
      <c r="O866" s="1293" t="s">
        <v>158</v>
      </c>
      <c r="P866" s="1293" t="s">
        <v>158</v>
      </c>
      <c r="Q866" s="1293" t="s">
        <v>158</v>
      </c>
      <c r="R866" s="1293" t="s">
        <v>158</v>
      </c>
      <c r="S866" s="1287">
        <v>1.9330000000000001</v>
      </c>
      <c r="T866" s="1287">
        <v>1.9319999999999999</v>
      </c>
      <c r="U866" s="1287">
        <v>1.9330000000000001</v>
      </c>
      <c r="V866" s="1287">
        <v>1.9330000000000001</v>
      </c>
      <c r="W866" s="1287">
        <v>1.9319999999999999</v>
      </c>
      <c r="X866" s="1373"/>
      <c r="Y866" s="1373"/>
      <c r="Z866" s="1373"/>
      <c r="AA866" s="1373"/>
      <c r="AB866" s="1373"/>
      <c r="AC866" s="1373"/>
      <c r="AD866" s="1373"/>
      <c r="AE866" s="1373"/>
      <c r="AF866" s="1373"/>
      <c r="AG866" s="1373"/>
      <c r="AH866" s="1373"/>
      <c r="AI866" s="1373"/>
      <c r="AJ866" s="1373"/>
      <c r="AK866" s="1373"/>
      <c r="AL866" s="1373"/>
      <c r="AM866" s="1373"/>
      <c r="AN866" s="1373"/>
      <c r="AO866" s="1373"/>
      <c r="AP866" s="1373"/>
      <c r="AQ866" s="1373"/>
      <c r="AR866" s="1373"/>
      <c r="AS866" s="1373"/>
      <c r="AT866" s="1373"/>
      <c r="AU866" s="1373"/>
      <c r="AV866" s="1373"/>
      <c r="AW866" s="1373"/>
      <c r="AX866" s="1373"/>
      <c r="AY866" s="1373"/>
      <c r="AZ866" s="1373"/>
      <c r="BA866" s="1373"/>
      <c r="BB866" s="1373"/>
      <c r="BC866" s="1373"/>
      <c r="BD866" s="1373"/>
      <c r="BE866" s="1373"/>
      <c r="BF866" s="1373"/>
      <c r="BG866" s="1373"/>
      <c r="BH866" s="1373"/>
      <c r="BI866" s="1373"/>
      <c r="BJ866" s="1373"/>
      <c r="BK866" s="1373"/>
      <c r="BL866" s="1373"/>
      <c r="BM866" s="1373"/>
      <c r="BN866" s="1373"/>
      <c r="BO866" s="1373"/>
      <c r="BP866" s="1373"/>
      <c r="BQ866" s="1373"/>
      <c r="BR866" s="1373"/>
    </row>
    <row r="867" spans="1:70" ht="16.5" customHeight="1" x14ac:dyDescent="0.3">
      <c r="A867" s="929"/>
      <c r="B867" s="920"/>
      <c r="E867" s="1371" t="s">
        <v>513</v>
      </c>
      <c r="F867" s="1385"/>
      <c r="G867" s="1293" t="s">
        <v>158</v>
      </c>
      <c r="H867" s="1293" t="s">
        <v>158</v>
      </c>
      <c r="I867" s="1293" t="s">
        <v>158</v>
      </c>
      <c r="J867" s="1293" t="s">
        <v>158</v>
      </c>
      <c r="K867" s="1293" t="s">
        <v>158</v>
      </c>
      <c r="L867" s="1293" t="s">
        <v>158</v>
      </c>
      <c r="M867" s="1293" t="s">
        <v>158</v>
      </c>
      <c r="N867" s="1293" t="s">
        <v>158</v>
      </c>
      <c r="O867" s="1293" t="s">
        <v>158</v>
      </c>
      <c r="P867" s="1293" t="s">
        <v>158</v>
      </c>
      <c r="Q867" s="1293" t="s">
        <v>158</v>
      </c>
      <c r="R867" s="1293" t="s">
        <v>158</v>
      </c>
      <c r="S867" s="1287">
        <v>0.153</v>
      </c>
      <c r="T867" s="1287">
        <v>0.152</v>
      </c>
      <c r="U867" s="1287">
        <v>0.153</v>
      </c>
      <c r="V867" s="1287">
        <v>0.153</v>
      </c>
      <c r="W867" s="1287">
        <v>0.152</v>
      </c>
      <c r="X867" s="1373"/>
      <c r="Y867" s="1373"/>
      <c r="Z867" s="1373"/>
      <c r="AA867" s="1373"/>
      <c r="AB867" s="1373"/>
      <c r="AC867" s="1373"/>
      <c r="AD867" s="1373"/>
      <c r="AE867" s="1373"/>
      <c r="AF867" s="1373"/>
      <c r="AG867" s="1373"/>
      <c r="AH867" s="1373"/>
      <c r="AI867" s="1373"/>
      <c r="AJ867" s="1373"/>
      <c r="AK867" s="1373"/>
      <c r="AL867" s="1373"/>
      <c r="AM867" s="1373"/>
      <c r="AN867" s="1373"/>
      <c r="AO867" s="1373"/>
      <c r="AP867" s="1373"/>
      <c r="AQ867" s="1373"/>
      <c r="AR867" s="1373"/>
      <c r="AS867" s="1373"/>
      <c r="AT867" s="1373"/>
      <c r="AU867" s="1373"/>
      <c r="AV867" s="1373"/>
      <c r="AW867" s="1373"/>
      <c r="AX867" s="1373"/>
      <c r="AY867" s="1373"/>
      <c r="AZ867" s="1373"/>
      <c r="BA867" s="1373"/>
      <c r="BB867" s="1373"/>
      <c r="BC867" s="1373"/>
      <c r="BD867" s="1373"/>
      <c r="BE867" s="1373"/>
      <c r="BF867" s="1373"/>
      <c r="BG867" s="1373"/>
      <c r="BH867" s="1373"/>
      <c r="BI867" s="1373"/>
      <c r="BJ867" s="1373"/>
      <c r="BK867" s="1373"/>
      <c r="BL867" s="1373"/>
      <c r="BM867" s="1373"/>
      <c r="BN867" s="1373"/>
      <c r="BO867" s="1373"/>
      <c r="BP867" s="1373"/>
      <c r="BQ867" s="1373"/>
      <c r="BR867" s="1373"/>
    </row>
    <row r="868" spans="1:70" ht="16.5" customHeight="1" x14ac:dyDescent="0.3">
      <c r="A868" s="929"/>
      <c r="B868" s="920"/>
      <c r="E868" s="1371" t="s">
        <v>2240</v>
      </c>
      <c r="F868" s="1385"/>
      <c r="G868" s="1287">
        <v>2.1880000000000002</v>
      </c>
      <c r="H868" s="1287">
        <v>2.1880000000000002</v>
      </c>
      <c r="I868" s="1287">
        <v>2.1880000000000002</v>
      </c>
      <c r="J868" s="1287">
        <v>2.1880000000000002</v>
      </c>
      <c r="K868" s="1287">
        <v>2.1030000000000002</v>
      </c>
      <c r="L868" s="1287">
        <v>2.0990000000000002</v>
      </c>
      <c r="M868" s="1287">
        <v>2.1030000000000002</v>
      </c>
      <c r="N868" s="1287">
        <v>2.1030000000000002</v>
      </c>
      <c r="O868" s="1287">
        <v>2.1030000000000002</v>
      </c>
      <c r="P868" s="1287">
        <v>2.0950000000000002</v>
      </c>
      <c r="Q868" s="1287">
        <v>2.0790000000000002</v>
      </c>
      <c r="R868" s="1287">
        <v>2.0579999999999998</v>
      </c>
      <c r="S868" s="1293" t="s">
        <v>158</v>
      </c>
      <c r="T868" s="1293" t="s">
        <v>158</v>
      </c>
      <c r="U868" s="1293" t="s">
        <v>158</v>
      </c>
      <c r="V868" s="1293" t="s">
        <v>158</v>
      </c>
      <c r="W868" s="1293" t="s">
        <v>158</v>
      </c>
      <c r="X868" s="1373"/>
      <c r="Y868" s="1373"/>
      <c r="Z868" s="1373"/>
      <c r="AA868" s="1373"/>
      <c r="AB868" s="1373"/>
      <c r="AC868" s="1373"/>
      <c r="AD868" s="1373"/>
      <c r="AE868" s="1373"/>
      <c r="AF868" s="1373"/>
      <c r="AG868" s="1373"/>
      <c r="AH868" s="1373"/>
      <c r="AI868" s="1373"/>
      <c r="AJ868" s="1373"/>
      <c r="AK868" s="1373"/>
      <c r="AL868" s="1373"/>
      <c r="AM868" s="1373"/>
      <c r="AN868" s="1373"/>
      <c r="AO868" s="1373"/>
      <c r="AP868" s="1373"/>
      <c r="AQ868" s="1373"/>
      <c r="AR868" s="1373"/>
      <c r="AS868" s="1373"/>
      <c r="AT868" s="1373"/>
      <c r="AU868" s="1373"/>
      <c r="AV868" s="1373"/>
      <c r="AW868" s="1373"/>
      <c r="AX868" s="1373"/>
      <c r="AY868" s="1373"/>
      <c r="AZ868" s="1373"/>
      <c r="BA868" s="1373"/>
      <c r="BB868" s="1373"/>
      <c r="BC868" s="1373"/>
      <c r="BD868" s="1373"/>
      <c r="BE868" s="1373"/>
      <c r="BF868" s="1373"/>
      <c r="BG868" s="1373"/>
      <c r="BH868" s="1373"/>
      <c r="BI868" s="1373"/>
      <c r="BJ868" s="1373"/>
      <c r="BK868" s="1373"/>
      <c r="BL868" s="1373"/>
      <c r="BM868" s="1373"/>
      <c r="BN868" s="1373"/>
      <c r="BO868" s="1373"/>
      <c r="BP868" s="1373"/>
      <c r="BQ868" s="1373"/>
      <c r="BR868" s="1373"/>
    </row>
    <row r="869" spans="1:70" ht="16.5" customHeight="1" x14ac:dyDescent="0.3">
      <c r="A869" s="929"/>
      <c r="B869" s="920"/>
      <c r="E869" s="1371" t="s">
        <v>510</v>
      </c>
      <c r="F869" s="1385"/>
      <c r="G869" s="1293" t="s">
        <v>158</v>
      </c>
      <c r="H869" s="1293" t="s">
        <v>158</v>
      </c>
      <c r="I869" s="1293" t="s">
        <v>158</v>
      </c>
      <c r="J869" s="1293" t="s">
        <v>158</v>
      </c>
      <c r="K869" s="1293" t="s">
        <v>158</v>
      </c>
      <c r="L869" s="1293" t="s">
        <v>158</v>
      </c>
      <c r="M869" s="1293" t="s">
        <v>158</v>
      </c>
      <c r="N869" s="1293" t="s">
        <v>158</v>
      </c>
      <c r="O869" s="1293" t="s">
        <v>158</v>
      </c>
      <c r="P869" s="1293" t="s">
        <v>158</v>
      </c>
      <c r="Q869" s="1293" t="s">
        <v>158</v>
      </c>
      <c r="R869" s="1293" t="s">
        <v>158</v>
      </c>
      <c r="S869" s="1287">
        <v>2.0790000000000002</v>
      </c>
      <c r="T869" s="1287">
        <v>2.0790000000000002</v>
      </c>
      <c r="U869" s="1287">
        <v>2.0790000000000002</v>
      </c>
      <c r="V869" s="1287">
        <v>2.0790000000000002</v>
      </c>
      <c r="W869" s="1287">
        <v>2.0790000000000002</v>
      </c>
      <c r="X869" s="1373"/>
      <c r="Y869" s="1373"/>
      <c r="Z869" s="1373"/>
      <c r="AA869" s="1373"/>
      <c r="AB869" s="1373"/>
      <c r="AC869" s="1373"/>
      <c r="AD869" s="1373"/>
      <c r="AE869" s="1373"/>
      <c r="AF869" s="1373"/>
      <c r="AG869" s="1373"/>
      <c r="AH869" s="1373"/>
      <c r="AI869" s="1373"/>
      <c r="AJ869" s="1373"/>
      <c r="AK869" s="1373"/>
      <c r="AL869" s="1373"/>
      <c r="AM869" s="1373"/>
      <c r="AN869" s="1373"/>
      <c r="AO869" s="1373"/>
      <c r="AP869" s="1373"/>
      <c r="AQ869" s="1373"/>
      <c r="AR869" s="1373"/>
      <c r="AS869" s="1373"/>
      <c r="AT869" s="1373"/>
      <c r="AU869" s="1373"/>
      <c r="AV869" s="1373"/>
      <c r="AW869" s="1373"/>
      <c r="AX869" s="1373"/>
      <c r="AY869" s="1373"/>
      <c r="AZ869" s="1373"/>
      <c r="BA869" s="1373"/>
      <c r="BB869" s="1373"/>
      <c r="BC869" s="1373"/>
      <c r="BD869" s="1373"/>
      <c r="BE869" s="1373"/>
      <c r="BF869" s="1373"/>
      <c r="BG869" s="1373"/>
      <c r="BH869" s="1373"/>
      <c r="BI869" s="1373"/>
      <c r="BJ869" s="1373"/>
      <c r="BK869" s="1373"/>
      <c r="BL869" s="1373"/>
      <c r="BM869" s="1373"/>
      <c r="BN869" s="1373"/>
      <c r="BO869" s="1373"/>
      <c r="BP869" s="1373"/>
      <c r="BQ869" s="1373"/>
      <c r="BR869" s="1373"/>
    </row>
    <row r="870" spans="1:70" ht="16.5" customHeight="1" x14ac:dyDescent="0.3">
      <c r="A870" s="929"/>
      <c r="B870" s="920"/>
      <c r="E870" s="1371" t="s">
        <v>33</v>
      </c>
      <c r="F870" s="1385"/>
      <c r="G870" s="1293" t="s">
        <v>158</v>
      </c>
      <c r="H870" s="1293" t="s">
        <v>158</v>
      </c>
      <c r="I870" s="1293" t="s">
        <v>158</v>
      </c>
      <c r="J870" s="1293" t="s">
        <v>158</v>
      </c>
      <c r="K870" s="1293" t="s">
        <v>158</v>
      </c>
      <c r="L870" s="1293" t="s">
        <v>158</v>
      </c>
      <c r="M870" s="1293" t="s">
        <v>158</v>
      </c>
      <c r="N870" s="1293" t="s">
        <v>158</v>
      </c>
      <c r="O870" s="1293" t="s">
        <v>158</v>
      </c>
      <c r="P870" s="1293" t="s">
        <v>158</v>
      </c>
      <c r="Q870" s="1293" t="s">
        <v>158</v>
      </c>
      <c r="R870" s="1293" t="s">
        <v>158</v>
      </c>
      <c r="S870" s="1287">
        <v>1.9710000000000001</v>
      </c>
      <c r="T870" s="1287">
        <v>1.9710000000000001</v>
      </c>
      <c r="U870" s="1287">
        <v>1.9710000000000001</v>
      </c>
      <c r="V870" s="1287">
        <v>1.9710000000000001</v>
      </c>
      <c r="W870" s="1287">
        <v>1.9710000000000001</v>
      </c>
      <c r="X870" s="1373"/>
      <c r="Y870" s="1373"/>
      <c r="Z870" s="1373"/>
      <c r="AA870" s="1373"/>
      <c r="AB870" s="1373"/>
      <c r="AC870" s="1373"/>
      <c r="AD870" s="1373"/>
      <c r="AE870" s="1373"/>
      <c r="AF870" s="1373"/>
      <c r="AG870" s="1373"/>
      <c r="AH870" s="1373"/>
      <c r="AI870" s="1373"/>
      <c r="AJ870" s="1373"/>
      <c r="AK870" s="1373"/>
      <c r="AL870" s="1373"/>
      <c r="AM870" s="1373"/>
      <c r="AN870" s="1373"/>
      <c r="AO870" s="1373"/>
      <c r="AP870" s="1373"/>
      <c r="AQ870" s="1373"/>
      <c r="AR870" s="1373"/>
      <c r="AS870" s="1373"/>
      <c r="AT870" s="1373"/>
      <c r="AU870" s="1373"/>
      <c r="AV870" s="1373"/>
      <c r="AW870" s="1373"/>
      <c r="AX870" s="1373"/>
      <c r="AY870" s="1373"/>
      <c r="AZ870" s="1373"/>
      <c r="BA870" s="1373"/>
      <c r="BB870" s="1373"/>
      <c r="BC870" s="1373"/>
      <c r="BD870" s="1373"/>
      <c r="BE870" s="1373"/>
      <c r="BF870" s="1373"/>
      <c r="BG870" s="1373"/>
      <c r="BH870" s="1373"/>
      <c r="BI870" s="1373"/>
      <c r="BJ870" s="1373"/>
      <c r="BK870" s="1373"/>
      <c r="BL870" s="1373"/>
      <c r="BM870" s="1373"/>
      <c r="BN870" s="1373"/>
      <c r="BO870" s="1373"/>
      <c r="BP870" s="1373"/>
      <c r="BQ870" s="1373"/>
      <c r="BR870" s="1373"/>
    </row>
    <row r="871" spans="1:70" ht="16.5" customHeight="1" x14ac:dyDescent="0.3">
      <c r="A871" s="929"/>
      <c r="B871" s="920"/>
      <c r="E871" s="1371" t="s">
        <v>34</v>
      </c>
      <c r="F871" s="1385"/>
      <c r="G871" s="1293" t="s">
        <v>158</v>
      </c>
      <c r="H871" s="1293" t="s">
        <v>158</v>
      </c>
      <c r="I871" s="1293" t="s">
        <v>158</v>
      </c>
      <c r="J871" s="1293" t="s">
        <v>158</v>
      </c>
      <c r="K871" s="1293" t="s">
        <v>158</v>
      </c>
      <c r="L871" s="1293" t="s">
        <v>158</v>
      </c>
      <c r="M871" s="1293" t="s">
        <v>158</v>
      </c>
      <c r="N871" s="1293" t="s">
        <v>158</v>
      </c>
      <c r="O871" s="1293" t="s">
        <v>158</v>
      </c>
      <c r="P871" s="1293" t="s">
        <v>158</v>
      </c>
      <c r="Q871" s="1293" t="s">
        <v>158</v>
      </c>
      <c r="R871" s="1293" t="s">
        <v>158</v>
      </c>
      <c r="S871" s="1287">
        <v>0.34</v>
      </c>
      <c r="T871" s="1287">
        <v>0.34</v>
      </c>
      <c r="U871" s="1287">
        <v>0.34</v>
      </c>
      <c r="V871" s="1287">
        <v>0.34</v>
      </c>
      <c r="W871" s="1287">
        <v>0.34</v>
      </c>
      <c r="X871" s="1373"/>
      <c r="Y871" s="1373"/>
      <c r="Z871" s="1373"/>
      <c r="AA871" s="1373"/>
      <c r="AB871" s="1373"/>
      <c r="AC871" s="1373"/>
      <c r="AD871" s="1373"/>
      <c r="AE871" s="1373"/>
      <c r="AF871" s="1373"/>
      <c r="AG871" s="1373"/>
      <c r="AH871" s="1373"/>
      <c r="AI871" s="1373"/>
      <c r="AJ871" s="1373"/>
      <c r="AK871" s="1373"/>
      <c r="AL871" s="1373"/>
      <c r="AM871" s="1373"/>
      <c r="AN871" s="1373"/>
      <c r="AO871" s="1373"/>
      <c r="AP871" s="1373"/>
      <c r="AQ871" s="1373"/>
      <c r="AR871" s="1373"/>
      <c r="AS871" s="1373"/>
      <c r="AT871" s="1373"/>
      <c r="AU871" s="1373"/>
      <c r="AV871" s="1373"/>
      <c r="AW871" s="1373"/>
      <c r="AX871" s="1373"/>
      <c r="AY871" s="1373"/>
      <c r="AZ871" s="1373"/>
      <c r="BA871" s="1373"/>
      <c r="BB871" s="1373"/>
      <c r="BC871" s="1373"/>
      <c r="BD871" s="1373"/>
      <c r="BE871" s="1373"/>
      <c r="BF871" s="1373"/>
      <c r="BG871" s="1373"/>
      <c r="BH871" s="1373"/>
      <c r="BI871" s="1373"/>
      <c r="BJ871" s="1373"/>
      <c r="BK871" s="1373"/>
      <c r="BL871" s="1373"/>
      <c r="BM871" s="1373"/>
      <c r="BN871" s="1373"/>
      <c r="BO871" s="1373"/>
      <c r="BP871" s="1373"/>
      <c r="BQ871" s="1373"/>
      <c r="BR871" s="1373"/>
    </row>
    <row r="872" spans="1:70" ht="16.5" customHeight="1" x14ac:dyDescent="0.3">
      <c r="A872" s="929"/>
      <c r="B872" s="920"/>
      <c r="E872" s="1371" t="s">
        <v>535</v>
      </c>
      <c r="F872" s="1385"/>
      <c r="G872" s="1293" t="s">
        <v>158</v>
      </c>
      <c r="H872" s="1293" t="s">
        <v>158</v>
      </c>
      <c r="I872" s="1293" t="s">
        <v>158</v>
      </c>
      <c r="J872" s="1293" t="s">
        <v>158</v>
      </c>
      <c r="K872" s="1293" t="s">
        <v>158</v>
      </c>
      <c r="L872" s="1293" t="s">
        <v>158</v>
      </c>
      <c r="M872" s="1293" t="s">
        <v>158</v>
      </c>
      <c r="N872" s="1293" t="s">
        <v>158</v>
      </c>
      <c r="O872" s="1293" t="s">
        <v>158</v>
      </c>
      <c r="P872" s="1293" t="s">
        <v>158</v>
      </c>
      <c r="Q872" s="1293" t="s">
        <v>158</v>
      </c>
      <c r="R872" s="1293" t="s">
        <v>158</v>
      </c>
      <c r="S872" s="1287">
        <v>1.4E-2</v>
      </c>
      <c r="T872" s="1287">
        <v>1.4E-2</v>
      </c>
      <c r="U872" s="1287">
        <v>1.4E-2</v>
      </c>
      <c r="V872" s="1287">
        <v>1.4E-2</v>
      </c>
      <c r="W872" s="1287">
        <v>1.4E-2</v>
      </c>
      <c r="X872" s="1373"/>
      <c r="Y872" s="1373"/>
      <c r="Z872" s="1373"/>
      <c r="AA872" s="1373"/>
      <c r="AB872" s="1373"/>
      <c r="AC872" s="1373"/>
      <c r="AD872" s="1373"/>
      <c r="AE872" s="1373"/>
      <c r="AF872" s="1373"/>
      <c r="AG872" s="1373"/>
      <c r="AH872" s="1373"/>
      <c r="AI872" s="1373"/>
      <c r="AJ872" s="1373"/>
      <c r="AK872" s="1373"/>
      <c r="AL872" s="1373"/>
      <c r="AM872" s="1373"/>
      <c r="AN872" s="1373"/>
      <c r="AO872" s="1373"/>
      <c r="AP872" s="1373"/>
      <c r="AQ872" s="1373"/>
      <c r="AR872" s="1373"/>
      <c r="AS872" s="1373"/>
      <c r="AT872" s="1373"/>
      <c r="AU872" s="1373"/>
      <c r="AV872" s="1373"/>
      <c r="AW872" s="1373"/>
      <c r="AX872" s="1373"/>
      <c r="AY872" s="1373"/>
      <c r="AZ872" s="1373"/>
      <c r="BA872" s="1373"/>
      <c r="BB872" s="1373"/>
      <c r="BC872" s="1373"/>
      <c r="BD872" s="1373"/>
      <c r="BE872" s="1373"/>
      <c r="BF872" s="1373"/>
      <c r="BG872" s="1373"/>
      <c r="BH872" s="1373"/>
      <c r="BI872" s="1373"/>
      <c r="BJ872" s="1373"/>
      <c r="BK872" s="1373"/>
      <c r="BL872" s="1373"/>
      <c r="BM872" s="1373"/>
      <c r="BN872" s="1373"/>
      <c r="BO872" s="1373"/>
      <c r="BP872" s="1373"/>
      <c r="BQ872" s="1373"/>
      <c r="BR872" s="1373"/>
    </row>
    <row r="873" spans="1:70" ht="16.5" customHeight="1" x14ac:dyDescent="0.3">
      <c r="A873" s="929"/>
      <c r="B873" s="920"/>
      <c r="E873" s="1976" t="s">
        <v>2074</v>
      </c>
      <c r="F873" s="1976"/>
      <c r="G873" s="1976"/>
      <c r="H873" s="1976"/>
      <c r="I873" s="1976"/>
      <c r="J873" s="1976"/>
      <c r="K873" s="1976"/>
      <c r="L873" s="1976"/>
      <c r="M873" s="1976"/>
      <c r="N873" s="1976"/>
      <c r="O873" s="1976"/>
      <c r="P873" s="1976"/>
      <c r="Q873" s="1976"/>
      <c r="R873" s="1976"/>
      <c r="S873" s="1976"/>
      <c r="T873" s="1976"/>
      <c r="U873" s="1976"/>
      <c r="V873" s="1976"/>
      <c r="W873" s="1253"/>
      <c r="X873" s="1253"/>
      <c r="Y873" s="1253"/>
      <c r="Z873" s="1253"/>
      <c r="AA873" s="1253"/>
      <c r="AB873" s="1253"/>
      <c r="AC873" s="1253"/>
      <c r="AD873" s="1253"/>
      <c r="AE873" s="1253"/>
      <c r="AF873" s="1253"/>
      <c r="AG873" s="1253"/>
      <c r="AH873" s="1253"/>
      <c r="AI873" s="1253"/>
      <c r="AJ873" s="1253"/>
      <c r="AK873" s="1253"/>
      <c r="AL873" s="1253"/>
      <c r="AM873" s="1253"/>
      <c r="AN873" s="1253"/>
      <c r="AO873" s="1253"/>
      <c r="AP873" s="1253"/>
      <c r="AQ873" s="1253"/>
      <c r="AR873" s="1253"/>
      <c r="AS873" s="1253"/>
      <c r="AT873" s="1253"/>
      <c r="AU873" s="1253"/>
      <c r="AV873" s="1253"/>
      <c r="AW873" s="1253"/>
      <c r="AX873" s="1253"/>
      <c r="AY873" s="1253"/>
      <c r="AZ873" s="1253"/>
      <c r="BA873" s="1253"/>
      <c r="BB873" s="1253"/>
      <c r="BC873" s="1253"/>
      <c r="BD873" s="1253"/>
      <c r="BE873" s="1253"/>
      <c r="BF873" s="1253"/>
      <c r="BG873" s="1253"/>
      <c r="BH873" s="1253"/>
      <c r="BI873" s="1253"/>
      <c r="BJ873" s="1253"/>
      <c r="BK873" s="1253"/>
      <c r="BL873" s="1253"/>
      <c r="BM873" s="1253"/>
      <c r="BN873" s="1253"/>
      <c r="BO873" s="1253"/>
      <c r="BP873" s="1253"/>
      <c r="BQ873" s="1253"/>
      <c r="BR873" s="1253"/>
    </row>
    <row r="874" spans="1:70" ht="16.5" customHeight="1" x14ac:dyDescent="0.3">
      <c r="A874" s="929"/>
      <c r="B874" s="920"/>
      <c r="E874" s="718" t="s">
        <v>2242</v>
      </c>
      <c r="F874" s="590"/>
      <c r="G874" s="590"/>
      <c r="H874" s="590"/>
      <c r="I874" s="590"/>
      <c r="J874" s="590"/>
      <c r="K874" s="590"/>
      <c r="L874" s="590"/>
      <c r="M874" s="590"/>
      <c r="N874" s="590"/>
      <c r="O874" s="590"/>
      <c r="P874" s="590"/>
      <c r="Q874" s="590"/>
      <c r="R874" s="590"/>
      <c r="S874" s="590"/>
      <c r="T874" s="590"/>
      <c r="U874" s="590"/>
      <c r="V874" s="590"/>
      <c r="W874" s="1253"/>
      <c r="X874" s="1253"/>
      <c r="Y874" s="1253"/>
      <c r="Z874" s="1253"/>
      <c r="AA874" s="1253"/>
      <c r="AB874" s="1253"/>
      <c r="AC874" s="1253"/>
      <c r="AD874" s="1253"/>
      <c r="AE874" s="1253"/>
      <c r="AF874" s="1253"/>
      <c r="AG874" s="1253"/>
      <c r="AH874" s="1253"/>
      <c r="AI874" s="1253"/>
      <c r="AJ874" s="1253"/>
      <c r="AK874" s="1253"/>
      <c r="AL874" s="1253"/>
      <c r="AM874" s="1253"/>
      <c r="AN874" s="1253"/>
      <c r="AO874" s="1253"/>
      <c r="AP874" s="1253"/>
      <c r="AQ874" s="1253"/>
      <c r="AR874" s="1253"/>
      <c r="AS874" s="1253"/>
      <c r="AT874" s="1253"/>
      <c r="AU874" s="1253"/>
      <c r="AV874" s="1253"/>
      <c r="AW874" s="1253"/>
      <c r="AX874" s="1253"/>
      <c r="AY874" s="1253"/>
      <c r="AZ874" s="1253"/>
      <c r="BA874" s="1253"/>
      <c r="BB874" s="1253"/>
      <c r="BC874" s="1253"/>
      <c r="BD874" s="1253"/>
      <c r="BE874" s="1253"/>
      <c r="BF874" s="1253"/>
      <c r="BG874" s="1253"/>
      <c r="BH874" s="1253"/>
      <c r="BI874" s="1253"/>
      <c r="BJ874" s="1253"/>
      <c r="BK874" s="1253"/>
      <c r="BL874" s="1253"/>
      <c r="BM874" s="1253"/>
      <c r="BN874" s="1253"/>
      <c r="BO874" s="1253"/>
      <c r="BP874" s="1253"/>
      <c r="BQ874" s="1253"/>
      <c r="BR874" s="1253"/>
    </row>
    <row r="875" spans="1:70" ht="16.5" customHeight="1" x14ac:dyDescent="0.3">
      <c r="A875" s="929"/>
      <c r="B875" s="920"/>
      <c r="E875" s="590"/>
      <c r="F875" s="590"/>
      <c r="G875" s="590"/>
      <c r="H875" s="590"/>
      <c r="I875" s="590"/>
      <c r="J875" s="590"/>
      <c r="K875" s="590"/>
      <c r="L875" s="590"/>
      <c r="M875" s="590"/>
      <c r="N875" s="590"/>
      <c r="O875" s="590"/>
      <c r="P875" s="590"/>
      <c r="Q875" s="590"/>
      <c r="R875" s="590"/>
      <c r="S875" s="590"/>
      <c r="T875" s="590"/>
      <c r="U875" s="590"/>
      <c r="V875" s="590"/>
      <c r="W875" s="1253"/>
      <c r="X875" s="1253"/>
      <c r="Y875" s="1253"/>
      <c r="Z875" s="1253"/>
      <c r="AA875" s="1253"/>
      <c r="AB875" s="1253"/>
      <c r="AC875" s="1253"/>
      <c r="AD875" s="1253"/>
      <c r="AE875" s="1253"/>
      <c r="AF875" s="1253"/>
      <c r="AG875" s="1253"/>
      <c r="AH875" s="1253"/>
      <c r="AI875" s="1253"/>
      <c r="AJ875" s="1253"/>
      <c r="AK875" s="1253"/>
      <c r="AL875" s="1253"/>
      <c r="AM875" s="1253"/>
      <c r="AN875" s="1253"/>
      <c r="AO875" s="1253"/>
      <c r="AP875" s="1253"/>
      <c r="AQ875" s="1253"/>
      <c r="AR875" s="1253"/>
      <c r="AS875" s="1253"/>
      <c r="AT875" s="1253"/>
      <c r="AU875" s="1253"/>
      <c r="AV875" s="1253"/>
      <c r="AW875" s="1253"/>
      <c r="AX875" s="1253"/>
      <c r="AY875" s="1253"/>
      <c r="AZ875" s="1253"/>
      <c r="BA875" s="1253"/>
      <c r="BB875" s="1253"/>
      <c r="BC875" s="1253"/>
      <c r="BD875" s="1253"/>
      <c r="BE875" s="1253"/>
      <c r="BF875" s="1253"/>
      <c r="BG875" s="1253"/>
      <c r="BH875" s="1253"/>
      <c r="BI875" s="1253"/>
      <c r="BJ875" s="1253"/>
      <c r="BK875" s="1253"/>
      <c r="BL875" s="1253"/>
      <c r="BM875" s="1253"/>
      <c r="BN875" s="1253"/>
      <c r="BO875" s="1253"/>
      <c r="BP875" s="1253"/>
      <c r="BQ875" s="1253"/>
      <c r="BR875" s="1253"/>
    </row>
    <row r="876" spans="1:70" ht="16.5" customHeight="1" x14ac:dyDescent="0.3">
      <c r="A876" s="929"/>
      <c r="B876" s="920"/>
      <c r="E876" s="1288" t="s">
        <v>2193</v>
      </c>
      <c r="F876" s="730"/>
      <c r="G876" s="730"/>
      <c r="H876" s="730"/>
      <c r="I876" s="730"/>
      <c r="J876" s="730"/>
      <c r="K876" s="730"/>
      <c r="L876" s="730"/>
      <c r="M876" s="730"/>
      <c r="N876" s="730"/>
      <c r="O876" s="730"/>
      <c r="P876" s="730"/>
      <c r="Q876" s="730"/>
      <c r="R876" s="730"/>
      <c r="S876" s="730"/>
      <c r="T876" s="730"/>
      <c r="U876" s="730"/>
      <c r="V876" s="730"/>
      <c r="W876" s="1253"/>
      <c r="X876" s="1253"/>
      <c r="Y876" s="1253"/>
      <c r="Z876" s="1253"/>
      <c r="AA876" s="1253"/>
      <c r="AB876" s="1253"/>
      <c r="AC876" s="1253"/>
      <c r="AD876" s="1253"/>
      <c r="AE876" s="1253"/>
      <c r="AF876" s="1253"/>
      <c r="AG876" s="1253"/>
      <c r="AH876" s="1253"/>
      <c r="AI876" s="1253"/>
      <c r="AJ876" s="1253"/>
      <c r="AK876" s="1253"/>
      <c r="AL876" s="1253"/>
      <c r="AM876" s="1253"/>
      <c r="AN876" s="1253"/>
      <c r="AO876" s="1253"/>
      <c r="AP876" s="1253"/>
      <c r="AQ876" s="1253"/>
      <c r="AR876" s="1253"/>
      <c r="AS876" s="1253"/>
      <c r="AT876" s="1253"/>
      <c r="AU876" s="1253"/>
      <c r="AV876" s="1253"/>
      <c r="AW876" s="1253"/>
      <c r="AX876" s="1253"/>
      <c r="AY876" s="1253"/>
      <c r="AZ876" s="1253"/>
      <c r="BA876" s="1253"/>
      <c r="BB876" s="1253"/>
      <c r="BC876" s="1253"/>
      <c r="BD876" s="1253"/>
      <c r="BE876" s="1253"/>
      <c r="BF876" s="1253"/>
      <c r="BG876" s="1253"/>
      <c r="BH876" s="1253"/>
      <c r="BI876" s="1253"/>
      <c r="BJ876" s="1253"/>
      <c r="BK876" s="1253"/>
      <c r="BL876" s="1253"/>
      <c r="BM876" s="1253"/>
      <c r="BN876" s="1253"/>
      <c r="BO876" s="1253"/>
      <c r="BP876" s="1253"/>
      <c r="BQ876" s="1253"/>
      <c r="BR876" s="1253"/>
    </row>
    <row r="877" spans="1:70" ht="16.5" customHeight="1" x14ac:dyDescent="0.3">
      <c r="A877" s="929"/>
      <c r="B877" s="920"/>
      <c r="E877" s="695" t="s">
        <v>2244</v>
      </c>
      <c r="F877" s="730"/>
      <c r="G877" s="730"/>
      <c r="H877" s="730"/>
      <c r="I877" s="730"/>
      <c r="J877" s="730"/>
      <c r="K877" s="730"/>
      <c r="L877" s="730"/>
      <c r="M877" s="730"/>
      <c r="N877" s="730"/>
      <c r="O877" s="730"/>
      <c r="P877" s="730"/>
      <c r="Q877" s="730"/>
      <c r="R877" s="730"/>
      <c r="S877" s="730"/>
      <c r="T877" s="730"/>
      <c r="U877" s="730"/>
      <c r="V877" s="730"/>
      <c r="W877" s="1253"/>
      <c r="X877" s="1253"/>
      <c r="Y877" s="1253"/>
      <c r="Z877" s="1253"/>
      <c r="AA877" s="1253"/>
      <c r="AB877" s="1253"/>
      <c r="AC877" s="1253"/>
      <c r="AD877" s="1253"/>
      <c r="AE877" s="1253"/>
      <c r="AF877" s="1253"/>
      <c r="AG877" s="1253"/>
      <c r="AH877" s="1253"/>
      <c r="AI877" s="1253"/>
      <c r="AJ877" s="1253"/>
      <c r="AK877" s="1253"/>
      <c r="AL877" s="1253"/>
      <c r="AM877" s="1253"/>
      <c r="AN877" s="1253"/>
      <c r="AO877" s="1253"/>
      <c r="AP877" s="1253"/>
      <c r="AQ877" s="1253"/>
      <c r="AR877" s="1253"/>
      <c r="AS877" s="1253"/>
      <c r="AT877" s="1253"/>
      <c r="AU877" s="1253"/>
      <c r="AV877" s="1253"/>
      <c r="AW877" s="1253"/>
      <c r="AX877" s="1253"/>
      <c r="AY877" s="1253"/>
      <c r="AZ877" s="1253"/>
      <c r="BA877" s="1253"/>
      <c r="BB877" s="1253"/>
      <c r="BC877" s="1253"/>
      <c r="BD877" s="1253"/>
      <c r="BE877" s="1253"/>
      <c r="BF877" s="1253"/>
      <c r="BG877" s="1253"/>
      <c r="BH877" s="1253"/>
      <c r="BI877" s="1253"/>
      <c r="BJ877" s="1253"/>
      <c r="BK877" s="1253"/>
      <c r="BL877" s="1253"/>
      <c r="BM877" s="1253"/>
      <c r="BN877" s="1253"/>
      <c r="BO877" s="1253"/>
      <c r="BP877" s="1253"/>
      <c r="BQ877" s="1253"/>
      <c r="BR877" s="1253"/>
    </row>
    <row r="878" spans="1:70" ht="16.5" customHeight="1" x14ac:dyDescent="0.3">
      <c r="A878" s="929"/>
      <c r="B878" s="920"/>
      <c r="E878" s="695" t="s">
        <v>2245</v>
      </c>
      <c r="F878" s="730"/>
      <c r="G878" s="730"/>
      <c r="H878" s="730"/>
      <c r="I878" s="730"/>
      <c r="J878" s="730"/>
      <c r="K878" s="730"/>
      <c r="L878" s="730"/>
      <c r="M878" s="730"/>
      <c r="N878" s="730"/>
      <c r="O878" s="730"/>
      <c r="P878" s="730"/>
      <c r="Q878" s="730"/>
      <c r="R878" s="730"/>
      <c r="S878" s="730"/>
      <c r="T878" s="730"/>
      <c r="U878" s="730"/>
      <c r="V878" s="730"/>
      <c r="W878" s="1373"/>
      <c r="X878" s="1373"/>
      <c r="Y878" s="1373"/>
      <c r="Z878" s="1373"/>
      <c r="AA878" s="1373"/>
      <c r="AB878" s="1373"/>
      <c r="AC878" s="1373"/>
      <c r="AD878" s="1373"/>
      <c r="AE878" s="1373"/>
      <c r="AF878" s="1373"/>
      <c r="AG878" s="1373"/>
      <c r="AH878" s="1373"/>
      <c r="AI878" s="1373"/>
      <c r="AJ878" s="1373"/>
      <c r="AK878" s="1373"/>
      <c r="AL878" s="1373"/>
      <c r="AM878" s="1373"/>
      <c r="AN878" s="1373"/>
      <c r="AO878" s="1373"/>
      <c r="AP878" s="1373"/>
      <c r="AQ878" s="1373"/>
      <c r="AR878" s="1373"/>
      <c r="AS878" s="1373"/>
      <c r="AT878" s="1373"/>
      <c r="AU878" s="1373"/>
      <c r="AV878" s="1373"/>
      <c r="AW878" s="1373"/>
      <c r="AX878" s="1373"/>
      <c r="AY878" s="1373"/>
      <c r="AZ878" s="1373"/>
      <c r="BA878" s="1373"/>
      <c r="BB878" s="1373"/>
      <c r="BC878" s="1373"/>
      <c r="BD878" s="1373"/>
      <c r="BE878" s="1373"/>
      <c r="BF878" s="1373"/>
      <c r="BG878" s="1373"/>
      <c r="BH878" s="1373"/>
      <c r="BI878" s="1373"/>
      <c r="BJ878" s="1373"/>
      <c r="BK878" s="1373"/>
      <c r="BL878" s="1373"/>
      <c r="BM878" s="1373"/>
      <c r="BN878" s="1373"/>
      <c r="BO878" s="1373"/>
      <c r="BP878" s="1373"/>
      <c r="BQ878" s="1373"/>
      <c r="BR878" s="1373"/>
    </row>
    <row r="879" spans="1:70" ht="16.5" customHeight="1" x14ac:dyDescent="0.35">
      <c r="A879" s="929"/>
      <c r="B879" s="920"/>
      <c r="E879" s="695" t="s">
        <v>2297</v>
      </c>
      <c r="F879" s="730"/>
      <c r="G879" s="730"/>
      <c r="H879" s="730"/>
      <c r="I879" s="730"/>
      <c r="J879" s="730"/>
      <c r="K879" s="730"/>
      <c r="L879" s="730"/>
      <c r="M879" s="730"/>
      <c r="N879" s="730"/>
      <c r="O879" s="730"/>
      <c r="P879" s="730"/>
      <c r="Q879" s="730"/>
      <c r="R879" s="730"/>
      <c r="S879" s="730"/>
      <c r="T879" s="730"/>
      <c r="U879" s="730"/>
      <c r="V879" s="730"/>
      <c r="W879" s="1373"/>
      <c r="X879" s="1373"/>
      <c r="Y879" s="1373"/>
      <c r="Z879" s="1373"/>
      <c r="AA879" s="1373"/>
      <c r="AB879" s="1373"/>
      <c r="AC879" s="1373"/>
      <c r="AD879" s="1373"/>
      <c r="AE879" s="1373"/>
      <c r="AF879" s="1373"/>
      <c r="AG879" s="1373"/>
      <c r="AH879" s="1373"/>
      <c r="AI879" s="1373"/>
      <c r="AJ879" s="1373"/>
      <c r="AK879" s="1373"/>
      <c r="AL879" s="1373"/>
      <c r="AM879" s="1373"/>
      <c r="AN879" s="1373"/>
      <c r="AO879" s="1373"/>
      <c r="AP879" s="1373"/>
      <c r="AQ879" s="1373"/>
      <c r="AR879" s="1373"/>
      <c r="AS879" s="1373"/>
      <c r="AT879" s="1373"/>
      <c r="AU879" s="1373"/>
      <c r="AV879" s="1373"/>
      <c r="AW879" s="1373"/>
      <c r="AX879" s="1373"/>
      <c r="AY879" s="1373"/>
      <c r="AZ879" s="1373"/>
      <c r="BA879" s="1373"/>
      <c r="BB879" s="1373"/>
      <c r="BC879" s="1373"/>
      <c r="BD879" s="1373"/>
      <c r="BE879" s="1373"/>
      <c r="BF879" s="1373"/>
      <c r="BG879" s="1373"/>
      <c r="BH879" s="1373"/>
      <c r="BI879" s="1373"/>
      <c r="BJ879" s="1373"/>
      <c r="BK879" s="1373"/>
      <c r="BL879" s="1373"/>
      <c r="BM879" s="1373"/>
      <c r="BN879" s="1373"/>
      <c r="BO879" s="1373"/>
      <c r="BP879" s="1373"/>
      <c r="BQ879" s="1373"/>
      <c r="BR879" s="1373"/>
    </row>
    <row r="880" spans="1:70" ht="16.5" customHeight="1" x14ac:dyDescent="0.3">
      <c r="A880" s="929"/>
      <c r="B880" s="920"/>
      <c r="E880" s="1288" t="s">
        <v>2194</v>
      </c>
      <c r="F880" s="730"/>
      <c r="G880" s="730"/>
      <c r="H880" s="730"/>
      <c r="I880" s="730"/>
      <c r="J880" s="730"/>
      <c r="K880" s="730"/>
      <c r="L880" s="730"/>
      <c r="M880" s="730"/>
      <c r="N880" s="730"/>
      <c r="O880" s="730"/>
      <c r="P880" s="730"/>
      <c r="Q880" s="730"/>
      <c r="R880" s="730"/>
      <c r="S880" s="730"/>
      <c r="T880" s="730"/>
      <c r="U880" s="730"/>
      <c r="V880" s="730"/>
      <c r="W880" s="1253"/>
      <c r="X880" s="1253"/>
      <c r="Y880" s="1253"/>
      <c r="Z880" s="1253"/>
      <c r="AA880" s="1253"/>
      <c r="AB880" s="1253"/>
      <c r="AC880" s="1253"/>
      <c r="AD880" s="1253"/>
      <c r="AE880" s="1253"/>
      <c r="AF880" s="1253"/>
      <c r="AG880" s="1253"/>
      <c r="AH880" s="1253"/>
      <c r="AI880" s="1253"/>
      <c r="AJ880" s="1253"/>
      <c r="AK880" s="1253"/>
      <c r="AL880" s="1253"/>
      <c r="AM880" s="1253"/>
      <c r="AN880" s="1253"/>
      <c r="AO880" s="1253"/>
      <c r="AP880" s="1253"/>
      <c r="AQ880" s="1253"/>
      <c r="AR880" s="1253"/>
      <c r="AS880" s="1253"/>
      <c r="AT880" s="1253"/>
      <c r="AU880" s="1253"/>
      <c r="AV880" s="1253"/>
      <c r="AW880" s="1253"/>
      <c r="AX880" s="1253"/>
      <c r="AY880" s="1253"/>
      <c r="AZ880" s="1253"/>
      <c r="BA880" s="1253"/>
      <c r="BB880" s="1253"/>
      <c r="BC880" s="1253"/>
      <c r="BD880" s="1253"/>
      <c r="BE880" s="1253"/>
      <c r="BF880" s="1253"/>
      <c r="BG880" s="1253"/>
      <c r="BH880" s="1253"/>
      <c r="BI880" s="1253"/>
      <c r="BJ880" s="1253"/>
      <c r="BK880" s="1253"/>
      <c r="BL880" s="1253"/>
      <c r="BM880" s="1253"/>
      <c r="BN880" s="1253"/>
      <c r="BO880" s="1253"/>
      <c r="BP880" s="1253"/>
      <c r="BQ880" s="1253"/>
      <c r="BR880" s="1253"/>
    </row>
    <row r="881" spans="1:102" ht="16.5" customHeight="1" x14ac:dyDescent="0.3">
      <c r="A881" s="929"/>
      <c r="B881" s="920"/>
      <c r="E881" s="1289" t="s">
        <v>2195</v>
      </c>
      <c r="F881" s="730"/>
      <c r="G881" s="730"/>
      <c r="H881" s="730"/>
      <c r="I881" s="730"/>
      <c r="J881" s="730"/>
      <c r="K881" s="730"/>
      <c r="L881" s="730"/>
      <c r="M881" s="730"/>
      <c r="N881" s="730"/>
      <c r="O881" s="730"/>
      <c r="P881" s="730"/>
      <c r="Q881" s="730"/>
      <c r="R881" s="730"/>
      <c r="S881" s="730"/>
      <c r="T881" s="730"/>
      <c r="U881" s="730"/>
      <c r="V881" s="730"/>
      <c r="W881" s="1253"/>
      <c r="X881" s="1253"/>
      <c r="Y881" s="1253"/>
      <c r="Z881" s="1253"/>
      <c r="AA881" s="1253"/>
      <c r="AB881" s="1253"/>
      <c r="AC881" s="1253"/>
      <c r="AD881" s="1253"/>
      <c r="AE881" s="1253"/>
      <c r="AF881" s="1253"/>
      <c r="AG881" s="1253"/>
      <c r="AH881" s="1253"/>
      <c r="AI881" s="1253"/>
      <c r="AJ881" s="1253"/>
      <c r="AK881" s="1253"/>
      <c r="AL881" s="1253"/>
      <c r="AM881" s="1253"/>
      <c r="AN881" s="1253"/>
      <c r="AO881" s="1253"/>
      <c r="AP881" s="1253"/>
      <c r="AQ881" s="1253"/>
      <c r="AR881" s="1253"/>
      <c r="AS881" s="1253"/>
      <c r="AT881" s="1253"/>
      <c r="AU881" s="1253"/>
      <c r="AV881" s="1253"/>
      <c r="AW881" s="1253"/>
      <c r="AX881" s="1253"/>
      <c r="AY881" s="1253"/>
      <c r="AZ881" s="1253"/>
      <c r="BA881" s="1253"/>
      <c r="BB881" s="1253"/>
      <c r="BC881" s="1253"/>
      <c r="BD881" s="1253"/>
      <c r="BE881" s="1253"/>
      <c r="BF881" s="1253"/>
      <c r="BG881" s="1253"/>
      <c r="BH881" s="1253"/>
      <c r="BI881" s="1253"/>
      <c r="BJ881" s="1253"/>
      <c r="BK881" s="1253"/>
      <c r="BL881" s="1253"/>
      <c r="BM881" s="1253"/>
      <c r="BN881" s="1253"/>
      <c r="BO881" s="1253"/>
      <c r="BP881" s="1253"/>
      <c r="BQ881" s="1253"/>
      <c r="BR881" s="1253"/>
    </row>
    <row r="882" spans="1:102" ht="16.5" customHeight="1" x14ac:dyDescent="0.3">
      <c r="A882" s="929"/>
      <c r="B882" s="920"/>
      <c r="E882" s="1974" t="s">
        <v>2107</v>
      </c>
      <c r="F882" s="1974"/>
      <c r="G882" s="1974"/>
      <c r="H882" s="1974"/>
      <c r="I882" s="1974"/>
      <c r="J882" s="1974"/>
      <c r="W882" s="1253"/>
      <c r="X882" s="1253"/>
      <c r="Y882" s="1253"/>
      <c r="Z882" s="1253"/>
      <c r="AA882" s="1253"/>
      <c r="AB882" s="1253"/>
      <c r="AC882" s="1253"/>
      <c r="AD882" s="1253"/>
      <c r="AE882" s="1253"/>
      <c r="AF882" s="1253"/>
      <c r="AG882" s="1253"/>
      <c r="AH882" s="1253"/>
      <c r="AI882" s="1253"/>
      <c r="AJ882" s="1253"/>
      <c r="AK882" s="1253"/>
      <c r="AL882" s="1253"/>
      <c r="AM882" s="1253"/>
      <c r="AN882" s="1253"/>
      <c r="AO882" s="1253"/>
      <c r="AP882" s="1253"/>
      <c r="AQ882" s="1253"/>
      <c r="AR882" s="1253"/>
      <c r="AS882" s="1253"/>
      <c r="AT882" s="1253"/>
      <c r="AU882" s="1253"/>
      <c r="AV882" s="1253"/>
      <c r="AW882" s="1253"/>
      <c r="AX882" s="1253"/>
      <c r="AY882" s="1253"/>
      <c r="AZ882" s="1253"/>
      <c r="BA882" s="1253"/>
      <c r="BB882" s="1253"/>
      <c r="BC882" s="1253"/>
      <c r="BD882" s="1253"/>
      <c r="BE882" s="1253"/>
      <c r="BF882" s="1253"/>
      <c r="BG882" s="1253"/>
      <c r="BH882" s="1253"/>
      <c r="BI882" s="1253"/>
      <c r="BJ882" s="1253"/>
      <c r="BK882" s="1253"/>
      <c r="BL882" s="1253"/>
      <c r="BM882" s="1253"/>
      <c r="BN882" s="1253"/>
      <c r="BO882" s="1253"/>
      <c r="BP882" s="1253"/>
      <c r="BQ882" s="1253"/>
      <c r="BR882" s="1253"/>
    </row>
    <row r="883" spans="1:102" ht="16.5" customHeight="1" x14ac:dyDescent="0.3">
      <c r="A883" s="929"/>
      <c r="B883" s="920"/>
      <c r="E883" s="1289" t="s">
        <v>2196</v>
      </c>
      <c r="W883" s="1253"/>
      <c r="X883" s="1253"/>
      <c r="Y883" s="1253"/>
      <c r="Z883" s="1253"/>
      <c r="AA883" s="1253"/>
      <c r="AB883" s="1253"/>
      <c r="AC883" s="1253"/>
      <c r="AD883" s="1253"/>
      <c r="AE883" s="1253"/>
      <c r="AF883" s="1253"/>
      <c r="AG883" s="1253"/>
      <c r="AH883" s="1253"/>
      <c r="AI883" s="1253"/>
      <c r="AJ883" s="1253"/>
      <c r="AK883" s="1253"/>
      <c r="AL883" s="1253"/>
      <c r="AM883" s="1253"/>
      <c r="AN883" s="1253"/>
      <c r="AO883" s="1253"/>
      <c r="AP883" s="1253"/>
      <c r="AQ883" s="1253"/>
      <c r="AR883" s="1253"/>
      <c r="AS883" s="1253"/>
      <c r="AT883" s="1253"/>
      <c r="AU883" s="1253"/>
      <c r="AV883" s="1253"/>
      <c r="AW883" s="1253"/>
      <c r="AX883" s="1253"/>
      <c r="AY883" s="1253"/>
      <c r="AZ883" s="1253"/>
      <c r="BA883" s="1253"/>
      <c r="BB883" s="1253"/>
      <c r="BC883" s="1253"/>
      <c r="BD883" s="1253"/>
      <c r="BE883" s="1253"/>
      <c r="BF883" s="1253"/>
      <c r="BG883" s="1253"/>
      <c r="BH883" s="1253"/>
      <c r="BI883" s="1253"/>
      <c r="BJ883" s="1253"/>
      <c r="BK883" s="1253"/>
      <c r="BL883" s="1253"/>
      <c r="BM883" s="1253"/>
      <c r="BN883" s="1253"/>
      <c r="BO883" s="1253"/>
      <c r="BP883" s="1253"/>
      <c r="BQ883" s="1253"/>
      <c r="BR883" s="1253"/>
    </row>
    <row r="884" spans="1:102" ht="16.5" customHeight="1" x14ac:dyDescent="0.3">
      <c r="A884" s="929"/>
      <c r="B884" s="920"/>
      <c r="E884" s="1288" t="s">
        <v>2243</v>
      </c>
      <c r="W884" s="1253"/>
      <c r="X884" s="1253"/>
      <c r="Y884" s="1253"/>
      <c r="Z884" s="1253"/>
      <c r="AA884" s="1253"/>
      <c r="AB884" s="1253"/>
      <c r="AC884" s="1253"/>
      <c r="AD884" s="1253"/>
      <c r="AE884" s="1253"/>
      <c r="AF884" s="1253"/>
      <c r="AG884" s="1253"/>
      <c r="AH884" s="1253"/>
      <c r="AI884" s="1253"/>
      <c r="AJ884" s="1253"/>
      <c r="AK884" s="1253"/>
      <c r="AL884" s="1253"/>
      <c r="AM884" s="1253"/>
      <c r="AN884" s="1253"/>
      <c r="AO884" s="1253"/>
      <c r="AP884" s="1253"/>
      <c r="AQ884" s="1253"/>
      <c r="AR884" s="1253"/>
      <c r="AS884" s="1253"/>
      <c r="AT884" s="1253"/>
      <c r="AU884" s="1253"/>
      <c r="AV884" s="1253"/>
      <c r="AW884" s="1253"/>
      <c r="AX884" s="1253"/>
      <c r="AY884" s="1253"/>
      <c r="AZ884" s="1253"/>
      <c r="BA884" s="1253"/>
      <c r="BB884" s="1253"/>
      <c r="BC884" s="1253"/>
      <c r="BD884" s="1253"/>
      <c r="BE884" s="1253"/>
      <c r="BF884" s="1253"/>
      <c r="BG884" s="1253"/>
      <c r="BH884" s="1253"/>
      <c r="BI884" s="1253"/>
      <c r="BJ884" s="1253"/>
      <c r="BK884" s="1253"/>
      <c r="BL884" s="1253"/>
      <c r="BM884" s="1253"/>
      <c r="BN884" s="1253"/>
      <c r="BO884" s="1253"/>
      <c r="BP884" s="1253"/>
      <c r="BQ884" s="1253"/>
      <c r="BR884" s="1253"/>
    </row>
    <row r="885" spans="1:102" ht="16.5" customHeight="1" x14ac:dyDescent="0.3">
      <c r="A885" s="929"/>
      <c r="B885" s="920"/>
      <c r="E885" s="1290" t="s">
        <v>2197</v>
      </c>
      <c r="W885" s="1253"/>
      <c r="X885" s="1253"/>
      <c r="Y885" s="1253"/>
      <c r="Z885" s="1253"/>
      <c r="AA885" s="1253"/>
      <c r="AB885" s="1253"/>
      <c r="AC885" s="1253"/>
      <c r="AD885" s="1253"/>
      <c r="AE885" s="1253"/>
      <c r="AF885" s="1253"/>
      <c r="AG885" s="1253"/>
      <c r="AH885" s="1253"/>
      <c r="AI885" s="1253"/>
      <c r="AJ885" s="1253"/>
      <c r="AK885" s="1253"/>
      <c r="AL885" s="1253"/>
      <c r="AM885" s="1253"/>
      <c r="AN885" s="1253"/>
      <c r="AO885" s="1253"/>
      <c r="AP885" s="1253"/>
      <c r="AQ885" s="1253"/>
      <c r="AR885" s="1253"/>
      <c r="AS885" s="1253"/>
      <c r="AT885" s="1253"/>
      <c r="AU885" s="1253"/>
      <c r="AV885" s="1253"/>
      <c r="AW885" s="1253"/>
      <c r="AX885" s="1253"/>
      <c r="AY885" s="1253"/>
      <c r="AZ885" s="1253"/>
      <c r="BA885" s="1253"/>
      <c r="BB885" s="1253"/>
      <c r="BC885" s="1253"/>
      <c r="BD885" s="1253"/>
      <c r="BE885" s="1253"/>
      <c r="BF885" s="1253"/>
      <c r="BG885" s="1253"/>
      <c r="BH885" s="1253"/>
      <c r="BI885" s="1253"/>
      <c r="BJ885" s="1253"/>
      <c r="BK885" s="1253"/>
      <c r="BL885" s="1253"/>
      <c r="BM885" s="1253"/>
      <c r="BN885" s="1253"/>
      <c r="BO885" s="1253"/>
      <c r="BP885" s="1253"/>
      <c r="BQ885" s="1253"/>
      <c r="BR885" s="1253"/>
    </row>
    <row r="886" spans="1:102" ht="16.5" customHeight="1" x14ac:dyDescent="0.3">
      <c r="A886" s="929"/>
      <c r="B886" s="920"/>
      <c r="E886" s="1968" t="s">
        <v>2198</v>
      </c>
      <c r="F886" s="1968"/>
      <c r="G886" s="1968"/>
      <c r="W886" s="1253"/>
      <c r="X886" s="1253"/>
      <c r="Y886" s="1253"/>
      <c r="Z886" s="1253"/>
      <c r="AA886" s="1253"/>
      <c r="AB886" s="1253"/>
      <c r="AC886" s="1253"/>
      <c r="AD886" s="1253"/>
      <c r="AE886" s="1253"/>
      <c r="AF886" s="1253"/>
      <c r="AG886" s="1253"/>
      <c r="AH886" s="1253"/>
      <c r="AI886" s="1253"/>
      <c r="AJ886" s="1253"/>
      <c r="AK886" s="1253"/>
      <c r="AL886" s="1253"/>
      <c r="AM886" s="1253"/>
      <c r="AN886" s="1253"/>
      <c r="AO886" s="1253"/>
      <c r="AP886" s="1253"/>
      <c r="AQ886" s="1253"/>
      <c r="AR886" s="1253"/>
      <c r="AS886" s="1253"/>
      <c r="AT886" s="1253"/>
      <c r="AU886" s="1253"/>
      <c r="AV886" s="1253"/>
      <c r="AW886" s="1253"/>
      <c r="AX886" s="1253"/>
      <c r="AY886" s="1253"/>
      <c r="AZ886" s="1253"/>
      <c r="BA886" s="1253"/>
      <c r="BB886" s="1253"/>
      <c r="BC886" s="1253"/>
      <c r="BD886" s="1253"/>
      <c r="BE886" s="1253"/>
      <c r="BF886" s="1253"/>
      <c r="BG886" s="1253"/>
      <c r="BH886" s="1253"/>
      <c r="BI886" s="1253"/>
      <c r="BJ886" s="1253"/>
      <c r="BK886" s="1253"/>
      <c r="BL886" s="1253"/>
      <c r="BM886" s="1253"/>
      <c r="BN886" s="1253"/>
      <c r="BO886" s="1253"/>
      <c r="BP886" s="1253"/>
      <c r="BQ886" s="1253"/>
      <c r="BR886" s="1253"/>
    </row>
    <row r="887" spans="1:102" ht="16.5" customHeight="1" x14ac:dyDescent="0.3">
      <c r="A887" s="929"/>
      <c r="B887" s="920"/>
      <c r="E887" s="1291" t="s">
        <v>2202</v>
      </c>
      <c r="W887" s="1253"/>
      <c r="X887" s="1253"/>
      <c r="Y887" s="1253"/>
      <c r="Z887" s="1253"/>
      <c r="AA887" s="1253"/>
      <c r="AB887" s="1253"/>
      <c r="AC887" s="1253"/>
      <c r="AD887" s="1253"/>
      <c r="AE887" s="1253"/>
      <c r="AF887" s="1253"/>
      <c r="AG887" s="1253"/>
      <c r="AH887" s="1253"/>
      <c r="AI887" s="1253"/>
      <c r="AJ887" s="1253"/>
      <c r="AK887" s="1253"/>
      <c r="AL887" s="1253"/>
      <c r="AM887" s="1253"/>
      <c r="AN887" s="1253"/>
      <c r="AO887" s="1253"/>
      <c r="AP887" s="1253"/>
      <c r="AQ887" s="1253"/>
      <c r="AR887" s="1253"/>
      <c r="AS887" s="1253"/>
      <c r="AT887" s="1253"/>
      <c r="AU887" s="1253"/>
      <c r="AV887" s="1253"/>
      <c r="AW887" s="1253"/>
      <c r="AX887" s="1253"/>
      <c r="AY887" s="1253"/>
      <c r="AZ887" s="1253"/>
      <c r="BA887" s="1253"/>
      <c r="BB887" s="1253"/>
      <c r="BC887" s="1253"/>
      <c r="BD887" s="1253"/>
      <c r="BE887" s="1253"/>
      <c r="BF887" s="1253"/>
      <c r="BG887" s="1253"/>
      <c r="BH887" s="1253"/>
      <c r="BI887" s="1253"/>
      <c r="BJ887" s="1253"/>
      <c r="BK887" s="1253"/>
      <c r="BL887" s="1253"/>
      <c r="BM887" s="1253"/>
      <c r="BN887" s="1253"/>
      <c r="BO887" s="1253"/>
      <c r="BP887" s="1253"/>
      <c r="BQ887" s="1253"/>
      <c r="BR887" s="1253"/>
    </row>
    <row r="888" spans="1:102" ht="16.5" customHeight="1" x14ac:dyDescent="0.3">
      <c r="A888" s="929"/>
      <c r="B888" s="920"/>
      <c r="E888" s="1291" t="s">
        <v>2203</v>
      </c>
      <c r="W888" s="1253"/>
      <c r="X888" s="1253"/>
      <c r="Y888" s="1253"/>
      <c r="Z888" s="1253"/>
      <c r="AA888" s="1253"/>
      <c r="AB888" s="1253"/>
      <c r="AC888" s="1253"/>
      <c r="AD888" s="1253"/>
      <c r="AE888" s="1253"/>
      <c r="AF888" s="1253"/>
      <c r="AG888" s="1253"/>
      <c r="AH888" s="1253"/>
      <c r="AI888" s="1253"/>
      <c r="AJ888" s="1253"/>
      <c r="AK888" s="1253"/>
      <c r="AL888" s="1253"/>
      <c r="AM888" s="1253"/>
      <c r="AN888" s="1253"/>
      <c r="AO888" s="1253"/>
      <c r="AP888" s="1253"/>
      <c r="AQ888" s="1253"/>
      <c r="AR888" s="1253"/>
      <c r="AS888" s="1253"/>
      <c r="AT888" s="1253"/>
      <c r="AU888" s="1253"/>
      <c r="AV888" s="1253"/>
      <c r="AW888" s="1253"/>
      <c r="AX888" s="1253"/>
      <c r="AY888" s="1253"/>
      <c r="AZ888" s="1253"/>
      <c r="BA888" s="1253"/>
      <c r="BB888" s="1253"/>
      <c r="BC888" s="1253"/>
      <c r="BD888" s="1253"/>
      <c r="BE888" s="1253"/>
      <c r="BF888" s="1253"/>
      <c r="BG888" s="1253"/>
      <c r="BH888" s="1253"/>
      <c r="BI888" s="1253"/>
      <c r="BJ888" s="1253"/>
      <c r="BK888" s="1253"/>
      <c r="BL888" s="1253"/>
      <c r="BM888" s="1253"/>
      <c r="BN888" s="1253"/>
      <c r="BO888" s="1253"/>
      <c r="BP888" s="1253"/>
      <c r="BQ888" s="1253"/>
      <c r="BR888" s="1253"/>
    </row>
    <row r="889" spans="1:102" ht="16.5" customHeight="1" x14ac:dyDescent="0.3">
      <c r="A889" s="929"/>
      <c r="B889" s="920"/>
      <c r="E889" s="1288" t="s">
        <v>2246</v>
      </c>
      <c r="F889" s="1288"/>
      <c r="G889" s="1288"/>
      <c r="H889" s="1288"/>
      <c r="I889" s="1288"/>
      <c r="J889" s="1288"/>
      <c r="K889" s="1288"/>
      <c r="L889" s="1288"/>
      <c r="M889" s="1288"/>
      <c r="N889" s="1288"/>
      <c r="O889" s="1288"/>
      <c r="P889" s="1288"/>
      <c r="Q889" s="1288"/>
      <c r="R889" s="1288"/>
      <c r="S889" s="1288"/>
      <c r="T889" s="1288"/>
      <c r="U889" s="1288"/>
      <c r="V889" s="1288"/>
      <c r="W889" s="1288"/>
      <c r="X889" s="1288"/>
      <c r="Y889" s="1288"/>
      <c r="Z889" s="1288"/>
      <c r="AA889" s="1288"/>
      <c r="AB889" s="1288"/>
      <c r="AC889" s="1373"/>
      <c r="AD889" s="1373"/>
      <c r="AE889" s="1373"/>
      <c r="AF889" s="1373"/>
      <c r="AG889" s="1373"/>
      <c r="AH889" s="1373"/>
      <c r="AI889" s="1373"/>
      <c r="AJ889" s="1373"/>
      <c r="AK889" s="1373"/>
      <c r="AL889" s="1373"/>
      <c r="AM889" s="1373"/>
      <c r="AN889" s="1373"/>
      <c r="AO889" s="1373"/>
      <c r="AP889" s="1373"/>
      <c r="AQ889" s="1373"/>
      <c r="AR889" s="1373"/>
      <c r="AS889" s="1373"/>
      <c r="AT889" s="1373"/>
      <c r="AU889" s="1373"/>
      <c r="AV889" s="1373"/>
      <c r="AW889" s="1373"/>
      <c r="AX889" s="1373"/>
      <c r="AY889" s="1373"/>
      <c r="AZ889" s="1373"/>
      <c r="BA889" s="1373"/>
      <c r="BB889" s="1373"/>
      <c r="BC889" s="1373"/>
      <c r="BD889" s="1373"/>
      <c r="BE889" s="1373"/>
      <c r="BF889" s="1373"/>
      <c r="BG889" s="1373"/>
      <c r="BH889" s="1373"/>
      <c r="BI889" s="1373"/>
      <c r="BJ889" s="1373"/>
      <c r="BK889" s="1373"/>
      <c r="BL889" s="1373"/>
      <c r="BM889" s="1373"/>
      <c r="BN889" s="1373"/>
      <c r="BO889" s="1373"/>
      <c r="BP889" s="1373"/>
      <c r="BQ889" s="1373"/>
      <c r="BR889" s="1373"/>
    </row>
    <row r="890" spans="1:102" ht="16.5" customHeight="1" x14ac:dyDescent="0.3">
      <c r="A890" s="929"/>
      <c r="B890" s="920"/>
      <c r="E890" s="1993" t="s">
        <v>2247</v>
      </c>
      <c r="F890" s="1993"/>
      <c r="G890" s="1993"/>
      <c r="H890" s="1993"/>
      <c r="I890" s="1993"/>
      <c r="J890" s="1993"/>
      <c r="K890" s="1993"/>
      <c r="L890" s="1993"/>
      <c r="M890" s="1993"/>
      <c r="N890" s="1993"/>
      <c r="O890" s="1993"/>
      <c r="P890" s="1993"/>
      <c r="Q890" s="1993"/>
      <c r="R890" s="1993"/>
      <c r="S890" s="1993"/>
      <c r="T890" s="1993"/>
      <c r="U890" s="1993"/>
      <c r="V890" s="1993"/>
      <c r="W890" s="1993"/>
      <c r="X890" s="1993"/>
      <c r="Y890" s="1993"/>
      <c r="Z890" s="1993"/>
      <c r="AA890" s="1993"/>
      <c r="AB890" s="1993"/>
      <c r="AC890" s="1993"/>
      <c r="AD890" s="1993"/>
      <c r="AE890" s="1993"/>
      <c r="AF890" s="1993"/>
      <c r="AG890" s="1993"/>
      <c r="AH890" s="1993"/>
      <c r="AI890" s="1993"/>
      <c r="AJ890" s="1993"/>
      <c r="AK890" s="1993"/>
      <c r="AL890" s="1373"/>
      <c r="AM890" s="1373"/>
      <c r="AN890" s="1373"/>
      <c r="AO890" s="1373"/>
      <c r="AP890" s="1373"/>
      <c r="AQ890" s="1373"/>
      <c r="AR890" s="1373"/>
      <c r="AS890" s="1373"/>
      <c r="AT890" s="1373"/>
      <c r="AU890" s="1373"/>
      <c r="AV890" s="1373"/>
      <c r="AW890" s="1373"/>
      <c r="AX890" s="1373"/>
      <c r="AY890" s="1373"/>
      <c r="AZ890" s="1373"/>
      <c r="BA890" s="1373"/>
      <c r="BB890" s="1373"/>
      <c r="BC890" s="1373"/>
      <c r="BD890" s="1373"/>
      <c r="BE890" s="1373"/>
      <c r="BF890" s="1373"/>
      <c r="BG890" s="1373"/>
      <c r="BH890" s="1373"/>
      <c r="BI890" s="1373"/>
      <c r="BJ890" s="1373"/>
      <c r="BK890" s="1373"/>
      <c r="BL890" s="1373"/>
      <c r="BM890" s="1373"/>
      <c r="BN890" s="1373"/>
      <c r="BO890" s="1373"/>
      <c r="BP890" s="1373"/>
      <c r="BQ890" s="1373"/>
      <c r="BR890" s="1373"/>
    </row>
    <row r="891" spans="1:102" ht="16.5" customHeight="1" x14ac:dyDescent="0.3">
      <c r="A891" s="929"/>
      <c r="B891" s="920"/>
      <c r="E891" s="1288" t="s">
        <v>2199</v>
      </c>
      <c r="W891" s="1253"/>
      <c r="X891" s="1253"/>
      <c r="Y891" s="1253"/>
      <c r="Z891" s="1253"/>
      <c r="AA891" s="1253"/>
      <c r="AB891" s="1253"/>
      <c r="AC891" s="1253"/>
      <c r="AD891" s="1253"/>
      <c r="AE891" s="1253"/>
      <c r="AF891" s="1253"/>
      <c r="AG891" s="1253"/>
      <c r="AH891" s="1253"/>
      <c r="AI891" s="1253"/>
      <c r="AJ891" s="1253"/>
      <c r="AK891" s="1253"/>
      <c r="AL891" s="1253"/>
      <c r="AM891" s="1253"/>
      <c r="AN891" s="1253"/>
      <c r="AO891" s="1253"/>
      <c r="AP891" s="1253"/>
      <c r="AQ891" s="1253"/>
      <c r="AR891" s="1253"/>
      <c r="AS891" s="1253"/>
      <c r="AT891" s="1253"/>
      <c r="AU891" s="1253"/>
      <c r="AV891" s="1253"/>
      <c r="AW891" s="1253"/>
      <c r="AX891" s="1253"/>
      <c r="AY891" s="1253"/>
      <c r="AZ891" s="1253"/>
      <c r="BA891" s="1253"/>
      <c r="BB891" s="1253"/>
      <c r="BC891" s="1253"/>
      <c r="BD891" s="1253"/>
      <c r="BE891" s="1253"/>
      <c r="BF891" s="1253"/>
      <c r="BG891" s="1253"/>
      <c r="BH891" s="1253"/>
      <c r="BI891" s="1253"/>
      <c r="BJ891" s="1253"/>
      <c r="BK891" s="1253"/>
      <c r="BL891" s="1253"/>
      <c r="BM891" s="1253"/>
      <c r="BN891" s="1253"/>
      <c r="BO891" s="1253"/>
      <c r="BP891" s="1253"/>
      <c r="BQ891" s="1253"/>
      <c r="BR891" s="1253"/>
    </row>
    <row r="892" spans="1:102" ht="16.5" customHeight="1" x14ac:dyDescent="0.3">
      <c r="A892" s="929"/>
      <c r="B892" s="920"/>
      <c r="E892" s="1290" t="s">
        <v>2200</v>
      </c>
      <c r="W892" s="1253"/>
      <c r="X892" s="1253"/>
      <c r="Y892" s="1253"/>
      <c r="Z892" s="1253"/>
      <c r="AA892" s="1253"/>
      <c r="AB892" s="1253"/>
      <c r="AC892" s="1253"/>
      <c r="AD892" s="1253"/>
      <c r="AE892" s="1253"/>
      <c r="AF892" s="1253"/>
      <c r="AG892" s="1253"/>
      <c r="AH892" s="1253"/>
      <c r="AI892" s="1253"/>
      <c r="AJ892" s="1253"/>
      <c r="AK892" s="1253"/>
      <c r="AL892" s="1253"/>
      <c r="AM892" s="1253"/>
      <c r="AN892" s="1253"/>
      <c r="AO892" s="1253"/>
      <c r="AP892" s="1253"/>
      <c r="AQ892" s="1253"/>
      <c r="AR892" s="1253"/>
      <c r="AS892" s="1253"/>
      <c r="AT892" s="1253"/>
      <c r="AU892" s="1253"/>
      <c r="AV892" s="1253"/>
      <c r="AW892" s="1253"/>
      <c r="AX892" s="1253"/>
      <c r="AY892" s="1253"/>
      <c r="AZ892" s="1253"/>
      <c r="BA892" s="1253"/>
      <c r="BB892" s="1253"/>
      <c r="BC892" s="1253"/>
      <c r="BD892" s="1253"/>
      <c r="BE892" s="1253"/>
      <c r="BF892" s="1253"/>
      <c r="BG892" s="1253"/>
      <c r="BH892" s="1253"/>
      <c r="BI892" s="1253"/>
      <c r="BJ892" s="1253"/>
      <c r="BK892" s="1253"/>
      <c r="BL892" s="1253"/>
      <c r="BM892" s="1253"/>
      <c r="BN892" s="1253"/>
      <c r="BO892" s="1253"/>
      <c r="BP892" s="1253"/>
      <c r="BQ892" s="1253"/>
      <c r="BR892" s="1253"/>
    </row>
    <row r="893" spans="1:102" ht="16.5" customHeight="1" x14ac:dyDescent="0.3">
      <c r="A893" s="929"/>
      <c r="B893" s="920"/>
      <c r="E893" s="1975" t="s">
        <v>2201</v>
      </c>
      <c r="F893" s="1968"/>
      <c r="G893" s="1968"/>
      <c r="W893" s="1253"/>
      <c r="X893" s="1253"/>
      <c r="Y893" s="1253"/>
      <c r="Z893" s="1253"/>
      <c r="AA893" s="1253"/>
      <c r="AB893" s="1253"/>
      <c r="AC893" s="1253"/>
      <c r="AD893" s="1253"/>
      <c r="AE893" s="1253"/>
      <c r="AF893" s="1253"/>
      <c r="AG893" s="1253"/>
      <c r="AH893" s="1253"/>
      <c r="AI893" s="1253"/>
      <c r="AJ893" s="1253"/>
      <c r="AK893" s="1253"/>
      <c r="AL893" s="1253"/>
      <c r="AM893" s="1253"/>
      <c r="AN893" s="1253"/>
      <c r="AO893" s="1253"/>
      <c r="AP893" s="1253"/>
      <c r="AQ893" s="1253"/>
      <c r="AR893" s="1253"/>
      <c r="AS893" s="1253"/>
      <c r="AT893" s="1253"/>
      <c r="AU893" s="1253"/>
      <c r="AV893" s="1253"/>
      <c r="AW893" s="1253"/>
      <c r="AX893" s="1253"/>
      <c r="AY893" s="1253"/>
      <c r="AZ893" s="1253"/>
      <c r="BA893" s="1253"/>
      <c r="BB893" s="1253"/>
      <c r="BC893" s="1253"/>
      <c r="BD893" s="1253"/>
      <c r="BE893" s="1253"/>
      <c r="BF893" s="1253"/>
      <c r="BG893" s="1253"/>
      <c r="BH893" s="1253"/>
      <c r="BI893" s="1253"/>
      <c r="BJ893" s="1253"/>
      <c r="BK893" s="1253"/>
      <c r="BL893" s="1253"/>
      <c r="BM893" s="1253"/>
      <c r="BN893" s="1253"/>
      <c r="BO893" s="1253"/>
      <c r="BP893" s="1253"/>
      <c r="BQ893" s="1253"/>
      <c r="BR893" s="1253"/>
    </row>
    <row r="894" spans="1:102" ht="16.5" customHeight="1" x14ac:dyDescent="0.3">
      <c r="A894" s="929"/>
      <c r="B894" s="920"/>
      <c r="E894" s="255"/>
      <c r="F894" s="255"/>
      <c r="G894" s="1253"/>
      <c r="H894" s="1253"/>
      <c r="I894" s="1253"/>
      <c r="J894" s="1253"/>
      <c r="K894" s="1253"/>
      <c r="L894" s="1253"/>
      <c r="M894" s="1253"/>
      <c r="N894" s="1253"/>
      <c r="O894" s="1253"/>
      <c r="P894" s="1253"/>
      <c r="Q894" s="1253"/>
      <c r="R894" s="1253"/>
      <c r="S894" s="1253"/>
      <c r="T894" s="1253"/>
      <c r="U894" s="1253"/>
      <c r="V894" s="1253"/>
      <c r="W894" s="1253"/>
      <c r="X894" s="1253"/>
      <c r="Y894" s="1253"/>
      <c r="Z894" s="1253"/>
      <c r="AA894" s="1253"/>
      <c r="AB894" s="1253"/>
      <c r="AC894" s="1253"/>
      <c r="AD894" s="1253"/>
      <c r="AE894" s="1253"/>
      <c r="AF894" s="1253"/>
      <c r="AG894" s="1253"/>
      <c r="AH894" s="1253"/>
      <c r="AI894" s="1253"/>
      <c r="AJ894" s="1253"/>
      <c r="AK894" s="1253"/>
      <c r="AL894" s="1253"/>
      <c r="AM894" s="1253"/>
      <c r="AN894" s="1253"/>
      <c r="AO894" s="1253"/>
      <c r="AP894" s="1253"/>
      <c r="AQ894" s="1253"/>
      <c r="AR894" s="1253"/>
      <c r="AS894" s="1253"/>
      <c r="AT894" s="1253"/>
      <c r="AU894" s="1253"/>
      <c r="AV894" s="1253"/>
      <c r="AW894" s="1253"/>
      <c r="AX894" s="1253"/>
      <c r="AY894" s="1253"/>
      <c r="AZ894" s="1253"/>
      <c r="BA894" s="1253"/>
      <c r="BB894" s="1253"/>
      <c r="BC894" s="1253"/>
      <c r="BD894" s="1253"/>
      <c r="BE894" s="1253"/>
      <c r="BF894" s="1253"/>
      <c r="BG894" s="1253"/>
      <c r="BH894" s="1253"/>
      <c r="BI894" s="1253"/>
      <c r="BJ894" s="1253"/>
      <c r="BK894" s="1253"/>
      <c r="BL894" s="1253"/>
      <c r="BM894" s="1253"/>
      <c r="BN894" s="1253"/>
      <c r="BO894" s="1253"/>
      <c r="BP894" s="1253"/>
      <c r="BQ894" s="1253"/>
      <c r="BR894" s="1253"/>
    </row>
    <row r="895" spans="1:102" ht="16.5" customHeight="1" x14ac:dyDescent="0.3">
      <c r="A895" s="929"/>
      <c r="B895" s="920"/>
      <c r="D895" s="730"/>
      <c r="E895" s="980" t="s">
        <v>1273</v>
      </c>
      <c r="F895" s="255"/>
      <c r="G895" s="255"/>
      <c r="H895" s="255"/>
      <c r="I895" s="255"/>
      <c r="J895" s="255"/>
      <c r="K895" s="255"/>
      <c r="L895" s="255"/>
      <c r="M895" s="255"/>
      <c r="N895" s="255"/>
      <c r="O895" s="255"/>
      <c r="P895" s="255"/>
      <c r="Q895" s="255"/>
      <c r="R895" s="255"/>
      <c r="S895" s="255"/>
      <c r="T895" s="255"/>
      <c r="U895" s="255"/>
      <c r="V895" s="255"/>
      <c r="W895" s="255"/>
      <c r="X895" s="255"/>
      <c r="Y895" s="255"/>
      <c r="Z895" s="255"/>
      <c r="BB895" s="731"/>
    </row>
    <row r="896" spans="1:102" ht="16.5" customHeight="1" x14ac:dyDescent="0.3">
      <c r="A896" s="929"/>
      <c r="B896" s="920"/>
      <c r="E896" s="255"/>
      <c r="F896" s="255"/>
      <c r="G896" s="1947">
        <v>2007</v>
      </c>
      <c r="H896" s="1947"/>
      <c r="I896" s="1947"/>
      <c r="J896" s="1960">
        <v>2008</v>
      </c>
      <c r="K896" s="1961"/>
      <c r="L896" s="1962"/>
      <c r="M896" s="1947">
        <v>2009</v>
      </c>
      <c r="N896" s="1947"/>
      <c r="O896" s="1947"/>
      <c r="P896" s="1947">
        <v>2010</v>
      </c>
      <c r="Q896" s="1947"/>
      <c r="R896" s="1947"/>
      <c r="S896" s="1947">
        <v>2011</v>
      </c>
      <c r="T896" s="1947"/>
      <c r="U896" s="1947"/>
      <c r="V896" s="1947">
        <v>2012</v>
      </c>
      <c r="W896" s="1947"/>
      <c r="X896" s="1947"/>
      <c r="Y896" s="1947">
        <v>2013</v>
      </c>
      <c r="Z896" s="1947"/>
      <c r="AA896" s="1947"/>
      <c r="AB896" s="1947">
        <v>2014</v>
      </c>
      <c r="AC896" s="1947"/>
      <c r="AD896" s="1947"/>
      <c r="AE896" s="1947">
        <v>2015</v>
      </c>
      <c r="AF896" s="1947"/>
      <c r="AG896" s="1947"/>
      <c r="AH896" s="1947">
        <v>2016</v>
      </c>
      <c r="AI896" s="1947"/>
      <c r="AJ896" s="1947"/>
      <c r="AK896" s="1947">
        <v>2017</v>
      </c>
      <c r="AL896" s="1947"/>
      <c r="AM896" s="1947"/>
      <c r="AN896" s="1947">
        <v>2018</v>
      </c>
      <c r="AO896" s="1947"/>
      <c r="AP896" s="1947"/>
      <c r="AQ896" s="1947">
        <v>2019</v>
      </c>
      <c r="AR896" s="1947"/>
      <c r="AS896" s="1947"/>
      <c r="AT896" s="1947">
        <v>2020</v>
      </c>
      <c r="AU896" s="1947"/>
      <c r="AV896" s="1947"/>
      <c r="AW896" s="1947">
        <v>2021</v>
      </c>
      <c r="AX896" s="1947"/>
      <c r="AY896" s="1947"/>
      <c r="AZ896" s="1947">
        <v>2022</v>
      </c>
      <c r="BA896" s="1947"/>
      <c r="BB896" s="1947"/>
      <c r="BC896" s="1947">
        <v>2023</v>
      </c>
      <c r="BD896" s="1947"/>
      <c r="BE896" s="1947"/>
      <c r="BS896" s="255"/>
      <c r="BT896" s="255"/>
      <c r="BU896" s="255"/>
      <c r="BV896" s="255"/>
      <c r="BW896" s="255"/>
      <c r="BX896" s="255"/>
      <c r="BY896" s="255"/>
      <c r="BZ896" s="255"/>
      <c r="CA896" s="255"/>
      <c r="CB896" s="255"/>
      <c r="CC896" s="255"/>
      <c r="CD896" s="255"/>
      <c r="CE896" s="255"/>
      <c r="CF896" s="255"/>
      <c r="CG896" s="255"/>
      <c r="CH896" s="255"/>
      <c r="CI896" s="255"/>
      <c r="CJ896" s="255"/>
      <c r="CK896" s="255"/>
      <c r="CL896" s="255"/>
      <c r="CM896" s="255"/>
      <c r="CN896" s="255"/>
      <c r="CO896" s="255"/>
      <c r="CP896" s="255"/>
      <c r="CQ896" s="255"/>
      <c r="CR896" s="255"/>
      <c r="CS896" s="255"/>
      <c r="CT896" s="255"/>
      <c r="CU896" s="255"/>
      <c r="CV896" s="255"/>
      <c r="CW896" s="255"/>
      <c r="CX896" s="255"/>
    </row>
    <row r="897" spans="1:100" ht="16.5" customHeight="1" x14ac:dyDescent="0.3">
      <c r="A897" s="929"/>
      <c r="B897" s="920"/>
      <c r="E897" s="255"/>
      <c r="F897" s="255"/>
      <c r="G897" s="1252" t="s">
        <v>976</v>
      </c>
      <c r="H897" s="1252" t="s">
        <v>977</v>
      </c>
      <c r="I897" s="1252" t="s">
        <v>978</v>
      </c>
      <c r="J897" s="1252" t="s">
        <v>976</v>
      </c>
      <c r="K897" s="1252" t="s">
        <v>977</v>
      </c>
      <c r="L897" s="1252" t="s">
        <v>978</v>
      </c>
      <c r="M897" s="1252" t="s">
        <v>976</v>
      </c>
      <c r="N897" s="1252" t="s">
        <v>977</v>
      </c>
      <c r="O897" s="1252" t="s">
        <v>978</v>
      </c>
      <c r="P897" s="1252" t="s">
        <v>976</v>
      </c>
      <c r="Q897" s="1252" t="s">
        <v>977</v>
      </c>
      <c r="R897" s="1252" t="s">
        <v>978</v>
      </c>
      <c r="S897" s="1252" t="s">
        <v>976</v>
      </c>
      <c r="T897" s="1252" t="s">
        <v>977</v>
      </c>
      <c r="U897" s="1252" t="s">
        <v>978</v>
      </c>
      <c r="V897" s="1252" t="s">
        <v>976</v>
      </c>
      <c r="W897" s="1252" t="s">
        <v>977</v>
      </c>
      <c r="X897" s="1252" t="s">
        <v>978</v>
      </c>
      <c r="Y897" s="1252" t="s">
        <v>976</v>
      </c>
      <c r="Z897" s="1252" t="s">
        <v>977</v>
      </c>
      <c r="AA897" s="1252" t="s">
        <v>978</v>
      </c>
      <c r="AB897" s="1252" t="s">
        <v>976</v>
      </c>
      <c r="AC897" s="1252" t="s">
        <v>977</v>
      </c>
      <c r="AD897" s="1252" t="s">
        <v>978</v>
      </c>
      <c r="AE897" s="1252" t="s">
        <v>976</v>
      </c>
      <c r="AF897" s="1252" t="s">
        <v>977</v>
      </c>
      <c r="AG897" s="1252" t="s">
        <v>978</v>
      </c>
      <c r="AH897" s="1252" t="s">
        <v>976</v>
      </c>
      <c r="AI897" s="1252" t="s">
        <v>977</v>
      </c>
      <c r="AJ897" s="1252" t="s">
        <v>978</v>
      </c>
      <c r="AK897" s="1252" t="s">
        <v>976</v>
      </c>
      <c r="AL897" s="1252" t="s">
        <v>977</v>
      </c>
      <c r="AM897" s="1252" t="s">
        <v>978</v>
      </c>
      <c r="AN897" s="1252" t="s">
        <v>976</v>
      </c>
      <c r="AO897" s="1252" t="s">
        <v>977</v>
      </c>
      <c r="AP897" s="1252" t="s">
        <v>978</v>
      </c>
      <c r="AQ897" s="1252" t="s">
        <v>976</v>
      </c>
      <c r="AR897" s="1252" t="s">
        <v>977</v>
      </c>
      <c r="AS897" s="1252" t="s">
        <v>978</v>
      </c>
      <c r="AT897" s="1252" t="s">
        <v>976</v>
      </c>
      <c r="AU897" s="1252" t="s">
        <v>977</v>
      </c>
      <c r="AV897" s="1252" t="s">
        <v>978</v>
      </c>
      <c r="AW897" s="1252" t="s">
        <v>976</v>
      </c>
      <c r="AX897" s="1252" t="s">
        <v>977</v>
      </c>
      <c r="AY897" s="1252" t="s">
        <v>978</v>
      </c>
      <c r="AZ897" s="1252" t="s">
        <v>976</v>
      </c>
      <c r="BA897" s="1252" t="s">
        <v>977</v>
      </c>
      <c r="BB897" s="1252" t="s">
        <v>978</v>
      </c>
      <c r="BC897" s="1370" t="s">
        <v>976</v>
      </c>
      <c r="BD897" s="1370" t="s">
        <v>977</v>
      </c>
      <c r="BE897" s="1370" t="s">
        <v>978</v>
      </c>
      <c r="BS897" s="255"/>
      <c r="BT897" s="255"/>
      <c r="BU897" s="255"/>
      <c r="BV897" s="255"/>
      <c r="BW897" s="255"/>
      <c r="BX897" s="255"/>
      <c r="BY897" s="255"/>
      <c r="BZ897" s="255"/>
      <c r="CA897" s="255"/>
      <c r="CB897" s="255"/>
      <c r="CC897" s="255"/>
      <c r="CD897" s="255"/>
      <c r="CE897" s="255"/>
      <c r="CF897" s="255"/>
      <c r="CG897" s="255"/>
      <c r="CH897" s="255"/>
      <c r="CI897" s="255"/>
      <c r="CJ897" s="255"/>
      <c r="CK897" s="255"/>
      <c r="CL897" s="255"/>
      <c r="CM897" s="255"/>
      <c r="CN897" s="255"/>
      <c r="CO897" s="255"/>
      <c r="CP897" s="255"/>
      <c r="CQ897" s="255"/>
      <c r="CR897" s="255"/>
      <c r="CS897" s="255"/>
      <c r="CT897" s="255"/>
      <c r="CU897" s="255"/>
      <c r="CV897" s="255"/>
    </row>
    <row r="898" spans="1:100" ht="16.5" customHeight="1" x14ac:dyDescent="0.3">
      <c r="A898" s="929"/>
      <c r="B898" s="920"/>
      <c r="E898" s="1928" t="s">
        <v>238</v>
      </c>
      <c r="F898" s="1929"/>
      <c r="G898" s="1287">
        <v>2.7050000000000001</v>
      </c>
      <c r="H898" s="1287">
        <v>0.36499999999999999</v>
      </c>
      <c r="I898" s="1287">
        <v>2.1999999999999999E-2</v>
      </c>
      <c r="J898" s="1287">
        <v>2.7050000000000001</v>
      </c>
      <c r="K898" s="1287">
        <v>0.36499999999999999</v>
      </c>
      <c r="L898" s="1287">
        <v>2.1999999999999999E-2</v>
      </c>
      <c r="M898" s="1287">
        <v>2.7050000000000001</v>
      </c>
      <c r="N898" s="1287">
        <v>0.36499999999999999</v>
      </c>
      <c r="O898" s="1287">
        <v>2.1999999999999999E-2</v>
      </c>
      <c r="P898" s="1287">
        <v>2.7050000000000001</v>
      </c>
      <c r="Q898" s="1287">
        <v>0.36499999999999999</v>
      </c>
      <c r="R898" s="1287">
        <v>2.1999999999999999E-2</v>
      </c>
      <c r="S898" s="1287">
        <v>2.7050000000000001</v>
      </c>
      <c r="T898" s="1287">
        <v>0.36499999999999999</v>
      </c>
      <c r="U898" s="1287">
        <v>2.1999999999999999E-2</v>
      </c>
      <c r="V898" s="1287">
        <v>2.7050000000000001</v>
      </c>
      <c r="W898" s="1287">
        <v>0.36499999999999999</v>
      </c>
      <c r="X898" s="1287">
        <v>2.1999999999999999E-2</v>
      </c>
      <c r="Y898" s="1287">
        <v>2.7050000000000001</v>
      </c>
      <c r="Z898" s="1287">
        <v>0.36499999999999999</v>
      </c>
      <c r="AA898" s="1287">
        <v>2.1999999999999999E-2</v>
      </c>
      <c r="AB898" s="1287">
        <v>2.7050000000000001</v>
      </c>
      <c r="AC898" s="1287">
        <v>0.36499999999999999</v>
      </c>
      <c r="AD898" s="1287">
        <v>2.1999999999999999E-2</v>
      </c>
      <c r="AE898" s="1287">
        <v>2.7050000000000001</v>
      </c>
      <c r="AF898" s="1287">
        <v>0.36499999999999999</v>
      </c>
      <c r="AG898" s="1287">
        <v>2.1999999999999999E-2</v>
      </c>
      <c r="AH898" s="1287">
        <v>2.7050000000000001</v>
      </c>
      <c r="AI898" s="1287">
        <v>0.36499999999999999</v>
      </c>
      <c r="AJ898" s="1287">
        <v>2.1999999999999999E-2</v>
      </c>
      <c r="AK898" s="1287">
        <v>2.7050000000000001</v>
      </c>
      <c r="AL898" s="1287">
        <v>0.36499999999999999</v>
      </c>
      <c r="AM898" s="1287">
        <v>2.1999999999999999E-2</v>
      </c>
      <c r="AN898" s="1287">
        <v>2.7050000000000001</v>
      </c>
      <c r="AO898" s="1287">
        <v>0.36499999999999999</v>
      </c>
      <c r="AP898" s="1287">
        <v>2.1999999999999999E-2</v>
      </c>
      <c r="AQ898" s="1287">
        <v>2.7050000000000001</v>
      </c>
      <c r="AR898" s="1287">
        <v>0.36499999999999999</v>
      </c>
      <c r="AS898" s="1287">
        <v>2.1999999999999999E-2</v>
      </c>
      <c r="AT898" s="1287">
        <v>2.7050000000000001</v>
      </c>
      <c r="AU898" s="1287">
        <v>0.36499999999999999</v>
      </c>
      <c r="AV898" s="1287">
        <v>2.1999999999999999E-2</v>
      </c>
      <c r="AW898" s="1287">
        <v>2.7050000000000001</v>
      </c>
      <c r="AX898" s="1287">
        <v>0.36499999999999999</v>
      </c>
      <c r="AY898" s="1287">
        <v>2.1999999999999999E-2</v>
      </c>
      <c r="AZ898" s="1287">
        <v>2.7050000000000001</v>
      </c>
      <c r="BA898" s="1287">
        <v>0.36499999999999999</v>
      </c>
      <c r="BB898" s="1287">
        <v>2.1999999999999999E-2</v>
      </c>
      <c r="BC898" s="1287">
        <v>2.7050000000000001</v>
      </c>
      <c r="BD898" s="1287">
        <v>0.36499999999999999</v>
      </c>
      <c r="BE898" s="1287">
        <v>2.1999999999999999E-2</v>
      </c>
      <c r="BS898" s="255"/>
      <c r="BT898" s="255"/>
      <c r="BU898" s="255"/>
      <c r="BV898" s="255"/>
      <c r="BW898" s="255"/>
      <c r="BX898" s="255"/>
      <c r="BY898" s="255"/>
      <c r="BZ898" s="255"/>
      <c r="CA898" s="255"/>
      <c r="CB898" s="255"/>
      <c r="CC898" s="255"/>
      <c r="CD898" s="255"/>
      <c r="CE898" s="255"/>
      <c r="CF898" s="255"/>
      <c r="CG898" s="255"/>
      <c r="CH898" s="255"/>
      <c r="CI898" s="255"/>
      <c r="CJ898" s="255"/>
      <c r="CK898" s="255"/>
      <c r="CL898" s="255"/>
      <c r="CM898" s="255"/>
      <c r="CN898" s="255"/>
      <c r="CO898" s="255"/>
      <c r="CP898" s="255"/>
      <c r="CQ898" s="255"/>
      <c r="CR898" s="255"/>
      <c r="CS898" s="255"/>
      <c r="CT898" s="255"/>
      <c r="CU898" s="255"/>
      <c r="CV898" s="255"/>
    </row>
    <row r="899" spans="1:100" ht="16.5" customHeight="1" x14ac:dyDescent="0.3">
      <c r="A899" s="929"/>
      <c r="B899" s="920"/>
      <c r="E899" s="1928" t="s">
        <v>534</v>
      </c>
      <c r="F899" s="1929"/>
      <c r="G899" s="1287">
        <v>2.7050000000000001</v>
      </c>
      <c r="H899" s="1287">
        <v>0.36499999999999999</v>
      </c>
      <c r="I899" s="1287">
        <v>2.1999999999999999E-2</v>
      </c>
      <c r="J899" s="1287">
        <v>2.7050000000000001</v>
      </c>
      <c r="K899" s="1287">
        <v>0.36499999999999999</v>
      </c>
      <c r="L899" s="1287">
        <v>2.1999999999999999E-2</v>
      </c>
      <c r="M899" s="1287">
        <v>2.7050000000000001</v>
      </c>
      <c r="N899" s="1287">
        <v>0.36499999999999999</v>
      </c>
      <c r="O899" s="1287">
        <v>2.1999999999999999E-2</v>
      </c>
      <c r="P899" s="1287">
        <v>2.7050000000000001</v>
      </c>
      <c r="Q899" s="1287">
        <v>0.36499999999999999</v>
      </c>
      <c r="R899" s="1287">
        <v>2.1999999999999999E-2</v>
      </c>
      <c r="S899" s="1287">
        <v>2.7050000000000001</v>
      </c>
      <c r="T899" s="1287">
        <v>0.36499999999999999</v>
      </c>
      <c r="U899" s="1287">
        <v>2.1999999999999999E-2</v>
      </c>
      <c r="V899" s="1287">
        <v>2.7050000000000001</v>
      </c>
      <c r="W899" s="1287">
        <v>0.36499999999999999</v>
      </c>
      <c r="X899" s="1287">
        <v>2.1999999999999999E-2</v>
      </c>
      <c r="Y899" s="1287">
        <v>2.7050000000000001</v>
      </c>
      <c r="Z899" s="1287">
        <v>0.36499999999999999</v>
      </c>
      <c r="AA899" s="1287">
        <v>2.1999999999999999E-2</v>
      </c>
      <c r="AB899" s="1287">
        <v>2.7050000000000001</v>
      </c>
      <c r="AC899" s="1287">
        <v>0.36499999999999999</v>
      </c>
      <c r="AD899" s="1287">
        <v>2.1999999999999999E-2</v>
      </c>
      <c r="AE899" s="1287">
        <v>2.7050000000000001</v>
      </c>
      <c r="AF899" s="1287">
        <v>0.36499999999999999</v>
      </c>
      <c r="AG899" s="1287">
        <v>2.1999999999999999E-2</v>
      </c>
      <c r="AH899" s="1287">
        <v>2.7050000000000001</v>
      </c>
      <c r="AI899" s="1287">
        <v>0.36499999999999999</v>
      </c>
      <c r="AJ899" s="1287">
        <v>2.1999999999999999E-2</v>
      </c>
      <c r="AK899" s="1287">
        <v>2.7050000000000001</v>
      </c>
      <c r="AL899" s="1287">
        <v>0.36499999999999999</v>
      </c>
      <c r="AM899" s="1287">
        <v>2.1999999999999999E-2</v>
      </c>
      <c r="AN899" s="1287">
        <v>2.7050000000000001</v>
      </c>
      <c r="AO899" s="1287">
        <v>0.36499999999999999</v>
      </c>
      <c r="AP899" s="1287">
        <v>2.1999999999999999E-2</v>
      </c>
      <c r="AQ899" s="1287">
        <v>2.7050000000000001</v>
      </c>
      <c r="AR899" s="1287">
        <v>0.36499999999999999</v>
      </c>
      <c r="AS899" s="1287">
        <v>2.1999999999999999E-2</v>
      </c>
      <c r="AT899" s="1287">
        <v>2.7050000000000001</v>
      </c>
      <c r="AU899" s="1287">
        <v>0.36499999999999999</v>
      </c>
      <c r="AV899" s="1287">
        <v>2.1999999999999999E-2</v>
      </c>
      <c r="AW899" s="1287">
        <v>2.7050000000000001</v>
      </c>
      <c r="AX899" s="1287">
        <v>0.36499999999999999</v>
      </c>
      <c r="AY899" s="1287">
        <v>2.1999999999999999E-2</v>
      </c>
      <c r="AZ899" s="1287">
        <v>2.7050000000000001</v>
      </c>
      <c r="BA899" s="1287">
        <v>0.36499999999999999</v>
      </c>
      <c r="BB899" s="1287">
        <v>2.1999999999999999E-2</v>
      </c>
      <c r="BC899" s="1287">
        <v>2.7050000000000001</v>
      </c>
      <c r="BD899" s="1287">
        <v>0.36499999999999999</v>
      </c>
      <c r="BE899" s="1287">
        <v>2.1999999999999999E-2</v>
      </c>
      <c r="BS899" s="255"/>
      <c r="BT899" s="255"/>
      <c r="BU899" s="255"/>
      <c r="BV899" s="255"/>
      <c r="BW899" s="255"/>
      <c r="BX899" s="255"/>
      <c r="BY899" s="255"/>
      <c r="BZ899" s="255"/>
      <c r="CA899" s="255"/>
      <c r="CB899" s="255"/>
      <c r="CC899" s="255"/>
      <c r="CD899" s="255"/>
      <c r="CE899" s="255"/>
      <c r="CF899" s="255"/>
      <c r="CG899" s="255"/>
      <c r="CH899" s="255"/>
      <c r="CI899" s="255"/>
      <c r="CJ899" s="255"/>
      <c r="CK899" s="255"/>
      <c r="CL899" s="255"/>
      <c r="CM899" s="255"/>
      <c r="CN899" s="255"/>
      <c r="CO899" s="255"/>
      <c r="CP899" s="255"/>
      <c r="CQ899" s="255"/>
      <c r="CR899" s="255"/>
      <c r="CS899" s="255"/>
      <c r="CT899" s="255"/>
      <c r="CU899" s="255"/>
      <c r="CV899" s="255"/>
    </row>
    <row r="900" spans="1:100" ht="16.5" customHeight="1" x14ac:dyDescent="0.3">
      <c r="A900" s="929"/>
      <c r="B900" s="920"/>
      <c r="E900" s="1928" t="s">
        <v>2073</v>
      </c>
      <c r="F900" s="1929"/>
      <c r="G900" s="1287">
        <v>0.182</v>
      </c>
      <c r="H900" s="1287">
        <v>1.6E-2</v>
      </c>
      <c r="I900" s="1287">
        <v>0</v>
      </c>
      <c r="J900" s="1287">
        <v>0.183</v>
      </c>
      <c r="K900" s="1287">
        <v>1.6E-2</v>
      </c>
      <c r="L900" s="1287">
        <v>0</v>
      </c>
      <c r="M900" s="1287">
        <v>0.184</v>
      </c>
      <c r="N900" s="1287">
        <v>1.6E-2</v>
      </c>
      <c r="O900" s="1287">
        <v>0</v>
      </c>
      <c r="P900" s="1287">
        <v>0.183</v>
      </c>
      <c r="Q900" s="1287">
        <v>1.6E-2</v>
      </c>
      <c r="R900" s="1287">
        <v>0</v>
      </c>
      <c r="S900" s="1287">
        <v>0.183</v>
      </c>
      <c r="T900" s="1287">
        <v>1.6E-2</v>
      </c>
      <c r="U900" s="1287">
        <v>0</v>
      </c>
      <c r="V900" s="1287">
        <v>0.183</v>
      </c>
      <c r="W900" s="1287">
        <v>1.6E-2</v>
      </c>
      <c r="X900" s="1287">
        <v>0</v>
      </c>
      <c r="Y900" s="1287">
        <v>0.182</v>
      </c>
      <c r="Z900" s="1287">
        <v>1.6E-2</v>
      </c>
      <c r="AA900" s="1287">
        <v>0</v>
      </c>
      <c r="AB900" s="1287">
        <v>0.183</v>
      </c>
      <c r="AC900" s="1287">
        <v>1.6E-2</v>
      </c>
      <c r="AD900" s="1287">
        <v>0</v>
      </c>
      <c r="AE900" s="1287">
        <v>0.184</v>
      </c>
      <c r="AF900" s="1287">
        <v>1.6E-2</v>
      </c>
      <c r="AG900" s="1287">
        <v>0</v>
      </c>
      <c r="AH900" s="1287">
        <v>0.183</v>
      </c>
      <c r="AI900" s="1287">
        <v>1.6E-2</v>
      </c>
      <c r="AJ900" s="1287">
        <v>0</v>
      </c>
      <c r="AK900" s="1287">
        <v>0.183</v>
      </c>
      <c r="AL900" s="1287">
        <v>1.6E-2</v>
      </c>
      <c r="AM900" s="1287">
        <v>0</v>
      </c>
      <c r="AN900" s="1287">
        <v>0.182</v>
      </c>
      <c r="AO900" s="1287">
        <v>1.6E-2</v>
      </c>
      <c r="AP900" s="1287">
        <v>0</v>
      </c>
      <c r="AQ900" s="1287">
        <v>0.182</v>
      </c>
      <c r="AR900" s="1287">
        <v>1.6E-2</v>
      </c>
      <c r="AS900" s="1287">
        <v>0</v>
      </c>
      <c r="AT900" s="1287">
        <v>0.182</v>
      </c>
      <c r="AU900" s="1287">
        <v>1.6E-2</v>
      </c>
      <c r="AV900" s="1287">
        <v>0</v>
      </c>
      <c r="AW900" s="1287">
        <v>0.182</v>
      </c>
      <c r="AX900" s="1287">
        <v>1.6E-2</v>
      </c>
      <c r="AY900" s="1287">
        <v>0</v>
      </c>
      <c r="AZ900" s="1287">
        <v>0.182</v>
      </c>
      <c r="BA900" s="1287">
        <v>1.6E-2</v>
      </c>
      <c r="BB900" s="1287">
        <v>0</v>
      </c>
      <c r="BC900" s="1287">
        <v>0.182</v>
      </c>
      <c r="BD900" s="1287">
        <v>1.6E-2</v>
      </c>
      <c r="BE900" s="1287">
        <v>0</v>
      </c>
      <c r="BS900" s="255"/>
      <c r="BT900" s="255"/>
      <c r="BU900" s="255"/>
      <c r="BV900" s="255"/>
      <c r="BW900" s="255"/>
      <c r="BX900" s="255"/>
      <c r="BY900" s="255"/>
      <c r="BZ900" s="255"/>
      <c r="CA900" s="255"/>
      <c r="CB900" s="255"/>
      <c r="CC900" s="255"/>
      <c r="CD900" s="255"/>
      <c r="CE900" s="255"/>
      <c r="CF900" s="255"/>
      <c r="CG900" s="255"/>
      <c r="CH900" s="255"/>
      <c r="CI900" s="255"/>
      <c r="CJ900" s="255"/>
      <c r="CK900" s="255"/>
      <c r="CL900" s="255"/>
      <c r="CM900" s="255"/>
      <c r="CN900" s="255"/>
      <c r="CO900" s="255"/>
      <c r="CP900" s="255"/>
      <c r="CQ900" s="255"/>
      <c r="CR900" s="255"/>
      <c r="CS900" s="255"/>
      <c r="CT900" s="255"/>
      <c r="CU900" s="255"/>
      <c r="CV900" s="255"/>
    </row>
    <row r="901" spans="1:100" ht="16.5" customHeight="1" x14ac:dyDescent="0.3">
      <c r="A901" s="929"/>
      <c r="B901" s="920"/>
      <c r="E901" s="1928" t="s">
        <v>714</v>
      </c>
      <c r="F901" s="1929"/>
      <c r="G901" s="1287">
        <v>3.11</v>
      </c>
      <c r="H901" s="1287">
        <v>0.40200000000000002</v>
      </c>
      <c r="I901" s="1287">
        <v>1.2E-2</v>
      </c>
      <c r="J901" s="1287">
        <v>3.11</v>
      </c>
      <c r="K901" s="1287">
        <v>0.40200000000000002</v>
      </c>
      <c r="L901" s="1287">
        <v>1.2E-2</v>
      </c>
      <c r="M901" s="1287">
        <v>3.11</v>
      </c>
      <c r="N901" s="1287">
        <v>0.40200000000000002</v>
      </c>
      <c r="O901" s="1287">
        <v>1.2E-2</v>
      </c>
      <c r="P901" s="1287">
        <v>3.11</v>
      </c>
      <c r="Q901" s="1287">
        <v>0.40200000000000002</v>
      </c>
      <c r="R901" s="1287">
        <v>1.2E-2</v>
      </c>
      <c r="S901" s="1287">
        <v>3.11</v>
      </c>
      <c r="T901" s="1287">
        <v>0.40200000000000002</v>
      </c>
      <c r="U901" s="1287">
        <v>1.2E-2</v>
      </c>
      <c r="V901" s="1287">
        <v>3.11</v>
      </c>
      <c r="W901" s="1287">
        <v>0.40200000000000002</v>
      </c>
      <c r="X901" s="1287">
        <v>1.2E-2</v>
      </c>
      <c r="Y901" s="1287">
        <v>3.11</v>
      </c>
      <c r="Z901" s="1287">
        <v>0.40200000000000002</v>
      </c>
      <c r="AA901" s="1287">
        <v>1.2E-2</v>
      </c>
      <c r="AB901" s="1287">
        <v>3.11</v>
      </c>
      <c r="AC901" s="1287">
        <v>0.40200000000000002</v>
      </c>
      <c r="AD901" s="1287">
        <v>1.2E-2</v>
      </c>
      <c r="AE901" s="1287">
        <v>3.11</v>
      </c>
      <c r="AF901" s="1287">
        <v>0.40200000000000002</v>
      </c>
      <c r="AG901" s="1287">
        <v>1.2E-2</v>
      </c>
      <c r="AH901" s="1287">
        <v>3.11</v>
      </c>
      <c r="AI901" s="1287">
        <v>0.40200000000000002</v>
      </c>
      <c r="AJ901" s="1287">
        <v>1.2E-2</v>
      </c>
      <c r="AK901" s="1287">
        <v>3.11</v>
      </c>
      <c r="AL901" s="1287">
        <v>0.40200000000000002</v>
      </c>
      <c r="AM901" s="1287">
        <v>1.2E-2</v>
      </c>
      <c r="AN901" s="1287">
        <v>3.11</v>
      </c>
      <c r="AO901" s="1287">
        <v>0.40200000000000002</v>
      </c>
      <c r="AP901" s="1287">
        <v>1.2E-2</v>
      </c>
      <c r="AQ901" s="1287">
        <v>3.11</v>
      </c>
      <c r="AR901" s="1287">
        <v>0.40200000000000002</v>
      </c>
      <c r="AS901" s="1287">
        <v>1.2E-2</v>
      </c>
      <c r="AT901" s="1287">
        <v>3.11</v>
      </c>
      <c r="AU901" s="1287">
        <v>0.40200000000000002</v>
      </c>
      <c r="AV901" s="1287">
        <v>1.2E-2</v>
      </c>
      <c r="AW901" s="1287">
        <v>3.11</v>
      </c>
      <c r="AX901" s="1287">
        <v>0.40200000000000002</v>
      </c>
      <c r="AY901" s="1287">
        <v>1.2E-2</v>
      </c>
      <c r="AZ901" s="1287">
        <v>3.11</v>
      </c>
      <c r="BA901" s="1287">
        <v>0.40200000000000002</v>
      </c>
      <c r="BB901" s="1287">
        <v>1.2E-2</v>
      </c>
      <c r="BC901" s="1287">
        <v>3.11</v>
      </c>
      <c r="BD901" s="1287">
        <v>0.40200000000000002</v>
      </c>
      <c r="BE901" s="1287">
        <v>1.2E-2</v>
      </c>
      <c r="BS901" s="255"/>
      <c r="BT901" s="255"/>
      <c r="BU901" s="255"/>
      <c r="BV901" s="255"/>
      <c r="BW901" s="255"/>
      <c r="BX901" s="255"/>
      <c r="BY901" s="255"/>
      <c r="BZ901" s="255"/>
      <c r="CA901" s="255"/>
      <c r="CB901" s="255"/>
      <c r="CC901" s="255"/>
      <c r="CD901" s="255"/>
      <c r="CE901" s="255"/>
      <c r="CF901" s="255"/>
      <c r="CG901" s="255"/>
      <c r="CH901" s="255"/>
      <c r="CI901" s="255"/>
      <c r="CJ901" s="255"/>
      <c r="CK901" s="255"/>
      <c r="CL901" s="255"/>
      <c r="CM901" s="255"/>
      <c r="CN901" s="255"/>
      <c r="CO901" s="255"/>
      <c r="CP901" s="255"/>
      <c r="CQ901" s="255"/>
      <c r="CR901" s="255"/>
      <c r="CS901" s="255"/>
      <c r="CT901" s="255"/>
      <c r="CU901" s="255"/>
      <c r="CV901" s="255"/>
    </row>
    <row r="902" spans="1:100" ht="16.5" customHeight="1" x14ac:dyDescent="0.3">
      <c r="A902" s="929"/>
      <c r="B902" s="920"/>
      <c r="E902" s="1928" t="s">
        <v>509</v>
      </c>
      <c r="F902" s="1929"/>
      <c r="G902" s="1287">
        <v>1.5409999999999999</v>
      </c>
      <c r="H902" s="1287">
        <v>0.122</v>
      </c>
      <c r="I902" s="1287">
        <v>2E-3</v>
      </c>
      <c r="J902" s="1287">
        <v>1.5409999999999999</v>
      </c>
      <c r="K902" s="1287">
        <v>0.122</v>
      </c>
      <c r="L902" s="1287">
        <v>2E-3</v>
      </c>
      <c r="M902" s="1287">
        <v>1.5409999999999999</v>
      </c>
      <c r="N902" s="1287">
        <v>0.122</v>
      </c>
      <c r="O902" s="1287">
        <v>2E-3</v>
      </c>
      <c r="P902" s="1287">
        <v>1.5409999999999999</v>
      </c>
      <c r="Q902" s="1287">
        <v>0.122</v>
      </c>
      <c r="R902" s="1287">
        <v>2E-3</v>
      </c>
      <c r="S902" s="1287">
        <v>1.5409999999999999</v>
      </c>
      <c r="T902" s="1287">
        <v>0.122</v>
      </c>
      <c r="U902" s="1287">
        <v>2E-3</v>
      </c>
      <c r="V902" s="1287">
        <v>1.5409999999999999</v>
      </c>
      <c r="W902" s="1287">
        <v>0.122</v>
      </c>
      <c r="X902" s="1287">
        <v>2E-3</v>
      </c>
      <c r="Y902" s="1287">
        <v>1.5409999999999999</v>
      </c>
      <c r="Z902" s="1287">
        <v>0.122</v>
      </c>
      <c r="AA902" s="1287">
        <v>2E-3</v>
      </c>
      <c r="AB902" s="1287">
        <v>1.5409999999999999</v>
      </c>
      <c r="AC902" s="1287">
        <v>0.122</v>
      </c>
      <c r="AD902" s="1287">
        <v>2E-3</v>
      </c>
      <c r="AE902" s="1287">
        <v>1.5409999999999999</v>
      </c>
      <c r="AF902" s="1287">
        <v>0.122</v>
      </c>
      <c r="AG902" s="1287">
        <v>2E-3</v>
      </c>
      <c r="AH902" s="1287">
        <v>1.5409999999999999</v>
      </c>
      <c r="AI902" s="1287">
        <v>0.122</v>
      </c>
      <c r="AJ902" s="1287">
        <v>2E-3</v>
      </c>
      <c r="AK902" s="1287">
        <v>1.5409999999999999</v>
      </c>
      <c r="AL902" s="1287">
        <v>0.122</v>
      </c>
      <c r="AM902" s="1287">
        <v>2E-3</v>
      </c>
      <c r="AN902" s="1287">
        <v>1.5409999999999999</v>
      </c>
      <c r="AO902" s="1287">
        <v>0.122</v>
      </c>
      <c r="AP902" s="1287">
        <v>2E-3</v>
      </c>
      <c r="AQ902" s="1287">
        <v>1.5409999999999999</v>
      </c>
      <c r="AR902" s="1287">
        <v>0.122</v>
      </c>
      <c r="AS902" s="1287">
        <v>2E-3</v>
      </c>
      <c r="AT902" s="1287">
        <v>1.5409999999999999</v>
      </c>
      <c r="AU902" s="1287">
        <v>0.122</v>
      </c>
      <c r="AV902" s="1287">
        <v>2E-3</v>
      </c>
      <c r="AW902" s="1287">
        <v>1.5409999999999999</v>
      </c>
      <c r="AX902" s="1287">
        <v>0.122</v>
      </c>
      <c r="AY902" s="1287">
        <v>2E-3</v>
      </c>
      <c r="AZ902" s="1287">
        <v>1.5409999999999999</v>
      </c>
      <c r="BA902" s="1287">
        <v>0.122</v>
      </c>
      <c r="BB902" s="1287">
        <v>2E-3</v>
      </c>
      <c r="BC902" s="1287">
        <v>1.5409999999999999</v>
      </c>
      <c r="BD902" s="1287">
        <v>0.122</v>
      </c>
      <c r="BE902" s="1287">
        <v>2E-3</v>
      </c>
      <c r="BS902" s="255"/>
      <c r="BT902" s="255"/>
      <c r="BU902" s="255"/>
      <c r="BV902" s="255"/>
      <c r="BW902" s="255"/>
      <c r="BX902" s="255"/>
      <c r="BY902" s="255"/>
      <c r="BZ902" s="255"/>
      <c r="CA902" s="255"/>
      <c r="CB902" s="255"/>
      <c r="CC902" s="255"/>
      <c r="CD902" s="255"/>
      <c r="CE902" s="255"/>
      <c r="CF902" s="255"/>
      <c r="CG902" s="255"/>
      <c r="CH902" s="255"/>
      <c r="CI902" s="255"/>
      <c r="CJ902" s="255"/>
      <c r="CK902" s="255"/>
      <c r="CL902" s="255"/>
      <c r="CM902" s="255"/>
      <c r="CN902" s="255"/>
      <c r="CO902" s="255"/>
      <c r="CP902" s="255"/>
      <c r="CQ902" s="255"/>
      <c r="CR902" s="255"/>
      <c r="CS902" s="255"/>
      <c r="CT902" s="255"/>
      <c r="CU902" s="255"/>
      <c r="CV902" s="255"/>
    </row>
    <row r="903" spans="1:100" ht="16.5" customHeight="1" x14ac:dyDescent="0.3">
      <c r="A903" s="929"/>
      <c r="B903" s="920"/>
      <c r="E903" s="1371" t="s">
        <v>777</v>
      </c>
      <c r="F903" s="1372"/>
      <c r="G903" s="1287">
        <v>2.4849999999999999</v>
      </c>
      <c r="H903" s="1287">
        <v>0.34599999999999997</v>
      </c>
      <c r="I903" s="1287">
        <v>2.1000000000000001E-2</v>
      </c>
      <c r="J903" s="1287">
        <v>2.4849999999999999</v>
      </c>
      <c r="K903" s="1287">
        <v>0.34599999999999997</v>
      </c>
      <c r="L903" s="1287">
        <v>2.1000000000000001E-2</v>
      </c>
      <c r="M903" s="1287">
        <v>2.4849999999999999</v>
      </c>
      <c r="N903" s="1287">
        <v>0.34599999999999997</v>
      </c>
      <c r="O903" s="1287">
        <v>2.1000000000000001E-2</v>
      </c>
      <c r="P903" s="1287">
        <v>2.4849999999999999</v>
      </c>
      <c r="Q903" s="1287">
        <v>0.34599999999999997</v>
      </c>
      <c r="R903" s="1287">
        <v>2.1000000000000001E-2</v>
      </c>
      <c r="S903" s="1287">
        <v>2.4849999999999999</v>
      </c>
      <c r="T903" s="1287">
        <v>0.34599999999999997</v>
      </c>
      <c r="U903" s="1287">
        <v>2.1000000000000001E-2</v>
      </c>
      <c r="V903" s="1287">
        <v>2.4849999999999999</v>
      </c>
      <c r="W903" s="1287">
        <v>0.34599999999999997</v>
      </c>
      <c r="X903" s="1287">
        <v>2.1000000000000001E-2</v>
      </c>
      <c r="Y903" s="1287">
        <v>2.4849999999999999</v>
      </c>
      <c r="Z903" s="1287">
        <v>0.34599999999999997</v>
      </c>
      <c r="AA903" s="1287">
        <v>2.1000000000000001E-2</v>
      </c>
      <c r="AB903" s="1287">
        <v>2.4849999999999999</v>
      </c>
      <c r="AC903" s="1287">
        <v>0.34599999999999997</v>
      </c>
      <c r="AD903" s="1287">
        <v>2.1000000000000001E-2</v>
      </c>
      <c r="AE903" s="1287">
        <v>2.4849999999999999</v>
      </c>
      <c r="AF903" s="1287">
        <v>0.34599999999999997</v>
      </c>
      <c r="AG903" s="1287">
        <v>2.1000000000000001E-2</v>
      </c>
      <c r="AH903" s="1287">
        <v>2.4849999999999999</v>
      </c>
      <c r="AI903" s="1287">
        <v>0.34599999999999997</v>
      </c>
      <c r="AJ903" s="1287">
        <v>2.1000000000000001E-2</v>
      </c>
      <c r="AK903" s="1287">
        <v>2.4849999999999999</v>
      </c>
      <c r="AL903" s="1287">
        <v>0.34599999999999997</v>
      </c>
      <c r="AM903" s="1287">
        <v>2.1000000000000001E-2</v>
      </c>
      <c r="AN903" s="1287">
        <v>2.4849999999999999</v>
      </c>
      <c r="AO903" s="1287">
        <v>0.34599999999999997</v>
      </c>
      <c r="AP903" s="1287">
        <v>2.1000000000000001E-2</v>
      </c>
      <c r="AQ903" s="1287">
        <v>2.4849999999999999</v>
      </c>
      <c r="AR903" s="1287">
        <v>0.34599999999999997</v>
      </c>
      <c r="AS903" s="1287">
        <v>2.1000000000000001E-2</v>
      </c>
      <c r="AT903" s="1287">
        <v>2.4849999999999999</v>
      </c>
      <c r="AU903" s="1287">
        <v>0.34599999999999997</v>
      </c>
      <c r="AV903" s="1287">
        <v>2.1000000000000001E-2</v>
      </c>
      <c r="AW903" s="1287">
        <v>2.4849999999999999</v>
      </c>
      <c r="AX903" s="1287">
        <v>0.34599999999999997</v>
      </c>
      <c r="AY903" s="1287">
        <v>2.1000000000000001E-2</v>
      </c>
      <c r="AZ903" s="1287">
        <v>2.4849999999999999</v>
      </c>
      <c r="BA903" s="1287">
        <v>0.34599999999999997</v>
      </c>
      <c r="BB903" s="1287">
        <v>2.1000000000000001E-2</v>
      </c>
      <c r="BC903" s="1287">
        <v>2.4849999999999999</v>
      </c>
      <c r="BD903" s="1287">
        <v>0.34599999999999997</v>
      </c>
      <c r="BE903" s="1287">
        <v>2.1000000000000001E-2</v>
      </c>
      <c r="BS903" s="255"/>
      <c r="BT903" s="255"/>
      <c r="BU903" s="255"/>
      <c r="BV903" s="255"/>
      <c r="BW903" s="255"/>
      <c r="BX903" s="255"/>
      <c r="BY903" s="255"/>
      <c r="BZ903" s="255"/>
      <c r="CA903" s="255"/>
      <c r="CB903" s="255"/>
      <c r="CC903" s="255"/>
      <c r="CD903" s="255"/>
      <c r="CE903" s="255"/>
      <c r="CF903" s="255"/>
      <c r="CG903" s="255"/>
      <c r="CH903" s="255"/>
      <c r="CI903" s="255"/>
      <c r="CJ903" s="255"/>
      <c r="CK903" s="255"/>
      <c r="CL903" s="255"/>
      <c r="CM903" s="255"/>
      <c r="CN903" s="255"/>
      <c r="CO903" s="255"/>
      <c r="CP903" s="255"/>
      <c r="CQ903" s="255"/>
      <c r="CR903" s="255"/>
      <c r="CS903" s="255"/>
      <c r="CT903" s="255"/>
      <c r="CU903" s="255"/>
      <c r="CV903" s="255"/>
    </row>
    <row r="904" spans="1:100" ht="16.5" customHeight="1" x14ac:dyDescent="0.3">
      <c r="A904" s="929"/>
      <c r="B904" s="920"/>
      <c r="E904" s="1928" t="s">
        <v>550</v>
      </c>
      <c r="F904" s="1929"/>
      <c r="G904" s="1287">
        <v>2.9660000000000002</v>
      </c>
      <c r="H904" s="1293" t="s">
        <v>158</v>
      </c>
      <c r="I904" s="1293" t="s">
        <v>158</v>
      </c>
      <c r="J904" s="1287">
        <v>2.9660000000000002</v>
      </c>
      <c r="K904" s="1293" t="s">
        <v>158</v>
      </c>
      <c r="L904" s="1293" t="s">
        <v>158</v>
      </c>
      <c r="M904" s="1287">
        <v>2.9660000000000002</v>
      </c>
      <c r="N904" s="1293" t="s">
        <v>158</v>
      </c>
      <c r="O904" s="1293" t="s">
        <v>158</v>
      </c>
      <c r="P904" s="1287">
        <v>2.9660000000000002</v>
      </c>
      <c r="Q904" s="1293" t="s">
        <v>158</v>
      </c>
      <c r="R904" s="1293" t="s">
        <v>158</v>
      </c>
      <c r="S904" s="1287">
        <v>2.9660000000000002</v>
      </c>
      <c r="T904" s="1293" t="s">
        <v>158</v>
      </c>
      <c r="U904" s="1293" t="s">
        <v>158</v>
      </c>
      <c r="V904" s="1287">
        <v>2.9660000000000002</v>
      </c>
      <c r="W904" s="1293" t="s">
        <v>158</v>
      </c>
      <c r="X904" s="1293" t="s">
        <v>158</v>
      </c>
      <c r="Y904" s="1287">
        <v>2.9660000000000002</v>
      </c>
      <c r="Z904" s="1293" t="s">
        <v>158</v>
      </c>
      <c r="AA904" s="1293" t="s">
        <v>158</v>
      </c>
      <c r="AB904" s="1287">
        <v>2.9660000000000002</v>
      </c>
      <c r="AC904" s="1293" t="s">
        <v>158</v>
      </c>
      <c r="AD904" s="1293" t="s">
        <v>158</v>
      </c>
      <c r="AE904" s="1287">
        <v>2.9660000000000002</v>
      </c>
      <c r="AF904" s="1293" t="s">
        <v>158</v>
      </c>
      <c r="AG904" s="1293" t="s">
        <v>158</v>
      </c>
      <c r="AH904" s="1287">
        <v>2.9660000000000002</v>
      </c>
      <c r="AI904" s="1293" t="s">
        <v>158</v>
      </c>
      <c r="AJ904" s="1293" t="s">
        <v>158</v>
      </c>
      <c r="AK904" s="1287">
        <v>2.9660000000000002</v>
      </c>
      <c r="AL904" s="1293" t="s">
        <v>158</v>
      </c>
      <c r="AM904" s="1293" t="s">
        <v>158</v>
      </c>
      <c r="AN904" s="1287">
        <v>2.9660000000000002</v>
      </c>
      <c r="AO904" s="1293" t="s">
        <v>158</v>
      </c>
      <c r="AP904" s="1293" t="s">
        <v>158</v>
      </c>
      <c r="AQ904" s="1287">
        <v>2.9660000000000002</v>
      </c>
      <c r="AR904" s="1293" t="s">
        <v>158</v>
      </c>
      <c r="AS904" s="1293" t="s">
        <v>158</v>
      </c>
      <c r="AT904" s="1287">
        <v>2.9660000000000002</v>
      </c>
      <c r="AU904" s="1293" t="s">
        <v>158</v>
      </c>
      <c r="AV904" s="1293" t="s">
        <v>158</v>
      </c>
      <c r="AW904" s="1287">
        <v>2.9660000000000002</v>
      </c>
      <c r="AX904" s="1293" t="s">
        <v>158</v>
      </c>
      <c r="AY904" s="1293" t="s">
        <v>158</v>
      </c>
      <c r="AZ904" s="1287">
        <v>2.9660000000000002</v>
      </c>
      <c r="BA904" s="1293" t="s">
        <v>158</v>
      </c>
      <c r="BB904" s="1293" t="s">
        <v>158</v>
      </c>
      <c r="BC904" s="1287">
        <v>2.9660000000000002</v>
      </c>
      <c r="BD904" s="1293" t="s">
        <v>158</v>
      </c>
      <c r="BE904" s="1293" t="s">
        <v>158</v>
      </c>
      <c r="BS904" s="255"/>
      <c r="BT904" s="255"/>
      <c r="BU904" s="255"/>
      <c r="BV904" s="255"/>
      <c r="BW904" s="255"/>
      <c r="BX904" s="255"/>
      <c r="BY904" s="255"/>
      <c r="BZ904" s="255"/>
      <c r="CA904" s="255"/>
      <c r="CB904" s="255"/>
      <c r="CC904" s="255"/>
      <c r="CD904" s="255"/>
      <c r="CE904" s="255"/>
      <c r="CF904" s="255"/>
      <c r="CG904" s="255"/>
      <c r="CH904" s="255"/>
      <c r="CI904" s="255"/>
      <c r="CJ904" s="255"/>
      <c r="CK904" s="255"/>
      <c r="CL904" s="255"/>
      <c r="CM904" s="255"/>
      <c r="CN904" s="255"/>
      <c r="CO904" s="255"/>
      <c r="CP904" s="255"/>
      <c r="CQ904" s="255"/>
      <c r="CR904" s="255"/>
      <c r="CS904" s="255"/>
      <c r="CT904" s="255"/>
      <c r="CU904" s="255"/>
      <c r="CV904" s="255"/>
    </row>
    <row r="905" spans="1:100" ht="16.5" customHeight="1" x14ac:dyDescent="0.3">
      <c r="A905" s="929"/>
      <c r="B905" s="920"/>
      <c r="E905" s="1928" t="s">
        <v>3</v>
      </c>
      <c r="F905" s="1929"/>
      <c r="G905" s="1287">
        <v>2.996</v>
      </c>
      <c r="H905" s="1293" t="s">
        <v>158</v>
      </c>
      <c r="I905" s="1293" t="s">
        <v>158</v>
      </c>
      <c r="J905" s="1287">
        <v>2.996</v>
      </c>
      <c r="K905" s="1293" t="s">
        <v>158</v>
      </c>
      <c r="L905" s="1293" t="s">
        <v>158</v>
      </c>
      <c r="M905" s="1287">
        <v>2.996</v>
      </c>
      <c r="N905" s="1293" t="s">
        <v>158</v>
      </c>
      <c r="O905" s="1293" t="s">
        <v>158</v>
      </c>
      <c r="P905" s="1287">
        <v>2.996</v>
      </c>
      <c r="Q905" s="1293" t="s">
        <v>158</v>
      </c>
      <c r="R905" s="1293" t="s">
        <v>158</v>
      </c>
      <c r="S905" s="1287">
        <v>2.996</v>
      </c>
      <c r="T905" s="1293" t="s">
        <v>158</v>
      </c>
      <c r="U905" s="1293" t="s">
        <v>158</v>
      </c>
      <c r="V905" s="1287">
        <v>2.996</v>
      </c>
      <c r="W905" s="1293" t="s">
        <v>158</v>
      </c>
      <c r="X905" s="1293" t="s">
        <v>158</v>
      </c>
      <c r="Y905" s="1287">
        <v>2.996</v>
      </c>
      <c r="Z905" s="1293" t="s">
        <v>158</v>
      </c>
      <c r="AA905" s="1293" t="s">
        <v>158</v>
      </c>
      <c r="AB905" s="1287">
        <v>2.996</v>
      </c>
      <c r="AC905" s="1293" t="s">
        <v>158</v>
      </c>
      <c r="AD905" s="1293" t="s">
        <v>158</v>
      </c>
      <c r="AE905" s="1287">
        <v>2.996</v>
      </c>
      <c r="AF905" s="1293" t="s">
        <v>158</v>
      </c>
      <c r="AG905" s="1293" t="s">
        <v>158</v>
      </c>
      <c r="AH905" s="1287">
        <v>2.996</v>
      </c>
      <c r="AI905" s="1293" t="s">
        <v>158</v>
      </c>
      <c r="AJ905" s="1293" t="s">
        <v>158</v>
      </c>
      <c r="AK905" s="1287">
        <v>2.996</v>
      </c>
      <c r="AL905" s="1293" t="s">
        <v>158</v>
      </c>
      <c r="AM905" s="1293" t="s">
        <v>158</v>
      </c>
      <c r="AN905" s="1287">
        <v>2.996</v>
      </c>
      <c r="AO905" s="1293" t="s">
        <v>158</v>
      </c>
      <c r="AP905" s="1293" t="s">
        <v>158</v>
      </c>
      <c r="AQ905" s="1287">
        <v>2.996</v>
      </c>
      <c r="AR905" s="1293" t="s">
        <v>158</v>
      </c>
      <c r="AS905" s="1293" t="s">
        <v>158</v>
      </c>
      <c r="AT905" s="1287">
        <v>2.996</v>
      </c>
      <c r="AU905" s="1293" t="s">
        <v>158</v>
      </c>
      <c r="AV905" s="1293" t="s">
        <v>158</v>
      </c>
      <c r="AW905" s="1287">
        <v>2.996</v>
      </c>
      <c r="AX905" s="1293" t="s">
        <v>158</v>
      </c>
      <c r="AY905" s="1293" t="s">
        <v>158</v>
      </c>
      <c r="AZ905" s="1287">
        <v>2.996</v>
      </c>
      <c r="BA905" s="1293" t="s">
        <v>158</v>
      </c>
      <c r="BB905" s="1293" t="s">
        <v>158</v>
      </c>
      <c r="BC905" s="1287">
        <v>2.996</v>
      </c>
      <c r="BD905" s="1293" t="s">
        <v>158</v>
      </c>
      <c r="BE905" s="1293" t="s">
        <v>158</v>
      </c>
      <c r="BS905" s="255"/>
      <c r="BT905" s="255"/>
      <c r="BU905" s="255"/>
      <c r="BV905" s="255"/>
      <c r="BW905" s="255"/>
      <c r="BX905" s="255"/>
      <c r="BY905" s="255"/>
      <c r="BZ905" s="255"/>
      <c r="CA905" s="255"/>
      <c r="CB905" s="255"/>
      <c r="CC905" s="255"/>
      <c r="CD905" s="255"/>
      <c r="CE905" s="255"/>
      <c r="CF905" s="255"/>
      <c r="CG905" s="255"/>
      <c r="CH905" s="255"/>
      <c r="CI905" s="255"/>
      <c r="CJ905" s="255"/>
      <c r="CK905" s="255"/>
      <c r="CL905" s="255"/>
      <c r="CM905" s="255"/>
      <c r="CN905" s="255"/>
      <c r="CO905" s="255"/>
      <c r="CP905" s="255"/>
      <c r="CQ905" s="255"/>
      <c r="CR905" s="255"/>
      <c r="CS905" s="255"/>
      <c r="CT905" s="255"/>
      <c r="CU905" s="255"/>
      <c r="CV905" s="255"/>
    </row>
    <row r="906" spans="1:100" ht="16.5" customHeight="1" x14ac:dyDescent="0.3">
      <c r="A906" s="929"/>
      <c r="B906" s="920"/>
      <c r="E906" s="1928" t="s">
        <v>934</v>
      </c>
      <c r="F906" s="1929"/>
      <c r="G906" s="1287">
        <v>0.878</v>
      </c>
      <c r="H906" s="1287">
        <v>9.9000000000000005E-2</v>
      </c>
      <c r="I906" s="1287">
        <v>2E-3</v>
      </c>
      <c r="J906" s="1287">
        <v>0.878</v>
      </c>
      <c r="K906" s="1287">
        <v>9.9000000000000005E-2</v>
      </c>
      <c r="L906" s="1287">
        <v>2E-3</v>
      </c>
      <c r="M906" s="1287">
        <v>0.878</v>
      </c>
      <c r="N906" s="1287">
        <v>9.9000000000000005E-2</v>
      </c>
      <c r="O906" s="1287">
        <v>2E-3</v>
      </c>
      <c r="P906" s="1287">
        <v>0.878</v>
      </c>
      <c r="Q906" s="1287">
        <v>9.9000000000000005E-2</v>
      </c>
      <c r="R906" s="1287">
        <v>2E-3</v>
      </c>
      <c r="S906" s="1287">
        <v>0.878</v>
      </c>
      <c r="T906" s="1287">
        <v>9.9000000000000005E-2</v>
      </c>
      <c r="U906" s="1287">
        <v>2E-3</v>
      </c>
      <c r="V906" s="1287">
        <v>0.878</v>
      </c>
      <c r="W906" s="1287">
        <v>9.9000000000000005E-2</v>
      </c>
      <c r="X906" s="1287">
        <v>2E-3</v>
      </c>
      <c r="Y906" s="1287">
        <v>0.878</v>
      </c>
      <c r="Z906" s="1287">
        <v>9.9000000000000005E-2</v>
      </c>
      <c r="AA906" s="1287">
        <v>2E-3</v>
      </c>
      <c r="AB906" s="1287">
        <v>0.878</v>
      </c>
      <c r="AC906" s="1287">
        <v>9.9000000000000005E-2</v>
      </c>
      <c r="AD906" s="1287">
        <v>2E-3</v>
      </c>
      <c r="AE906" s="1287">
        <v>0.878</v>
      </c>
      <c r="AF906" s="1287">
        <v>9.9000000000000005E-2</v>
      </c>
      <c r="AG906" s="1287">
        <v>2E-3</v>
      </c>
      <c r="AH906" s="1287">
        <v>0.878</v>
      </c>
      <c r="AI906" s="1287">
        <v>9.9000000000000005E-2</v>
      </c>
      <c r="AJ906" s="1287">
        <v>2E-3</v>
      </c>
      <c r="AK906" s="1287">
        <v>0.878</v>
      </c>
      <c r="AL906" s="1287">
        <v>9.9000000000000005E-2</v>
      </c>
      <c r="AM906" s="1287">
        <v>2E-3</v>
      </c>
      <c r="AN906" s="1287">
        <v>0.878</v>
      </c>
      <c r="AO906" s="1287">
        <v>9.9000000000000005E-2</v>
      </c>
      <c r="AP906" s="1287">
        <v>2E-3</v>
      </c>
      <c r="AQ906" s="1287">
        <v>0.878</v>
      </c>
      <c r="AR906" s="1287">
        <v>9.9000000000000005E-2</v>
      </c>
      <c r="AS906" s="1287">
        <v>2E-3</v>
      </c>
      <c r="AT906" s="1287">
        <v>0.878</v>
      </c>
      <c r="AU906" s="1287">
        <v>9.9000000000000005E-2</v>
      </c>
      <c r="AV906" s="1287">
        <v>2E-3</v>
      </c>
      <c r="AW906" s="1287">
        <v>0.878</v>
      </c>
      <c r="AX906" s="1287">
        <v>9.9000000000000005E-2</v>
      </c>
      <c r="AY906" s="1287">
        <v>2E-3</v>
      </c>
      <c r="AZ906" s="1287">
        <v>0.878</v>
      </c>
      <c r="BA906" s="1287">
        <v>9.9000000000000005E-2</v>
      </c>
      <c r="BB906" s="1287">
        <v>2E-3</v>
      </c>
      <c r="BC906" s="1287">
        <v>0.878</v>
      </c>
      <c r="BD906" s="1287">
        <v>9.9000000000000005E-2</v>
      </c>
      <c r="BE906" s="1287">
        <v>2E-3</v>
      </c>
      <c r="BS906" s="255"/>
      <c r="BT906" s="255"/>
      <c r="BU906" s="255"/>
      <c r="BV906" s="255"/>
      <c r="BW906" s="255"/>
      <c r="BX906" s="255"/>
      <c r="BY906" s="255"/>
      <c r="BZ906" s="255"/>
      <c r="CA906" s="255"/>
      <c r="CB906" s="255"/>
      <c r="CC906" s="255"/>
      <c r="CD906" s="255"/>
      <c r="CE906" s="255"/>
      <c r="CF906" s="255"/>
      <c r="CG906" s="255"/>
      <c r="CH906" s="255"/>
      <c r="CI906" s="255"/>
      <c r="CJ906" s="255"/>
      <c r="CK906" s="255"/>
      <c r="CL906" s="255"/>
      <c r="CM906" s="255"/>
      <c r="CN906" s="255"/>
      <c r="CO906" s="255"/>
      <c r="CP906" s="255"/>
      <c r="CQ906" s="255"/>
      <c r="CR906" s="255"/>
      <c r="CS906" s="255"/>
      <c r="CT906" s="255"/>
      <c r="CU906" s="255"/>
      <c r="CV906" s="255"/>
    </row>
    <row r="907" spans="1:100" ht="16.5" customHeight="1" x14ac:dyDescent="0.3">
      <c r="A907" s="929"/>
      <c r="B907" s="920"/>
      <c r="E907" s="1928" t="s">
        <v>1267</v>
      </c>
      <c r="F907" s="1929"/>
      <c r="G907" s="1287">
        <v>0</v>
      </c>
      <c r="H907" s="1287">
        <v>2.5000000000000001E-2</v>
      </c>
      <c r="I907" s="1287">
        <v>3.0000000000000001E-3</v>
      </c>
      <c r="J907" s="1287">
        <v>0</v>
      </c>
      <c r="K907" s="1287">
        <v>2.5000000000000001E-2</v>
      </c>
      <c r="L907" s="1287">
        <v>3.0000000000000001E-3</v>
      </c>
      <c r="M907" s="1287">
        <v>0</v>
      </c>
      <c r="N907" s="1287">
        <v>2.5000000000000001E-2</v>
      </c>
      <c r="O907" s="1287">
        <v>3.0000000000000001E-3</v>
      </c>
      <c r="P907" s="1287">
        <v>0</v>
      </c>
      <c r="Q907" s="1287">
        <v>2.5000000000000001E-2</v>
      </c>
      <c r="R907" s="1287">
        <v>3.0000000000000001E-3</v>
      </c>
      <c r="S907" s="1287">
        <v>0</v>
      </c>
      <c r="T907" s="1287">
        <v>2.5000000000000001E-2</v>
      </c>
      <c r="U907" s="1287">
        <v>3.0000000000000001E-3</v>
      </c>
      <c r="V907" s="1287">
        <v>0</v>
      </c>
      <c r="W907" s="1287">
        <v>2.5000000000000001E-2</v>
      </c>
      <c r="X907" s="1287">
        <v>3.0000000000000001E-3</v>
      </c>
      <c r="Y907" s="1287">
        <v>0</v>
      </c>
      <c r="Z907" s="1287">
        <v>2.5000000000000001E-2</v>
      </c>
      <c r="AA907" s="1287">
        <v>3.0000000000000001E-3</v>
      </c>
      <c r="AB907" s="1287">
        <v>0</v>
      </c>
      <c r="AC907" s="1287">
        <v>2.5000000000000001E-2</v>
      </c>
      <c r="AD907" s="1287">
        <v>3.0000000000000001E-3</v>
      </c>
      <c r="AE907" s="1287">
        <v>0</v>
      </c>
      <c r="AF907" s="1287">
        <v>2.5000000000000001E-2</v>
      </c>
      <c r="AG907" s="1287">
        <v>3.0000000000000001E-3</v>
      </c>
      <c r="AH907" s="1287">
        <v>0</v>
      </c>
      <c r="AI907" s="1287">
        <v>2.5000000000000001E-2</v>
      </c>
      <c r="AJ907" s="1287">
        <v>3.0000000000000001E-3</v>
      </c>
      <c r="AK907" s="1287">
        <v>0</v>
      </c>
      <c r="AL907" s="1287">
        <v>2.5000000000000001E-2</v>
      </c>
      <c r="AM907" s="1287">
        <v>3.0000000000000001E-3</v>
      </c>
      <c r="AN907" s="1287">
        <v>0</v>
      </c>
      <c r="AO907" s="1287">
        <v>2.5000000000000001E-2</v>
      </c>
      <c r="AP907" s="1287">
        <v>3.0000000000000001E-3</v>
      </c>
      <c r="AQ907" s="1287">
        <v>0</v>
      </c>
      <c r="AR907" s="1287">
        <v>2.5000000000000001E-2</v>
      </c>
      <c r="AS907" s="1287">
        <v>3.0000000000000001E-3</v>
      </c>
      <c r="AT907" s="1287">
        <v>0</v>
      </c>
      <c r="AU907" s="1287">
        <v>2.5000000000000001E-2</v>
      </c>
      <c r="AV907" s="1287">
        <v>3.0000000000000001E-3</v>
      </c>
      <c r="AW907" s="1287">
        <v>0</v>
      </c>
      <c r="AX907" s="1287">
        <v>2.5000000000000001E-2</v>
      </c>
      <c r="AY907" s="1287">
        <v>3.0000000000000001E-3</v>
      </c>
      <c r="AZ907" s="1287">
        <v>0</v>
      </c>
      <c r="BA907" s="1287">
        <v>2.5000000000000001E-2</v>
      </c>
      <c r="BB907" s="1287">
        <v>3.0000000000000001E-3</v>
      </c>
      <c r="BC907" s="1287">
        <v>0</v>
      </c>
      <c r="BD907" s="1287">
        <v>2.5000000000000001E-2</v>
      </c>
      <c r="BE907" s="1287">
        <v>3.0000000000000001E-3</v>
      </c>
      <c r="BS907" s="255"/>
      <c r="BT907" s="255"/>
      <c r="BU907" s="255"/>
      <c r="BV907" s="255"/>
      <c r="BW907" s="255"/>
      <c r="BX907" s="255"/>
      <c r="BY907" s="255"/>
      <c r="BZ907" s="255"/>
      <c r="CA907" s="255"/>
      <c r="CB907" s="255"/>
      <c r="CC907" s="255"/>
      <c r="CD907" s="255"/>
      <c r="CE907" s="255"/>
      <c r="CF907" s="255"/>
      <c r="CG907" s="255"/>
      <c r="CH907" s="255"/>
      <c r="CI907" s="255"/>
      <c r="CJ907" s="255"/>
      <c r="CK907" s="255"/>
      <c r="CL907" s="255"/>
      <c r="CM907" s="255"/>
      <c r="CN907" s="255"/>
      <c r="CO907" s="255"/>
      <c r="CP907" s="255"/>
      <c r="CQ907" s="255"/>
      <c r="CR907" s="255"/>
      <c r="CS907" s="255"/>
      <c r="CT907" s="255"/>
      <c r="CU907" s="255"/>
      <c r="CV907" s="255"/>
    </row>
    <row r="908" spans="1:100" ht="16.5" customHeight="1" x14ac:dyDescent="0.3">
      <c r="A908" s="929"/>
      <c r="B908" s="920"/>
      <c r="E908" s="1928" t="s">
        <v>951</v>
      </c>
      <c r="F908" s="1929"/>
      <c r="G908" s="1287">
        <v>0</v>
      </c>
      <c r="H908" s="1287">
        <v>4.3319999999999999</v>
      </c>
      <c r="I908" s="1287">
        <v>5.8000000000000003E-2</v>
      </c>
      <c r="J908" s="1287">
        <v>0</v>
      </c>
      <c r="K908" s="1287">
        <v>4.3319999999999999</v>
      </c>
      <c r="L908" s="1287">
        <v>5.8000000000000003E-2</v>
      </c>
      <c r="M908" s="1287">
        <v>0</v>
      </c>
      <c r="N908" s="1287">
        <v>4.3319999999999999</v>
      </c>
      <c r="O908" s="1287">
        <v>5.8000000000000003E-2</v>
      </c>
      <c r="P908" s="1287">
        <v>0</v>
      </c>
      <c r="Q908" s="1287">
        <v>4.3319999999999999</v>
      </c>
      <c r="R908" s="1287">
        <v>5.8000000000000003E-2</v>
      </c>
      <c r="S908" s="1287">
        <v>0</v>
      </c>
      <c r="T908" s="1287">
        <v>4.3319999999999999</v>
      </c>
      <c r="U908" s="1287">
        <v>5.8000000000000003E-2</v>
      </c>
      <c r="V908" s="1287">
        <v>0</v>
      </c>
      <c r="W908" s="1287">
        <v>4.3319999999999999</v>
      </c>
      <c r="X908" s="1287">
        <v>5.8000000000000003E-2</v>
      </c>
      <c r="Y908" s="1287">
        <v>0</v>
      </c>
      <c r="Z908" s="1287">
        <v>4.3319999999999999</v>
      </c>
      <c r="AA908" s="1287">
        <v>5.8000000000000003E-2</v>
      </c>
      <c r="AB908" s="1287">
        <v>0</v>
      </c>
      <c r="AC908" s="1287">
        <v>4.3319999999999999</v>
      </c>
      <c r="AD908" s="1287">
        <v>5.8000000000000003E-2</v>
      </c>
      <c r="AE908" s="1287">
        <v>0</v>
      </c>
      <c r="AF908" s="1287">
        <v>4.3319999999999999</v>
      </c>
      <c r="AG908" s="1287">
        <v>5.8000000000000003E-2</v>
      </c>
      <c r="AH908" s="1287">
        <v>0</v>
      </c>
      <c r="AI908" s="1287">
        <v>4.3319999999999999</v>
      </c>
      <c r="AJ908" s="1287">
        <v>5.8000000000000003E-2</v>
      </c>
      <c r="AK908" s="1287">
        <v>0</v>
      </c>
      <c r="AL908" s="1287">
        <v>4.3319999999999999</v>
      </c>
      <c r="AM908" s="1287">
        <v>5.8000000000000003E-2</v>
      </c>
      <c r="AN908" s="1287">
        <v>0</v>
      </c>
      <c r="AO908" s="1287">
        <v>4.3319999999999999</v>
      </c>
      <c r="AP908" s="1287">
        <v>5.8000000000000003E-2</v>
      </c>
      <c r="AQ908" s="1287">
        <v>0</v>
      </c>
      <c r="AR908" s="1287">
        <v>4.3319999999999999</v>
      </c>
      <c r="AS908" s="1287">
        <v>5.8000000000000003E-2</v>
      </c>
      <c r="AT908" s="1287">
        <v>0</v>
      </c>
      <c r="AU908" s="1287">
        <v>4.3319999999999999</v>
      </c>
      <c r="AV908" s="1287">
        <v>5.8000000000000003E-2</v>
      </c>
      <c r="AW908" s="1287">
        <v>0</v>
      </c>
      <c r="AX908" s="1287">
        <v>4.3319999999999999</v>
      </c>
      <c r="AY908" s="1287">
        <v>5.8000000000000003E-2</v>
      </c>
      <c r="AZ908" s="1287">
        <v>0</v>
      </c>
      <c r="BA908" s="1287">
        <v>4.3319999999999999</v>
      </c>
      <c r="BB908" s="1287">
        <v>5.8000000000000003E-2</v>
      </c>
      <c r="BC908" s="1287">
        <v>0</v>
      </c>
      <c r="BD908" s="1287">
        <v>4.3319999999999999</v>
      </c>
      <c r="BE908" s="1287">
        <v>5.8000000000000003E-2</v>
      </c>
      <c r="BS908" s="255"/>
      <c r="BT908" s="255"/>
      <c r="BU908" s="255"/>
      <c r="BV908" s="255"/>
      <c r="BW908" s="255"/>
      <c r="BX908" s="255"/>
      <c r="BY908" s="255"/>
      <c r="BZ908" s="255"/>
      <c r="CA908" s="255"/>
      <c r="CB908" s="255"/>
      <c r="CC908" s="255"/>
      <c r="CD908" s="255"/>
      <c r="CE908" s="255"/>
      <c r="CF908" s="255"/>
      <c r="CG908" s="255"/>
      <c r="CH908" s="255"/>
      <c r="CI908" s="255"/>
      <c r="CJ908" s="255"/>
      <c r="CK908" s="255"/>
      <c r="CL908" s="255"/>
      <c r="CM908" s="255"/>
      <c r="CN908" s="255"/>
      <c r="CO908" s="255"/>
      <c r="CP908" s="255"/>
      <c r="CQ908" s="255"/>
      <c r="CR908" s="255"/>
      <c r="CS908" s="255"/>
      <c r="CT908" s="255"/>
      <c r="CU908" s="255"/>
      <c r="CV908" s="255"/>
    </row>
    <row r="909" spans="1:100" ht="16.5" customHeight="1" x14ac:dyDescent="0.3">
      <c r="A909" s="929"/>
      <c r="B909" s="920"/>
      <c r="E909" s="1928" t="s">
        <v>952</v>
      </c>
      <c r="F909" s="1929"/>
      <c r="G909" s="1287">
        <v>0</v>
      </c>
      <c r="H909" s="1287">
        <v>5.4240000000000004</v>
      </c>
      <c r="I909" s="1287">
        <v>7.1999999999999995E-2</v>
      </c>
      <c r="J909" s="1287">
        <v>0</v>
      </c>
      <c r="K909" s="1287">
        <v>5.4240000000000004</v>
      </c>
      <c r="L909" s="1287">
        <v>7.1999999999999995E-2</v>
      </c>
      <c r="M909" s="1287">
        <v>0</v>
      </c>
      <c r="N909" s="1287">
        <v>5.4240000000000004</v>
      </c>
      <c r="O909" s="1287">
        <v>7.1999999999999995E-2</v>
      </c>
      <c r="P909" s="1287">
        <v>0</v>
      </c>
      <c r="Q909" s="1287">
        <v>5.4240000000000004</v>
      </c>
      <c r="R909" s="1287">
        <v>7.1999999999999995E-2</v>
      </c>
      <c r="S909" s="1287">
        <v>0</v>
      </c>
      <c r="T909" s="1287">
        <v>5.4240000000000004</v>
      </c>
      <c r="U909" s="1287">
        <v>7.1999999999999995E-2</v>
      </c>
      <c r="V909" s="1287">
        <v>0</v>
      </c>
      <c r="W909" s="1287">
        <v>5.4240000000000004</v>
      </c>
      <c r="X909" s="1287">
        <v>7.1999999999999995E-2</v>
      </c>
      <c r="Y909" s="1287">
        <v>0</v>
      </c>
      <c r="Z909" s="1287">
        <v>5.4240000000000004</v>
      </c>
      <c r="AA909" s="1287">
        <v>7.1999999999999995E-2</v>
      </c>
      <c r="AB909" s="1287">
        <v>0</v>
      </c>
      <c r="AC909" s="1287">
        <v>5.4240000000000004</v>
      </c>
      <c r="AD909" s="1287">
        <v>7.1999999999999995E-2</v>
      </c>
      <c r="AE909" s="1287">
        <v>0</v>
      </c>
      <c r="AF909" s="1287">
        <v>5.4240000000000004</v>
      </c>
      <c r="AG909" s="1287">
        <v>7.1999999999999995E-2</v>
      </c>
      <c r="AH909" s="1287">
        <v>0</v>
      </c>
      <c r="AI909" s="1287">
        <v>5.4240000000000004</v>
      </c>
      <c r="AJ909" s="1287">
        <v>7.1999999999999995E-2</v>
      </c>
      <c r="AK909" s="1287">
        <v>0</v>
      </c>
      <c r="AL909" s="1287">
        <v>5.4240000000000004</v>
      </c>
      <c r="AM909" s="1287">
        <v>7.1999999999999995E-2</v>
      </c>
      <c r="AN909" s="1287">
        <v>0</v>
      </c>
      <c r="AO909" s="1287">
        <v>5.4240000000000004</v>
      </c>
      <c r="AP909" s="1287">
        <v>7.1999999999999995E-2</v>
      </c>
      <c r="AQ909" s="1287">
        <v>0</v>
      </c>
      <c r="AR909" s="1287">
        <v>5.4240000000000004</v>
      </c>
      <c r="AS909" s="1287">
        <v>7.1999999999999995E-2</v>
      </c>
      <c r="AT909" s="1287">
        <v>0</v>
      </c>
      <c r="AU909" s="1287">
        <v>5.4240000000000004</v>
      </c>
      <c r="AV909" s="1287">
        <v>7.1999999999999995E-2</v>
      </c>
      <c r="AW909" s="1287">
        <v>0</v>
      </c>
      <c r="AX909" s="1287">
        <v>5.4240000000000004</v>
      </c>
      <c r="AY909" s="1287">
        <v>7.1999999999999995E-2</v>
      </c>
      <c r="AZ909" s="1287">
        <v>0</v>
      </c>
      <c r="BA909" s="1287">
        <v>5.4240000000000004</v>
      </c>
      <c r="BB909" s="1287">
        <v>7.1999999999999995E-2</v>
      </c>
      <c r="BC909" s="1287">
        <v>0</v>
      </c>
      <c r="BD909" s="1287">
        <v>5.4240000000000004</v>
      </c>
      <c r="BE909" s="1287">
        <v>7.1999999999999995E-2</v>
      </c>
      <c r="BS909" s="255"/>
      <c r="BT909" s="255"/>
      <c r="BU909" s="255"/>
      <c r="BV909" s="255"/>
      <c r="BW909" s="255"/>
      <c r="BX909" s="255"/>
      <c r="BY909" s="255"/>
      <c r="BZ909" s="255"/>
      <c r="CA909" s="255"/>
      <c r="CB909" s="255"/>
      <c r="CC909" s="255"/>
      <c r="CD909" s="255"/>
      <c r="CE909" s="255"/>
      <c r="CF909" s="255"/>
      <c r="CG909" s="255"/>
      <c r="CH909" s="255"/>
      <c r="CI909" s="255"/>
      <c r="CJ909" s="255"/>
      <c r="CK909" s="255"/>
      <c r="CL909" s="255"/>
      <c r="CM909" s="255"/>
      <c r="CN909" s="255"/>
      <c r="CO909" s="255"/>
      <c r="CP909" s="255"/>
      <c r="CQ909" s="255"/>
      <c r="CR909" s="255"/>
      <c r="CS909" s="255"/>
      <c r="CT909" s="255"/>
      <c r="CU909" s="255"/>
      <c r="CV909" s="255"/>
    </row>
    <row r="910" spans="1:100" ht="16.5" customHeight="1" x14ac:dyDescent="0.3">
      <c r="A910" s="929"/>
      <c r="B910" s="920"/>
      <c r="E910" s="1928" t="s">
        <v>2115</v>
      </c>
      <c r="F910" s="1929"/>
      <c r="G910" s="1287">
        <v>0</v>
      </c>
      <c r="H910" s="1287">
        <v>4.5330000000000004</v>
      </c>
      <c r="I910" s="1287">
        <v>0.06</v>
      </c>
      <c r="J910" s="1287">
        <v>0</v>
      </c>
      <c r="K910" s="1287">
        <v>4.5330000000000004</v>
      </c>
      <c r="L910" s="1287">
        <v>0.06</v>
      </c>
      <c r="M910" s="1287">
        <v>0</v>
      </c>
      <c r="N910" s="1287">
        <v>4.5330000000000004</v>
      </c>
      <c r="O910" s="1287">
        <v>0.06</v>
      </c>
      <c r="P910" s="1287">
        <v>0</v>
      </c>
      <c r="Q910" s="1287">
        <v>4.5330000000000004</v>
      </c>
      <c r="R910" s="1287">
        <v>0.06</v>
      </c>
      <c r="S910" s="1287">
        <v>0</v>
      </c>
      <c r="T910" s="1287">
        <v>4.5330000000000004</v>
      </c>
      <c r="U910" s="1287">
        <v>0.06</v>
      </c>
      <c r="V910" s="1287">
        <v>0</v>
      </c>
      <c r="W910" s="1287">
        <v>4.5330000000000004</v>
      </c>
      <c r="X910" s="1287">
        <v>0.06</v>
      </c>
      <c r="Y910" s="1287">
        <v>0</v>
      </c>
      <c r="Z910" s="1287">
        <v>4.5330000000000004</v>
      </c>
      <c r="AA910" s="1287">
        <v>0.06</v>
      </c>
      <c r="AB910" s="1287">
        <v>0</v>
      </c>
      <c r="AC910" s="1287">
        <v>4.5330000000000004</v>
      </c>
      <c r="AD910" s="1287">
        <v>0.06</v>
      </c>
      <c r="AE910" s="1287">
        <v>0</v>
      </c>
      <c r="AF910" s="1287">
        <v>4.5330000000000004</v>
      </c>
      <c r="AG910" s="1287">
        <v>0.06</v>
      </c>
      <c r="AH910" s="1287">
        <v>0</v>
      </c>
      <c r="AI910" s="1287">
        <v>4.5330000000000004</v>
      </c>
      <c r="AJ910" s="1287">
        <v>0.06</v>
      </c>
      <c r="AK910" s="1287">
        <v>0</v>
      </c>
      <c r="AL910" s="1287">
        <v>4.5330000000000004</v>
      </c>
      <c r="AM910" s="1287">
        <v>0.06</v>
      </c>
      <c r="AN910" s="1287">
        <v>0</v>
      </c>
      <c r="AO910" s="1287">
        <v>4.5330000000000004</v>
      </c>
      <c r="AP910" s="1287">
        <v>0.06</v>
      </c>
      <c r="AQ910" s="1287">
        <v>0</v>
      </c>
      <c r="AR910" s="1287">
        <v>4.5330000000000004</v>
      </c>
      <c r="AS910" s="1287">
        <v>0.06</v>
      </c>
      <c r="AT910" s="1287">
        <v>0</v>
      </c>
      <c r="AU910" s="1287">
        <v>4.5330000000000004</v>
      </c>
      <c r="AV910" s="1287">
        <v>0.06</v>
      </c>
      <c r="AW910" s="1287">
        <v>0</v>
      </c>
      <c r="AX910" s="1287">
        <v>4.5330000000000004</v>
      </c>
      <c r="AY910" s="1287">
        <v>0.06</v>
      </c>
      <c r="AZ910" s="1287">
        <v>0</v>
      </c>
      <c r="BA910" s="1287">
        <v>4.5330000000000004</v>
      </c>
      <c r="BB910" s="1287">
        <v>0.06</v>
      </c>
      <c r="BC910" s="1287">
        <v>0</v>
      </c>
      <c r="BD910" s="1287">
        <v>4.5330000000000004</v>
      </c>
      <c r="BE910" s="1287">
        <v>0.06</v>
      </c>
      <c r="BS910" s="255"/>
      <c r="BT910" s="255"/>
      <c r="BU910" s="255"/>
      <c r="BV910" s="255"/>
      <c r="BW910" s="255"/>
      <c r="BX910" s="255"/>
      <c r="BY910" s="255"/>
      <c r="BZ910" s="255"/>
      <c r="CA910" s="255"/>
      <c r="CB910" s="255"/>
      <c r="CC910" s="255"/>
      <c r="CD910" s="255"/>
      <c r="CE910" s="255"/>
      <c r="CF910" s="255"/>
      <c r="CG910" s="255"/>
      <c r="CH910" s="255"/>
      <c r="CI910" s="255"/>
      <c r="CJ910" s="255"/>
      <c r="CK910" s="255"/>
      <c r="CL910" s="255"/>
      <c r="CM910" s="255"/>
      <c r="CN910" s="255"/>
      <c r="CO910" s="255"/>
      <c r="CP910" s="255"/>
      <c r="CQ910" s="255"/>
      <c r="CR910" s="255"/>
      <c r="CS910" s="255"/>
      <c r="CT910" s="255"/>
      <c r="CU910" s="255"/>
      <c r="CV910" s="255"/>
    </row>
    <row r="911" spans="1:100" ht="16.5" customHeight="1" x14ac:dyDescent="0.3">
      <c r="A911" s="929"/>
      <c r="B911" s="920"/>
      <c r="E911" s="1928" t="s">
        <v>2116</v>
      </c>
      <c r="F911" s="1929"/>
      <c r="G911" s="1287">
        <v>0</v>
      </c>
      <c r="H911" s="1287">
        <v>4.7489999999999997</v>
      </c>
      <c r="I911" s="1287">
        <v>6.3E-2</v>
      </c>
      <c r="J911" s="1287">
        <v>0</v>
      </c>
      <c r="K911" s="1287">
        <v>4.7489999999999997</v>
      </c>
      <c r="L911" s="1287">
        <v>6.3E-2</v>
      </c>
      <c r="M911" s="1287">
        <v>0</v>
      </c>
      <c r="N911" s="1287">
        <v>4.7489999999999997</v>
      </c>
      <c r="O911" s="1287">
        <v>6.3E-2</v>
      </c>
      <c r="P911" s="1287">
        <v>0</v>
      </c>
      <c r="Q911" s="1287">
        <v>4.7489999999999997</v>
      </c>
      <c r="R911" s="1287">
        <v>6.3E-2</v>
      </c>
      <c r="S911" s="1287">
        <v>0</v>
      </c>
      <c r="T911" s="1287">
        <v>4.7489999999999997</v>
      </c>
      <c r="U911" s="1287">
        <v>6.3E-2</v>
      </c>
      <c r="V911" s="1287">
        <v>0</v>
      </c>
      <c r="W911" s="1287">
        <v>4.7489999999999997</v>
      </c>
      <c r="X911" s="1287">
        <v>6.3E-2</v>
      </c>
      <c r="Y911" s="1287">
        <v>0</v>
      </c>
      <c r="Z911" s="1287">
        <v>4.7489999999999997</v>
      </c>
      <c r="AA911" s="1287">
        <v>6.3E-2</v>
      </c>
      <c r="AB911" s="1287">
        <v>0</v>
      </c>
      <c r="AC911" s="1287">
        <v>4.7489999999999997</v>
      </c>
      <c r="AD911" s="1287">
        <v>6.3E-2</v>
      </c>
      <c r="AE911" s="1287">
        <v>0</v>
      </c>
      <c r="AF911" s="1287">
        <v>4.7489999999999997</v>
      </c>
      <c r="AG911" s="1287">
        <v>6.3E-2</v>
      </c>
      <c r="AH911" s="1287">
        <v>0</v>
      </c>
      <c r="AI911" s="1287">
        <v>4.7489999999999997</v>
      </c>
      <c r="AJ911" s="1287">
        <v>6.3E-2</v>
      </c>
      <c r="AK911" s="1287">
        <v>0</v>
      </c>
      <c r="AL911" s="1287">
        <v>4.7489999999999997</v>
      </c>
      <c r="AM911" s="1287">
        <v>6.3E-2</v>
      </c>
      <c r="AN911" s="1287">
        <v>0</v>
      </c>
      <c r="AO911" s="1287">
        <v>4.7489999999999997</v>
      </c>
      <c r="AP911" s="1287">
        <v>6.3E-2</v>
      </c>
      <c r="AQ911" s="1287">
        <v>0</v>
      </c>
      <c r="AR911" s="1287">
        <v>4.7489999999999997</v>
      </c>
      <c r="AS911" s="1287">
        <v>6.3E-2</v>
      </c>
      <c r="AT911" s="1287">
        <v>0</v>
      </c>
      <c r="AU911" s="1287">
        <v>4.7489999999999997</v>
      </c>
      <c r="AV911" s="1287">
        <v>6.3E-2</v>
      </c>
      <c r="AW911" s="1287">
        <v>0</v>
      </c>
      <c r="AX911" s="1287">
        <v>4.7489999999999997</v>
      </c>
      <c r="AY911" s="1287">
        <v>6.3E-2</v>
      </c>
      <c r="AZ911" s="1287">
        <v>0</v>
      </c>
      <c r="BA911" s="1287">
        <v>4.7489999999999997</v>
      </c>
      <c r="BB911" s="1287">
        <v>6.3E-2</v>
      </c>
      <c r="BC911" s="1287">
        <v>0</v>
      </c>
      <c r="BD911" s="1287">
        <v>4.7489999999999997</v>
      </c>
      <c r="BE911" s="1287">
        <v>6.3E-2</v>
      </c>
      <c r="BS911" s="255"/>
      <c r="BT911" s="255"/>
      <c r="BU911" s="255"/>
      <c r="BV911" s="255"/>
      <c r="BW911" s="255"/>
      <c r="BX911" s="255"/>
      <c r="BY911" s="255"/>
      <c r="BZ911" s="255"/>
      <c r="CA911" s="255"/>
      <c r="CB911" s="255"/>
      <c r="CC911" s="255"/>
      <c r="CD911" s="255"/>
      <c r="CE911" s="255"/>
      <c r="CF911" s="255"/>
      <c r="CG911" s="255"/>
      <c r="CH911" s="255"/>
      <c r="CI911" s="255"/>
      <c r="CJ911" s="255"/>
      <c r="CK911" s="255"/>
      <c r="CL911" s="255"/>
      <c r="CM911" s="255"/>
      <c r="CN911" s="255"/>
      <c r="CO911" s="255"/>
      <c r="CP911" s="255"/>
      <c r="CQ911" s="255"/>
      <c r="CR911" s="255"/>
      <c r="CS911" s="255"/>
      <c r="CT911" s="255"/>
      <c r="CU911" s="255"/>
      <c r="CV911" s="255"/>
    </row>
    <row r="912" spans="1:100" ht="16.5" customHeight="1" x14ac:dyDescent="0.3">
      <c r="A912" s="929"/>
      <c r="B912" s="920"/>
      <c r="E912" s="1928" t="s">
        <v>2117</v>
      </c>
      <c r="F912" s="1929"/>
      <c r="G912" s="1287">
        <v>0</v>
      </c>
      <c r="H912" s="1287">
        <v>4.665</v>
      </c>
      <c r="I912" s="1287">
        <v>6.2E-2</v>
      </c>
      <c r="J912" s="1287">
        <v>0</v>
      </c>
      <c r="K912" s="1287">
        <v>4.665</v>
      </c>
      <c r="L912" s="1287">
        <v>6.2E-2</v>
      </c>
      <c r="M912" s="1287">
        <v>0</v>
      </c>
      <c r="N912" s="1287">
        <v>4.665</v>
      </c>
      <c r="O912" s="1287">
        <v>6.2E-2</v>
      </c>
      <c r="P912" s="1287">
        <v>0</v>
      </c>
      <c r="Q912" s="1287">
        <v>4.665</v>
      </c>
      <c r="R912" s="1287">
        <v>6.2E-2</v>
      </c>
      <c r="S912" s="1287">
        <v>0</v>
      </c>
      <c r="T912" s="1287">
        <v>4.665</v>
      </c>
      <c r="U912" s="1287">
        <v>6.2E-2</v>
      </c>
      <c r="V912" s="1287">
        <v>0</v>
      </c>
      <c r="W912" s="1287">
        <v>4.665</v>
      </c>
      <c r="X912" s="1287">
        <v>6.2E-2</v>
      </c>
      <c r="Y912" s="1287">
        <v>0</v>
      </c>
      <c r="Z912" s="1287">
        <v>4.665</v>
      </c>
      <c r="AA912" s="1287">
        <v>6.2E-2</v>
      </c>
      <c r="AB912" s="1287">
        <v>0</v>
      </c>
      <c r="AC912" s="1287">
        <v>4.665</v>
      </c>
      <c r="AD912" s="1287">
        <v>6.2E-2</v>
      </c>
      <c r="AE912" s="1287">
        <v>0</v>
      </c>
      <c r="AF912" s="1287">
        <v>4.665</v>
      </c>
      <c r="AG912" s="1287">
        <v>6.2E-2</v>
      </c>
      <c r="AH912" s="1287">
        <v>0</v>
      </c>
      <c r="AI912" s="1287">
        <v>4.665</v>
      </c>
      <c r="AJ912" s="1287">
        <v>6.2E-2</v>
      </c>
      <c r="AK912" s="1287">
        <v>0</v>
      </c>
      <c r="AL912" s="1287">
        <v>4.665</v>
      </c>
      <c r="AM912" s="1287">
        <v>6.2E-2</v>
      </c>
      <c r="AN912" s="1287">
        <v>0</v>
      </c>
      <c r="AO912" s="1287">
        <v>4.665</v>
      </c>
      <c r="AP912" s="1287">
        <v>6.2E-2</v>
      </c>
      <c r="AQ912" s="1287">
        <v>0</v>
      </c>
      <c r="AR912" s="1287">
        <v>4.665</v>
      </c>
      <c r="AS912" s="1287">
        <v>6.2E-2</v>
      </c>
      <c r="AT912" s="1287">
        <v>0</v>
      </c>
      <c r="AU912" s="1287">
        <v>4.665</v>
      </c>
      <c r="AV912" s="1287">
        <v>6.2E-2</v>
      </c>
      <c r="AW912" s="1287">
        <v>0</v>
      </c>
      <c r="AX912" s="1287">
        <v>4.665</v>
      </c>
      <c r="AY912" s="1287">
        <v>6.2E-2</v>
      </c>
      <c r="AZ912" s="1287">
        <v>0</v>
      </c>
      <c r="BA912" s="1287">
        <v>4.665</v>
      </c>
      <c r="BB912" s="1287">
        <v>6.2E-2</v>
      </c>
      <c r="BC912" s="1287">
        <v>0</v>
      </c>
      <c r="BD912" s="1287">
        <v>4.665</v>
      </c>
      <c r="BE912" s="1287">
        <v>6.2E-2</v>
      </c>
      <c r="BS912" s="255"/>
      <c r="BT912" s="255"/>
      <c r="BU912" s="255"/>
      <c r="BV912" s="255"/>
      <c r="BW912" s="255"/>
      <c r="BX912" s="255"/>
      <c r="BY912" s="255"/>
      <c r="BZ912" s="255"/>
      <c r="CA912" s="255"/>
      <c r="CB912" s="255"/>
      <c r="CC912" s="255"/>
      <c r="CD912" s="255"/>
      <c r="CE912" s="255"/>
      <c r="CF912" s="255"/>
      <c r="CG912" s="255"/>
      <c r="CH912" s="255"/>
      <c r="CI912" s="255"/>
      <c r="CJ912" s="255"/>
      <c r="CK912" s="255"/>
      <c r="CL912" s="255"/>
      <c r="CM912" s="255"/>
      <c r="CN912" s="255"/>
      <c r="CO912" s="255"/>
      <c r="CP912" s="255"/>
      <c r="CQ912" s="255"/>
      <c r="CR912" s="255"/>
      <c r="CS912" s="255"/>
      <c r="CT912" s="255"/>
      <c r="CU912" s="255"/>
      <c r="CV912" s="255"/>
    </row>
    <row r="913" spans="1:100" ht="16.5" customHeight="1" x14ac:dyDescent="0.3">
      <c r="A913" s="929"/>
      <c r="B913" s="920"/>
      <c r="E913" s="1928" t="s">
        <v>2118</v>
      </c>
      <c r="F913" s="1929"/>
      <c r="G913" s="1287">
        <v>0</v>
      </c>
      <c r="H913" s="1287">
        <v>4.8479999999999999</v>
      </c>
      <c r="I913" s="1287">
        <v>6.5000000000000002E-2</v>
      </c>
      <c r="J913" s="1287">
        <v>0</v>
      </c>
      <c r="K913" s="1287">
        <v>4.8479999999999999</v>
      </c>
      <c r="L913" s="1287">
        <v>6.5000000000000002E-2</v>
      </c>
      <c r="M913" s="1287">
        <v>0</v>
      </c>
      <c r="N913" s="1287">
        <v>4.8479999999999999</v>
      </c>
      <c r="O913" s="1287">
        <v>6.5000000000000002E-2</v>
      </c>
      <c r="P913" s="1287">
        <v>0</v>
      </c>
      <c r="Q913" s="1287">
        <v>4.8479999999999999</v>
      </c>
      <c r="R913" s="1287">
        <v>6.5000000000000002E-2</v>
      </c>
      <c r="S913" s="1287">
        <v>0</v>
      </c>
      <c r="T913" s="1287">
        <v>4.8479999999999999</v>
      </c>
      <c r="U913" s="1287">
        <v>6.5000000000000002E-2</v>
      </c>
      <c r="V913" s="1287">
        <v>0</v>
      </c>
      <c r="W913" s="1287">
        <v>4.8479999999999999</v>
      </c>
      <c r="X913" s="1287">
        <v>6.5000000000000002E-2</v>
      </c>
      <c r="Y913" s="1287">
        <v>0</v>
      </c>
      <c r="Z913" s="1287">
        <v>4.8479999999999999</v>
      </c>
      <c r="AA913" s="1287">
        <v>6.5000000000000002E-2</v>
      </c>
      <c r="AB913" s="1287">
        <v>0</v>
      </c>
      <c r="AC913" s="1287">
        <v>4.8479999999999999</v>
      </c>
      <c r="AD913" s="1287">
        <v>6.5000000000000002E-2</v>
      </c>
      <c r="AE913" s="1287">
        <v>0</v>
      </c>
      <c r="AF913" s="1287">
        <v>4.8479999999999999</v>
      </c>
      <c r="AG913" s="1287">
        <v>6.5000000000000002E-2</v>
      </c>
      <c r="AH913" s="1287">
        <v>0</v>
      </c>
      <c r="AI913" s="1287">
        <v>4.8479999999999999</v>
      </c>
      <c r="AJ913" s="1287">
        <v>6.5000000000000002E-2</v>
      </c>
      <c r="AK913" s="1287">
        <v>0</v>
      </c>
      <c r="AL913" s="1287">
        <v>4.8479999999999999</v>
      </c>
      <c r="AM913" s="1287">
        <v>6.5000000000000002E-2</v>
      </c>
      <c r="AN913" s="1287">
        <v>0</v>
      </c>
      <c r="AO913" s="1287">
        <v>4.8479999999999999</v>
      </c>
      <c r="AP913" s="1287">
        <v>6.5000000000000002E-2</v>
      </c>
      <c r="AQ913" s="1287">
        <v>0</v>
      </c>
      <c r="AR913" s="1287">
        <v>4.8479999999999999</v>
      </c>
      <c r="AS913" s="1287">
        <v>6.5000000000000002E-2</v>
      </c>
      <c r="AT913" s="1287">
        <v>0</v>
      </c>
      <c r="AU913" s="1287">
        <v>4.8479999999999999</v>
      </c>
      <c r="AV913" s="1287">
        <v>6.5000000000000002E-2</v>
      </c>
      <c r="AW913" s="1287">
        <v>0</v>
      </c>
      <c r="AX913" s="1287">
        <v>4.8479999999999999</v>
      </c>
      <c r="AY913" s="1287">
        <v>6.5000000000000002E-2</v>
      </c>
      <c r="AZ913" s="1287">
        <v>0</v>
      </c>
      <c r="BA913" s="1287">
        <v>4.8479999999999999</v>
      </c>
      <c r="BB913" s="1287">
        <v>6.5000000000000002E-2</v>
      </c>
      <c r="BC913" s="1287">
        <v>0</v>
      </c>
      <c r="BD913" s="1287">
        <v>4.8479999999999999</v>
      </c>
      <c r="BE913" s="1287">
        <v>6.5000000000000002E-2</v>
      </c>
      <c r="BS913" s="255"/>
      <c r="BT913" s="255"/>
      <c r="BU913" s="255"/>
      <c r="BV913" s="255"/>
      <c r="BW913" s="255"/>
      <c r="BX913" s="255"/>
      <c r="BY913" s="255"/>
      <c r="BZ913" s="255"/>
      <c r="CA913" s="255"/>
      <c r="CB913" s="255"/>
      <c r="CC913" s="255"/>
      <c r="CD913" s="255"/>
      <c r="CE913" s="255"/>
      <c r="CF913" s="255"/>
      <c r="CG913" s="255"/>
      <c r="CH913" s="255"/>
      <c r="CI913" s="255"/>
      <c r="CJ913" s="255"/>
      <c r="CK913" s="255"/>
      <c r="CL913" s="255"/>
      <c r="CM913" s="255"/>
      <c r="CN913" s="255"/>
      <c r="CO913" s="255"/>
      <c r="CP913" s="255"/>
      <c r="CQ913" s="255"/>
      <c r="CR913" s="255"/>
      <c r="CS913" s="255"/>
      <c r="CT913" s="255"/>
      <c r="CU913" s="255"/>
      <c r="CV913" s="255"/>
    </row>
    <row r="914" spans="1:100" ht="16.5" customHeight="1" x14ac:dyDescent="0.3">
      <c r="A914" s="929"/>
      <c r="B914" s="920"/>
      <c r="E914" s="1928" t="s">
        <v>2119</v>
      </c>
      <c r="F914" s="1929"/>
      <c r="G914" s="1287">
        <v>0</v>
      </c>
      <c r="H914" s="1287">
        <v>6.2779999999999996</v>
      </c>
      <c r="I914" s="1287">
        <v>3.1E-2</v>
      </c>
      <c r="J914" s="1287">
        <v>0</v>
      </c>
      <c r="K914" s="1287">
        <v>6.2779999999999996</v>
      </c>
      <c r="L914" s="1287">
        <v>3.1E-2</v>
      </c>
      <c r="M914" s="1287">
        <v>0</v>
      </c>
      <c r="N914" s="1287">
        <v>6.2779999999999996</v>
      </c>
      <c r="O914" s="1287">
        <v>3.1E-2</v>
      </c>
      <c r="P914" s="1287">
        <v>0</v>
      </c>
      <c r="Q914" s="1287">
        <v>6.2779999999999996</v>
      </c>
      <c r="R914" s="1287">
        <v>3.1E-2</v>
      </c>
      <c r="S914" s="1287">
        <v>0</v>
      </c>
      <c r="T914" s="1287">
        <v>6.2779999999999996</v>
      </c>
      <c r="U914" s="1287">
        <v>3.1E-2</v>
      </c>
      <c r="V914" s="1287">
        <v>0</v>
      </c>
      <c r="W914" s="1287">
        <v>6.2779999999999996</v>
      </c>
      <c r="X914" s="1287">
        <v>3.1E-2</v>
      </c>
      <c r="Y914" s="1287">
        <v>0</v>
      </c>
      <c r="Z914" s="1287">
        <v>6.2779999999999996</v>
      </c>
      <c r="AA914" s="1287">
        <v>3.1E-2</v>
      </c>
      <c r="AB914" s="1287">
        <v>0</v>
      </c>
      <c r="AC914" s="1287">
        <v>6.2779999999999996</v>
      </c>
      <c r="AD914" s="1287">
        <v>3.1E-2</v>
      </c>
      <c r="AE914" s="1287">
        <v>0</v>
      </c>
      <c r="AF914" s="1287">
        <v>6.2779999999999996</v>
      </c>
      <c r="AG914" s="1287">
        <v>3.1E-2</v>
      </c>
      <c r="AH914" s="1287">
        <v>0</v>
      </c>
      <c r="AI914" s="1287">
        <v>6.2779999999999996</v>
      </c>
      <c r="AJ914" s="1287">
        <v>3.1E-2</v>
      </c>
      <c r="AK914" s="1287">
        <v>0</v>
      </c>
      <c r="AL914" s="1287">
        <v>6.2779999999999996</v>
      </c>
      <c r="AM914" s="1287">
        <v>3.1E-2</v>
      </c>
      <c r="AN914" s="1287">
        <v>0</v>
      </c>
      <c r="AO914" s="1287">
        <v>6.2779999999999996</v>
      </c>
      <c r="AP914" s="1287">
        <v>3.1E-2</v>
      </c>
      <c r="AQ914" s="1287">
        <v>0</v>
      </c>
      <c r="AR914" s="1287">
        <v>6.2779999999999996</v>
      </c>
      <c r="AS914" s="1287">
        <v>3.1E-2</v>
      </c>
      <c r="AT914" s="1287">
        <v>0</v>
      </c>
      <c r="AU914" s="1287">
        <v>6.2779999999999996</v>
      </c>
      <c r="AV914" s="1287">
        <v>3.1E-2</v>
      </c>
      <c r="AW914" s="1287">
        <v>0</v>
      </c>
      <c r="AX914" s="1287">
        <v>6.2779999999999996</v>
      </c>
      <c r="AY914" s="1287">
        <v>3.1E-2</v>
      </c>
      <c r="AZ914" s="1287">
        <v>0</v>
      </c>
      <c r="BA914" s="1287">
        <v>6.2779999999999996</v>
      </c>
      <c r="BB914" s="1287">
        <v>3.1E-2</v>
      </c>
      <c r="BC914" s="1287">
        <v>0</v>
      </c>
      <c r="BD914" s="1287">
        <v>6.2779999999999996</v>
      </c>
      <c r="BE914" s="1287">
        <v>3.1E-2</v>
      </c>
      <c r="BS914" s="255"/>
      <c r="BT914" s="255"/>
      <c r="BU914" s="255"/>
      <c r="BV914" s="255"/>
      <c r="BW914" s="255"/>
      <c r="BX914" s="255"/>
      <c r="BY914" s="255"/>
      <c r="BZ914" s="255"/>
      <c r="CA914" s="255"/>
      <c r="CB914" s="255"/>
      <c r="CC914" s="255"/>
      <c r="CD914" s="255"/>
      <c r="CE914" s="255"/>
      <c r="CF914" s="255"/>
      <c r="CG914" s="255"/>
      <c r="CH914" s="255"/>
      <c r="CI914" s="255"/>
      <c r="CJ914" s="255"/>
      <c r="CK914" s="255"/>
      <c r="CL914" s="255"/>
      <c r="CM914" s="255"/>
      <c r="CN914" s="255"/>
      <c r="CO914" s="255"/>
      <c r="CP914" s="255"/>
      <c r="CQ914" s="255"/>
      <c r="CR914" s="255"/>
      <c r="CS914" s="255"/>
      <c r="CT914" s="255"/>
      <c r="CU914" s="255"/>
      <c r="CV914" s="255"/>
    </row>
    <row r="915" spans="1:100" ht="16.5" customHeight="1" x14ac:dyDescent="0.3">
      <c r="A915" s="929"/>
      <c r="B915" s="920"/>
      <c r="E915" s="1928" t="s">
        <v>239</v>
      </c>
      <c r="F915" s="1929"/>
      <c r="G915" s="1287">
        <v>3.169</v>
      </c>
      <c r="H915" s="1287">
        <v>0.32500000000000001</v>
      </c>
      <c r="I915" s="1287">
        <v>0.02</v>
      </c>
      <c r="J915" s="1287">
        <v>3.169</v>
      </c>
      <c r="K915" s="1287">
        <v>0.32500000000000001</v>
      </c>
      <c r="L915" s="1287">
        <v>0.02</v>
      </c>
      <c r="M915" s="1287">
        <v>3.169</v>
      </c>
      <c r="N915" s="1287">
        <v>0.32500000000000001</v>
      </c>
      <c r="O915" s="1287">
        <v>0.02</v>
      </c>
      <c r="P915" s="1287">
        <v>3.169</v>
      </c>
      <c r="Q915" s="1287">
        <v>0.32500000000000001</v>
      </c>
      <c r="R915" s="1287">
        <v>0.02</v>
      </c>
      <c r="S915" s="1287">
        <v>3.169</v>
      </c>
      <c r="T915" s="1287">
        <v>0.32500000000000001</v>
      </c>
      <c r="U915" s="1287">
        <v>0.02</v>
      </c>
      <c r="V915" s="1287">
        <v>3.169</v>
      </c>
      <c r="W915" s="1287">
        <v>0.32500000000000001</v>
      </c>
      <c r="X915" s="1287">
        <v>0.02</v>
      </c>
      <c r="Y915" s="1287">
        <v>3.169</v>
      </c>
      <c r="Z915" s="1287">
        <v>0.32500000000000001</v>
      </c>
      <c r="AA915" s="1287">
        <v>0.02</v>
      </c>
      <c r="AB915" s="1287">
        <v>3.169</v>
      </c>
      <c r="AC915" s="1287">
        <v>0.32500000000000001</v>
      </c>
      <c r="AD915" s="1287">
        <v>0.02</v>
      </c>
      <c r="AE915" s="1287">
        <v>3.169</v>
      </c>
      <c r="AF915" s="1287">
        <v>0.32500000000000001</v>
      </c>
      <c r="AG915" s="1287">
        <v>0.02</v>
      </c>
      <c r="AH915" s="1287">
        <v>3.169</v>
      </c>
      <c r="AI915" s="1287">
        <v>0.32500000000000001</v>
      </c>
      <c r="AJ915" s="1287">
        <v>0.02</v>
      </c>
      <c r="AK915" s="1287">
        <v>3.169</v>
      </c>
      <c r="AL915" s="1287">
        <v>0.32500000000000001</v>
      </c>
      <c r="AM915" s="1287">
        <v>0.02</v>
      </c>
      <c r="AN915" s="1287">
        <v>3.169</v>
      </c>
      <c r="AO915" s="1287">
        <v>0.32500000000000001</v>
      </c>
      <c r="AP915" s="1287">
        <v>0.02</v>
      </c>
      <c r="AQ915" s="1287">
        <v>3.169</v>
      </c>
      <c r="AR915" s="1287">
        <v>0.32500000000000001</v>
      </c>
      <c r="AS915" s="1287">
        <v>0.02</v>
      </c>
      <c r="AT915" s="1287">
        <v>3.169</v>
      </c>
      <c r="AU915" s="1287">
        <v>0.32500000000000001</v>
      </c>
      <c r="AV915" s="1287">
        <v>0.02</v>
      </c>
      <c r="AW915" s="1287">
        <v>3.169</v>
      </c>
      <c r="AX915" s="1287">
        <v>0.32500000000000001</v>
      </c>
      <c r="AY915" s="1287">
        <v>0.02</v>
      </c>
      <c r="AZ915" s="1287">
        <v>3.169</v>
      </c>
      <c r="BA915" s="1287">
        <v>0.32500000000000001</v>
      </c>
      <c r="BB915" s="1287">
        <v>0.02</v>
      </c>
      <c r="BC915" s="1287">
        <v>3.169</v>
      </c>
      <c r="BD915" s="1287">
        <v>0.32500000000000001</v>
      </c>
      <c r="BE915" s="1287">
        <v>0.02</v>
      </c>
      <c r="BS915" s="255"/>
      <c r="BT915" s="255"/>
      <c r="BU915" s="255"/>
      <c r="BV915" s="255"/>
      <c r="BW915" s="255"/>
      <c r="BX915" s="255"/>
      <c r="BY915" s="255"/>
      <c r="BZ915" s="255"/>
      <c r="CA915" s="255"/>
      <c r="CB915" s="255"/>
      <c r="CC915" s="255"/>
      <c r="CD915" s="255"/>
      <c r="CE915" s="255"/>
      <c r="CF915" s="255"/>
      <c r="CG915" s="255"/>
      <c r="CH915" s="255"/>
      <c r="CI915" s="255"/>
      <c r="CJ915" s="255"/>
      <c r="CK915" s="255"/>
      <c r="CL915" s="255"/>
      <c r="CM915" s="255"/>
      <c r="CN915" s="255"/>
      <c r="CO915" s="255"/>
      <c r="CP915" s="255"/>
      <c r="CQ915" s="255"/>
      <c r="CR915" s="255"/>
      <c r="CS915" s="255"/>
      <c r="CT915" s="255"/>
      <c r="CU915" s="255"/>
      <c r="CV915" s="255"/>
    </row>
    <row r="916" spans="1:100" ht="16.5" customHeight="1" x14ac:dyDescent="0.3">
      <c r="A916" s="929"/>
      <c r="B916" s="920"/>
      <c r="E916" s="1928" t="s">
        <v>935</v>
      </c>
      <c r="F916" s="1929"/>
      <c r="G916" s="1287">
        <v>3.0169999999999999</v>
      </c>
      <c r="H916" s="1287">
        <v>0.28199999999999997</v>
      </c>
      <c r="I916" s="1287">
        <v>4.2000000000000003E-2</v>
      </c>
      <c r="J916" s="1287">
        <v>3.0169999999999999</v>
      </c>
      <c r="K916" s="1287">
        <v>0.28199999999999997</v>
      </c>
      <c r="L916" s="1287">
        <v>4.2000000000000003E-2</v>
      </c>
      <c r="M916" s="1287">
        <v>3.0169999999999999</v>
      </c>
      <c r="N916" s="1287">
        <v>0.28199999999999997</v>
      </c>
      <c r="O916" s="1287">
        <v>4.2000000000000003E-2</v>
      </c>
      <c r="P916" s="1287">
        <v>3.0169999999999999</v>
      </c>
      <c r="Q916" s="1287">
        <v>0.28199999999999997</v>
      </c>
      <c r="R916" s="1287">
        <v>4.2000000000000003E-2</v>
      </c>
      <c r="S916" s="1287">
        <v>3.0169999999999999</v>
      </c>
      <c r="T916" s="1287">
        <v>0.28199999999999997</v>
      </c>
      <c r="U916" s="1287">
        <v>4.2000000000000003E-2</v>
      </c>
      <c r="V916" s="1287">
        <v>3.0169999999999999</v>
      </c>
      <c r="W916" s="1287">
        <v>0.28199999999999997</v>
      </c>
      <c r="X916" s="1287">
        <v>4.2000000000000003E-2</v>
      </c>
      <c r="Y916" s="1287">
        <v>3.0169999999999999</v>
      </c>
      <c r="Z916" s="1287">
        <v>0.28199999999999997</v>
      </c>
      <c r="AA916" s="1287">
        <v>4.2000000000000003E-2</v>
      </c>
      <c r="AB916" s="1287">
        <v>3.0169999999999999</v>
      </c>
      <c r="AC916" s="1287">
        <v>0.28199999999999997</v>
      </c>
      <c r="AD916" s="1287">
        <v>4.2000000000000003E-2</v>
      </c>
      <c r="AE916" s="1287">
        <v>3.0169999999999999</v>
      </c>
      <c r="AF916" s="1287">
        <v>0.28199999999999997</v>
      </c>
      <c r="AG916" s="1287">
        <v>4.2000000000000003E-2</v>
      </c>
      <c r="AH916" s="1287">
        <v>3.0169999999999999</v>
      </c>
      <c r="AI916" s="1287">
        <v>0.28199999999999997</v>
      </c>
      <c r="AJ916" s="1287">
        <v>4.2000000000000003E-2</v>
      </c>
      <c r="AK916" s="1287">
        <v>3.0169999999999999</v>
      </c>
      <c r="AL916" s="1287">
        <v>0.28199999999999997</v>
      </c>
      <c r="AM916" s="1287">
        <v>4.2000000000000003E-2</v>
      </c>
      <c r="AN916" s="1287">
        <v>3.0169999999999999</v>
      </c>
      <c r="AO916" s="1287">
        <v>0.28199999999999997</v>
      </c>
      <c r="AP916" s="1287">
        <v>4.2000000000000003E-2</v>
      </c>
      <c r="AQ916" s="1287">
        <v>3.0169999999999999</v>
      </c>
      <c r="AR916" s="1287">
        <v>0.28199999999999997</v>
      </c>
      <c r="AS916" s="1287">
        <v>4.2000000000000003E-2</v>
      </c>
      <c r="AT916" s="1287">
        <v>3.0169999999999999</v>
      </c>
      <c r="AU916" s="1287">
        <v>0.28199999999999997</v>
      </c>
      <c r="AV916" s="1287">
        <v>4.2000000000000003E-2</v>
      </c>
      <c r="AW916" s="1287">
        <v>3.0169999999999999</v>
      </c>
      <c r="AX916" s="1287">
        <v>0.28199999999999997</v>
      </c>
      <c r="AY916" s="1287">
        <v>4.2000000000000003E-2</v>
      </c>
      <c r="AZ916" s="1287">
        <v>3.0169999999999999</v>
      </c>
      <c r="BA916" s="1287">
        <v>0.28199999999999997</v>
      </c>
      <c r="BB916" s="1287">
        <v>4.2000000000000003E-2</v>
      </c>
      <c r="BC916" s="1287">
        <v>3.0169999999999999</v>
      </c>
      <c r="BD916" s="1287">
        <v>0.28199999999999997</v>
      </c>
      <c r="BE916" s="1287">
        <v>4.2000000000000003E-2</v>
      </c>
      <c r="BS916" s="255"/>
      <c r="BT916" s="255"/>
      <c r="BU916" s="255"/>
      <c r="BV916" s="255"/>
      <c r="BW916" s="255"/>
      <c r="BX916" s="255"/>
      <c r="BY916" s="255"/>
      <c r="BZ916" s="255"/>
      <c r="CA916" s="255"/>
      <c r="CB916" s="255"/>
      <c r="CC916" s="255"/>
      <c r="CD916" s="255"/>
      <c r="CE916" s="255"/>
      <c r="CF916" s="255"/>
      <c r="CG916" s="255"/>
      <c r="CH916" s="255"/>
      <c r="CI916" s="255"/>
      <c r="CJ916" s="255"/>
      <c r="CK916" s="255"/>
      <c r="CL916" s="255"/>
      <c r="CM916" s="255"/>
      <c r="CN916" s="255"/>
      <c r="CO916" s="255"/>
      <c r="CP916" s="255"/>
      <c r="CQ916" s="255"/>
      <c r="CR916" s="255"/>
      <c r="CS916" s="255"/>
      <c r="CT916" s="255"/>
      <c r="CU916" s="255"/>
      <c r="CV916" s="255"/>
    </row>
    <row r="917" spans="1:100" ht="16.5" customHeight="1" x14ac:dyDescent="0.3">
      <c r="A917" s="929"/>
      <c r="B917" s="920"/>
      <c r="E917" s="1928" t="s">
        <v>936</v>
      </c>
      <c r="F917" s="1929"/>
      <c r="G917" s="1287">
        <v>3.117</v>
      </c>
      <c r="H917" s="1287">
        <v>0.30299999999999999</v>
      </c>
      <c r="I917" s="1287">
        <v>4.5999999999999999E-2</v>
      </c>
      <c r="J917" s="1287">
        <v>3.117</v>
      </c>
      <c r="K917" s="1287">
        <v>0.30299999999999999</v>
      </c>
      <c r="L917" s="1287">
        <v>4.5999999999999999E-2</v>
      </c>
      <c r="M917" s="1287">
        <v>3.117</v>
      </c>
      <c r="N917" s="1287">
        <v>0.30299999999999999</v>
      </c>
      <c r="O917" s="1287">
        <v>4.5999999999999999E-2</v>
      </c>
      <c r="P917" s="1287">
        <v>3.117</v>
      </c>
      <c r="Q917" s="1287">
        <v>0.30299999999999999</v>
      </c>
      <c r="R917" s="1287">
        <v>4.5999999999999999E-2</v>
      </c>
      <c r="S917" s="1287">
        <v>3.117</v>
      </c>
      <c r="T917" s="1287">
        <v>0.30299999999999999</v>
      </c>
      <c r="U917" s="1287">
        <v>4.5999999999999999E-2</v>
      </c>
      <c r="V917" s="1287">
        <v>3.117</v>
      </c>
      <c r="W917" s="1287">
        <v>0.30299999999999999</v>
      </c>
      <c r="X917" s="1287">
        <v>4.5999999999999999E-2</v>
      </c>
      <c r="Y917" s="1287">
        <v>3.117</v>
      </c>
      <c r="Z917" s="1287">
        <v>0.30299999999999999</v>
      </c>
      <c r="AA917" s="1287">
        <v>4.5999999999999999E-2</v>
      </c>
      <c r="AB917" s="1287">
        <v>3.117</v>
      </c>
      <c r="AC917" s="1287">
        <v>0.30299999999999999</v>
      </c>
      <c r="AD917" s="1287">
        <v>4.5999999999999999E-2</v>
      </c>
      <c r="AE917" s="1287">
        <v>3.117</v>
      </c>
      <c r="AF917" s="1287">
        <v>0.30299999999999999</v>
      </c>
      <c r="AG917" s="1287">
        <v>4.5999999999999999E-2</v>
      </c>
      <c r="AH917" s="1287">
        <v>3.117</v>
      </c>
      <c r="AI917" s="1287">
        <v>0.30299999999999999</v>
      </c>
      <c r="AJ917" s="1287">
        <v>4.5999999999999999E-2</v>
      </c>
      <c r="AK917" s="1287">
        <v>3.117</v>
      </c>
      <c r="AL917" s="1287">
        <v>0.30299999999999999</v>
      </c>
      <c r="AM917" s="1287">
        <v>4.5999999999999999E-2</v>
      </c>
      <c r="AN917" s="1287">
        <v>3.117</v>
      </c>
      <c r="AO917" s="1287">
        <v>0.30299999999999999</v>
      </c>
      <c r="AP917" s="1287">
        <v>4.5999999999999999E-2</v>
      </c>
      <c r="AQ917" s="1287">
        <v>3.117</v>
      </c>
      <c r="AR917" s="1287">
        <v>0.30299999999999999</v>
      </c>
      <c r="AS917" s="1287">
        <v>4.5999999999999999E-2</v>
      </c>
      <c r="AT917" s="1287">
        <v>3.117</v>
      </c>
      <c r="AU917" s="1287">
        <v>0.30299999999999999</v>
      </c>
      <c r="AV917" s="1287">
        <v>4.5999999999999999E-2</v>
      </c>
      <c r="AW917" s="1287">
        <v>3.117</v>
      </c>
      <c r="AX917" s="1287">
        <v>0.30299999999999999</v>
      </c>
      <c r="AY917" s="1287">
        <v>4.5999999999999999E-2</v>
      </c>
      <c r="AZ917" s="1287">
        <v>3.117</v>
      </c>
      <c r="BA917" s="1287">
        <v>0.30299999999999999</v>
      </c>
      <c r="BB917" s="1287">
        <v>4.5999999999999999E-2</v>
      </c>
      <c r="BC917" s="1287">
        <v>3.117</v>
      </c>
      <c r="BD917" s="1287">
        <v>0.30299999999999999</v>
      </c>
      <c r="BE917" s="1287">
        <v>4.5999999999999999E-2</v>
      </c>
      <c r="BS917" s="255"/>
      <c r="BT917" s="255"/>
      <c r="BU917" s="255"/>
      <c r="BV917" s="255"/>
      <c r="BW917" s="255"/>
      <c r="BX917" s="255"/>
      <c r="BY917" s="255"/>
      <c r="BZ917" s="255"/>
      <c r="CA917" s="255"/>
      <c r="CB917" s="255"/>
      <c r="CC917" s="255"/>
      <c r="CD917" s="255"/>
      <c r="CE917" s="255"/>
      <c r="CF917" s="255"/>
      <c r="CG917" s="255"/>
      <c r="CH917" s="255"/>
      <c r="CI917" s="255"/>
      <c r="CJ917" s="255"/>
      <c r="CK917" s="255"/>
      <c r="CL917" s="255"/>
      <c r="CM917" s="255"/>
      <c r="CN917" s="255"/>
      <c r="CO917" s="255"/>
      <c r="CP917" s="255"/>
      <c r="CQ917" s="255"/>
      <c r="CR917" s="255"/>
      <c r="CS917" s="255"/>
      <c r="CT917" s="255"/>
      <c r="CU917" s="255"/>
      <c r="CV917" s="255"/>
    </row>
    <row r="918" spans="1:100" ht="16.5" customHeight="1" x14ac:dyDescent="0.3">
      <c r="A918" s="929"/>
      <c r="B918" s="920"/>
      <c r="E918" s="1928" t="s">
        <v>937</v>
      </c>
      <c r="F918" s="1929"/>
      <c r="G918" s="1287">
        <v>1.331</v>
      </c>
      <c r="H918" s="1287">
        <v>0.13400000000000001</v>
      </c>
      <c r="I918" s="1287">
        <v>0.02</v>
      </c>
      <c r="J918" s="1287">
        <v>1.331</v>
      </c>
      <c r="K918" s="1287">
        <v>0.13400000000000001</v>
      </c>
      <c r="L918" s="1287">
        <v>0.02</v>
      </c>
      <c r="M918" s="1287">
        <v>1.331</v>
      </c>
      <c r="N918" s="1287">
        <v>0.13400000000000001</v>
      </c>
      <c r="O918" s="1287">
        <v>0.02</v>
      </c>
      <c r="P918" s="1287">
        <v>1.331</v>
      </c>
      <c r="Q918" s="1287">
        <v>0.13400000000000001</v>
      </c>
      <c r="R918" s="1287">
        <v>0.02</v>
      </c>
      <c r="S918" s="1287">
        <v>1.331</v>
      </c>
      <c r="T918" s="1287">
        <v>0.13400000000000001</v>
      </c>
      <c r="U918" s="1287">
        <v>0.02</v>
      </c>
      <c r="V918" s="1287">
        <v>1.331</v>
      </c>
      <c r="W918" s="1287">
        <v>0.13400000000000001</v>
      </c>
      <c r="X918" s="1287">
        <v>0.02</v>
      </c>
      <c r="Y918" s="1287">
        <v>1.331</v>
      </c>
      <c r="Z918" s="1287">
        <v>0.13400000000000001</v>
      </c>
      <c r="AA918" s="1287">
        <v>0.02</v>
      </c>
      <c r="AB918" s="1287">
        <v>1.331</v>
      </c>
      <c r="AC918" s="1287">
        <v>0.13400000000000001</v>
      </c>
      <c r="AD918" s="1287">
        <v>0.02</v>
      </c>
      <c r="AE918" s="1287">
        <v>1.331</v>
      </c>
      <c r="AF918" s="1287">
        <v>0.13400000000000001</v>
      </c>
      <c r="AG918" s="1287">
        <v>0.02</v>
      </c>
      <c r="AH918" s="1287">
        <v>1.331</v>
      </c>
      <c r="AI918" s="1287">
        <v>0.13400000000000001</v>
      </c>
      <c r="AJ918" s="1287">
        <v>0.02</v>
      </c>
      <c r="AK918" s="1287">
        <v>1.331</v>
      </c>
      <c r="AL918" s="1287">
        <v>0.13400000000000001</v>
      </c>
      <c r="AM918" s="1287">
        <v>0.02</v>
      </c>
      <c r="AN918" s="1287">
        <v>1.331</v>
      </c>
      <c r="AO918" s="1287">
        <v>0.13400000000000001</v>
      </c>
      <c r="AP918" s="1287">
        <v>0.02</v>
      </c>
      <c r="AQ918" s="1287">
        <v>1.331</v>
      </c>
      <c r="AR918" s="1287">
        <v>0.13400000000000001</v>
      </c>
      <c r="AS918" s="1287">
        <v>0.02</v>
      </c>
      <c r="AT918" s="1287">
        <v>1.331</v>
      </c>
      <c r="AU918" s="1287">
        <v>0.13400000000000001</v>
      </c>
      <c r="AV918" s="1287">
        <v>0.02</v>
      </c>
      <c r="AW918" s="1287">
        <v>1.331</v>
      </c>
      <c r="AX918" s="1287">
        <v>0.13400000000000001</v>
      </c>
      <c r="AY918" s="1287">
        <v>0.02</v>
      </c>
      <c r="AZ918" s="1287">
        <v>1.331</v>
      </c>
      <c r="BA918" s="1287">
        <v>0.13400000000000001</v>
      </c>
      <c r="BB918" s="1287">
        <v>0.02</v>
      </c>
      <c r="BC918" s="1287">
        <v>1.331</v>
      </c>
      <c r="BD918" s="1287">
        <v>0.13400000000000001</v>
      </c>
      <c r="BE918" s="1287">
        <v>0.02</v>
      </c>
      <c r="BS918" s="255"/>
      <c r="BT918" s="255"/>
      <c r="BU918" s="255"/>
      <c r="BV918" s="255"/>
      <c r="BW918" s="255"/>
      <c r="BX918" s="255"/>
      <c r="BY918" s="255"/>
      <c r="BZ918" s="255"/>
      <c r="CA918" s="255"/>
      <c r="CB918" s="255"/>
      <c r="CC918" s="255"/>
      <c r="CD918" s="255"/>
      <c r="CE918" s="255"/>
      <c r="CF918" s="255"/>
      <c r="CG918" s="255"/>
      <c r="CH918" s="255"/>
      <c r="CI918" s="255"/>
      <c r="CJ918" s="255"/>
      <c r="CK918" s="255"/>
      <c r="CL918" s="255"/>
      <c r="CM918" s="255"/>
      <c r="CN918" s="255"/>
      <c r="CO918" s="255"/>
      <c r="CP918" s="255"/>
      <c r="CQ918" s="255"/>
      <c r="CR918" s="255"/>
      <c r="CS918" s="255"/>
      <c r="CT918" s="255"/>
      <c r="CU918" s="255"/>
      <c r="CV918" s="255"/>
    </row>
    <row r="919" spans="1:100" ht="16.5" customHeight="1" x14ac:dyDescent="0.3">
      <c r="A919" s="929"/>
      <c r="B919" s="920"/>
      <c r="E919" s="1371" t="s">
        <v>2239</v>
      </c>
      <c r="F919" s="1385"/>
      <c r="G919" s="1287">
        <v>2.6789999999999998</v>
      </c>
      <c r="H919" s="1287">
        <v>0.36199999999999999</v>
      </c>
      <c r="I919" s="1287">
        <v>2.1999999999999999E-2</v>
      </c>
      <c r="J919" s="1287">
        <v>2.6789999999999998</v>
      </c>
      <c r="K919" s="1287">
        <v>0.36199999999999999</v>
      </c>
      <c r="L919" s="1287">
        <v>2.1999999999999999E-2</v>
      </c>
      <c r="M919" s="1287">
        <v>2.6789999999999998</v>
      </c>
      <c r="N919" s="1287">
        <v>0.36199999999999999</v>
      </c>
      <c r="O919" s="1287">
        <v>2.1999999999999999E-2</v>
      </c>
      <c r="P919" s="1287">
        <v>2.6789999999999998</v>
      </c>
      <c r="Q919" s="1287">
        <v>0.36199999999999999</v>
      </c>
      <c r="R919" s="1287">
        <v>2.1999999999999999E-2</v>
      </c>
      <c r="S919" s="1287">
        <v>2.5270000000000001</v>
      </c>
      <c r="T919" s="1287">
        <v>0.36199999999999999</v>
      </c>
      <c r="U919" s="1287">
        <v>2.1999999999999999E-2</v>
      </c>
      <c r="V919" s="1287">
        <v>2.5009999999999999</v>
      </c>
      <c r="W919" s="1287">
        <v>0.36199999999999999</v>
      </c>
      <c r="X919" s="1287">
        <v>2.1999999999999999E-2</v>
      </c>
      <c r="Y919" s="1287">
        <v>2.5750000000000002</v>
      </c>
      <c r="Z919" s="1287">
        <v>0.36199999999999999</v>
      </c>
      <c r="AA919" s="1287">
        <v>2.1999999999999999E-2</v>
      </c>
      <c r="AB919" s="1287">
        <v>2.5750000000000002</v>
      </c>
      <c r="AC919" s="1287">
        <v>0.36199999999999999</v>
      </c>
      <c r="AD919" s="1287">
        <v>2.1999999999999999E-2</v>
      </c>
      <c r="AE919" s="1287">
        <v>2.5750000000000002</v>
      </c>
      <c r="AF919" s="1287">
        <v>0.36199999999999999</v>
      </c>
      <c r="AG919" s="1287">
        <v>2.1999999999999999E-2</v>
      </c>
      <c r="AH919" s="1287">
        <v>2.57</v>
      </c>
      <c r="AI919" s="1287">
        <v>0.36199999999999999</v>
      </c>
      <c r="AJ919" s="1287">
        <v>2.1999999999999999E-2</v>
      </c>
      <c r="AK919" s="1287">
        <v>2.552</v>
      </c>
      <c r="AL919" s="1287">
        <v>0.36199999999999999</v>
      </c>
      <c r="AM919" s="1287">
        <v>2.1999999999999999E-2</v>
      </c>
      <c r="AN919" s="1287">
        <v>2.5270000000000001</v>
      </c>
      <c r="AO919" s="1287">
        <v>0.36199999999999999</v>
      </c>
      <c r="AP919" s="1287">
        <v>2.1999999999999999E-2</v>
      </c>
      <c r="AQ919" s="1293" t="s">
        <v>158</v>
      </c>
      <c r="AR919" s="1293" t="s">
        <v>158</v>
      </c>
      <c r="AS919" s="1293" t="s">
        <v>158</v>
      </c>
      <c r="AT919" s="1293" t="s">
        <v>158</v>
      </c>
      <c r="AU919" s="1293" t="s">
        <v>158</v>
      </c>
      <c r="AV919" s="1293" t="s">
        <v>158</v>
      </c>
      <c r="AW919" s="1293" t="s">
        <v>158</v>
      </c>
      <c r="AX919" s="1293" t="s">
        <v>158</v>
      </c>
      <c r="AY919" s="1293" t="s">
        <v>158</v>
      </c>
      <c r="AZ919" s="1293" t="s">
        <v>158</v>
      </c>
      <c r="BA919" s="1293" t="s">
        <v>158</v>
      </c>
      <c r="BB919" s="1293" t="s">
        <v>158</v>
      </c>
      <c r="BC919" s="1293" t="s">
        <v>158</v>
      </c>
      <c r="BD919" s="1293" t="s">
        <v>158</v>
      </c>
      <c r="BE919" s="1293" t="s">
        <v>158</v>
      </c>
      <c r="BS919" s="255"/>
      <c r="BT919" s="255"/>
      <c r="BU919" s="255"/>
      <c r="BV919" s="255"/>
      <c r="BW919" s="255"/>
      <c r="BX919" s="255"/>
      <c r="BY919" s="255"/>
      <c r="BZ919" s="255"/>
      <c r="CA919" s="255"/>
      <c r="CB919" s="255"/>
      <c r="CC919" s="255"/>
      <c r="CD919" s="255"/>
      <c r="CE919" s="255"/>
      <c r="CF919" s="255"/>
      <c r="CG919" s="255"/>
      <c r="CH919" s="255"/>
      <c r="CI919" s="255"/>
      <c r="CJ919" s="255"/>
      <c r="CK919" s="255"/>
      <c r="CL919" s="255"/>
      <c r="CM919" s="255"/>
      <c r="CN919" s="255"/>
      <c r="CO919" s="255"/>
      <c r="CP919" s="255"/>
      <c r="CQ919" s="255"/>
      <c r="CR919" s="255"/>
      <c r="CS919" s="255"/>
      <c r="CT919" s="255"/>
      <c r="CU919" s="255"/>
      <c r="CV919" s="255"/>
    </row>
    <row r="920" spans="1:100" ht="16.5" customHeight="1" x14ac:dyDescent="0.3">
      <c r="A920" s="929"/>
      <c r="B920" s="920"/>
      <c r="E920" s="1371" t="s">
        <v>371</v>
      </c>
      <c r="F920" s="1385"/>
      <c r="G920" s="1293" t="s">
        <v>158</v>
      </c>
      <c r="H920" s="1293" t="s">
        <v>158</v>
      </c>
      <c r="I920" s="1293" t="s">
        <v>158</v>
      </c>
      <c r="J920" s="1293" t="s">
        <v>158</v>
      </c>
      <c r="K920" s="1293" t="s">
        <v>158</v>
      </c>
      <c r="L920" s="1293" t="s">
        <v>158</v>
      </c>
      <c r="M920" s="1293" t="s">
        <v>158</v>
      </c>
      <c r="N920" s="1293" t="s">
        <v>158</v>
      </c>
      <c r="O920" s="1293" t="s">
        <v>158</v>
      </c>
      <c r="P920" s="1293" t="s">
        <v>158</v>
      </c>
      <c r="Q920" s="1293" t="s">
        <v>158</v>
      </c>
      <c r="R920" s="1293" t="s">
        <v>158</v>
      </c>
      <c r="S920" s="1293" t="s">
        <v>158</v>
      </c>
      <c r="T920" s="1293" t="s">
        <v>158</v>
      </c>
      <c r="U920" s="1293" t="s">
        <v>158</v>
      </c>
      <c r="V920" s="1293" t="s">
        <v>158</v>
      </c>
      <c r="W920" s="1293" t="s">
        <v>158</v>
      </c>
      <c r="X920" s="1293" t="s">
        <v>158</v>
      </c>
      <c r="Y920" s="1293" t="s">
        <v>158</v>
      </c>
      <c r="Z920" s="1293" t="s">
        <v>158</v>
      </c>
      <c r="AA920" s="1293" t="s">
        <v>158</v>
      </c>
      <c r="AB920" s="1293" t="s">
        <v>158</v>
      </c>
      <c r="AC920" s="1293" t="s">
        <v>158</v>
      </c>
      <c r="AD920" s="1293" t="s">
        <v>158</v>
      </c>
      <c r="AE920" s="1293" t="s">
        <v>158</v>
      </c>
      <c r="AF920" s="1293" t="s">
        <v>158</v>
      </c>
      <c r="AG920" s="1293" t="s">
        <v>158</v>
      </c>
      <c r="AH920" s="1293" t="s">
        <v>158</v>
      </c>
      <c r="AI920" s="1293" t="s">
        <v>158</v>
      </c>
      <c r="AJ920" s="1293" t="s">
        <v>158</v>
      </c>
      <c r="AK920" s="1293" t="s">
        <v>158</v>
      </c>
      <c r="AL920" s="1293" t="s">
        <v>158</v>
      </c>
      <c r="AM920" s="1293" t="s">
        <v>158</v>
      </c>
      <c r="AN920" s="1293" t="s">
        <v>158</v>
      </c>
      <c r="AO920" s="1293" t="s">
        <v>158</v>
      </c>
      <c r="AP920" s="1293" t="s">
        <v>158</v>
      </c>
      <c r="AQ920" s="1287">
        <v>2.5009999999999999</v>
      </c>
      <c r="AR920" s="1287">
        <v>0.36199999999999999</v>
      </c>
      <c r="AS920" s="1287">
        <v>2.1999999999999999E-2</v>
      </c>
      <c r="AT920" s="1287">
        <v>2.5009999999999999</v>
      </c>
      <c r="AU920" s="1287">
        <v>0.36199999999999999</v>
      </c>
      <c r="AV920" s="1287">
        <v>2.1999999999999999E-2</v>
      </c>
      <c r="AW920" s="1287">
        <v>2.5009999999999999</v>
      </c>
      <c r="AX920" s="1287">
        <v>0.36199999999999999</v>
      </c>
      <c r="AY920" s="1287">
        <v>2.1999999999999999E-2</v>
      </c>
      <c r="AZ920" s="1287">
        <v>2.5009999999999999</v>
      </c>
      <c r="BA920" s="1287">
        <v>0.36199999999999999</v>
      </c>
      <c r="BB920" s="1287">
        <v>2.1999999999999999E-2</v>
      </c>
      <c r="BC920" s="1287">
        <v>2.5009999999999999</v>
      </c>
      <c r="BD920" s="1287">
        <v>0.36199999999999999</v>
      </c>
      <c r="BE920" s="1287">
        <v>2.1999999999999999E-2</v>
      </c>
      <c r="BS920" s="255"/>
      <c r="BT920" s="255"/>
      <c r="BU920" s="255"/>
      <c r="BV920" s="255"/>
      <c r="BW920" s="255"/>
      <c r="BX920" s="255"/>
      <c r="BY920" s="255"/>
      <c r="BZ920" s="255"/>
      <c r="CA920" s="255"/>
      <c r="CB920" s="255"/>
      <c r="CC920" s="255"/>
      <c r="CD920" s="255"/>
      <c r="CE920" s="255"/>
      <c r="CF920" s="255"/>
      <c r="CG920" s="255"/>
      <c r="CH920" s="255"/>
      <c r="CI920" s="255"/>
      <c r="CJ920" s="255"/>
      <c r="CK920" s="255"/>
      <c r="CL920" s="255"/>
      <c r="CM920" s="255"/>
      <c r="CN920" s="255"/>
      <c r="CO920" s="255"/>
      <c r="CP920" s="255"/>
      <c r="CQ920" s="255"/>
      <c r="CR920" s="255"/>
      <c r="CS920" s="255"/>
      <c r="CT920" s="255"/>
      <c r="CU920" s="255"/>
      <c r="CV920" s="255"/>
    </row>
    <row r="921" spans="1:100" ht="16.5" customHeight="1" x14ac:dyDescent="0.3">
      <c r="A921" s="929"/>
      <c r="B921" s="920"/>
      <c r="E921" s="1371" t="s">
        <v>241</v>
      </c>
      <c r="F921" s="1385"/>
      <c r="G921" s="1293" t="s">
        <v>158</v>
      </c>
      <c r="H921" s="1293" t="s">
        <v>158</v>
      </c>
      <c r="I921" s="1293" t="s">
        <v>158</v>
      </c>
      <c r="J921" s="1293" t="s">
        <v>158</v>
      </c>
      <c r="K921" s="1293" t="s">
        <v>158</v>
      </c>
      <c r="L921" s="1293" t="s">
        <v>158</v>
      </c>
      <c r="M921" s="1293" t="s">
        <v>158</v>
      </c>
      <c r="N921" s="1293" t="s">
        <v>158</v>
      </c>
      <c r="O921" s="1293" t="s">
        <v>158</v>
      </c>
      <c r="P921" s="1293" t="s">
        <v>158</v>
      </c>
      <c r="Q921" s="1293" t="s">
        <v>158</v>
      </c>
      <c r="R921" s="1293" t="s">
        <v>158</v>
      </c>
      <c r="S921" s="1293" t="s">
        <v>158</v>
      </c>
      <c r="T921" s="1293" t="s">
        <v>158</v>
      </c>
      <c r="U921" s="1293" t="s">
        <v>158</v>
      </c>
      <c r="V921" s="1293" t="s">
        <v>158</v>
      </c>
      <c r="W921" s="1293" t="s">
        <v>158</v>
      </c>
      <c r="X921" s="1293" t="s">
        <v>158</v>
      </c>
      <c r="Y921" s="1293" t="s">
        <v>158</v>
      </c>
      <c r="Z921" s="1293" t="s">
        <v>158</v>
      </c>
      <c r="AA921" s="1293" t="s">
        <v>158</v>
      </c>
      <c r="AB921" s="1293" t="s">
        <v>158</v>
      </c>
      <c r="AC921" s="1293" t="s">
        <v>158</v>
      </c>
      <c r="AD921" s="1293" t="s">
        <v>158</v>
      </c>
      <c r="AE921" s="1293" t="s">
        <v>158</v>
      </c>
      <c r="AF921" s="1293" t="s">
        <v>158</v>
      </c>
      <c r="AG921" s="1293" t="s">
        <v>158</v>
      </c>
      <c r="AH921" s="1293" t="s">
        <v>158</v>
      </c>
      <c r="AI921" s="1293" t="s">
        <v>158</v>
      </c>
      <c r="AJ921" s="1293" t="s">
        <v>158</v>
      </c>
      <c r="AK921" s="1293" t="s">
        <v>158</v>
      </c>
      <c r="AL921" s="1293" t="s">
        <v>158</v>
      </c>
      <c r="AM921" s="1293" t="s">
        <v>158</v>
      </c>
      <c r="AN921" s="1293" t="s">
        <v>158</v>
      </c>
      <c r="AO921" s="1293" t="s">
        <v>158</v>
      </c>
      <c r="AP921" s="1293" t="s">
        <v>158</v>
      </c>
      <c r="AQ921" s="1287">
        <v>2.4249999999999998</v>
      </c>
      <c r="AR921" s="1287">
        <v>0.36199999999999999</v>
      </c>
      <c r="AS921" s="1287">
        <v>2.1999999999999999E-2</v>
      </c>
      <c r="AT921" s="1287">
        <v>2.4249999999999998</v>
      </c>
      <c r="AU921" s="1287">
        <v>0.36199999999999999</v>
      </c>
      <c r="AV921" s="1287">
        <v>2.1999999999999999E-2</v>
      </c>
      <c r="AW921" s="1287">
        <v>2.4249999999999998</v>
      </c>
      <c r="AX921" s="1287">
        <v>0.36199999999999999</v>
      </c>
      <c r="AY921" s="1287">
        <v>2.1999999999999999E-2</v>
      </c>
      <c r="AZ921" s="1287">
        <v>2.4249999999999998</v>
      </c>
      <c r="BA921" s="1287">
        <v>0.36199999999999999</v>
      </c>
      <c r="BB921" s="1287">
        <v>2.1999999999999999E-2</v>
      </c>
      <c r="BC921" s="1287">
        <v>2.4249999999999998</v>
      </c>
      <c r="BD921" s="1287">
        <v>0.36199999999999999</v>
      </c>
      <c r="BE921" s="1287">
        <v>2.1999999999999999E-2</v>
      </c>
      <c r="BS921" s="255"/>
      <c r="BT921" s="255"/>
      <c r="BU921" s="255"/>
      <c r="BV921" s="255"/>
      <c r="BW921" s="255"/>
      <c r="BX921" s="255"/>
      <c r="BY921" s="255"/>
      <c r="BZ921" s="255"/>
      <c r="CA921" s="255"/>
      <c r="CB921" s="255"/>
      <c r="CC921" s="255"/>
      <c r="CD921" s="255"/>
      <c r="CE921" s="255"/>
      <c r="CF921" s="255"/>
      <c r="CG921" s="255"/>
      <c r="CH921" s="255"/>
      <c r="CI921" s="255"/>
      <c r="CJ921" s="255"/>
      <c r="CK921" s="255"/>
      <c r="CL921" s="255"/>
      <c r="CM921" s="255"/>
      <c r="CN921" s="255"/>
      <c r="CO921" s="255"/>
      <c r="CP921" s="255"/>
      <c r="CQ921" s="255"/>
      <c r="CR921" s="255"/>
      <c r="CS921" s="255"/>
      <c r="CT921" s="255"/>
      <c r="CU921" s="255"/>
      <c r="CV921" s="255"/>
    </row>
    <row r="922" spans="1:100" ht="16.5" customHeight="1" x14ac:dyDescent="0.3">
      <c r="A922" s="929"/>
      <c r="B922" s="920"/>
      <c r="E922" s="1371" t="s">
        <v>511</v>
      </c>
      <c r="F922" s="1385"/>
      <c r="G922" s="1293" t="s">
        <v>158</v>
      </c>
      <c r="H922" s="1293" t="s">
        <v>158</v>
      </c>
      <c r="I922" s="1293" t="s">
        <v>158</v>
      </c>
      <c r="J922" s="1293" t="s">
        <v>158</v>
      </c>
      <c r="K922" s="1293" t="s">
        <v>158</v>
      </c>
      <c r="L922" s="1293" t="s">
        <v>158</v>
      </c>
      <c r="M922" s="1293" t="s">
        <v>158</v>
      </c>
      <c r="N922" s="1293" t="s">
        <v>158</v>
      </c>
      <c r="O922" s="1293" t="s">
        <v>158</v>
      </c>
      <c r="P922" s="1293" t="s">
        <v>158</v>
      </c>
      <c r="Q922" s="1293" t="s">
        <v>158</v>
      </c>
      <c r="R922" s="1293" t="s">
        <v>158</v>
      </c>
      <c r="S922" s="1293" t="s">
        <v>158</v>
      </c>
      <c r="T922" s="1293" t="s">
        <v>158</v>
      </c>
      <c r="U922" s="1293" t="s">
        <v>158</v>
      </c>
      <c r="V922" s="1293" t="s">
        <v>158</v>
      </c>
      <c r="W922" s="1293" t="s">
        <v>158</v>
      </c>
      <c r="X922" s="1293" t="s">
        <v>158</v>
      </c>
      <c r="Y922" s="1293" t="s">
        <v>158</v>
      </c>
      <c r="Z922" s="1293" t="s">
        <v>158</v>
      </c>
      <c r="AA922" s="1293" t="s">
        <v>158</v>
      </c>
      <c r="AB922" s="1293" t="s">
        <v>158</v>
      </c>
      <c r="AC922" s="1293" t="s">
        <v>158</v>
      </c>
      <c r="AD922" s="1293" t="s">
        <v>158</v>
      </c>
      <c r="AE922" s="1293" t="s">
        <v>158</v>
      </c>
      <c r="AF922" s="1293" t="s">
        <v>158</v>
      </c>
      <c r="AG922" s="1293" t="s">
        <v>158</v>
      </c>
      <c r="AH922" s="1293" t="s">
        <v>158</v>
      </c>
      <c r="AI922" s="1293" t="s">
        <v>158</v>
      </c>
      <c r="AJ922" s="1293" t="s">
        <v>158</v>
      </c>
      <c r="AK922" s="1293" t="s">
        <v>158</v>
      </c>
      <c r="AL922" s="1293" t="s">
        <v>158</v>
      </c>
      <c r="AM922" s="1293" t="s">
        <v>158</v>
      </c>
      <c r="AN922" s="1293" t="s">
        <v>158</v>
      </c>
      <c r="AO922" s="1293" t="s">
        <v>158</v>
      </c>
      <c r="AP922" s="1293" t="s">
        <v>158</v>
      </c>
      <c r="AQ922" s="1287">
        <v>2.1709999999999998</v>
      </c>
      <c r="AR922" s="1287">
        <v>0.36199999999999999</v>
      </c>
      <c r="AS922" s="1287">
        <v>2.1999999999999999E-2</v>
      </c>
      <c r="AT922" s="1287">
        <v>2.1709999999999998</v>
      </c>
      <c r="AU922" s="1287">
        <v>0.36199999999999999</v>
      </c>
      <c r="AV922" s="1287">
        <v>2.1999999999999999E-2</v>
      </c>
      <c r="AW922" s="1287">
        <v>2.1709999999999998</v>
      </c>
      <c r="AX922" s="1287">
        <v>0.36199999999999999</v>
      </c>
      <c r="AY922" s="1287">
        <v>2.1999999999999999E-2</v>
      </c>
      <c r="AZ922" s="1287">
        <v>2.1709999999999998</v>
      </c>
      <c r="BA922" s="1287">
        <v>0.36199999999999999</v>
      </c>
      <c r="BB922" s="1287">
        <v>2.1999999999999999E-2</v>
      </c>
      <c r="BC922" s="1287">
        <v>2.1709999999999998</v>
      </c>
      <c r="BD922" s="1287">
        <v>0.36199999999999999</v>
      </c>
      <c r="BE922" s="1287">
        <v>2.1999999999999999E-2</v>
      </c>
      <c r="BS922" s="255"/>
      <c r="BT922" s="255"/>
      <c r="BU922" s="255"/>
      <c r="BV922" s="255"/>
      <c r="BW922" s="255"/>
      <c r="BX922" s="255"/>
      <c r="BY922" s="255"/>
      <c r="BZ922" s="255"/>
      <c r="CA922" s="255"/>
      <c r="CB922" s="255"/>
      <c r="CC922" s="255"/>
      <c r="CD922" s="255"/>
      <c r="CE922" s="255"/>
      <c r="CF922" s="255"/>
      <c r="CG922" s="255"/>
      <c r="CH922" s="255"/>
      <c r="CI922" s="255"/>
      <c r="CJ922" s="255"/>
      <c r="CK922" s="255"/>
      <c r="CL922" s="255"/>
      <c r="CM922" s="255"/>
      <c r="CN922" s="255"/>
      <c r="CO922" s="255"/>
      <c r="CP922" s="255"/>
      <c r="CQ922" s="255"/>
      <c r="CR922" s="255"/>
      <c r="CS922" s="255"/>
      <c r="CT922" s="255"/>
      <c r="CU922" s="255"/>
      <c r="CV922" s="255"/>
    </row>
    <row r="923" spans="1:100" ht="16.5" customHeight="1" x14ac:dyDescent="0.3">
      <c r="A923" s="929"/>
      <c r="B923" s="920"/>
      <c r="E923" s="1371" t="s">
        <v>512</v>
      </c>
      <c r="F923" s="1385"/>
      <c r="G923" s="1293" t="s">
        <v>158</v>
      </c>
      <c r="H923" s="1293" t="s">
        <v>158</v>
      </c>
      <c r="I923" s="1293" t="s">
        <v>158</v>
      </c>
      <c r="J923" s="1293" t="s">
        <v>158</v>
      </c>
      <c r="K923" s="1293" t="s">
        <v>158</v>
      </c>
      <c r="L923" s="1293" t="s">
        <v>158</v>
      </c>
      <c r="M923" s="1293" t="s">
        <v>158</v>
      </c>
      <c r="N923" s="1293" t="s">
        <v>158</v>
      </c>
      <c r="O923" s="1293" t="s">
        <v>158</v>
      </c>
      <c r="P923" s="1293" t="s">
        <v>158</v>
      </c>
      <c r="Q923" s="1293" t="s">
        <v>158</v>
      </c>
      <c r="R923" s="1293" t="s">
        <v>158</v>
      </c>
      <c r="S923" s="1293" t="s">
        <v>158</v>
      </c>
      <c r="T923" s="1293" t="s">
        <v>158</v>
      </c>
      <c r="U923" s="1293" t="s">
        <v>158</v>
      </c>
      <c r="V923" s="1293" t="s">
        <v>158</v>
      </c>
      <c r="W923" s="1293" t="s">
        <v>158</v>
      </c>
      <c r="X923" s="1293" t="s">
        <v>158</v>
      </c>
      <c r="Y923" s="1293" t="s">
        <v>158</v>
      </c>
      <c r="Z923" s="1293" t="s">
        <v>158</v>
      </c>
      <c r="AA923" s="1293" t="s">
        <v>158</v>
      </c>
      <c r="AB923" s="1293" t="s">
        <v>158</v>
      </c>
      <c r="AC923" s="1293" t="s">
        <v>158</v>
      </c>
      <c r="AD923" s="1293" t="s">
        <v>158</v>
      </c>
      <c r="AE923" s="1293" t="s">
        <v>158</v>
      </c>
      <c r="AF923" s="1293" t="s">
        <v>158</v>
      </c>
      <c r="AG923" s="1293" t="s">
        <v>158</v>
      </c>
      <c r="AH923" s="1293" t="s">
        <v>158</v>
      </c>
      <c r="AI923" s="1293" t="s">
        <v>158</v>
      </c>
      <c r="AJ923" s="1293" t="s">
        <v>158</v>
      </c>
      <c r="AK923" s="1293" t="s">
        <v>158</v>
      </c>
      <c r="AL923" s="1293" t="s">
        <v>158</v>
      </c>
      <c r="AM923" s="1293" t="s">
        <v>158</v>
      </c>
      <c r="AN923" s="1293" t="s">
        <v>158</v>
      </c>
      <c r="AO923" s="1293" t="s">
        <v>158</v>
      </c>
      <c r="AP923" s="1293" t="s">
        <v>158</v>
      </c>
      <c r="AQ923" s="1287">
        <v>1.917</v>
      </c>
      <c r="AR923" s="1287">
        <v>0.36199999999999999</v>
      </c>
      <c r="AS923" s="1287">
        <v>2.1999999999999999E-2</v>
      </c>
      <c r="AT923" s="1287">
        <v>1.9159999999999999</v>
      </c>
      <c r="AU923" s="1287">
        <v>0.36199999999999999</v>
      </c>
      <c r="AV923" s="1287">
        <v>2.1999999999999999E-2</v>
      </c>
      <c r="AW923" s="1287">
        <v>1.917</v>
      </c>
      <c r="AX923" s="1287">
        <v>0.36199999999999999</v>
      </c>
      <c r="AY923" s="1287">
        <v>2.1999999999999999E-2</v>
      </c>
      <c r="AZ923" s="1287">
        <v>1.917</v>
      </c>
      <c r="BA923" s="1287">
        <v>0.36199999999999999</v>
      </c>
      <c r="BB923" s="1287">
        <v>2.1999999999999999E-2</v>
      </c>
      <c r="BC923" s="1287">
        <v>1.9159999999999999</v>
      </c>
      <c r="BD923" s="1287">
        <v>0.36199999999999999</v>
      </c>
      <c r="BE923" s="1287">
        <v>2.1999999999999999E-2</v>
      </c>
      <c r="BS923" s="255"/>
      <c r="BT923" s="255"/>
      <c r="BU923" s="255"/>
      <c r="BV923" s="255"/>
      <c r="BW923" s="255"/>
      <c r="BX923" s="255"/>
      <c r="BY923" s="255"/>
      <c r="BZ923" s="255"/>
      <c r="CA923" s="255"/>
      <c r="CB923" s="255"/>
      <c r="CC923" s="255"/>
      <c r="CD923" s="255"/>
      <c r="CE923" s="255"/>
      <c r="CF923" s="255"/>
      <c r="CG923" s="255"/>
      <c r="CH923" s="255"/>
      <c r="CI923" s="255"/>
      <c r="CJ923" s="255"/>
      <c r="CK923" s="255"/>
      <c r="CL923" s="255"/>
      <c r="CM923" s="255"/>
      <c r="CN923" s="255"/>
      <c r="CO923" s="255"/>
      <c r="CP923" s="255"/>
      <c r="CQ923" s="255"/>
      <c r="CR923" s="255"/>
      <c r="CS923" s="255"/>
      <c r="CT923" s="255"/>
      <c r="CU923" s="255"/>
      <c r="CV923" s="255"/>
    </row>
    <row r="924" spans="1:100" ht="16.5" customHeight="1" x14ac:dyDescent="0.3">
      <c r="A924" s="929"/>
      <c r="B924" s="920"/>
      <c r="E924" s="1371" t="s">
        <v>513</v>
      </c>
      <c r="F924" s="1385"/>
      <c r="G924" s="1293" t="s">
        <v>158</v>
      </c>
      <c r="H924" s="1293" t="s">
        <v>158</v>
      </c>
      <c r="I924" s="1293" t="s">
        <v>158</v>
      </c>
      <c r="J924" s="1293" t="s">
        <v>158</v>
      </c>
      <c r="K924" s="1293" t="s">
        <v>158</v>
      </c>
      <c r="L924" s="1293" t="s">
        <v>158</v>
      </c>
      <c r="M924" s="1293" t="s">
        <v>158</v>
      </c>
      <c r="N924" s="1293" t="s">
        <v>158</v>
      </c>
      <c r="O924" s="1293" t="s">
        <v>158</v>
      </c>
      <c r="P924" s="1293" t="s">
        <v>158</v>
      </c>
      <c r="Q924" s="1293" t="s">
        <v>158</v>
      </c>
      <c r="R924" s="1293" t="s">
        <v>158</v>
      </c>
      <c r="S924" s="1293" t="s">
        <v>158</v>
      </c>
      <c r="T924" s="1293" t="s">
        <v>158</v>
      </c>
      <c r="U924" s="1293" t="s">
        <v>158</v>
      </c>
      <c r="V924" s="1293" t="s">
        <v>158</v>
      </c>
      <c r="W924" s="1293" t="s">
        <v>158</v>
      </c>
      <c r="X924" s="1293" t="s">
        <v>158</v>
      </c>
      <c r="Y924" s="1293" t="s">
        <v>158</v>
      </c>
      <c r="Z924" s="1293" t="s">
        <v>158</v>
      </c>
      <c r="AA924" s="1293" t="s">
        <v>158</v>
      </c>
      <c r="AB924" s="1293" t="s">
        <v>158</v>
      </c>
      <c r="AC924" s="1293" t="s">
        <v>158</v>
      </c>
      <c r="AD924" s="1293" t="s">
        <v>158</v>
      </c>
      <c r="AE924" s="1293" t="s">
        <v>158</v>
      </c>
      <c r="AF924" s="1293" t="s">
        <v>158</v>
      </c>
      <c r="AG924" s="1293" t="s">
        <v>158</v>
      </c>
      <c r="AH924" s="1293" t="s">
        <v>158</v>
      </c>
      <c r="AI924" s="1293" t="s">
        <v>158</v>
      </c>
      <c r="AJ924" s="1293" t="s">
        <v>158</v>
      </c>
      <c r="AK924" s="1293" t="s">
        <v>158</v>
      </c>
      <c r="AL924" s="1293" t="s">
        <v>158</v>
      </c>
      <c r="AM924" s="1293" t="s">
        <v>158</v>
      </c>
      <c r="AN924" s="1293" t="s">
        <v>158</v>
      </c>
      <c r="AO924" s="1293" t="s">
        <v>158</v>
      </c>
      <c r="AP924" s="1293" t="s">
        <v>158</v>
      </c>
      <c r="AQ924" s="1287">
        <v>0.13700000000000001</v>
      </c>
      <c r="AR924" s="1287">
        <v>0.36199999999999999</v>
      </c>
      <c r="AS924" s="1287">
        <v>2.1999999999999999E-2</v>
      </c>
      <c r="AT924" s="1287">
        <v>0.13600000000000001</v>
      </c>
      <c r="AU924" s="1287">
        <v>0.36199999999999999</v>
      </c>
      <c r="AV924" s="1287">
        <v>2.1999999999999999E-2</v>
      </c>
      <c r="AW924" s="1287">
        <v>0.13700000000000001</v>
      </c>
      <c r="AX924" s="1287">
        <v>0.36199999999999999</v>
      </c>
      <c r="AY924" s="1287">
        <v>2.1999999999999999E-2</v>
      </c>
      <c r="AZ924" s="1287">
        <v>0.13700000000000001</v>
      </c>
      <c r="BA924" s="1287">
        <v>0.36199999999999999</v>
      </c>
      <c r="BB924" s="1287">
        <v>2.1999999999999999E-2</v>
      </c>
      <c r="BC924" s="1287">
        <v>0.13600000000000001</v>
      </c>
      <c r="BD924" s="1287">
        <v>0.36199999999999999</v>
      </c>
      <c r="BE924" s="1287">
        <v>2.1999999999999999E-2</v>
      </c>
      <c r="BS924" s="255"/>
      <c r="BT924" s="255"/>
      <c r="BU924" s="255"/>
      <c r="BV924" s="255"/>
      <c r="BW924" s="255"/>
      <c r="BX924" s="255"/>
      <c r="BY924" s="255"/>
      <c r="BZ924" s="255"/>
      <c r="CA924" s="255"/>
      <c r="CB924" s="255"/>
      <c r="CC924" s="255"/>
      <c r="CD924" s="255"/>
      <c r="CE924" s="255"/>
      <c r="CF924" s="255"/>
      <c r="CG924" s="255"/>
      <c r="CH924" s="255"/>
      <c r="CI924" s="255"/>
      <c r="CJ924" s="255"/>
      <c r="CK924" s="255"/>
      <c r="CL924" s="255"/>
      <c r="CM924" s="255"/>
      <c r="CN924" s="255"/>
      <c r="CO924" s="255"/>
      <c r="CP924" s="255"/>
      <c r="CQ924" s="255"/>
      <c r="CR924" s="255"/>
      <c r="CS924" s="255"/>
      <c r="CT924" s="255"/>
      <c r="CU924" s="255"/>
      <c r="CV924" s="255"/>
    </row>
    <row r="925" spans="1:100" ht="16.5" customHeight="1" x14ac:dyDescent="0.3">
      <c r="A925" s="929"/>
      <c r="B925" s="920"/>
      <c r="E925" s="1371" t="s">
        <v>2240</v>
      </c>
      <c r="F925" s="1385"/>
      <c r="G925" s="1287">
        <v>2.1739999999999999</v>
      </c>
      <c r="H925" s="1287">
        <v>0.314</v>
      </c>
      <c r="I925" s="1287">
        <v>1.9E-2</v>
      </c>
      <c r="J925" s="1287">
        <v>2.1739999999999999</v>
      </c>
      <c r="K925" s="1287">
        <v>0.314</v>
      </c>
      <c r="L925" s="1287">
        <v>1.9E-2</v>
      </c>
      <c r="M925" s="1287">
        <v>2.1739999999999999</v>
      </c>
      <c r="N925" s="1287">
        <v>0.314</v>
      </c>
      <c r="O925" s="1287">
        <v>1.9E-2</v>
      </c>
      <c r="P925" s="1287">
        <v>2.1739999999999999</v>
      </c>
      <c r="Q925" s="1287">
        <v>0.314</v>
      </c>
      <c r="R925" s="1287">
        <v>1.9E-2</v>
      </c>
      <c r="S925" s="1287">
        <v>2.089</v>
      </c>
      <c r="T925" s="1287">
        <v>0.314</v>
      </c>
      <c r="U925" s="1287">
        <v>1.9E-2</v>
      </c>
      <c r="V925" s="1287">
        <v>2.085</v>
      </c>
      <c r="W925" s="1287">
        <v>0.314</v>
      </c>
      <c r="X925" s="1287">
        <v>1.9E-2</v>
      </c>
      <c r="Y925" s="1287">
        <v>2.089</v>
      </c>
      <c r="Z925" s="1287">
        <v>0.314</v>
      </c>
      <c r="AA925" s="1287">
        <v>1.9E-2</v>
      </c>
      <c r="AB925" s="1287">
        <v>2.089</v>
      </c>
      <c r="AC925" s="1287">
        <v>0.314</v>
      </c>
      <c r="AD925" s="1287">
        <v>1.9E-2</v>
      </c>
      <c r="AE925" s="1287">
        <v>2.089</v>
      </c>
      <c r="AF925" s="1287">
        <v>0.314</v>
      </c>
      <c r="AG925" s="1287">
        <v>1.9E-2</v>
      </c>
      <c r="AH925" s="1287">
        <v>2.081</v>
      </c>
      <c r="AI925" s="1287">
        <v>0.314</v>
      </c>
      <c r="AJ925" s="1287">
        <v>1.9E-2</v>
      </c>
      <c r="AK925" s="1287">
        <v>2.0649999999999999</v>
      </c>
      <c r="AL925" s="1287">
        <v>0.314</v>
      </c>
      <c r="AM925" s="1287">
        <v>1.9E-2</v>
      </c>
      <c r="AN925" s="1287">
        <v>2.044</v>
      </c>
      <c r="AO925" s="1287">
        <v>0.314</v>
      </c>
      <c r="AP925" s="1287">
        <v>1.9E-2</v>
      </c>
      <c r="AQ925" s="1293" t="s">
        <v>158</v>
      </c>
      <c r="AR925" s="1293" t="s">
        <v>158</v>
      </c>
      <c r="AS925" s="1293" t="s">
        <v>158</v>
      </c>
      <c r="AT925" s="1293" t="s">
        <v>158</v>
      </c>
      <c r="AU925" s="1293" t="s">
        <v>158</v>
      </c>
      <c r="AV925" s="1293" t="s">
        <v>158</v>
      </c>
      <c r="AW925" s="1293" t="s">
        <v>158</v>
      </c>
      <c r="AX925" s="1293" t="s">
        <v>158</v>
      </c>
      <c r="AY925" s="1293" t="s">
        <v>158</v>
      </c>
      <c r="AZ925" s="1293" t="s">
        <v>158</v>
      </c>
      <c r="BA925" s="1293" t="s">
        <v>158</v>
      </c>
      <c r="BB925" s="1293" t="s">
        <v>158</v>
      </c>
      <c r="BC925" s="1293" t="s">
        <v>158</v>
      </c>
      <c r="BD925" s="1293" t="s">
        <v>158</v>
      </c>
      <c r="BE925" s="1293" t="s">
        <v>158</v>
      </c>
      <c r="BS925" s="255"/>
      <c r="BT925" s="255"/>
      <c r="BU925" s="255"/>
      <c r="BV925" s="255"/>
      <c r="BW925" s="255"/>
      <c r="BX925" s="255"/>
      <c r="BY925" s="255"/>
      <c r="BZ925" s="255"/>
      <c r="CA925" s="255"/>
      <c r="CB925" s="255"/>
      <c r="CC925" s="255"/>
      <c r="CD925" s="255"/>
      <c r="CE925" s="255"/>
      <c r="CF925" s="255"/>
      <c r="CG925" s="255"/>
      <c r="CH925" s="255"/>
      <c r="CI925" s="255"/>
      <c r="CJ925" s="255"/>
      <c r="CK925" s="255"/>
      <c r="CL925" s="255"/>
      <c r="CM925" s="255"/>
      <c r="CN925" s="255"/>
      <c r="CO925" s="255"/>
      <c r="CP925" s="255"/>
      <c r="CQ925" s="255"/>
      <c r="CR925" s="255"/>
      <c r="CS925" s="255"/>
      <c r="CT925" s="255"/>
      <c r="CU925" s="255"/>
      <c r="CV925" s="255"/>
    </row>
    <row r="926" spans="1:100" ht="16.5" customHeight="1" x14ac:dyDescent="0.3">
      <c r="A926" s="929"/>
      <c r="B926" s="920"/>
      <c r="E926" s="1371" t="s">
        <v>510</v>
      </c>
      <c r="F926" s="1385"/>
      <c r="G926" s="1293" t="s">
        <v>158</v>
      </c>
      <c r="H926" s="1293" t="s">
        <v>158</v>
      </c>
      <c r="I926" s="1293" t="s">
        <v>158</v>
      </c>
      <c r="J926" s="1293" t="s">
        <v>158</v>
      </c>
      <c r="K926" s="1293" t="s">
        <v>158</v>
      </c>
      <c r="L926" s="1293" t="s">
        <v>158</v>
      </c>
      <c r="M926" s="1293" t="s">
        <v>158</v>
      </c>
      <c r="N926" s="1293" t="s">
        <v>158</v>
      </c>
      <c r="O926" s="1293" t="s">
        <v>158</v>
      </c>
      <c r="P926" s="1293" t="s">
        <v>158</v>
      </c>
      <c r="Q926" s="1293" t="s">
        <v>158</v>
      </c>
      <c r="R926" s="1293" t="s">
        <v>158</v>
      </c>
      <c r="S926" s="1293" t="s">
        <v>158</v>
      </c>
      <c r="T926" s="1293" t="s">
        <v>158</v>
      </c>
      <c r="U926" s="1293" t="s">
        <v>158</v>
      </c>
      <c r="V926" s="1293" t="s">
        <v>158</v>
      </c>
      <c r="W926" s="1293" t="s">
        <v>158</v>
      </c>
      <c r="X926" s="1293" t="s">
        <v>158</v>
      </c>
      <c r="Y926" s="1293" t="s">
        <v>158</v>
      </c>
      <c r="Z926" s="1293" t="s">
        <v>158</v>
      </c>
      <c r="AA926" s="1293" t="s">
        <v>158</v>
      </c>
      <c r="AB926" s="1293" t="s">
        <v>158</v>
      </c>
      <c r="AC926" s="1293" t="s">
        <v>158</v>
      </c>
      <c r="AD926" s="1293" t="s">
        <v>158</v>
      </c>
      <c r="AE926" s="1293" t="s">
        <v>158</v>
      </c>
      <c r="AF926" s="1293" t="s">
        <v>158</v>
      </c>
      <c r="AG926" s="1293" t="s">
        <v>158</v>
      </c>
      <c r="AH926" s="1293" t="s">
        <v>158</v>
      </c>
      <c r="AI926" s="1293" t="s">
        <v>158</v>
      </c>
      <c r="AJ926" s="1293" t="s">
        <v>158</v>
      </c>
      <c r="AK926" s="1293" t="s">
        <v>158</v>
      </c>
      <c r="AL926" s="1293" t="s">
        <v>158</v>
      </c>
      <c r="AM926" s="1293" t="s">
        <v>158</v>
      </c>
      <c r="AN926" s="1293" t="s">
        <v>158</v>
      </c>
      <c r="AO926" s="1293" t="s">
        <v>158</v>
      </c>
      <c r="AP926" s="1293" t="s">
        <v>158</v>
      </c>
      <c r="AQ926" s="1287">
        <v>2.0649999999999999</v>
      </c>
      <c r="AR926" s="1287">
        <v>0.314</v>
      </c>
      <c r="AS926" s="1287">
        <v>1.9E-2</v>
      </c>
      <c r="AT926" s="1287">
        <v>2.0649999999999999</v>
      </c>
      <c r="AU926" s="1287">
        <v>0.314</v>
      </c>
      <c r="AV926" s="1287">
        <v>1.9E-2</v>
      </c>
      <c r="AW926" s="1287">
        <v>2.0649999999999999</v>
      </c>
      <c r="AX926" s="1287">
        <v>0.314</v>
      </c>
      <c r="AY926" s="1287">
        <v>1.9E-2</v>
      </c>
      <c r="AZ926" s="1287">
        <v>2.0649999999999999</v>
      </c>
      <c r="BA926" s="1287">
        <v>0.314</v>
      </c>
      <c r="BB926" s="1287">
        <v>1.9E-2</v>
      </c>
      <c r="BC926" s="1287">
        <v>2.0649999999999999</v>
      </c>
      <c r="BD926" s="1287">
        <v>0.314</v>
      </c>
      <c r="BE926" s="1287">
        <v>1.9E-2</v>
      </c>
      <c r="BS926" s="255"/>
      <c r="BT926" s="255"/>
      <c r="BU926" s="255"/>
      <c r="BV926" s="255"/>
      <c r="BW926" s="255"/>
      <c r="BX926" s="255"/>
      <c r="BY926" s="255"/>
      <c r="BZ926" s="255"/>
      <c r="CA926" s="255"/>
      <c r="CB926" s="255"/>
      <c r="CC926" s="255"/>
      <c r="CD926" s="255"/>
      <c r="CE926" s="255"/>
      <c r="CF926" s="255"/>
      <c r="CG926" s="255"/>
      <c r="CH926" s="255"/>
      <c r="CI926" s="255"/>
      <c r="CJ926" s="255"/>
      <c r="CK926" s="255"/>
      <c r="CL926" s="255"/>
      <c r="CM926" s="255"/>
      <c r="CN926" s="255"/>
      <c r="CO926" s="255"/>
      <c r="CP926" s="255"/>
      <c r="CQ926" s="255"/>
      <c r="CR926" s="255"/>
      <c r="CS926" s="255"/>
      <c r="CT926" s="255"/>
      <c r="CU926" s="255"/>
      <c r="CV926" s="255"/>
    </row>
    <row r="927" spans="1:100" ht="16.5" customHeight="1" x14ac:dyDescent="0.3">
      <c r="A927" s="929"/>
      <c r="B927" s="920"/>
      <c r="E927" s="1371" t="s">
        <v>33</v>
      </c>
      <c r="F927" s="1385"/>
      <c r="G927" s="1293" t="s">
        <v>158</v>
      </c>
      <c r="H927" s="1293" t="s">
        <v>158</v>
      </c>
      <c r="I927" s="1293" t="s">
        <v>158</v>
      </c>
      <c r="J927" s="1293" t="s">
        <v>158</v>
      </c>
      <c r="K927" s="1293" t="s">
        <v>158</v>
      </c>
      <c r="L927" s="1293" t="s">
        <v>158</v>
      </c>
      <c r="M927" s="1293" t="s">
        <v>158</v>
      </c>
      <c r="N927" s="1293" t="s">
        <v>158</v>
      </c>
      <c r="O927" s="1293" t="s">
        <v>158</v>
      </c>
      <c r="P927" s="1293" t="s">
        <v>158</v>
      </c>
      <c r="Q927" s="1293" t="s">
        <v>158</v>
      </c>
      <c r="R927" s="1293" t="s">
        <v>158</v>
      </c>
      <c r="S927" s="1293" t="s">
        <v>158</v>
      </c>
      <c r="T927" s="1293" t="s">
        <v>158</v>
      </c>
      <c r="U927" s="1293" t="s">
        <v>158</v>
      </c>
      <c r="V927" s="1293" t="s">
        <v>158</v>
      </c>
      <c r="W927" s="1293" t="s">
        <v>158</v>
      </c>
      <c r="X927" s="1293" t="s">
        <v>158</v>
      </c>
      <c r="Y927" s="1293" t="s">
        <v>158</v>
      </c>
      <c r="Z927" s="1293" t="s">
        <v>158</v>
      </c>
      <c r="AA927" s="1293" t="s">
        <v>158</v>
      </c>
      <c r="AB927" s="1293" t="s">
        <v>158</v>
      </c>
      <c r="AC927" s="1293" t="s">
        <v>158</v>
      </c>
      <c r="AD927" s="1293" t="s">
        <v>158</v>
      </c>
      <c r="AE927" s="1293" t="s">
        <v>158</v>
      </c>
      <c r="AF927" s="1293" t="s">
        <v>158</v>
      </c>
      <c r="AG927" s="1293" t="s">
        <v>158</v>
      </c>
      <c r="AH927" s="1293" t="s">
        <v>158</v>
      </c>
      <c r="AI927" s="1293" t="s">
        <v>158</v>
      </c>
      <c r="AJ927" s="1293" t="s">
        <v>158</v>
      </c>
      <c r="AK927" s="1293" t="s">
        <v>158</v>
      </c>
      <c r="AL927" s="1293" t="s">
        <v>158</v>
      </c>
      <c r="AM927" s="1293" t="s">
        <v>158</v>
      </c>
      <c r="AN927" s="1293" t="s">
        <v>158</v>
      </c>
      <c r="AO927" s="1293" t="s">
        <v>158</v>
      </c>
      <c r="AP927" s="1293" t="s">
        <v>158</v>
      </c>
      <c r="AQ927" s="1287">
        <v>1.9570000000000001</v>
      </c>
      <c r="AR927" s="1287">
        <v>0.314</v>
      </c>
      <c r="AS927" s="1287">
        <v>1.9E-2</v>
      </c>
      <c r="AT927" s="1287">
        <v>1.9570000000000001</v>
      </c>
      <c r="AU927" s="1287">
        <v>0.314</v>
      </c>
      <c r="AV927" s="1287">
        <v>1.9E-2</v>
      </c>
      <c r="AW927" s="1287">
        <v>1.9570000000000001</v>
      </c>
      <c r="AX927" s="1287">
        <v>0.314</v>
      </c>
      <c r="AY927" s="1287">
        <v>1.9E-2</v>
      </c>
      <c r="AZ927" s="1287">
        <v>1.9570000000000001</v>
      </c>
      <c r="BA927" s="1287">
        <v>0.314</v>
      </c>
      <c r="BB927" s="1287">
        <v>1.9E-2</v>
      </c>
      <c r="BC927" s="1287">
        <v>1.9570000000000001</v>
      </c>
      <c r="BD927" s="1287">
        <v>0.314</v>
      </c>
      <c r="BE927" s="1287">
        <v>1.9E-2</v>
      </c>
      <c r="BS927" s="255"/>
      <c r="BT927" s="255"/>
      <c r="BU927" s="255"/>
      <c r="BV927" s="255"/>
      <c r="BW927" s="255"/>
      <c r="BX927" s="255"/>
      <c r="BY927" s="255"/>
      <c r="BZ927" s="255"/>
      <c r="CA927" s="255"/>
      <c r="CB927" s="255"/>
      <c r="CC927" s="255"/>
      <c r="CD927" s="255"/>
      <c r="CE927" s="255"/>
      <c r="CF927" s="255"/>
      <c r="CG927" s="255"/>
      <c r="CH927" s="255"/>
      <c r="CI927" s="255"/>
      <c r="CJ927" s="255"/>
      <c r="CK927" s="255"/>
      <c r="CL927" s="255"/>
      <c r="CM927" s="255"/>
      <c r="CN927" s="255"/>
      <c r="CO927" s="255"/>
      <c r="CP927" s="255"/>
      <c r="CQ927" s="255"/>
      <c r="CR927" s="255"/>
      <c r="CS927" s="255"/>
      <c r="CT927" s="255"/>
      <c r="CU927" s="255"/>
      <c r="CV927" s="255"/>
    </row>
    <row r="928" spans="1:100" ht="16.5" customHeight="1" x14ac:dyDescent="0.3">
      <c r="A928" s="929"/>
      <c r="B928" s="920"/>
      <c r="E928" s="1371" t="s">
        <v>34</v>
      </c>
      <c r="F928" s="1385"/>
      <c r="G928" s="1293" t="s">
        <v>158</v>
      </c>
      <c r="H928" s="1293" t="s">
        <v>158</v>
      </c>
      <c r="I928" s="1293" t="s">
        <v>158</v>
      </c>
      <c r="J928" s="1293" t="s">
        <v>158</v>
      </c>
      <c r="K928" s="1293" t="s">
        <v>158</v>
      </c>
      <c r="L928" s="1293" t="s">
        <v>158</v>
      </c>
      <c r="M928" s="1293" t="s">
        <v>158</v>
      </c>
      <c r="N928" s="1293" t="s">
        <v>158</v>
      </c>
      <c r="O928" s="1293" t="s">
        <v>158</v>
      </c>
      <c r="P928" s="1293" t="s">
        <v>158</v>
      </c>
      <c r="Q928" s="1293" t="s">
        <v>158</v>
      </c>
      <c r="R928" s="1293" t="s">
        <v>158</v>
      </c>
      <c r="S928" s="1293" t="s">
        <v>158</v>
      </c>
      <c r="T928" s="1293" t="s">
        <v>158</v>
      </c>
      <c r="U928" s="1293" t="s">
        <v>158</v>
      </c>
      <c r="V928" s="1293" t="s">
        <v>158</v>
      </c>
      <c r="W928" s="1293" t="s">
        <v>158</v>
      </c>
      <c r="X928" s="1293" t="s">
        <v>158</v>
      </c>
      <c r="Y928" s="1293" t="s">
        <v>158</v>
      </c>
      <c r="Z928" s="1293" t="s">
        <v>158</v>
      </c>
      <c r="AA928" s="1293" t="s">
        <v>158</v>
      </c>
      <c r="AB928" s="1293" t="s">
        <v>158</v>
      </c>
      <c r="AC928" s="1293" t="s">
        <v>158</v>
      </c>
      <c r="AD928" s="1293" t="s">
        <v>158</v>
      </c>
      <c r="AE928" s="1293" t="s">
        <v>158</v>
      </c>
      <c r="AF928" s="1293" t="s">
        <v>158</v>
      </c>
      <c r="AG928" s="1293" t="s">
        <v>158</v>
      </c>
      <c r="AH928" s="1293" t="s">
        <v>158</v>
      </c>
      <c r="AI928" s="1293" t="s">
        <v>158</v>
      </c>
      <c r="AJ928" s="1293" t="s">
        <v>158</v>
      </c>
      <c r="AK928" s="1293" t="s">
        <v>158</v>
      </c>
      <c r="AL928" s="1293" t="s">
        <v>158</v>
      </c>
      <c r="AM928" s="1293" t="s">
        <v>158</v>
      </c>
      <c r="AN928" s="1293" t="s">
        <v>158</v>
      </c>
      <c r="AO928" s="1293" t="s">
        <v>158</v>
      </c>
      <c r="AP928" s="1293" t="s">
        <v>158</v>
      </c>
      <c r="AQ928" s="1287">
        <v>0.32600000000000001</v>
      </c>
      <c r="AR928" s="1287">
        <v>0.314</v>
      </c>
      <c r="AS928" s="1287">
        <v>1.9E-2</v>
      </c>
      <c r="AT928" s="1287">
        <v>0.32600000000000001</v>
      </c>
      <c r="AU928" s="1287">
        <v>0.314</v>
      </c>
      <c r="AV928" s="1287">
        <v>1.9E-2</v>
      </c>
      <c r="AW928" s="1287">
        <v>0.32600000000000001</v>
      </c>
      <c r="AX928" s="1287">
        <v>0.314</v>
      </c>
      <c r="AY928" s="1287">
        <v>1.9E-2</v>
      </c>
      <c r="AZ928" s="1287">
        <v>0.32600000000000001</v>
      </c>
      <c r="BA928" s="1287">
        <v>0.314</v>
      </c>
      <c r="BB928" s="1287">
        <v>1.9E-2</v>
      </c>
      <c r="BC928" s="1287">
        <v>0.32600000000000001</v>
      </c>
      <c r="BD928" s="1287">
        <v>0.314</v>
      </c>
      <c r="BE928" s="1287">
        <v>1.9E-2</v>
      </c>
      <c r="BS928" s="255"/>
      <c r="BT928" s="255"/>
      <c r="BU928" s="255"/>
      <c r="BV928" s="255"/>
      <c r="BW928" s="255"/>
      <c r="BX928" s="255"/>
      <c r="BY928" s="255"/>
      <c r="BZ928" s="255"/>
      <c r="CA928" s="255"/>
      <c r="CB928" s="255"/>
      <c r="CC928" s="255"/>
      <c r="CD928" s="255"/>
      <c r="CE928" s="255"/>
      <c r="CF928" s="255"/>
      <c r="CG928" s="255"/>
      <c r="CH928" s="255"/>
      <c r="CI928" s="255"/>
      <c r="CJ928" s="255"/>
      <c r="CK928" s="255"/>
      <c r="CL928" s="255"/>
      <c r="CM928" s="255"/>
      <c r="CN928" s="255"/>
      <c r="CO928" s="255"/>
      <c r="CP928" s="255"/>
      <c r="CQ928" s="255"/>
      <c r="CR928" s="255"/>
      <c r="CS928" s="255"/>
      <c r="CT928" s="255"/>
      <c r="CU928" s="255"/>
      <c r="CV928" s="255"/>
    </row>
    <row r="929" spans="1:100" ht="16.5" customHeight="1" x14ac:dyDescent="0.3">
      <c r="A929" s="929"/>
      <c r="B929" s="920"/>
      <c r="E929" s="1371" t="s">
        <v>535</v>
      </c>
      <c r="F929" s="1385"/>
      <c r="G929" s="1293" t="s">
        <v>158</v>
      </c>
      <c r="H929" s="1293" t="s">
        <v>158</v>
      </c>
      <c r="I929" s="1293" t="s">
        <v>158</v>
      </c>
      <c r="J929" s="1293" t="s">
        <v>158</v>
      </c>
      <c r="K929" s="1293" t="s">
        <v>158</v>
      </c>
      <c r="L929" s="1293" t="s">
        <v>158</v>
      </c>
      <c r="M929" s="1293" t="s">
        <v>158</v>
      </c>
      <c r="N929" s="1293" t="s">
        <v>158</v>
      </c>
      <c r="O929" s="1293" t="s">
        <v>158</v>
      </c>
      <c r="P929" s="1293" t="s">
        <v>158</v>
      </c>
      <c r="Q929" s="1293" t="s">
        <v>158</v>
      </c>
      <c r="R929" s="1293" t="s">
        <v>158</v>
      </c>
      <c r="S929" s="1293" t="s">
        <v>158</v>
      </c>
      <c r="T929" s="1293" t="s">
        <v>158</v>
      </c>
      <c r="U929" s="1293" t="s">
        <v>158</v>
      </c>
      <c r="V929" s="1293" t="s">
        <v>158</v>
      </c>
      <c r="W929" s="1293" t="s">
        <v>158</v>
      </c>
      <c r="X929" s="1293" t="s">
        <v>158</v>
      </c>
      <c r="Y929" s="1293" t="s">
        <v>158</v>
      </c>
      <c r="Z929" s="1293" t="s">
        <v>158</v>
      </c>
      <c r="AA929" s="1293" t="s">
        <v>158</v>
      </c>
      <c r="AB929" s="1293" t="s">
        <v>158</v>
      </c>
      <c r="AC929" s="1293" t="s">
        <v>158</v>
      </c>
      <c r="AD929" s="1293" t="s">
        <v>158</v>
      </c>
      <c r="AE929" s="1293" t="s">
        <v>158</v>
      </c>
      <c r="AF929" s="1293" t="s">
        <v>158</v>
      </c>
      <c r="AG929" s="1293" t="s">
        <v>158</v>
      </c>
      <c r="AH929" s="1293" t="s">
        <v>158</v>
      </c>
      <c r="AI929" s="1293" t="s">
        <v>158</v>
      </c>
      <c r="AJ929" s="1293" t="s">
        <v>158</v>
      </c>
      <c r="AK929" s="1293" t="s">
        <v>158</v>
      </c>
      <c r="AL929" s="1293" t="s">
        <v>158</v>
      </c>
      <c r="AM929" s="1293" t="s">
        <v>158</v>
      </c>
      <c r="AN929" s="1293" t="s">
        <v>158</v>
      </c>
      <c r="AO929" s="1293" t="s">
        <v>158</v>
      </c>
      <c r="AP929" s="1293" t="s">
        <v>158</v>
      </c>
      <c r="AQ929" s="1287">
        <v>0</v>
      </c>
      <c r="AR929" s="1287">
        <v>0.314</v>
      </c>
      <c r="AS929" s="1287">
        <v>1.9E-2</v>
      </c>
      <c r="AT929" s="1287">
        <v>0</v>
      </c>
      <c r="AU929" s="1287">
        <v>0.314</v>
      </c>
      <c r="AV929" s="1287">
        <v>1.9E-2</v>
      </c>
      <c r="AW929" s="1287">
        <v>0</v>
      </c>
      <c r="AX929" s="1287">
        <v>0.314</v>
      </c>
      <c r="AY929" s="1287">
        <v>1.9E-2</v>
      </c>
      <c r="AZ929" s="1287">
        <v>0</v>
      </c>
      <c r="BA929" s="1287">
        <v>0.314</v>
      </c>
      <c r="BB929" s="1287">
        <v>1.9E-2</v>
      </c>
      <c r="BC929" s="1287">
        <v>0</v>
      </c>
      <c r="BD929" s="1287">
        <v>0.314</v>
      </c>
      <c r="BE929" s="1287">
        <v>1.9E-2</v>
      </c>
      <c r="BS929" s="255"/>
      <c r="BT929" s="255"/>
      <c r="BU929" s="255"/>
      <c r="BV929" s="255"/>
      <c r="BW929" s="255"/>
      <c r="BX929" s="255"/>
      <c r="BY929" s="255"/>
      <c r="BZ929" s="255"/>
      <c r="CA929" s="255"/>
      <c r="CB929" s="255"/>
      <c r="CC929" s="255"/>
      <c r="CD929" s="255"/>
      <c r="CE929" s="255"/>
      <c r="CF929" s="255"/>
      <c r="CG929" s="255"/>
      <c r="CH929" s="255"/>
      <c r="CI929" s="255"/>
      <c r="CJ929" s="255"/>
      <c r="CK929" s="255"/>
      <c r="CL929" s="255"/>
      <c r="CM929" s="255"/>
      <c r="CN929" s="255"/>
      <c r="CO929" s="255"/>
      <c r="CP929" s="255"/>
      <c r="CQ929" s="255"/>
      <c r="CR929" s="255"/>
      <c r="CS929" s="255"/>
      <c r="CT929" s="255"/>
      <c r="CU929" s="255"/>
      <c r="CV929" s="255"/>
    </row>
    <row r="930" spans="1:100" ht="16.5" customHeight="1" x14ac:dyDescent="0.3">
      <c r="A930" s="929"/>
      <c r="B930" s="920"/>
      <c r="E930" s="1737" t="s">
        <v>2074</v>
      </c>
      <c r="F930" s="1737"/>
      <c r="G930" s="1737"/>
      <c r="H930" s="1737"/>
      <c r="I930" s="1737"/>
      <c r="J930" s="1737"/>
      <c r="K930" s="1737"/>
      <c r="L930" s="1737"/>
      <c r="M930" s="1737"/>
      <c r="N930" s="1737"/>
      <c r="O930" s="1737"/>
      <c r="P930" s="1737"/>
      <c r="Q930" s="1737"/>
      <c r="R930" s="1737"/>
      <c r="S930" s="730"/>
      <c r="T930" s="730"/>
      <c r="U930" s="730"/>
      <c r="V930" s="730"/>
      <c r="W930" s="730"/>
      <c r="X930" s="730"/>
      <c r="Y930" s="730"/>
      <c r="Z930" s="730"/>
      <c r="AA930" s="730"/>
      <c r="AB930" s="730"/>
      <c r="AC930" s="730"/>
      <c r="AD930" s="730"/>
      <c r="AE930" s="730"/>
      <c r="AF930" s="730"/>
      <c r="AG930" s="730"/>
      <c r="AH930" s="730"/>
      <c r="AI930" s="730"/>
      <c r="AJ930" s="730"/>
      <c r="AK930" s="730"/>
      <c r="AL930" s="730"/>
      <c r="AM930" s="730"/>
      <c r="AN930" s="730"/>
      <c r="AO930" s="730"/>
      <c r="AP930" s="255"/>
      <c r="AQ930" s="255"/>
      <c r="AR930" s="255"/>
      <c r="AS930" s="255"/>
      <c r="AT930" s="255"/>
      <c r="AU930" s="255"/>
      <c r="AV930" s="255"/>
      <c r="AW930" s="255"/>
      <c r="AX930" s="255"/>
      <c r="AY930" s="255"/>
      <c r="BB930" s="255"/>
      <c r="BC930" s="255"/>
      <c r="BS930" s="255"/>
      <c r="BT930" s="255"/>
      <c r="BU930" s="255"/>
      <c r="BV930" s="255"/>
      <c r="BW930" s="255"/>
      <c r="BX930" s="255"/>
      <c r="BY930" s="255"/>
      <c r="BZ930" s="255"/>
      <c r="CA930" s="255"/>
      <c r="CB930" s="255"/>
      <c r="CC930" s="255"/>
      <c r="CD930" s="255"/>
      <c r="CE930" s="255"/>
      <c r="CF930" s="255"/>
      <c r="CG930" s="255"/>
      <c r="CH930" s="255"/>
      <c r="CI930" s="255"/>
      <c r="CJ930" s="255"/>
      <c r="CK930" s="255"/>
      <c r="CL930" s="255"/>
      <c r="CM930" s="255"/>
      <c r="CN930" s="255"/>
      <c r="CO930" s="255"/>
      <c r="CP930" s="255"/>
      <c r="CQ930" s="255"/>
      <c r="CR930" s="255"/>
      <c r="CS930" s="255"/>
      <c r="CT930" s="255"/>
      <c r="CU930" s="255"/>
      <c r="CV930" s="255"/>
    </row>
    <row r="931" spans="1:100" ht="16.5" customHeight="1" x14ac:dyDescent="0.3">
      <c r="A931" s="929"/>
      <c r="B931" s="920"/>
      <c r="E931" s="718" t="s">
        <v>2242</v>
      </c>
      <c r="F931" s="590"/>
      <c r="G931" s="590"/>
      <c r="H931" s="590"/>
      <c r="I931" s="590"/>
      <c r="J931" s="590"/>
      <c r="K931" s="590"/>
      <c r="L931" s="590"/>
      <c r="M931" s="590"/>
      <c r="N931" s="590"/>
      <c r="O931" s="590"/>
      <c r="P931" s="590"/>
      <c r="Q931" s="590"/>
      <c r="R931" s="590"/>
      <c r="S931" s="590"/>
      <c r="T931" s="590"/>
      <c r="U931" s="590"/>
      <c r="V931" s="590"/>
      <c r="W931" s="590"/>
      <c r="X931" s="590"/>
      <c r="Y931" s="590"/>
      <c r="Z931" s="590"/>
      <c r="AA931" s="590"/>
      <c r="AB931" s="590"/>
      <c r="AC931" s="590"/>
      <c r="AD931" s="590"/>
      <c r="AE931" s="590"/>
      <c r="AF931" s="590"/>
      <c r="AG931" s="590"/>
      <c r="AH931" s="590"/>
      <c r="AI931" s="590"/>
      <c r="AJ931" s="590"/>
      <c r="AK931" s="590"/>
      <c r="AL931" s="590"/>
      <c r="AM931" s="590"/>
      <c r="AN931" s="590"/>
      <c r="AO931" s="590"/>
      <c r="AP931" s="255"/>
      <c r="AQ931" s="255"/>
      <c r="AR931" s="255"/>
      <c r="AS931" s="255"/>
      <c r="AT931" s="255"/>
      <c r="AU931" s="255"/>
      <c r="AV931" s="255"/>
      <c r="AW931" s="255"/>
      <c r="AX931" s="255"/>
      <c r="AY931" s="255"/>
      <c r="BB931" s="255"/>
      <c r="BC931" s="255"/>
      <c r="BD931" s="590"/>
      <c r="BE931" s="590"/>
      <c r="BF931" s="590"/>
      <c r="BG931" s="590"/>
      <c r="BH931" s="590"/>
      <c r="BI931" s="590"/>
      <c r="BJ931" s="590"/>
      <c r="BK931" s="590"/>
      <c r="BL931" s="590"/>
      <c r="BM931" s="590"/>
      <c r="BN931" s="590"/>
      <c r="BO931" s="590"/>
      <c r="BP931" s="590"/>
      <c r="BQ931" s="590"/>
      <c r="BR931" s="590"/>
      <c r="BS931" s="255"/>
      <c r="BT931" s="255"/>
      <c r="BU931" s="255"/>
      <c r="BV931" s="255"/>
      <c r="BW931" s="255"/>
      <c r="BX931" s="255"/>
      <c r="BY931" s="255"/>
      <c r="BZ931" s="255"/>
      <c r="CA931" s="255"/>
      <c r="CB931" s="255"/>
      <c r="CC931" s="255"/>
      <c r="CD931" s="255"/>
      <c r="CE931" s="255"/>
      <c r="CF931" s="255"/>
      <c r="CG931" s="255"/>
      <c r="CH931" s="255"/>
      <c r="CI931" s="255"/>
      <c r="CJ931" s="255"/>
      <c r="CK931" s="255"/>
      <c r="CL931" s="255"/>
      <c r="CM931" s="255"/>
      <c r="CN931" s="255"/>
      <c r="CO931" s="255"/>
      <c r="CP931" s="255"/>
      <c r="CQ931" s="255"/>
      <c r="CR931" s="255"/>
      <c r="CS931" s="255"/>
      <c r="CT931" s="255"/>
      <c r="CU931" s="255"/>
      <c r="CV931" s="255"/>
    </row>
    <row r="932" spans="1:100" ht="16.5" customHeight="1" x14ac:dyDescent="0.3">
      <c r="A932" s="929"/>
      <c r="B932" s="920"/>
      <c r="E932" s="718" t="s">
        <v>2223</v>
      </c>
      <c r="F932" s="590"/>
      <c r="G932" s="590"/>
      <c r="H932" s="590"/>
      <c r="I932" s="590"/>
      <c r="J932" s="590"/>
      <c r="K932" s="590"/>
      <c r="L932" s="590"/>
      <c r="M932" s="590"/>
      <c r="N932" s="590"/>
      <c r="O932" s="590"/>
      <c r="P932" s="590"/>
      <c r="Q932" s="590"/>
      <c r="R932" s="590"/>
      <c r="S932" s="590"/>
      <c r="T932" s="590"/>
      <c r="U932" s="590"/>
      <c r="V932" s="590"/>
      <c r="W932" s="590"/>
      <c r="X932" s="590"/>
      <c r="Y932" s="590"/>
      <c r="Z932" s="590"/>
      <c r="AA932" s="590"/>
      <c r="AB932" s="590"/>
      <c r="AC932" s="590"/>
      <c r="AD932" s="590"/>
      <c r="AE932" s="590"/>
      <c r="AF932" s="590"/>
      <c r="AG932" s="590"/>
      <c r="AH932" s="590"/>
      <c r="AI932" s="590"/>
      <c r="AJ932" s="590"/>
      <c r="AK932" s="590"/>
      <c r="AL932" s="590"/>
      <c r="AM932" s="590"/>
      <c r="AN932" s="590"/>
      <c r="AO932" s="590"/>
      <c r="AP932" s="255"/>
      <c r="AQ932" s="255"/>
      <c r="AR932" s="255"/>
      <c r="AS932" s="255"/>
      <c r="AT932" s="255"/>
      <c r="AU932" s="255"/>
      <c r="AV932" s="255"/>
      <c r="AW932" s="255"/>
      <c r="AX932" s="255"/>
      <c r="AY932" s="255"/>
      <c r="BB932" s="255"/>
      <c r="BC932" s="255"/>
      <c r="BD932" s="590"/>
      <c r="BE932" s="590"/>
      <c r="BF932" s="590"/>
      <c r="BG932" s="590"/>
      <c r="BH932" s="590"/>
      <c r="BI932" s="590"/>
      <c r="BJ932" s="590"/>
      <c r="BK932" s="590"/>
      <c r="BL932" s="590"/>
      <c r="BM932" s="590"/>
      <c r="BN932" s="590"/>
      <c r="BO932" s="590"/>
      <c r="BP932" s="590"/>
      <c r="BQ932" s="590"/>
      <c r="BR932" s="590"/>
      <c r="BS932" s="255"/>
      <c r="BT932" s="255"/>
      <c r="BU932" s="255"/>
      <c r="BV932" s="255"/>
      <c r="BW932" s="255"/>
      <c r="BX932" s="255"/>
      <c r="BY932" s="255"/>
      <c r="BZ932" s="255"/>
      <c r="CA932" s="255"/>
      <c r="CB932" s="255"/>
      <c r="CC932" s="255"/>
      <c r="CD932" s="255"/>
      <c r="CE932" s="255"/>
      <c r="CF932" s="255"/>
      <c r="CG932" s="255"/>
      <c r="CH932" s="255"/>
      <c r="CI932" s="255"/>
      <c r="CJ932" s="255"/>
      <c r="CK932" s="255"/>
      <c r="CL932" s="255"/>
      <c r="CM932" s="255"/>
      <c r="CN932" s="255"/>
      <c r="CO932" s="255"/>
      <c r="CP932" s="255"/>
      <c r="CQ932" s="255"/>
      <c r="CR932" s="255"/>
      <c r="CS932" s="255"/>
      <c r="CT932" s="255"/>
      <c r="CU932" s="255"/>
      <c r="CV932" s="255"/>
    </row>
    <row r="933" spans="1:100" ht="16.5" customHeight="1" x14ac:dyDescent="0.3">
      <c r="B933" s="920"/>
      <c r="E933" s="730"/>
      <c r="F933" s="730"/>
      <c r="G933" s="730"/>
      <c r="H933" s="730"/>
      <c r="I933" s="730"/>
      <c r="J933" s="730"/>
      <c r="K933" s="730"/>
      <c r="L933" s="730"/>
      <c r="M933" s="730"/>
      <c r="N933" s="730"/>
      <c r="O933" s="730"/>
      <c r="P933" s="730"/>
      <c r="Q933" s="730"/>
      <c r="R933" s="730"/>
      <c r="S933" s="730"/>
      <c r="T933" s="730"/>
      <c r="U933" s="730"/>
      <c r="V933" s="730"/>
      <c r="W933" s="730"/>
      <c r="X933" s="730"/>
      <c r="Y933" s="730"/>
      <c r="Z933" s="730"/>
      <c r="AA933" s="730"/>
      <c r="AB933" s="730"/>
      <c r="AC933" s="730"/>
      <c r="AD933" s="730"/>
      <c r="AE933" s="730"/>
      <c r="AF933" s="730"/>
      <c r="AG933" s="730"/>
      <c r="AH933" s="730"/>
      <c r="AI933" s="730"/>
      <c r="AJ933" s="730"/>
      <c r="AK933" s="730"/>
      <c r="AL933" s="730"/>
      <c r="AM933" s="730"/>
      <c r="AN933" s="730"/>
      <c r="AO933" s="730"/>
      <c r="AP933" s="730"/>
      <c r="AQ933" s="730"/>
      <c r="AR933" s="730"/>
      <c r="AS933" s="730"/>
      <c r="AT933" s="730"/>
      <c r="AU933" s="255"/>
      <c r="AV933" s="255"/>
      <c r="AW933" s="255"/>
      <c r="AX933" s="255"/>
      <c r="AY933" s="255"/>
      <c r="AZ933" s="255"/>
    </row>
    <row r="934" spans="1:100" ht="16.5" customHeight="1" x14ac:dyDescent="0.3">
      <c r="B934" s="920"/>
      <c r="D934" s="1950" t="s">
        <v>1875</v>
      </c>
      <c r="E934" s="1950"/>
      <c r="F934" s="1950"/>
      <c r="G934" s="1951"/>
      <c r="H934" s="1951"/>
      <c r="I934" s="1951"/>
      <c r="J934" s="1951"/>
      <c r="K934" s="1951"/>
      <c r="L934" s="1951"/>
      <c r="M934" s="1951"/>
      <c r="N934" s="1951"/>
      <c r="O934" s="1951"/>
      <c r="P934" s="1951"/>
      <c r="Q934" s="1951"/>
      <c r="R934" s="1951"/>
      <c r="S934" s="1951"/>
      <c r="T934" s="1951"/>
      <c r="U934" s="1951"/>
      <c r="V934" s="1951"/>
      <c r="W934" s="1951"/>
      <c r="X934" s="1951"/>
      <c r="Y934" s="1951"/>
      <c r="Z934" s="1951"/>
      <c r="AA934" s="1951"/>
      <c r="AB934" s="1951"/>
      <c r="AC934" s="1951"/>
      <c r="AD934" s="1951"/>
      <c r="AE934" s="1951"/>
      <c r="AF934" s="1951"/>
      <c r="AG934" s="1951"/>
      <c r="AH934" s="1951"/>
      <c r="AI934" s="1951"/>
      <c r="AJ934" s="1951"/>
      <c r="AK934" s="1951"/>
      <c r="AL934" s="1951"/>
      <c r="AM934" s="1951"/>
      <c r="AN934" s="1951"/>
      <c r="AO934" s="1951"/>
      <c r="AP934" s="1951"/>
      <c r="AQ934" s="1951"/>
      <c r="AR934" s="1951"/>
      <c r="AS934" s="1951"/>
      <c r="AT934" s="1951"/>
      <c r="AU934" s="1951"/>
      <c r="AV934" s="1951"/>
      <c r="AW934" s="1951"/>
      <c r="AX934" s="1951"/>
      <c r="AY934" s="1951"/>
      <c r="AZ934" s="1951"/>
      <c r="BA934" s="1951"/>
      <c r="BB934" s="1951"/>
      <c r="BC934" s="1951"/>
      <c r="BD934" s="1951"/>
      <c r="BE934" s="1951"/>
      <c r="BF934" s="1951"/>
      <c r="BG934" s="1951"/>
      <c r="BH934" s="1951"/>
      <c r="BI934" s="1951"/>
      <c r="BJ934" s="1951"/>
      <c r="BK934" s="1951"/>
      <c r="BL934" s="1951"/>
      <c r="BM934" s="1951"/>
      <c r="BN934" s="1951"/>
      <c r="BO934" s="1951"/>
      <c r="BP934" s="1951"/>
      <c r="BQ934" s="1951"/>
      <c r="BR934" s="1951"/>
    </row>
    <row r="935" spans="1:100" ht="16.5" customHeight="1" x14ac:dyDescent="0.3">
      <c r="B935" s="920"/>
      <c r="E935" s="255"/>
      <c r="F935" s="255"/>
      <c r="G935" s="255"/>
      <c r="H935" s="255"/>
      <c r="I935" s="255"/>
      <c r="J935" s="255"/>
      <c r="K935" s="255"/>
      <c r="L935" s="255"/>
      <c r="M935" s="255"/>
      <c r="N935" s="255"/>
      <c r="O935" s="255"/>
      <c r="P935" s="255"/>
      <c r="Q935" s="255"/>
      <c r="R935" s="255"/>
      <c r="S935" s="255"/>
      <c r="T935" s="255"/>
      <c r="U935" s="255"/>
      <c r="V935" s="255"/>
      <c r="W935" s="255"/>
      <c r="X935" s="255"/>
      <c r="Y935" s="255"/>
      <c r="Z935" s="255"/>
    </row>
    <row r="936" spans="1:100" ht="16.5" customHeight="1" x14ac:dyDescent="0.3">
      <c r="B936" s="920"/>
      <c r="E936" s="733" t="s">
        <v>963</v>
      </c>
      <c r="F936" s="255"/>
      <c r="G936" s="255"/>
      <c r="H936" s="255"/>
      <c r="I936" s="255"/>
      <c r="J936" s="255"/>
      <c r="K936" s="255"/>
      <c r="L936" s="255"/>
      <c r="M936" s="255"/>
      <c r="N936" s="255"/>
      <c r="O936" s="255"/>
      <c r="P936" s="255"/>
      <c r="Q936" s="255"/>
      <c r="R936" s="255"/>
      <c r="S936" s="255"/>
      <c r="T936" s="255"/>
      <c r="U936" s="255"/>
      <c r="V936" s="255"/>
      <c r="W936" s="255"/>
      <c r="X936" s="255"/>
      <c r="Y936" s="255"/>
      <c r="Z936" s="255"/>
    </row>
    <row r="937" spans="1:100" ht="16.5" customHeight="1" x14ac:dyDescent="0.3">
      <c r="B937" s="920"/>
      <c r="E937" s="733"/>
      <c r="F937" s="255"/>
      <c r="G937" s="255"/>
      <c r="H937" s="255"/>
      <c r="I937" s="255"/>
      <c r="J937" s="255"/>
      <c r="K937" s="255"/>
      <c r="L937" s="255"/>
      <c r="M937" s="255"/>
      <c r="N937" s="255"/>
      <c r="O937" s="255"/>
      <c r="P937" s="255"/>
      <c r="Q937" s="255"/>
      <c r="R937" s="255"/>
      <c r="S937" s="255"/>
      <c r="T937" s="255"/>
      <c r="U937" s="255"/>
      <c r="V937" s="255"/>
      <c r="W937" s="255"/>
      <c r="X937" s="255"/>
      <c r="Y937" s="255"/>
      <c r="Z937" s="255"/>
    </row>
    <row r="938" spans="1:100" ht="16.5" customHeight="1" x14ac:dyDescent="0.3">
      <c r="B938" s="920"/>
      <c r="E938" s="1296" t="s">
        <v>2254</v>
      </c>
      <c r="F938" s="255"/>
      <c r="G938" s="255"/>
      <c r="H938" s="255"/>
      <c r="I938" s="255"/>
      <c r="J938" s="255"/>
      <c r="K938" s="255"/>
      <c r="L938" s="255"/>
      <c r="M938" s="255"/>
      <c r="N938" s="255"/>
      <c r="O938" s="255"/>
      <c r="P938" s="255"/>
      <c r="Q938" s="255"/>
      <c r="R938" s="255"/>
      <c r="S938" s="255"/>
      <c r="T938" s="255"/>
      <c r="U938" s="255"/>
      <c r="V938" s="255"/>
      <c r="W938" s="255"/>
      <c r="X938" s="255"/>
      <c r="Y938" s="255"/>
      <c r="Z938" s="255"/>
      <c r="AA938" s="255"/>
      <c r="AB938" s="255"/>
      <c r="AC938" s="255"/>
    </row>
    <row r="939" spans="1:100" ht="16.5" customHeight="1" x14ac:dyDescent="0.3">
      <c r="B939" s="920"/>
      <c r="E939" s="1297"/>
      <c r="F939" s="255"/>
      <c r="G939" s="255"/>
      <c r="H939" s="255"/>
      <c r="I939" s="255"/>
      <c r="J939" s="255"/>
      <c r="K939" s="255"/>
      <c r="L939" s="255"/>
      <c r="M939" s="255"/>
      <c r="N939" s="255"/>
      <c r="O939" s="255"/>
      <c r="P939" s="255"/>
      <c r="Q939" s="255"/>
      <c r="R939" s="255"/>
      <c r="S939" s="255"/>
      <c r="T939" s="255"/>
      <c r="U939" s="255"/>
      <c r="V939" s="255"/>
      <c r="W939" s="255"/>
      <c r="X939" s="255"/>
      <c r="Y939" s="255"/>
      <c r="Z939" s="255"/>
      <c r="AA939" s="255"/>
      <c r="AB939" s="255"/>
      <c r="AC939" s="255"/>
    </row>
    <row r="940" spans="1:100" ht="16.5" customHeight="1" x14ac:dyDescent="0.3">
      <c r="B940" s="920"/>
      <c r="E940" s="980" t="s">
        <v>2210</v>
      </c>
      <c r="F940" s="255"/>
      <c r="G940" s="255"/>
      <c r="H940" s="255"/>
      <c r="I940" s="255"/>
      <c r="J940" s="255"/>
      <c r="K940" s="255"/>
      <c r="L940" s="255"/>
      <c r="M940" s="255"/>
      <c r="N940" s="255"/>
      <c r="O940" s="255"/>
      <c r="P940" s="255"/>
      <c r="Q940" s="255"/>
      <c r="R940" s="255"/>
      <c r="S940" s="255"/>
      <c r="T940" s="255"/>
      <c r="U940" s="255"/>
      <c r="V940" s="255"/>
      <c r="W940" s="255"/>
      <c r="X940" s="255"/>
      <c r="Y940" s="255"/>
      <c r="Z940" s="255"/>
      <c r="AA940" s="255"/>
      <c r="AB940" s="255"/>
      <c r="AC940" s="255"/>
    </row>
    <row r="941" spans="1:100" ht="16.5" customHeight="1" x14ac:dyDescent="0.3">
      <c r="B941" s="920"/>
      <c r="G941" s="255"/>
      <c r="H941" s="255"/>
      <c r="I941" s="255"/>
      <c r="J941" s="255"/>
      <c r="K941" s="255"/>
      <c r="L941" s="255"/>
      <c r="M941" s="255"/>
      <c r="N941" s="255"/>
      <c r="O941" s="255"/>
      <c r="P941" s="255"/>
      <c r="Q941" s="255"/>
      <c r="R941" s="255"/>
      <c r="S941" s="255"/>
      <c r="T941" s="255"/>
      <c r="U941" s="255"/>
      <c r="V941" s="255"/>
      <c r="W941" s="255"/>
      <c r="X941" s="255"/>
      <c r="Y941" s="255"/>
      <c r="Z941" s="255"/>
      <c r="AA941" s="255"/>
      <c r="AB941" s="255"/>
      <c r="AC941" s="255"/>
    </row>
    <row r="942" spans="1:100" ht="16.5" customHeight="1" x14ac:dyDescent="0.3">
      <c r="B942" s="920"/>
      <c r="E942" s="257"/>
      <c r="F942" s="255"/>
      <c r="G942" s="1252">
        <v>2007</v>
      </c>
      <c r="H942" s="1252">
        <v>2008</v>
      </c>
      <c r="I942" s="1252">
        <v>2009</v>
      </c>
      <c r="J942" s="1252">
        <v>2010</v>
      </c>
      <c r="K942" s="1252">
        <v>2011</v>
      </c>
      <c r="L942" s="1252">
        <v>2012</v>
      </c>
      <c r="M942" s="1252">
        <v>2013</v>
      </c>
      <c r="N942" s="1252">
        <v>2014</v>
      </c>
      <c r="O942" s="1252">
        <v>2015</v>
      </c>
      <c r="P942" s="1252">
        <v>2016</v>
      </c>
      <c r="Q942" s="1252">
        <v>2017</v>
      </c>
      <c r="R942" s="1252">
        <v>2018</v>
      </c>
      <c r="S942" s="1252">
        <v>2019</v>
      </c>
      <c r="T942" s="1252">
        <v>2020</v>
      </c>
      <c r="U942" s="1252">
        <v>2021</v>
      </c>
      <c r="V942" s="1252">
        <v>2022</v>
      </c>
      <c r="W942" s="1386">
        <v>2023</v>
      </c>
      <c r="X942" s="255"/>
      <c r="Y942" s="255"/>
    </row>
    <row r="943" spans="1:100" ht="16.5" customHeight="1" x14ac:dyDescent="0.3">
      <c r="B943" s="920"/>
      <c r="E943" s="734" t="s">
        <v>966</v>
      </c>
      <c r="F943" s="1292" t="s">
        <v>1251</v>
      </c>
      <c r="G943" s="1287">
        <v>2.3839999999999999</v>
      </c>
      <c r="H943" s="1287">
        <v>2.383</v>
      </c>
      <c r="I943" s="1287">
        <v>2.3820000000000001</v>
      </c>
      <c r="J943" s="1287">
        <v>2.3740000000000001</v>
      </c>
      <c r="K943" s="1287">
        <v>2.282</v>
      </c>
      <c r="L943" s="1287">
        <v>2.2759999999999998</v>
      </c>
      <c r="M943" s="1287">
        <v>2.2810000000000001</v>
      </c>
      <c r="N943" s="1287">
        <v>2.2799999999999998</v>
      </c>
      <c r="O943" s="1287">
        <v>2.2789999999999999</v>
      </c>
      <c r="P943" s="1287">
        <v>2.2679999999999998</v>
      </c>
      <c r="Q943" s="1287">
        <v>2.2509999999999999</v>
      </c>
      <c r="R943" s="1287">
        <v>2.2269999999999999</v>
      </c>
      <c r="S943" s="1293" t="s">
        <v>158</v>
      </c>
      <c r="T943" s="1293" t="s">
        <v>158</v>
      </c>
      <c r="U943" s="1293" t="s">
        <v>158</v>
      </c>
      <c r="V943" s="1293" t="s">
        <v>158</v>
      </c>
      <c r="W943" s="1293" t="s">
        <v>158</v>
      </c>
      <c r="X943" s="255"/>
      <c r="Y943" s="255"/>
    </row>
    <row r="944" spans="1:100" ht="16.5" customHeight="1" x14ac:dyDescent="0.3">
      <c r="B944" s="920"/>
      <c r="E944" s="756"/>
      <c r="F944" s="1292" t="s">
        <v>1252</v>
      </c>
      <c r="G944" s="1287">
        <v>2.3889999999999998</v>
      </c>
      <c r="H944" s="1287">
        <v>2.3889999999999998</v>
      </c>
      <c r="I944" s="1287">
        <v>2.3889999999999998</v>
      </c>
      <c r="J944" s="1287">
        <v>2.387</v>
      </c>
      <c r="K944" s="1287">
        <v>2.2949999999999999</v>
      </c>
      <c r="L944" s="1287">
        <v>2.2909999999999999</v>
      </c>
      <c r="M944" s="1287">
        <v>2.2949999999999999</v>
      </c>
      <c r="N944" s="1287">
        <v>2.2949999999999999</v>
      </c>
      <c r="O944" s="1287">
        <v>2.2949999999999999</v>
      </c>
      <c r="P944" s="1287">
        <v>2.286</v>
      </c>
      <c r="Q944" s="1287">
        <v>2.2690000000000001</v>
      </c>
      <c r="R944" s="1287">
        <v>2.246</v>
      </c>
      <c r="S944" s="1293" t="s">
        <v>158</v>
      </c>
      <c r="T944" s="1293" t="s">
        <v>158</v>
      </c>
      <c r="U944" s="1293" t="s">
        <v>158</v>
      </c>
      <c r="V944" s="1293" t="s">
        <v>158</v>
      </c>
      <c r="W944" s="1293" t="s">
        <v>158</v>
      </c>
      <c r="X944" s="255"/>
      <c r="Y944" s="255"/>
    </row>
    <row r="945" spans="2:25" ht="16.5" customHeight="1" x14ac:dyDescent="0.3">
      <c r="B945" s="920"/>
      <c r="E945" s="756"/>
      <c r="F945" s="1292" t="s">
        <v>2298</v>
      </c>
      <c r="G945" s="1287">
        <v>2.371</v>
      </c>
      <c r="H945" s="1287">
        <v>2.371</v>
      </c>
      <c r="I945" s="1287">
        <v>2.371</v>
      </c>
      <c r="J945" s="1287">
        <v>2.371</v>
      </c>
      <c r="K945" s="1287">
        <v>2.278</v>
      </c>
      <c r="L945" s="1287">
        <v>2.274</v>
      </c>
      <c r="M945" s="1287">
        <v>2.278</v>
      </c>
      <c r="N945" s="1287">
        <v>2.278</v>
      </c>
      <c r="O945" s="1287">
        <v>2.278</v>
      </c>
      <c r="P945" s="1287">
        <v>2.2690000000000001</v>
      </c>
      <c r="Q945" s="1287">
        <v>2.254</v>
      </c>
      <c r="R945" s="1287">
        <v>2.23</v>
      </c>
      <c r="S945" s="1293" t="s">
        <v>158</v>
      </c>
      <c r="T945" s="1293" t="s">
        <v>158</v>
      </c>
      <c r="U945" s="1293" t="s">
        <v>158</v>
      </c>
      <c r="V945" s="1293" t="s">
        <v>158</v>
      </c>
      <c r="W945" s="1293" t="s">
        <v>158</v>
      </c>
      <c r="X945" s="255"/>
      <c r="Y945" s="255"/>
    </row>
    <row r="946" spans="2:25" ht="16.5" customHeight="1" x14ac:dyDescent="0.3">
      <c r="B946" s="920"/>
      <c r="E946" s="756"/>
      <c r="F946" s="1292" t="s">
        <v>2299</v>
      </c>
      <c r="G946" s="1287">
        <v>2.4279999999999999</v>
      </c>
      <c r="H946" s="1287">
        <v>2.427</v>
      </c>
      <c r="I946" s="1287">
        <v>2.4260000000000002</v>
      </c>
      <c r="J946" s="1287">
        <v>2.4260000000000002</v>
      </c>
      <c r="K946" s="1287">
        <v>2.3330000000000002</v>
      </c>
      <c r="L946" s="1287">
        <v>2.3279999999999998</v>
      </c>
      <c r="M946" s="1287">
        <v>2.3330000000000002</v>
      </c>
      <c r="N946" s="1287">
        <v>2.3330000000000002</v>
      </c>
      <c r="O946" s="1287">
        <v>2.3340000000000001</v>
      </c>
      <c r="P946" s="1287">
        <v>2.3250000000000002</v>
      </c>
      <c r="Q946" s="1287">
        <v>2.3079999999999998</v>
      </c>
      <c r="R946" s="1287">
        <v>2.2850000000000001</v>
      </c>
      <c r="S946" s="1293" t="s">
        <v>158</v>
      </c>
      <c r="T946" s="1293" t="s">
        <v>158</v>
      </c>
      <c r="U946" s="1293" t="s">
        <v>158</v>
      </c>
      <c r="V946" s="1293" t="s">
        <v>158</v>
      </c>
      <c r="W946" s="1293" t="s">
        <v>158</v>
      </c>
      <c r="X946" s="255"/>
      <c r="Y946" s="255"/>
    </row>
    <row r="947" spans="2:25" ht="16.5" customHeight="1" x14ac:dyDescent="0.3">
      <c r="B947" s="920"/>
      <c r="E947" s="756"/>
      <c r="F947" s="1292" t="s">
        <v>2300</v>
      </c>
      <c r="G947" s="1287">
        <v>2.4910000000000001</v>
      </c>
      <c r="H947" s="1287">
        <v>2.4809999999999999</v>
      </c>
      <c r="I947" s="1287">
        <v>2.4750000000000001</v>
      </c>
      <c r="J947" s="1287">
        <v>2.4700000000000002</v>
      </c>
      <c r="K947" s="1287">
        <v>2.375</v>
      </c>
      <c r="L947" s="1287">
        <v>2.3690000000000002</v>
      </c>
      <c r="M947" s="1287">
        <v>2.3730000000000002</v>
      </c>
      <c r="N947" s="1287">
        <v>2.3730000000000002</v>
      </c>
      <c r="O947" s="1287">
        <v>2.3730000000000002</v>
      </c>
      <c r="P947" s="1287">
        <v>2.363</v>
      </c>
      <c r="Q947" s="1287">
        <v>2.3460000000000001</v>
      </c>
      <c r="R947" s="1287">
        <v>2.3220000000000001</v>
      </c>
      <c r="S947" s="1293" t="s">
        <v>158</v>
      </c>
      <c r="T947" s="1293" t="s">
        <v>158</v>
      </c>
      <c r="U947" s="1293" t="s">
        <v>158</v>
      </c>
      <c r="V947" s="1293" t="s">
        <v>158</v>
      </c>
      <c r="W947" s="1293" t="s">
        <v>158</v>
      </c>
      <c r="X947" s="255"/>
      <c r="Y947" s="255"/>
    </row>
    <row r="948" spans="2:25" ht="16.5" customHeight="1" x14ac:dyDescent="0.3">
      <c r="B948" s="920"/>
      <c r="E948" s="734" t="s">
        <v>967</v>
      </c>
      <c r="F948" s="1292" t="s">
        <v>1251</v>
      </c>
      <c r="G948" s="755" t="s">
        <v>158</v>
      </c>
      <c r="H948" s="755" t="s">
        <v>158</v>
      </c>
      <c r="I948" s="755" t="s">
        <v>158</v>
      </c>
      <c r="J948" s="755" t="s">
        <v>158</v>
      </c>
      <c r="K948" s="755" t="s">
        <v>158</v>
      </c>
      <c r="L948" s="755" t="s">
        <v>158</v>
      </c>
      <c r="M948" s="755" t="s">
        <v>158</v>
      </c>
      <c r="N948" s="755" t="s">
        <v>158</v>
      </c>
      <c r="O948" s="755" t="s">
        <v>158</v>
      </c>
      <c r="P948" s="755" t="s">
        <v>158</v>
      </c>
      <c r="Q948" s="755" t="s">
        <v>158</v>
      </c>
      <c r="R948" s="755" t="s">
        <v>158</v>
      </c>
      <c r="S948" s="1287">
        <v>2.2509999999999999</v>
      </c>
      <c r="T948" s="1287">
        <v>2.25</v>
      </c>
      <c r="U948" s="1287">
        <v>2.25</v>
      </c>
      <c r="V948" s="1287">
        <v>2.2490000000000001</v>
      </c>
      <c r="W948" s="1287">
        <v>2.2490000000000001</v>
      </c>
      <c r="X948" s="255"/>
      <c r="Y948" s="255"/>
    </row>
    <row r="949" spans="2:25" ht="16.5" customHeight="1" x14ac:dyDescent="0.3">
      <c r="B949" s="920"/>
      <c r="E949" s="756"/>
      <c r="F949" s="1292" t="s">
        <v>1252</v>
      </c>
      <c r="G949" s="755" t="s">
        <v>158</v>
      </c>
      <c r="H949" s="755" t="s">
        <v>158</v>
      </c>
      <c r="I949" s="755" t="s">
        <v>158</v>
      </c>
      <c r="J949" s="755" t="s">
        <v>158</v>
      </c>
      <c r="K949" s="755" t="s">
        <v>158</v>
      </c>
      <c r="L949" s="755" t="s">
        <v>158</v>
      </c>
      <c r="M949" s="755" t="s">
        <v>158</v>
      </c>
      <c r="N949" s="755" t="s">
        <v>158</v>
      </c>
      <c r="O949" s="755" t="s">
        <v>158</v>
      </c>
      <c r="P949" s="755" t="s">
        <v>158</v>
      </c>
      <c r="Q949" s="755" t="s">
        <v>158</v>
      </c>
      <c r="R949" s="755" t="s">
        <v>158</v>
      </c>
      <c r="S949" s="1287">
        <v>2.2679999999999998</v>
      </c>
      <c r="T949" s="1287">
        <v>2.2650000000000001</v>
      </c>
      <c r="U949" s="1287">
        <v>2.2599999999999998</v>
      </c>
      <c r="V949" s="1287">
        <v>2.2549999999999999</v>
      </c>
      <c r="W949" s="1287">
        <v>2.246</v>
      </c>
      <c r="X949" s="255"/>
      <c r="Y949" s="255"/>
    </row>
    <row r="950" spans="2:25" ht="16.5" customHeight="1" x14ac:dyDescent="0.3">
      <c r="B950" s="920"/>
      <c r="E950" s="756"/>
      <c r="F950" s="1292" t="s">
        <v>2298</v>
      </c>
      <c r="G950" s="755" t="s">
        <v>158</v>
      </c>
      <c r="H950" s="755" t="s">
        <v>158</v>
      </c>
      <c r="I950" s="755" t="s">
        <v>158</v>
      </c>
      <c r="J950" s="755" t="s">
        <v>158</v>
      </c>
      <c r="K950" s="755" t="s">
        <v>158</v>
      </c>
      <c r="L950" s="755" t="s">
        <v>158</v>
      </c>
      <c r="M950" s="755" t="s">
        <v>158</v>
      </c>
      <c r="N950" s="755" t="s">
        <v>158</v>
      </c>
      <c r="O950" s="755" t="s">
        <v>158</v>
      </c>
      <c r="P950" s="755" t="s">
        <v>158</v>
      </c>
      <c r="Q950" s="755" t="s">
        <v>158</v>
      </c>
      <c r="R950" s="755" t="s">
        <v>158</v>
      </c>
      <c r="S950" s="1287">
        <v>2.254</v>
      </c>
      <c r="T950" s="1287">
        <v>2.254</v>
      </c>
      <c r="U950" s="1287">
        <v>2.254</v>
      </c>
      <c r="V950" s="1287">
        <v>2.254</v>
      </c>
      <c r="W950" s="1287">
        <v>2.254</v>
      </c>
      <c r="X950" s="255"/>
      <c r="Y950" s="255"/>
    </row>
    <row r="951" spans="2:25" ht="16.5" customHeight="1" x14ac:dyDescent="0.3">
      <c r="B951" s="920"/>
      <c r="E951" s="756"/>
      <c r="F951" s="1292" t="s">
        <v>2299</v>
      </c>
      <c r="G951" s="755" t="s">
        <v>158</v>
      </c>
      <c r="H951" s="755" t="s">
        <v>158</v>
      </c>
      <c r="I951" s="755" t="s">
        <v>158</v>
      </c>
      <c r="J951" s="755" t="s">
        <v>158</v>
      </c>
      <c r="K951" s="755" t="s">
        <v>158</v>
      </c>
      <c r="L951" s="755" t="s">
        <v>158</v>
      </c>
      <c r="M951" s="755" t="s">
        <v>158</v>
      </c>
      <c r="N951" s="755" t="s">
        <v>158</v>
      </c>
      <c r="O951" s="755" t="s">
        <v>158</v>
      </c>
      <c r="P951" s="755" t="s">
        <v>158</v>
      </c>
      <c r="Q951" s="755" t="s">
        <v>158</v>
      </c>
      <c r="R951" s="755" t="s">
        <v>158</v>
      </c>
      <c r="S951" s="1287">
        <v>2.3079999999999998</v>
      </c>
      <c r="T951" s="1287">
        <v>2.3079999999999998</v>
      </c>
      <c r="U951" s="1287">
        <v>2.3079999999999998</v>
      </c>
      <c r="V951" s="1287">
        <v>2.3079999999999998</v>
      </c>
      <c r="W951" s="1287">
        <v>2.3079999999999998</v>
      </c>
      <c r="X951" s="255"/>
      <c r="Y951" s="255"/>
    </row>
    <row r="952" spans="2:25" ht="16.5" customHeight="1" x14ac:dyDescent="0.3">
      <c r="B952" s="920"/>
      <c r="E952" s="756"/>
      <c r="F952" s="1292" t="s">
        <v>2300</v>
      </c>
      <c r="G952" s="755" t="s">
        <v>158</v>
      </c>
      <c r="H952" s="755" t="s">
        <v>158</v>
      </c>
      <c r="I952" s="755" t="s">
        <v>158</v>
      </c>
      <c r="J952" s="755" t="s">
        <v>158</v>
      </c>
      <c r="K952" s="755" t="s">
        <v>158</v>
      </c>
      <c r="L952" s="755" t="s">
        <v>158</v>
      </c>
      <c r="M952" s="755" t="s">
        <v>158</v>
      </c>
      <c r="N952" s="755" t="s">
        <v>158</v>
      </c>
      <c r="O952" s="755" t="s">
        <v>158</v>
      </c>
      <c r="P952" s="755" t="s">
        <v>158</v>
      </c>
      <c r="Q952" s="755" t="s">
        <v>158</v>
      </c>
      <c r="R952" s="755" t="s">
        <v>158</v>
      </c>
      <c r="S952" s="1287">
        <v>2.3439999999999999</v>
      </c>
      <c r="T952" s="1287">
        <v>2.343</v>
      </c>
      <c r="U952" s="1287">
        <v>2.3420000000000001</v>
      </c>
      <c r="V952" s="1287">
        <v>2.339</v>
      </c>
      <c r="W952" s="1287">
        <v>2.3370000000000002</v>
      </c>
      <c r="X952" s="255"/>
      <c r="Y952" s="255"/>
    </row>
    <row r="953" spans="2:25" ht="16.5" customHeight="1" x14ac:dyDescent="0.3">
      <c r="B953" s="920"/>
      <c r="E953" s="734" t="s">
        <v>968</v>
      </c>
      <c r="F953" s="1292" t="s">
        <v>1251</v>
      </c>
      <c r="G953" s="755" t="s">
        <v>158</v>
      </c>
      <c r="H953" s="755" t="s">
        <v>158</v>
      </c>
      <c r="I953" s="755" t="s">
        <v>158</v>
      </c>
      <c r="J953" s="755" t="s">
        <v>158</v>
      </c>
      <c r="K953" s="755" t="s">
        <v>158</v>
      </c>
      <c r="L953" s="755" t="s">
        <v>158</v>
      </c>
      <c r="M953" s="755" t="s">
        <v>158</v>
      </c>
      <c r="N953" s="755" t="s">
        <v>158</v>
      </c>
      <c r="O953" s="755" t="s">
        <v>158</v>
      </c>
      <c r="P953" s="755" t="s">
        <v>158</v>
      </c>
      <c r="Q953" s="755" t="s">
        <v>158</v>
      </c>
      <c r="R953" s="755" t="s">
        <v>158</v>
      </c>
      <c r="S953" s="1287">
        <v>2.133</v>
      </c>
      <c r="T953" s="1287">
        <v>2.1320000000000001</v>
      </c>
      <c r="U953" s="1287">
        <v>2.1320000000000001</v>
      </c>
      <c r="V953" s="1287">
        <v>2.1309999999999998</v>
      </c>
      <c r="W953" s="1287">
        <v>2.1309999999999998</v>
      </c>
      <c r="X953" s="255"/>
      <c r="Y953" s="255"/>
    </row>
    <row r="954" spans="2:25" ht="16.5" customHeight="1" x14ac:dyDescent="0.3">
      <c r="B954" s="920"/>
      <c r="E954" s="756"/>
      <c r="F954" s="1292" t="s">
        <v>1252</v>
      </c>
      <c r="G954" s="755" t="s">
        <v>158</v>
      </c>
      <c r="H954" s="755" t="s">
        <v>158</v>
      </c>
      <c r="I954" s="755" t="s">
        <v>158</v>
      </c>
      <c r="J954" s="755" t="s">
        <v>158</v>
      </c>
      <c r="K954" s="755" t="s">
        <v>158</v>
      </c>
      <c r="L954" s="755" t="s">
        <v>158</v>
      </c>
      <c r="M954" s="755" t="s">
        <v>158</v>
      </c>
      <c r="N954" s="755" t="s">
        <v>158</v>
      </c>
      <c r="O954" s="755" t="s">
        <v>158</v>
      </c>
      <c r="P954" s="755" t="s">
        <v>158</v>
      </c>
      <c r="Q954" s="755" t="s">
        <v>158</v>
      </c>
      <c r="R954" s="755" t="s">
        <v>158</v>
      </c>
      <c r="S954" s="1287">
        <v>2.15</v>
      </c>
      <c r="T954" s="1287">
        <v>2.1469999999999998</v>
      </c>
      <c r="U954" s="1287">
        <v>2.1419999999999999</v>
      </c>
      <c r="V954" s="1287">
        <v>2.137</v>
      </c>
      <c r="W954" s="1287">
        <v>2.1280000000000001</v>
      </c>
      <c r="X954" s="255"/>
      <c r="Y954" s="255"/>
    </row>
    <row r="955" spans="2:25" ht="16.5" customHeight="1" x14ac:dyDescent="0.3">
      <c r="B955" s="920"/>
      <c r="E955" s="756"/>
      <c r="F955" s="1292" t="s">
        <v>2298</v>
      </c>
      <c r="G955" s="755" t="s">
        <v>158</v>
      </c>
      <c r="H955" s="755" t="s">
        <v>158</v>
      </c>
      <c r="I955" s="755" t="s">
        <v>158</v>
      </c>
      <c r="J955" s="755" t="s">
        <v>158</v>
      </c>
      <c r="K955" s="755" t="s">
        <v>158</v>
      </c>
      <c r="L955" s="755" t="s">
        <v>158</v>
      </c>
      <c r="M955" s="755" t="s">
        <v>158</v>
      </c>
      <c r="N955" s="755" t="s">
        <v>158</v>
      </c>
      <c r="O955" s="755" t="s">
        <v>158</v>
      </c>
      <c r="P955" s="755" t="s">
        <v>158</v>
      </c>
      <c r="Q955" s="755" t="s">
        <v>158</v>
      </c>
      <c r="R955" s="755" t="s">
        <v>158</v>
      </c>
      <c r="S955" s="1287">
        <v>2.1360000000000001</v>
      </c>
      <c r="T955" s="1287">
        <v>2.1360000000000001</v>
      </c>
      <c r="U955" s="1287">
        <v>2.1360000000000001</v>
      </c>
      <c r="V955" s="1287">
        <v>2.1360000000000001</v>
      </c>
      <c r="W955" s="1287">
        <v>2.1360000000000001</v>
      </c>
      <c r="X955" s="255"/>
      <c r="Y955" s="255"/>
    </row>
    <row r="956" spans="2:25" ht="16.5" customHeight="1" x14ac:dyDescent="0.3">
      <c r="B956" s="920"/>
      <c r="E956" s="756"/>
      <c r="F956" s="1292" t="s">
        <v>2299</v>
      </c>
      <c r="G956" s="755" t="s">
        <v>158</v>
      </c>
      <c r="H956" s="755" t="s">
        <v>158</v>
      </c>
      <c r="I956" s="755" t="s">
        <v>158</v>
      </c>
      <c r="J956" s="755" t="s">
        <v>158</v>
      </c>
      <c r="K956" s="755" t="s">
        <v>158</v>
      </c>
      <c r="L956" s="755" t="s">
        <v>158</v>
      </c>
      <c r="M956" s="755" t="s">
        <v>158</v>
      </c>
      <c r="N956" s="755" t="s">
        <v>158</v>
      </c>
      <c r="O956" s="755" t="s">
        <v>158</v>
      </c>
      <c r="P956" s="755" t="s">
        <v>158</v>
      </c>
      <c r="Q956" s="755" t="s">
        <v>158</v>
      </c>
      <c r="R956" s="755" t="s">
        <v>158</v>
      </c>
      <c r="S956" s="1287">
        <v>2.1909999999999998</v>
      </c>
      <c r="T956" s="1287">
        <v>2.1909999999999998</v>
      </c>
      <c r="U956" s="1287">
        <v>2.1909999999999998</v>
      </c>
      <c r="V956" s="1287">
        <v>2.1909999999999998</v>
      </c>
      <c r="W956" s="1287">
        <v>2.1909999999999998</v>
      </c>
      <c r="X956" s="255"/>
      <c r="Y956" s="255"/>
    </row>
    <row r="957" spans="2:25" ht="16.5" customHeight="1" x14ac:dyDescent="0.3">
      <c r="B957" s="920"/>
      <c r="E957" s="757"/>
      <c r="F957" s="1292" t="s">
        <v>2300</v>
      </c>
      <c r="G957" s="755" t="s">
        <v>158</v>
      </c>
      <c r="H957" s="755" t="s">
        <v>158</v>
      </c>
      <c r="I957" s="755" t="s">
        <v>158</v>
      </c>
      <c r="J957" s="755" t="s">
        <v>158</v>
      </c>
      <c r="K957" s="755" t="s">
        <v>158</v>
      </c>
      <c r="L957" s="755" t="s">
        <v>158</v>
      </c>
      <c r="M957" s="755" t="s">
        <v>158</v>
      </c>
      <c r="N957" s="755" t="s">
        <v>158</v>
      </c>
      <c r="O957" s="755" t="s">
        <v>158</v>
      </c>
      <c r="P957" s="755" t="s">
        <v>158</v>
      </c>
      <c r="Q957" s="755" t="s">
        <v>158</v>
      </c>
      <c r="R957" s="755" t="s">
        <v>158</v>
      </c>
      <c r="S957" s="1287">
        <v>2.2269999999999999</v>
      </c>
      <c r="T957" s="1287">
        <v>2.226</v>
      </c>
      <c r="U957" s="1287">
        <v>2.2250000000000001</v>
      </c>
      <c r="V957" s="1287">
        <v>2.222</v>
      </c>
      <c r="W957" s="1287">
        <v>2.2200000000000002</v>
      </c>
      <c r="X957" s="255"/>
      <c r="Y957" s="255"/>
    </row>
    <row r="958" spans="2:25" ht="16.5" customHeight="1" x14ac:dyDescent="0.3">
      <c r="B958" s="920"/>
      <c r="E958" s="734" t="s">
        <v>969</v>
      </c>
      <c r="F958" s="1292" t="s">
        <v>1251</v>
      </c>
      <c r="G958" s="755" t="s">
        <v>158</v>
      </c>
      <c r="H958" s="755" t="s">
        <v>158</v>
      </c>
      <c r="I958" s="755" t="s">
        <v>158</v>
      </c>
      <c r="J958" s="755" t="s">
        <v>158</v>
      </c>
      <c r="K958" s="755" t="s">
        <v>158</v>
      </c>
      <c r="L958" s="755" t="s">
        <v>158</v>
      </c>
      <c r="M958" s="755" t="s">
        <v>158</v>
      </c>
      <c r="N958" s="755" t="s">
        <v>158</v>
      </c>
      <c r="O958" s="755" t="s">
        <v>158</v>
      </c>
      <c r="P958" s="755" t="s">
        <v>158</v>
      </c>
      <c r="Q958" s="755" t="s">
        <v>158</v>
      </c>
      <c r="R958" s="755" t="s">
        <v>158</v>
      </c>
      <c r="S958" s="1287">
        <v>0.373</v>
      </c>
      <c r="T958" s="1287">
        <v>0.372</v>
      </c>
      <c r="U958" s="1287">
        <v>0.372</v>
      </c>
      <c r="V958" s="1287">
        <v>0.371</v>
      </c>
      <c r="W958" s="1287">
        <v>0.371</v>
      </c>
      <c r="X958" s="255"/>
      <c r="Y958" s="255"/>
    </row>
    <row r="959" spans="2:25" ht="16.5" customHeight="1" x14ac:dyDescent="0.3">
      <c r="B959" s="920"/>
      <c r="E959" s="756"/>
      <c r="F959" s="1292" t="s">
        <v>1252</v>
      </c>
      <c r="G959" s="755" t="s">
        <v>158</v>
      </c>
      <c r="H959" s="755" t="s">
        <v>158</v>
      </c>
      <c r="I959" s="755" t="s">
        <v>158</v>
      </c>
      <c r="J959" s="755" t="s">
        <v>158</v>
      </c>
      <c r="K959" s="755" t="s">
        <v>158</v>
      </c>
      <c r="L959" s="755" t="s">
        <v>158</v>
      </c>
      <c r="M959" s="755" t="s">
        <v>158</v>
      </c>
      <c r="N959" s="755" t="s">
        <v>158</v>
      </c>
      <c r="O959" s="755" t="s">
        <v>158</v>
      </c>
      <c r="P959" s="755" t="s">
        <v>158</v>
      </c>
      <c r="Q959" s="755" t="s">
        <v>158</v>
      </c>
      <c r="R959" s="755" t="s">
        <v>158</v>
      </c>
      <c r="S959" s="1287">
        <v>0.39</v>
      </c>
      <c r="T959" s="1287">
        <v>0.38700000000000001</v>
      </c>
      <c r="U959" s="1287">
        <v>0.38200000000000001</v>
      </c>
      <c r="V959" s="1287">
        <v>0.377</v>
      </c>
      <c r="W959" s="1287">
        <v>0.36799999999999999</v>
      </c>
      <c r="X959" s="255"/>
      <c r="Y959" s="255"/>
    </row>
    <row r="960" spans="2:25" ht="16.5" customHeight="1" x14ac:dyDescent="0.3">
      <c r="B960" s="920"/>
      <c r="E960" s="756"/>
      <c r="F960" s="1292" t="s">
        <v>2298</v>
      </c>
      <c r="G960" s="755" t="s">
        <v>158</v>
      </c>
      <c r="H960" s="755" t="s">
        <v>158</v>
      </c>
      <c r="I960" s="755" t="s">
        <v>158</v>
      </c>
      <c r="J960" s="755" t="s">
        <v>158</v>
      </c>
      <c r="K960" s="755" t="s">
        <v>158</v>
      </c>
      <c r="L960" s="755" t="s">
        <v>158</v>
      </c>
      <c r="M960" s="755" t="s">
        <v>158</v>
      </c>
      <c r="N960" s="755" t="s">
        <v>158</v>
      </c>
      <c r="O960" s="755" t="s">
        <v>158</v>
      </c>
      <c r="P960" s="755" t="s">
        <v>158</v>
      </c>
      <c r="Q960" s="755" t="s">
        <v>158</v>
      </c>
      <c r="R960" s="755" t="s">
        <v>158</v>
      </c>
      <c r="S960" s="1287">
        <v>0.376</v>
      </c>
      <c r="T960" s="1287">
        <v>0.376</v>
      </c>
      <c r="U960" s="1287">
        <v>0.376</v>
      </c>
      <c r="V960" s="1287">
        <v>0.376</v>
      </c>
      <c r="W960" s="1287">
        <v>0.376</v>
      </c>
      <c r="X960" s="255"/>
      <c r="Y960" s="255"/>
    </row>
    <row r="961" spans="2:25" ht="16.5" customHeight="1" x14ac:dyDescent="0.3">
      <c r="B961" s="920"/>
      <c r="E961" s="756"/>
      <c r="F961" s="1292" t="s">
        <v>2299</v>
      </c>
      <c r="G961" s="755" t="s">
        <v>158</v>
      </c>
      <c r="H961" s="755" t="s">
        <v>158</v>
      </c>
      <c r="I961" s="755" t="s">
        <v>158</v>
      </c>
      <c r="J961" s="755" t="s">
        <v>158</v>
      </c>
      <c r="K961" s="755" t="s">
        <v>158</v>
      </c>
      <c r="L961" s="755" t="s">
        <v>158</v>
      </c>
      <c r="M961" s="755" t="s">
        <v>158</v>
      </c>
      <c r="N961" s="755" t="s">
        <v>158</v>
      </c>
      <c r="O961" s="755" t="s">
        <v>158</v>
      </c>
      <c r="P961" s="755" t="s">
        <v>158</v>
      </c>
      <c r="Q961" s="755" t="s">
        <v>158</v>
      </c>
      <c r="R961" s="755" t="s">
        <v>158</v>
      </c>
      <c r="S961" s="1287">
        <v>0.43</v>
      </c>
      <c r="T961" s="1287">
        <v>0.43</v>
      </c>
      <c r="U961" s="1287">
        <v>0.43</v>
      </c>
      <c r="V961" s="1287">
        <v>0.43</v>
      </c>
      <c r="W961" s="1287">
        <v>0.43</v>
      </c>
      <c r="X961" s="255"/>
      <c r="Y961" s="255"/>
    </row>
    <row r="962" spans="2:25" ht="16.5" customHeight="1" x14ac:dyDescent="0.3">
      <c r="B962" s="920"/>
      <c r="E962" s="757"/>
      <c r="F962" s="1292" t="s">
        <v>2300</v>
      </c>
      <c r="G962" s="755" t="s">
        <v>158</v>
      </c>
      <c r="H962" s="755" t="s">
        <v>158</v>
      </c>
      <c r="I962" s="755" t="s">
        <v>158</v>
      </c>
      <c r="J962" s="755" t="s">
        <v>158</v>
      </c>
      <c r="K962" s="755" t="s">
        <v>158</v>
      </c>
      <c r="L962" s="755" t="s">
        <v>158</v>
      </c>
      <c r="M962" s="755" t="s">
        <v>158</v>
      </c>
      <c r="N962" s="755" t="s">
        <v>158</v>
      </c>
      <c r="O962" s="755" t="s">
        <v>158</v>
      </c>
      <c r="P962" s="755" t="s">
        <v>158</v>
      </c>
      <c r="Q962" s="755" t="s">
        <v>158</v>
      </c>
      <c r="R962" s="755" t="s">
        <v>158</v>
      </c>
      <c r="S962" s="1287">
        <v>0.46600000000000003</v>
      </c>
      <c r="T962" s="1287">
        <v>0.46500000000000002</v>
      </c>
      <c r="U962" s="1287">
        <v>0.46400000000000002</v>
      </c>
      <c r="V962" s="1287">
        <v>0.46100000000000002</v>
      </c>
      <c r="W962" s="1287">
        <v>0.45900000000000002</v>
      </c>
      <c r="X962" s="255"/>
      <c r="Y962" s="255"/>
    </row>
    <row r="963" spans="2:25" ht="16.5" customHeight="1" x14ac:dyDescent="0.3">
      <c r="B963" s="920"/>
      <c r="E963" s="756" t="s">
        <v>970</v>
      </c>
      <c r="F963" s="1292" t="s">
        <v>1251</v>
      </c>
      <c r="G963" s="755" t="s">
        <v>158</v>
      </c>
      <c r="H963" s="755" t="s">
        <v>158</v>
      </c>
      <c r="I963" s="755" t="s">
        <v>158</v>
      </c>
      <c r="J963" s="755" t="s">
        <v>158</v>
      </c>
      <c r="K963" s="755" t="s">
        <v>158</v>
      </c>
      <c r="L963" s="755" t="s">
        <v>158</v>
      </c>
      <c r="M963" s="755" t="s">
        <v>158</v>
      </c>
      <c r="N963" s="755" t="s">
        <v>158</v>
      </c>
      <c r="O963" s="755" t="s">
        <v>158</v>
      </c>
      <c r="P963" s="755" t="s">
        <v>158</v>
      </c>
      <c r="Q963" s="755" t="s">
        <v>158</v>
      </c>
      <c r="R963" s="755" t="s">
        <v>158</v>
      </c>
      <c r="S963" s="1287">
        <v>2.1000000000000001E-2</v>
      </c>
      <c r="T963" s="1287">
        <v>0.02</v>
      </c>
      <c r="U963" s="1287">
        <v>0.02</v>
      </c>
      <c r="V963" s="1287">
        <v>1.9E-2</v>
      </c>
      <c r="W963" s="1287">
        <v>1.9E-2</v>
      </c>
      <c r="X963" s="255"/>
      <c r="Y963" s="255"/>
    </row>
    <row r="964" spans="2:25" ht="16.5" customHeight="1" x14ac:dyDescent="0.3">
      <c r="B964" s="920"/>
      <c r="E964" s="756"/>
      <c r="F964" s="1292" t="s">
        <v>1252</v>
      </c>
      <c r="G964" s="755" t="s">
        <v>158</v>
      </c>
      <c r="H964" s="755" t="s">
        <v>158</v>
      </c>
      <c r="I964" s="755" t="s">
        <v>158</v>
      </c>
      <c r="J964" s="755" t="s">
        <v>158</v>
      </c>
      <c r="K964" s="755" t="s">
        <v>158</v>
      </c>
      <c r="L964" s="755" t="s">
        <v>158</v>
      </c>
      <c r="M964" s="755" t="s">
        <v>158</v>
      </c>
      <c r="N964" s="755" t="s">
        <v>158</v>
      </c>
      <c r="O964" s="755" t="s">
        <v>158</v>
      </c>
      <c r="P964" s="755" t="s">
        <v>158</v>
      </c>
      <c r="Q964" s="755" t="s">
        <v>158</v>
      </c>
      <c r="R964" s="755" t="s">
        <v>158</v>
      </c>
      <c r="S964" s="1287">
        <v>3.7999999999999999E-2</v>
      </c>
      <c r="T964" s="1287">
        <v>3.5000000000000003E-2</v>
      </c>
      <c r="U964" s="1287">
        <v>0.03</v>
      </c>
      <c r="V964" s="1287">
        <v>2.5000000000000001E-2</v>
      </c>
      <c r="W964" s="1287">
        <v>1.6E-2</v>
      </c>
      <c r="X964" s="255"/>
      <c r="Y964" s="255"/>
    </row>
    <row r="965" spans="2:25" ht="16.5" customHeight="1" x14ac:dyDescent="0.3">
      <c r="B965" s="920"/>
      <c r="E965" s="756"/>
      <c r="F965" s="1292" t="s">
        <v>2298</v>
      </c>
      <c r="G965" s="755" t="s">
        <v>158</v>
      </c>
      <c r="H965" s="755" t="s">
        <v>158</v>
      </c>
      <c r="I965" s="755" t="s">
        <v>158</v>
      </c>
      <c r="J965" s="755" t="s">
        <v>158</v>
      </c>
      <c r="K965" s="755" t="s">
        <v>158</v>
      </c>
      <c r="L965" s="755" t="s">
        <v>158</v>
      </c>
      <c r="M965" s="755" t="s">
        <v>158</v>
      </c>
      <c r="N965" s="755" t="s">
        <v>158</v>
      </c>
      <c r="O965" s="755" t="s">
        <v>158</v>
      </c>
      <c r="P965" s="755" t="s">
        <v>158</v>
      </c>
      <c r="Q965" s="755" t="s">
        <v>158</v>
      </c>
      <c r="R965" s="755" t="s">
        <v>158</v>
      </c>
      <c r="S965" s="1287">
        <v>2.4E-2</v>
      </c>
      <c r="T965" s="1287">
        <v>2.4E-2</v>
      </c>
      <c r="U965" s="1287">
        <v>2.4E-2</v>
      </c>
      <c r="V965" s="1287">
        <v>2.4E-2</v>
      </c>
      <c r="W965" s="1287">
        <v>2.4E-2</v>
      </c>
      <c r="X965" s="255"/>
      <c r="Y965" s="255"/>
    </row>
    <row r="966" spans="2:25" ht="16.5" customHeight="1" x14ac:dyDescent="0.3">
      <c r="B966" s="920"/>
      <c r="E966" s="756"/>
      <c r="F966" s="1292" t="s">
        <v>2299</v>
      </c>
      <c r="G966" s="755" t="s">
        <v>158</v>
      </c>
      <c r="H966" s="755" t="s">
        <v>158</v>
      </c>
      <c r="I966" s="755" t="s">
        <v>158</v>
      </c>
      <c r="J966" s="755" t="s">
        <v>158</v>
      </c>
      <c r="K966" s="755" t="s">
        <v>158</v>
      </c>
      <c r="L966" s="755" t="s">
        <v>158</v>
      </c>
      <c r="M966" s="755" t="s">
        <v>158</v>
      </c>
      <c r="N966" s="755" t="s">
        <v>158</v>
      </c>
      <c r="O966" s="755" t="s">
        <v>158</v>
      </c>
      <c r="P966" s="755" t="s">
        <v>158</v>
      </c>
      <c r="Q966" s="755" t="s">
        <v>158</v>
      </c>
      <c r="R966" s="755" t="s">
        <v>158</v>
      </c>
      <c r="S966" s="1287">
        <v>7.8E-2</v>
      </c>
      <c r="T966" s="1287">
        <v>7.8E-2</v>
      </c>
      <c r="U966" s="1287">
        <v>7.8E-2</v>
      </c>
      <c r="V966" s="1287">
        <v>7.8E-2</v>
      </c>
      <c r="W966" s="1287">
        <v>7.8E-2</v>
      </c>
      <c r="X966" s="255"/>
      <c r="Y966" s="255"/>
    </row>
    <row r="967" spans="2:25" ht="16.5" customHeight="1" x14ac:dyDescent="0.3">
      <c r="B967" s="920"/>
      <c r="E967" s="756"/>
      <c r="F967" s="1292" t="s">
        <v>2300</v>
      </c>
      <c r="G967" s="755" t="s">
        <v>158</v>
      </c>
      <c r="H967" s="755" t="s">
        <v>158</v>
      </c>
      <c r="I967" s="755" t="s">
        <v>158</v>
      </c>
      <c r="J967" s="755" t="s">
        <v>158</v>
      </c>
      <c r="K967" s="755" t="s">
        <v>158</v>
      </c>
      <c r="L967" s="755" t="s">
        <v>158</v>
      </c>
      <c r="M967" s="755" t="s">
        <v>158</v>
      </c>
      <c r="N967" s="755" t="s">
        <v>158</v>
      </c>
      <c r="O967" s="755" t="s">
        <v>158</v>
      </c>
      <c r="P967" s="755" t="s">
        <v>158</v>
      </c>
      <c r="Q967" s="755" t="s">
        <v>158</v>
      </c>
      <c r="R967" s="755" t="s">
        <v>158</v>
      </c>
      <c r="S967" s="1287">
        <v>0.114</v>
      </c>
      <c r="T967" s="1287">
        <v>0.113</v>
      </c>
      <c r="U967" s="1287">
        <v>0.112</v>
      </c>
      <c r="V967" s="1287">
        <v>0.109</v>
      </c>
      <c r="W967" s="1287">
        <v>0.107</v>
      </c>
      <c r="X967" s="255"/>
      <c r="Y967" s="255"/>
    </row>
    <row r="968" spans="2:25" ht="16.5" customHeight="1" x14ac:dyDescent="0.3">
      <c r="B968" s="920"/>
      <c r="E968" s="734" t="s">
        <v>1254</v>
      </c>
      <c r="F968" s="1292" t="s">
        <v>1251</v>
      </c>
      <c r="G968" s="1287">
        <v>2.6949999999999998</v>
      </c>
      <c r="H968" s="1287">
        <v>2.6949999999999998</v>
      </c>
      <c r="I968" s="1287">
        <v>2.6949999999999998</v>
      </c>
      <c r="J968" s="1287">
        <v>2.6949999999999998</v>
      </c>
      <c r="K968" s="1287">
        <v>2.544</v>
      </c>
      <c r="L968" s="1287">
        <v>2.5190000000000001</v>
      </c>
      <c r="M968" s="1287">
        <v>2.5920000000000001</v>
      </c>
      <c r="N968" s="1287">
        <v>2.5920000000000001</v>
      </c>
      <c r="O968" s="1287">
        <v>2.5920000000000001</v>
      </c>
      <c r="P968" s="1287">
        <v>2.5870000000000002</v>
      </c>
      <c r="Q968" s="1287">
        <v>2.5680000000000001</v>
      </c>
      <c r="R968" s="1287">
        <v>2.5430000000000001</v>
      </c>
      <c r="S968" s="755" t="s">
        <v>158</v>
      </c>
      <c r="T968" s="755" t="s">
        <v>158</v>
      </c>
      <c r="U968" s="755" t="s">
        <v>158</v>
      </c>
      <c r="V968" s="755" t="s">
        <v>158</v>
      </c>
      <c r="W968" s="755" t="s">
        <v>158</v>
      </c>
      <c r="X968" s="255"/>
      <c r="Y968" s="255"/>
    </row>
    <row r="969" spans="2:25" ht="16.5" customHeight="1" x14ac:dyDescent="0.3">
      <c r="B969" s="920"/>
      <c r="E969" s="756"/>
      <c r="F969" s="1292" t="s">
        <v>1252</v>
      </c>
      <c r="G969" s="1287">
        <v>2.68</v>
      </c>
      <c r="H969" s="1287">
        <v>2.6789999999999998</v>
      </c>
      <c r="I969" s="1287">
        <v>2.6789999999999998</v>
      </c>
      <c r="J969" s="1287">
        <v>2.68</v>
      </c>
      <c r="K969" s="1287">
        <v>2.5299999999999998</v>
      </c>
      <c r="L969" s="1287">
        <v>2.5049999999999999</v>
      </c>
      <c r="M969" s="1287">
        <v>2.5779999999999998</v>
      </c>
      <c r="N969" s="1287">
        <v>2.5779999999999998</v>
      </c>
      <c r="O969" s="1287">
        <v>2.5790000000000002</v>
      </c>
      <c r="P969" s="1287">
        <v>2.5739999999999998</v>
      </c>
      <c r="Q969" s="1287">
        <v>2.556</v>
      </c>
      <c r="R969" s="1287">
        <v>2.5299999999999998</v>
      </c>
      <c r="S969" s="755" t="s">
        <v>158</v>
      </c>
      <c r="T969" s="755" t="s">
        <v>158</v>
      </c>
      <c r="U969" s="755" t="s">
        <v>158</v>
      </c>
      <c r="V969" s="755" t="s">
        <v>158</v>
      </c>
      <c r="W969" s="755" t="s">
        <v>158</v>
      </c>
      <c r="X969" s="255"/>
      <c r="Y969" s="255"/>
    </row>
    <row r="970" spans="2:25" ht="16.5" customHeight="1" x14ac:dyDescent="0.3">
      <c r="B970" s="920"/>
      <c r="E970" s="756"/>
      <c r="F970" s="1292" t="s">
        <v>2298</v>
      </c>
      <c r="G970" s="1287">
        <v>2.677</v>
      </c>
      <c r="H970" s="1287">
        <v>2.677</v>
      </c>
      <c r="I970" s="1287">
        <v>2.677</v>
      </c>
      <c r="J970" s="1287">
        <v>2.6789999999999998</v>
      </c>
      <c r="K970" s="1287">
        <v>2.5289999999999999</v>
      </c>
      <c r="L970" s="1287">
        <v>2.504</v>
      </c>
      <c r="M970" s="1287">
        <v>2.5790000000000002</v>
      </c>
      <c r="N970" s="1287">
        <v>2.5790000000000002</v>
      </c>
      <c r="O970" s="1287">
        <v>2.58</v>
      </c>
      <c r="P970" s="1287">
        <v>2.5760000000000001</v>
      </c>
      <c r="Q970" s="1287">
        <v>2.5609999999999999</v>
      </c>
      <c r="R970" s="1287">
        <v>2.5390000000000001</v>
      </c>
      <c r="S970" s="755" t="s">
        <v>158</v>
      </c>
      <c r="T970" s="755" t="s">
        <v>158</v>
      </c>
      <c r="U970" s="755" t="s">
        <v>158</v>
      </c>
      <c r="V970" s="755" t="s">
        <v>158</v>
      </c>
      <c r="W970" s="755" t="s">
        <v>158</v>
      </c>
      <c r="X970" s="255"/>
      <c r="Y970" s="255"/>
    </row>
    <row r="971" spans="2:25" ht="16.5" customHeight="1" x14ac:dyDescent="0.3">
      <c r="B971" s="920"/>
      <c r="E971" s="756"/>
      <c r="F971" s="1292" t="s">
        <v>2301</v>
      </c>
      <c r="G971" s="1287">
        <v>2.67</v>
      </c>
      <c r="H971" s="1287">
        <v>2.67</v>
      </c>
      <c r="I971" s="1287">
        <v>2.67</v>
      </c>
      <c r="J971" s="1287">
        <v>2.673</v>
      </c>
      <c r="K971" s="1287">
        <v>2.5230000000000001</v>
      </c>
      <c r="L971" s="1287">
        <v>2.4990000000000001</v>
      </c>
      <c r="M971" s="1287">
        <v>2.573</v>
      </c>
      <c r="N971" s="1287">
        <v>2.5739999999999998</v>
      </c>
      <c r="O971" s="1287">
        <v>2.5750000000000002</v>
      </c>
      <c r="P971" s="1287">
        <v>2.5710000000000002</v>
      </c>
      <c r="Q971" s="1287">
        <v>2.5539999999999998</v>
      </c>
      <c r="R971" s="1287">
        <v>2.528</v>
      </c>
      <c r="S971" s="755" t="s">
        <v>158</v>
      </c>
      <c r="T971" s="755" t="s">
        <v>158</v>
      </c>
      <c r="U971" s="755" t="s">
        <v>158</v>
      </c>
      <c r="V971" s="755" t="s">
        <v>158</v>
      </c>
      <c r="W971" s="755" t="s">
        <v>158</v>
      </c>
      <c r="X971" s="255"/>
      <c r="Y971" s="255"/>
    </row>
    <row r="972" spans="2:25" ht="16.5" customHeight="1" x14ac:dyDescent="0.3">
      <c r="B972" s="920"/>
      <c r="E972" s="734" t="s">
        <v>971</v>
      </c>
      <c r="F972" s="1292" t="s">
        <v>1251</v>
      </c>
      <c r="G972" s="755" t="s">
        <v>158</v>
      </c>
      <c r="H972" s="755" t="s">
        <v>158</v>
      </c>
      <c r="I972" s="755" t="s">
        <v>158</v>
      </c>
      <c r="J972" s="755" t="s">
        <v>158</v>
      </c>
      <c r="K972" s="755" t="s">
        <v>158</v>
      </c>
      <c r="L972" s="755" t="s">
        <v>158</v>
      </c>
      <c r="M972" s="755" t="s">
        <v>158</v>
      </c>
      <c r="N972" s="755" t="s">
        <v>158</v>
      </c>
      <c r="O972" s="755" t="s">
        <v>158</v>
      </c>
      <c r="P972" s="755" t="s">
        <v>158</v>
      </c>
      <c r="Q972" s="755" t="s">
        <v>158</v>
      </c>
      <c r="R972" s="755" t="s">
        <v>158</v>
      </c>
      <c r="S972" s="1287">
        <v>2.5179999999999998</v>
      </c>
      <c r="T972" s="1287">
        <v>2.5179999999999998</v>
      </c>
      <c r="U972" s="1287">
        <v>2.5179999999999998</v>
      </c>
      <c r="V972" s="1287">
        <v>2.5169999999999999</v>
      </c>
      <c r="W972" s="1287">
        <v>2.516</v>
      </c>
      <c r="X972" s="255"/>
      <c r="Y972" s="255"/>
    </row>
    <row r="973" spans="2:25" ht="16.5" customHeight="1" x14ac:dyDescent="0.3">
      <c r="B973" s="920"/>
      <c r="E973" s="756"/>
      <c r="F973" s="1292" t="s">
        <v>1252</v>
      </c>
      <c r="G973" s="755" t="s">
        <v>158</v>
      </c>
      <c r="H973" s="755" t="s">
        <v>158</v>
      </c>
      <c r="I973" s="755" t="s">
        <v>158</v>
      </c>
      <c r="J973" s="755" t="s">
        <v>158</v>
      </c>
      <c r="K973" s="755" t="s">
        <v>158</v>
      </c>
      <c r="L973" s="755" t="s">
        <v>158</v>
      </c>
      <c r="M973" s="755" t="s">
        <v>158</v>
      </c>
      <c r="N973" s="755" t="s">
        <v>158</v>
      </c>
      <c r="O973" s="755" t="s">
        <v>158</v>
      </c>
      <c r="P973" s="755" t="s">
        <v>158</v>
      </c>
      <c r="Q973" s="755" t="s">
        <v>158</v>
      </c>
      <c r="R973" s="755" t="s">
        <v>158</v>
      </c>
      <c r="S973" s="1287">
        <v>2.5049999999999999</v>
      </c>
      <c r="T973" s="1287">
        <v>2.5049999999999999</v>
      </c>
      <c r="U973" s="1287">
        <v>2.5059999999999998</v>
      </c>
      <c r="V973" s="1287">
        <v>2.5049999999999999</v>
      </c>
      <c r="W973" s="1287">
        <v>2.5049999999999999</v>
      </c>
      <c r="X973" s="255"/>
      <c r="Y973" s="255"/>
    </row>
    <row r="974" spans="2:25" ht="16.5" customHeight="1" x14ac:dyDescent="0.3">
      <c r="B974" s="920"/>
      <c r="E974" s="756"/>
      <c r="F974" s="1292" t="s">
        <v>2298</v>
      </c>
      <c r="G974" s="755" t="s">
        <v>158</v>
      </c>
      <c r="H974" s="755" t="s">
        <v>158</v>
      </c>
      <c r="I974" s="755" t="s">
        <v>158</v>
      </c>
      <c r="J974" s="755" t="s">
        <v>158</v>
      </c>
      <c r="K974" s="755" t="s">
        <v>158</v>
      </c>
      <c r="L974" s="755" t="s">
        <v>158</v>
      </c>
      <c r="M974" s="755" t="s">
        <v>158</v>
      </c>
      <c r="N974" s="755" t="s">
        <v>158</v>
      </c>
      <c r="O974" s="755" t="s">
        <v>158</v>
      </c>
      <c r="P974" s="755" t="s">
        <v>158</v>
      </c>
      <c r="Q974" s="755" t="s">
        <v>158</v>
      </c>
      <c r="R974" s="755" t="s">
        <v>158</v>
      </c>
      <c r="S974" s="1287">
        <v>2.5139999999999998</v>
      </c>
      <c r="T974" s="1287">
        <v>2.516</v>
      </c>
      <c r="U974" s="1287">
        <v>2.5169999999999999</v>
      </c>
      <c r="V974" s="1287">
        <v>2.5179999999999998</v>
      </c>
      <c r="W974" s="1287">
        <v>2.52</v>
      </c>
      <c r="X974" s="255"/>
      <c r="Y974" s="255"/>
    </row>
    <row r="975" spans="2:25" ht="16.5" customHeight="1" x14ac:dyDescent="0.3">
      <c r="B975" s="920"/>
      <c r="E975" s="756"/>
      <c r="F975" s="1292" t="s">
        <v>2301</v>
      </c>
      <c r="G975" s="755" t="s">
        <v>158</v>
      </c>
      <c r="H975" s="755" t="s">
        <v>158</v>
      </c>
      <c r="I975" s="755" t="s">
        <v>158</v>
      </c>
      <c r="J975" s="755" t="s">
        <v>158</v>
      </c>
      <c r="K975" s="755" t="s">
        <v>158</v>
      </c>
      <c r="L975" s="755" t="s">
        <v>158</v>
      </c>
      <c r="M975" s="755" t="s">
        <v>158</v>
      </c>
      <c r="N975" s="755" t="s">
        <v>158</v>
      </c>
      <c r="O975" s="755" t="s">
        <v>158</v>
      </c>
      <c r="P975" s="755" t="s">
        <v>158</v>
      </c>
      <c r="Q975" s="755" t="s">
        <v>158</v>
      </c>
      <c r="R975" s="755" t="s">
        <v>158</v>
      </c>
      <c r="S975" s="1287">
        <v>2.5019999999999998</v>
      </c>
      <c r="T975" s="1287">
        <v>2.5030000000000001</v>
      </c>
      <c r="U975" s="1287">
        <v>2.504</v>
      </c>
      <c r="V975" s="1287">
        <v>2.5049999999999999</v>
      </c>
      <c r="W975" s="1287">
        <v>2.5059999999999998</v>
      </c>
      <c r="X975" s="255"/>
      <c r="Y975" s="255"/>
    </row>
    <row r="976" spans="2:25" ht="16.5" customHeight="1" x14ac:dyDescent="0.3">
      <c r="B976" s="920"/>
      <c r="E976" s="734" t="s">
        <v>972</v>
      </c>
      <c r="F976" s="1292" t="s">
        <v>1251</v>
      </c>
      <c r="G976" s="755" t="s">
        <v>158</v>
      </c>
      <c r="H976" s="755" t="s">
        <v>158</v>
      </c>
      <c r="I976" s="755" t="s">
        <v>158</v>
      </c>
      <c r="J976" s="755" t="s">
        <v>158</v>
      </c>
      <c r="K976" s="755" t="s">
        <v>158</v>
      </c>
      <c r="L976" s="755" t="s">
        <v>158</v>
      </c>
      <c r="M976" s="755" t="s">
        <v>158</v>
      </c>
      <c r="N976" s="755" t="s">
        <v>158</v>
      </c>
      <c r="O976" s="755" t="s">
        <v>158</v>
      </c>
      <c r="P976" s="755" t="s">
        <v>158</v>
      </c>
      <c r="Q976" s="755" t="s">
        <v>158</v>
      </c>
      <c r="R976" s="755" t="s">
        <v>158</v>
      </c>
      <c r="S976" s="1287">
        <v>2.4420000000000002</v>
      </c>
      <c r="T976" s="1287">
        <v>2.4420000000000002</v>
      </c>
      <c r="U976" s="1287">
        <v>2.4420000000000002</v>
      </c>
      <c r="V976" s="1287">
        <v>2.4409999999999998</v>
      </c>
      <c r="W976" s="1287">
        <v>2.4409999999999998</v>
      </c>
      <c r="X976" s="255"/>
      <c r="Y976" s="255"/>
    </row>
    <row r="977" spans="2:25" ht="16.5" customHeight="1" x14ac:dyDescent="0.3">
      <c r="B977" s="920"/>
      <c r="E977" s="756"/>
      <c r="F977" s="1292" t="s">
        <v>1252</v>
      </c>
      <c r="G977" s="755" t="s">
        <v>158</v>
      </c>
      <c r="H977" s="755" t="s">
        <v>158</v>
      </c>
      <c r="I977" s="755" t="s">
        <v>158</v>
      </c>
      <c r="J977" s="755" t="s">
        <v>158</v>
      </c>
      <c r="K977" s="755" t="s">
        <v>158</v>
      </c>
      <c r="L977" s="755" t="s">
        <v>158</v>
      </c>
      <c r="M977" s="755" t="s">
        <v>158</v>
      </c>
      <c r="N977" s="755" t="s">
        <v>158</v>
      </c>
      <c r="O977" s="755" t="s">
        <v>158</v>
      </c>
      <c r="P977" s="755" t="s">
        <v>158</v>
      </c>
      <c r="Q977" s="755" t="s">
        <v>158</v>
      </c>
      <c r="R977" s="755" t="s">
        <v>158</v>
      </c>
      <c r="S977" s="1287">
        <v>2.4289999999999998</v>
      </c>
      <c r="T977" s="1287">
        <v>2.4289999999999998</v>
      </c>
      <c r="U977" s="1287">
        <v>2.4300000000000002</v>
      </c>
      <c r="V977" s="1287">
        <v>2.4289999999999998</v>
      </c>
      <c r="W977" s="1287">
        <v>2.4289999999999998</v>
      </c>
      <c r="X977" s="255"/>
      <c r="Y977" s="255"/>
    </row>
    <row r="978" spans="2:25" ht="16.5" customHeight="1" x14ac:dyDescent="0.3">
      <c r="B978" s="920"/>
      <c r="E978" s="756"/>
      <c r="F978" s="1292" t="s">
        <v>2298</v>
      </c>
      <c r="G978" s="755" t="s">
        <v>158</v>
      </c>
      <c r="H978" s="755" t="s">
        <v>158</v>
      </c>
      <c r="I978" s="755" t="s">
        <v>158</v>
      </c>
      <c r="J978" s="755" t="s">
        <v>158</v>
      </c>
      <c r="K978" s="755" t="s">
        <v>158</v>
      </c>
      <c r="L978" s="755" t="s">
        <v>158</v>
      </c>
      <c r="M978" s="755" t="s">
        <v>158</v>
      </c>
      <c r="N978" s="755" t="s">
        <v>158</v>
      </c>
      <c r="O978" s="755" t="s">
        <v>158</v>
      </c>
      <c r="P978" s="755" t="s">
        <v>158</v>
      </c>
      <c r="Q978" s="755" t="s">
        <v>158</v>
      </c>
      <c r="R978" s="755" t="s">
        <v>158</v>
      </c>
      <c r="S978" s="1287">
        <v>2.4390000000000001</v>
      </c>
      <c r="T978" s="1287">
        <v>2.4409999999999998</v>
      </c>
      <c r="U978" s="1287">
        <v>2.4420000000000002</v>
      </c>
      <c r="V978" s="1287">
        <v>2.4430000000000001</v>
      </c>
      <c r="W978" s="1287">
        <v>2.4449999999999998</v>
      </c>
      <c r="X978" s="255"/>
      <c r="Y978" s="255"/>
    </row>
    <row r="979" spans="2:25" ht="16.5" customHeight="1" x14ac:dyDescent="0.3">
      <c r="B979" s="920"/>
      <c r="E979" s="756"/>
      <c r="F979" s="1292" t="s">
        <v>2301</v>
      </c>
      <c r="G979" s="755" t="s">
        <v>158</v>
      </c>
      <c r="H979" s="755" t="s">
        <v>158</v>
      </c>
      <c r="I979" s="755" t="s">
        <v>158</v>
      </c>
      <c r="J979" s="755" t="s">
        <v>158</v>
      </c>
      <c r="K979" s="755" t="s">
        <v>158</v>
      </c>
      <c r="L979" s="755" t="s">
        <v>158</v>
      </c>
      <c r="M979" s="755" t="s">
        <v>158</v>
      </c>
      <c r="N979" s="755" t="s">
        <v>158</v>
      </c>
      <c r="O979" s="755" t="s">
        <v>158</v>
      </c>
      <c r="P979" s="755" t="s">
        <v>158</v>
      </c>
      <c r="Q979" s="755" t="s">
        <v>158</v>
      </c>
      <c r="R979" s="755" t="s">
        <v>158</v>
      </c>
      <c r="S979" s="1287">
        <v>2.427</v>
      </c>
      <c r="T979" s="1287">
        <v>2.4279999999999999</v>
      </c>
      <c r="U979" s="1287">
        <v>2.4289999999999998</v>
      </c>
      <c r="V979" s="1287">
        <v>2.4300000000000002</v>
      </c>
      <c r="W979" s="1287">
        <v>2.431</v>
      </c>
      <c r="X979" s="255"/>
      <c r="Y979" s="255"/>
    </row>
    <row r="980" spans="2:25" ht="16.5" customHeight="1" x14ac:dyDescent="0.3">
      <c r="B980" s="920"/>
      <c r="E980" s="734" t="s">
        <v>973</v>
      </c>
      <c r="F980" s="1292" t="s">
        <v>1251</v>
      </c>
      <c r="G980" s="755" t="s">
        <v>158</v>
      </c>
      <c r="H980" s="755" t="s">
        <v>158</v>
      </c>
      <c r="I980" s="755" t="s">
        <v>158</v>
      </c>
      <c r="J980" s="755" t="s">
        <v>158</v>
      </c>
      <c r="K980" s="755" t="s">
        <v>158</v>
      </c>
      <c r="L980" s="755" t="s">
        <v>158</v>
      </c>
      <c r="M980" s="755" t="s">
        <v>158</v>
      </c>
      <c r="N980" s="755" t="s">
        <v>158</v>
      </c>
      <c r="O980" s="755" t="s">
        <v>158</v>
      </c>
      <c r="P980" s="755" t="s">
        <v>158</v>
      </c>
      <c r="Q980" s="755" t="s">
        <v>158</v>
      </c>
      <c r="R980" s="755" t="s">
        <v>158</v>
      </c>
      <c r="S980" s="1287">
        <v>2.19</v>
      </c>
      <c r="T980" s="1287">
        <v>2.19</v>
      </c>
      <c r="U980" s="1287">
        <v>2.19</v>
      </c>
      <c r="V980" s="1287">
        <v>2.1890000000000001</v>
      </c>
      <c r="W980" s="1287">
        <v>2.1890000000000001</v>
      </c>
      <c r="X980" s="255"/>
      <c r="Y980" s="255"/>
    </row>
    <row r="981" spans="2:25" ht="16.5" customHeight="1" x14ac:dyDescent="0.3">
      <c r="B981" s="920"/>
      <c r="E981" s="756"/>
      <c r="F981" s="1292" t="s">
        <v>1252</v>
      </c>
      <c r="G981" s="755" t="s">
        <v>158</v>
      </c>
      <c r="H981" s="755" t="s">
        <v>158</v>
      </c>
      <c r="I981" s="755" t="s">
        <v>158</v>
      </c>
      <c r="J981" s="755" t="s">
        <v>158</v>
      </c>
      <c r="K981" s="755" t="s">
        <v>158</v>
      </c>
      <c r="L981" s="755" t="s">
        <v>158</v>
      </c>
      <c r="M981" s="755" t="s">
        <v>158</v>
      </c>
      <c r="N981" s="755" t="s">
        <v>158</v>
      </c>
      <c r="O981" s="755" t="s">
        <v>158</v>
      </c>
      <c r="P981" s="755" t="s">
        <v>158</v>
      </c>
      <c r="Q981" s="755" t="s">
        <v>158</v>
      </c>
      <c r="R981" s="755" t="s">
        <v>158</v>
      </c>
      <c r="S981" s="1287">
        <v>2.177</v>
      </c>
      <c r="T981" s="1287">
        <v>2.177</v>
      </c>
      <c r="U981" s="1287">
        <v>2.1779999999999999</v>
      </c>
      <c r="V981" s="1287">
        <v>2.177</v>
      </c>
      <c r="W981" s="1287">
        <v>2.177</v>
      </c>
      <c r="X981" s="255"/>
      <c r="Y981" s="255"/>
    </row>
    <row r="982" spans="2:25" ht="16.5" customHeight="1" x14ac:dyDescent="0.3">
      <c r="B982" s="920"/>
      <c r="E982" s="756"/>
      <c r="F982" s="1292" t="s">
        <v>2298</v>
      </c>
      <c r="G982" s="755" t="s">
        <v>158</v>
      </c>
      <c r="H982" s="755" t="s">
        <v>158</v>
      </c>
      <c r="I982" s="755" t="s">
        <v>158</v>
      </c>
      <c r="J982" s="755" t="s">
        <v>158</v>
      </c>
      <c r="K982" s="755" t="s">
        <v>158</v>
      </c>
      <c r="L982" s="755" t="s">
        <v>158</v>
      </c>
      <c r="M982" s="755" t="s">
        <v>158</v>
      </c>
      <c r="N982" s="755" t="s">
        <v>158</v>
      </c>
      <c r="O982" s="755" t="s">
        <v>158</v>
      </c>
      <c r="P982" s="755" t="s">
        <v>158</v>
      </c>
      <c r="Q982" s="755" t="s">
        <v>158</v>
      </c>
      <c r="R982" s="755" t="s">
        <v>158</v>
      </c>
      <c r="S982" s="1287">
        <v>2.1869999999999998</v>
      </c>
      <c r="T982" s="1287">
        <v>2.1890000000000001</v>
      </c>
      <c r="U982" s="1287">
        <v>2.19</v>
      </c>
      <c r="V982" s="1287">
        <v>2.1909999999999998</v>
      </c>
      <c r="W982" s="1287">
        <v>2.1930000000000001</v>
      </c>
      <c r="X982" s="255"/>
      <c r="Y982" s="255"/>
    </row>
    <row r="983" spans="2:25" ht="16.5" customHeight="1" x14ac:dyDescent="0.3">
      <c r="B983" s="920"/>
      <c r="E983" s="756"/>
      <c r="F983" s="1292" t="s">
        <v>2301</v>
      </c>
      <c r="G983" s="755" t="s">
        <v>158</v>
      </c>
      <c r="H983" s="755" t="s">
        <v>158</v>
      </c>
      <c r="I983" s="755" t="s">
        <v>158</v>
      </c>
      <c r="J983" s="755" t="s">
        <v>158</v>
      </c>
      <c r="K983" s="755" t="s">
        <v>158</v>
      </c>
      <c r="L983" s="755" t="s">
        <v>158</v>
      </c>
      <c r="M983" s="755" t="s">
        <v>158</v>
      </c>
      <c r="N983" s="755" t="s">
        <v>158</v>
      </c>
      <c r="O983" s="755" t="s">
        <v>158</v>
      </c>
      <c r="P983" s="755" t="s">
        <v>158</v>
      </c>
      <c r="Q983" s="755" t="s">
        <v>158</v>
      </c>
      <c r="R983" s="755" t="s">
        <v>158</v>
      </c>
      <c r="S983" s="1287">
        <v>2.1749999999999998</v>
      </c>
      <c r="T983" s="1287">
        <v>2.1760000000000002</v>
      </c>
      <c r="U983" s="1287">
        <v>2.177</v>
      </c>
      <c r="V983" s="1287">
        <v>2.1779999999999999</v>
      </c>
      <c r="W983" s="1287">
        <v>2.1789999999999998</v>
      </c>
      <c r="X983" s="255"/>
      <c r="Y983" s="255"/>
    </row>
    <row r="984" spans="2:25" ht="16.5" customHeight="1" x14ac:dyDescent="0.3">
      <c r="B984" s="920"/>
      <c r="E984" s="734" t="s">
        <v>974</v>
      </c>
      <c r="F984" s="1292" t="s">
        <v>1251</v>
      </c>
      <c r="G984" s="755" t="s">
        <v>158</v>
      </c>
      <c r="H984" s="755" t="s">
        <v>158</v>
      </c>
      <c r="I984" s="755" t="s">
        <v>158</v>
      </c>
      <c r="J984" s="755" t="s">
        <v>158</v>
      </c>
      <c r="K984" s="755" t="s">
        <v>158</v>
      </c>
      <c r="L984" s="755" t="s">
        <v>158</v>
      </c>
      <c r="M984" s="755" t="s">
        <v>158</v>
      </c>
      <c r="N984" s="755" t="s">
        <v>158</v>
      </c>
      <c r="O984" s="755" t="s">
        <v>158</v>
      </c>
      <c r="P984" s="755" t="s">
        <v>158</v>
      </c>
      <c r="Q984" s="755" t="s">
        <v>158</v>
      </c>
      <c r="R984" s="755" t="s">
        <v>158</v>
      </c>
      <c r="S984" s="1287">
        <v>1.9379999999999999</v>
      </c>
      <c r="T984" s="1287">
        <v>1.9379999999999999</v>
      </c>
      <c r="U984" s="1287">
        <v>1.9379999999999999</v>
      </c>
      <c r="V984" s="1287">
        <v>1.9370000000000001</v>
      </c>
      <c r="W984" s="1287">
        <v>1.9370000000000001</v>
      </c>
      <c r="X984" s="255"/>
      <c r="Y984" s="255"/>
    </row>
    <row r="985" spans="2:25" ht="16.5" customHeight="1" x14ac:dyDescent="0.3">
      <c r="B985" s="920"/>
      <c r="E985" s="756"/>
      <c r="F985" s="1292" t="s">
        <v>1252</v>
      </c>
      <c r="G985" s="755" t="s">
        <v>158</v>
      </c>
      <c r="H985" s="755" t="s">
        <v>158</v>
      </c>
      <c r="I985" s="755" t="s">
        <v>158</v>
      </c>
      <c r="J985" s="755" t="s">
        <v>158</v>
      </c>
      <c r="K985" s="755" t="s">
        <v>158</v>
      </c>
      <c r="L985" s="755" t="s">
        <v>158</v>
      </c>
      <c r="M985" s="755" t="s">
        <v>158</v>
      </c>
      <c r="N985" s="755" t="s">
        <v>158</v>
      </c>
      <c r="O985" s="755" t="s">
        <v>158</v>
      </c>
      <c r="P985" s="755" t="s">
        <v>158</v>
      </c>
      <c r="Q985" s="755" t="s">
        <v>158</v>
      </c>
      <c r="R985" s="755" t="s">
        <v>158</v>
      </c>
      <c r="S985" s="1287">
        <v>1.925</v>
      </c>
      <c r="T985" s="1287">
        <v>1.925</v>
      </c>
      <c r="U985" s="1287">
        <v>1.9259999999999999</v>
      </c>
      <c r="V985" s="1287">
        <v>1.925</v>
      </c>
      <c r="W985" s="1287">
        <v>1.925</v>
      </c>
      <c r="X985" s="255"/>
      <c r="Y985" s="255"/>
    </row>
    <row r="986" spans="2:25" ht="16.5" customHeight="1" x14ac:dyDescent="0.3">
      <c r="B986" s="920"/>
      <c r="E986" s="756"/>
      <c r="F986" s="1292" t="s">
        <v>2298</v>
      </c>
      <c r="G986" s="755" t="s">
        <v>158</v>
      </c>
      <c r="H986" s="755" t="s">
        <v>158</v>
      </c>
      <c r="I986" s="755" t="s">
        <v>158</v>
      </c>
      <c r="J986" s="755" t="s">
        <v>158</v>
      </c>
      <c r="K986" s="755" t="s">
        <v>158</v>
      </c>
      <c r="L986" s="755" t="s">
        <v>158</v>
      </c>
      <c r="M986" s="755" t="s">
        <v>158</v>
      </c>
      <c r="N986" s="755" t="s">
        <v>158</v>
      </c>
      <c r="O986" s="755" t="s">
        <v>158</v>
      </c>
      <c r="P986" s="755" t="s">
        <v>158</v>
      </c>
      <c r="Q986" s="755" t="s">
        <v>158</v>
      </c>
      <c r="R986" s="755" t="s">
        <v>158</v>
      </c>
      <c r="S986" s="1287">
        <v>1.9350000000000001</v>
      </c>
      <c r="T986" s="1287">
        <v>1.9370000000000001</v>
      </c>
      <c r="U986" s="1287">
        <v>1.9379999999999999</v>
      </c>
      <c r="V986" s="1287">
        <v>1.9390000000000001</v>
      </c>
      <c r="W986" s="1287">
        <v>1.94</v>
      </c>
      <c r="X986" s="255"/>
      <c r="Y986" s="255"/>
    </row>
    <row r="987" spans="2:25" ht="16.5" customHeight="1" x14ac:dyDescent="0.3">
      <c r="B987" s="920"/>
      <c r="E987" s="757"/>
      <c r="F987" s="1292" t="s">
        <v>2301</v>
      </c>
      <c r="G987" s="755" t="s">
        <v>158</v>
      </c>
      <c r="H987" s="755" t="s">
        <v>158</v>
      </c>
      <c r="I987" s="755" t="s">
        <v>158</v>
      </c>
      <c r="J987" s="755" t="s">
        <v>158</v>
      </c>
      <c r="K987" s="755" t="s">
        <v>158</v>
      </c>
      <c r="L987" s="755" t="s">
        <v>158</v>
      </c>
      <c r="M987" s="755" t="s">
        <v>158</v>
      </c>
      <c r="N987" s="755" t="s">
        <v>158</v>
      </c>
      <c r="O987" s="755" t="s">
        <v>158</v>
      </c>
      <c r="P987" s="755" t="s">
        <v>158</v>
      </c>
      <c r="Q987" s="755" t="s">
        <v>158</v>
      </c>
      <c r="R987" s="755" t="s">
        <v>158</v>
      </c>
      <c r="S987" s="1287">
        <v>1.923</v>
      </c>
      <c r="T987" s="1287">
        <v>1.9239999999999999</v>
      </c>
      <c r="U987" s="1287">
        <v>1.925</v>
      </c>
      <c r="V987" s="1287">
        <v>1.9259999999999999</v>
      </c>
      <c r="W987" s="1287">
        <v>1.9259999999999999</v>
      </c>
      <c r="X987" s="255"/>
      <c r="Y987" s="255"/>
    </row>
    <row r="988" spans="2:25" ht="16.5" customHeight="1" x14ac:dyDescent="0.3">
      <c r="B988" s="920"/>
      <c r="E988" s="734" t="s">
        <v>975</v>
      </c>
      <c r="F988" s="1292" t="s">
        <v>1251</v>
      </c>
      <c r="G988" s="755" t="s">
        <v>158</v>
      </c>
      <c r="H988" s="755" t="s">
        <v>158</v>
      </c>
      <c r="I988" s="755" t="s">
        <v>158</v>
      </c>
      <c r="J988" s="755" t="s">
        <v>158</v>
      </c>
      <c r="K988" s="755" t="s">
        <v>158</v>
      </c>
      <c r="L988" s="755" t="s">
        <v>158</v>
      </c>
      <c r="M988" s="755" t="s">
        <v>158</v>
      </c>
      <c r="N988" s="755" t="s">
        <v>158</v>
      </c>
      <c r="O988" s="755" t="s">
        <v>158</v>
      </c>
      <c r="P988" s="755" t="s">
        <v>158</v>
      </c>
      <c r="Q988" s="755" t="s">
        <v>158</v>
      </c>
      <c r="R988" s="755" t="s">
        <v>158</v>
      </c>
      <c r="S988" s="1287">
        <v>0.17399999999999999</v>
      </c>
      <c r="T988" s="1287">
        <v>0.17399999999999999</v>
      </c>
      <c r="U988" s="1287">
        <v>0.17399999999999999</v>
      </c>
      <c r="V988" s="1287">
        <v>0.17299999999999999</v>
      </c>
      <c r="W988" s="1287">
        <v>0.17199999999999999</v>
      </c>
      <c r="X988" s="255"/>
      <c r="Y988" s="255"/>
    </row>
    <row r="989" spans="2:25" ht="16.5" customHeight="1" x14ac:dyDescent="0.3">
      <c r="B989" s="920"/>
      <c r="E989" s="756"/>
      <c r="F989" s="1292" t="s">
        <v>1252</v>
      </c>
      <c r="G989" s="755" t="s">
        <v>158</v>
      </c>
      <c r="H989" s="755" t="s">
        <v>158</v>
      </c>
      <c r="I989" s="755" t="s">
        <v>158</v>
      </c>
      <c r="J989" s="755" t="s">
        <v>158</v>
      </c>
      <c r="K989" s="755" t="s">
        <v>158</v>
      </c>
      <c r="L989" s="755" t="s">
        <v>158</v>
      </c>
      <c r="M989" s="755" t="s">
        <v>158</v>
      </c>
      <c r="N989" s="755" t="s">
        <v>158</v>
      </c>
      <c r="O989" s="755" t="s">
        <v>158</v>
      </c>
      <c r="P989" s="755" t="s">
        <v>158</v>
      </c>
      <c r="Q989" s="755" t="s">
        <v>158</v>
      </c>
      <c r="R989" s="755" t="s">
        <v>158</v>
      </c>
      <c r="S989" s="1287">
        <v>0.161</v>
      </c>
      <c r="T989" s="1287">
        <v>0.161</v>
      </c>
      <c r="U989" s="1287">
        <v>0.16200000000000001</v>
      </c>
      <c r="V989" s="1287">
        <v>0.161</v>
      </c>
      <c r="W989" s="1287">
        <v>0.16</v>
      </c>
      <c r="X989" s="255"/>
      <c r="Y989" s="255"/>
    </row>
    <row r="990" spans="2:25" ht="16.5" customHeight="1" x14ac:dyDescent="0.3">
      <c r="B990" s="920"/>
      <c r="E990" s="756"/>
      <c r="F990" s="1292" t="s">
        <v>2298</v>
      </c>
      <c r="G990" s="755" t="s">
        <v>158</v>
      </c>
      <c r="H990" s="755" t="s">
        <v>158</v>
      </c>
      <c r="I990" s="755" t="s">
        <v>158</v>
      </c>
      <c r="J990" s="755" t="s">
        <v>158</v>
      </c>
      <c r="K990" s="755" t="s">
        <v>158</v>
      </c>
      <c r="L990" s="755" t="s">
        <v>158</v>
      </c>
      <c r="M990" s="755" t="s">
        <v>158</v>
      </c>
      <c r="N990" s="755" t="s">
        <v>158</v>
      </c>
      <c r="O990" s="755" t="s">
        <v>158</v>
      </c>
      <c r="P990" s="755" t="s">
        <v>158</v>
      </c>
      <c r="Q990" s="755" t="s">
        <v>158</v>
      </c>
      <c r="R990" s="755" t="s">
        <v>158</v>
      </c>
      <c r="S990" s="1287">
        <v>0.17100000000000001</v>
      </c>
      <c r="T990" s="1287">
        <v>0.17299999999999999</v>
      </c>
      <c r="U990" s="1287">
        <v>0.17399999999999999</v>
      </c>
      <c r="V990" s="1287">
        <v>0.17499999999999999</v>
      </c>
      <c r="W990" s="1287">
        <v>0.17599999999999999</v>
      </c>
      <c r="X990" s="255"/>
      <c r="Y990" s="255"/>
    </row>
    <row r="991" spans="2:25" ht="16.5" customHeight="1" x14ac:dyDescent="0.3">
      <c r="B991" s="920"/>
      <c r="E991" s="757"/>
      <c r="F991" s="1292" t="s">
        <v>2301</v>
      </c>
      <c r="G991" s="755" t="s">
        <v>158</v>
      </c>
      <c r="H991" s="755" t="s">
        <v>158</v>
      </c>
      <c r="I991" s="755" t="s">
        <v>158</v>
      </c>
      <c r="J991" s="755" t="s">
        <v>158</v>
      </c>
      <c r="K991" s="755" t="s">
        <v>158</v>
      </c>
      <c r="L991" s="755" t="s">
        <v>158</v>
      </c>
      <c r="M991" s="755" t="s">
        <v>158</v>
      </c>
      <c r="N991" s="755" t="s">
        <v>158</v>
      </c>
      <c r="O991" s="755" t="s">
        <v>158</v>
      </c>
      <c r="P991" s="755" t="s">
        <v>158</v>
      </c>
      <c r="Q991" s="755" t="s">
        <v>158</v>
      </c>
      <c r="R991" s="755" t="s">
        <v>158</v>
      </c>
      <c r="S991" s="1287">
        <v>0.159</v>
      </c>
      <c r="T991" s="1287">
        <v>0.16</v>
      </c>
      <c r="U991" s="1287">
        <v>0.161</v>
      </c>
      <c r="V991" s="1287">
        <v>0.16200000000000001</v>
      </c>
      <c r="W991" s="1287">
        <v>0.16200000000000001</v>
      </c>
      <c r="X991" s="255"/>
      <c r="Y991" s="255"/>
    </row>
    <row r="992" spans="2:25" ht="16.5" customHeight="1" x14ac:dyDescent="0.3">
      <c r="B992" s="920"/>
      <c r="E992" s="735" t="s">
        <v>509</v>
      </c>
      <c r="F992" s="1292" t="s">
        <v>1251</v>
      </c>
      <c r="G992" s="1287">
        <v>1.681</v>
      </c>
      <c r="H992" s="1287">
        <v>1.68</v>
      </c>
      <c r="I992" s="1287">
        <v>1.68</v>
      </c>
      <c r="J992" s="1287">
        <v>1.681</v>
      </c>
      <c r="K992" s="1287">
        <v>1.681</v>
      </c>
      <c r="L992" s="1287">
        <v>1.68</v>
      </c>
      <c r="M992" s="1287">
        <v>1.679</v>
      </c>
      <c r="N992" s="1287">
        <v>1.6779999999999999</v>
      </c>
      <c r="O992" s="1287">
        <v>1.665</v>
      </c>
      <c r="P992" s="1287">
        <v>1.6639999999999999</v>
      </c>
      <c r="Q992" s="1287">
        <v>1.6639999999999999</v>
      </c>
      <c r="R992" s="1287">
        <v>1.6639999999999999</v>
      </c>
      <c r="S992" s="1287">
        <v>1.6619999999999999</v>
      </c>
      <c r="T992" s="1287">
        <v>1.661</v>
      </c>
      <c r="U992" s="1287">
        <v>1.661</v>
      </c>
      <c r="V992" s="1287">
        <v>1.661</v>
      </c>
      <c r="W992" s="1287">
        <v>1.661</v>
      </c>
      <c r="X992" s="255"/>
      <c r="Y992" s="255"/>
    </row>
    <row r="993" spans="2:25" ht="16.5" customHeight="1" x14ac:dyDescent="0.3">
      <c r="B993" s="920"/>
      <c r="E993" s="734" t="s">
        <v>652</v>
      </c>
      <c r="F993" s="1292" t="s">
        <v>1251</v>
      </c>
      <c r="G993" s="1287">
        <v>2.7789999999999999</v>
      </c>
      <c r="H993" s="1287">
        <v>2.782</v>
      </c>
      <c r="I993" s="1287">
        <v>2.7570000000000001</v>
      </c>
      <c r="J993" s="1287">
        <v>2.7810000000000001</v>
      </c>
      <c r="K993" s="1287">
        <v>2.786</v>
      </c>
      <c r="L993" s="1287">
        <v>2.766</v>
      </c>
      <c r="M993" s="1287">
        <v>2.7559999999999998</v>
      </c>
      <c r="N993" s="1287">
        <v>2.7559999999999998</v>
      </c>
      <c r="O993" s="1287">
        <v>2.7389999999999999</v>
      </c>
      <c r="P993" s="1287">
        <v>2.7469999999999999</v>
      </c>
      <c r="Q993" s="1287">
        <v>2.7480000000000002</v>
      </c>
      <c r="R993" s="1287">
        <v>2.7530000000000001</v>
      </c>
      <c r="S993" s="1287">
        <v>2.74</v>
      </c>
      <c r="T993" s="1287">
        <v>2.7639999999999998</v>
      </c>
      <c r="U993" s="1287">
        <v>2.7650000000000001</v>
      </c>
      <c r="V993" s="1287">
        <v>2.7549999999999999</v>
      </c>
      <c r="W993" s="1287">
        <v>2.754</v>
      </c>
      <c r="X993" s="255"/>
      <c r="Y993" s="255"/>
    </row>
    <row r="994" spans="2:25" ht="16.5" customHeight="1" x14ac:dyDescent="0.3">
      <c r="B994" s="920"/>
      <c r="E994" s="1391"/>
      <c r="F994" s="1292" t="s">
        <v>2298</v>
      </c>
      <c r="G994" s="1287">
        <v>2.7389999999999999</v>
      </c>
      <c r="H994" s="1287">
        <v>2.742</v>
      </c>
      <c r="I994" s="1287">
        <v>2.7170000000000001</v>
      </c>
      <c r="J994" s="1287">
        <v>2.7410000000000001</v>
      </c>
      <c r="K994" s="1287">
        <v>2.746</v>
      </c>
      <c r="L994" s="1287">
        <v>2.726</v>
      </c>
      <c r="M994" s="1287">
        <v>2.7160000000000002</v>
      </c>
      <c r="N994" s="1287">
        <v>2.7160000000000002</v>
      </c>
      <c r="O994" s="1287">
        <v>2.7</v>
      </c>
      <c r="P994" s="1287">
        <v>2.7080000000000002</v>
      </c>
      <c r="Q994" s="1287">
        <v>2.7080000000000002</v>
      </c>
      <c r="R994" s="1287">
        <v>2.714</v>
      </c>
      <c r="S994" s="1287">
        <v>2.7</v>
      </c>
      <c r="T994" s="1287">
        <v>2.7250000000000001</v>
      </c>
      <c r="U994" s="1287">
        <v>2.726</v>
      </c>
      <c r="V994" s="1287">
        <v>2.7160000000000002</v>
      </c>
      <c r="W994" s="1287">
        <v>2.7160000000000002</v>
      </c>
      <c r="X994" s="255"/>
      <c r="Y994" s="255"/>
    </row>
    <row r="995" spans="2:25" ht="16.5" customHeight="1" x14ac:dyDescent="0.3">
      <c r="B995" s="920"/>
      <c r="E995" s="1294"/>
      <c r="F995" s="1292" t="s">
        <v>2301</v>
      </c>
      <c r="G995" s="1287">
        <v>2.8479999999999999</v>
      </c>
      <c r="H995" s="1287">
        <v>2.831</v>
      </c>
      <c r="I995" s="1287">
        <v>2.8039999999999998</v>
      </c>
      <c r="J995" s="1287">
        <v>2.81</v>
      </c>
      <c r="K995" s="1287">
        <v>2.8140000000000001</v>
      </c>
      <c r="L995" s="1287">
        <v>2.7930000000000001</v>
      </c>
      <c r="M995" s="1287">
        <v>2.7829999999999999</v>
      </c>
      <c r="N995" s="1287">
        <v>2.7829999999999999</v>
      </c>
      <c r="O995" s="1287">
        <v>2.766</v>
      </c>
      <c r="P995" s="1287">
        <v>2.774</v>
      </c>
      <c r="Q995" s="1287">
        <v>2.774</v>
      </c>
      <c r="R995" s="1287">
        <v>2.78</v>
      </c>
      <c r="S995" s="1287">
        <v>2.7679999999999998</v>
      </c>
      <c r="T995" s="1287">
        <v>2.7930000000000001</v>
      </c>
      <c r="U995" s="1287">
        <v>2.7949999999999999</v>
      </c>
      <c r="V995" s="1287">
        <v>2.7839999999999998</v>
      </c>
      <c r="W995" s="1287">
        <v>2.7839999999999998</v>
      </c>
      <c r="X995" s="255"/>
      <c r="Y995" s="255"/>
    </row>
    <row r="996" spans="2:25" ht="16.5" customHeight="1" x14ac:dyDescent="0.3">
      <c r="B996" s="920"/>
      <c r="E996" s="735" t="s">
        <v>2302</v>
      </c>
      <c r="F996" s="735" t="s">
        <v>2298</v>
      </c>
      <c r="G996" s="1287">
        <v>2.7389999999999999</v>
      </c>
      <c r="H996" s="1287">
        <v>2.742</v>
      </c>
      <c r="I996" s="1287">
        <v>2.7170000000000001</v>
      </c>
      <c r="J996" s="1287">
        <v>2.7410000000000001</v>
      </c>
      <c r="K996" s="1287">
        <v>2.746</v>
      </c>
      <c r="L996" s="1287">
        <v>2.726</v>
      </c>
      <c r="M996" s="1287">
        <v>2.7160000000000002</v>
      </c>
      <c r="N996" s="1287">
        <v>2.7160000000000002</v>
      </c>
      <c r="O996" s="1287">
        <v>2.7</v>
      </c>
      <c r="P996" s="1287">
        <v>2.7080000000000002</v>
      </c>
      <c r="Q996" s="1287">
        <v>2.7080000000000002</v>
      </c>
      <c r="R996" s="1287">
        <v>2.714</v>
      </c>
      <c r="S996" s="1287">
        <v>2.7</v>
      </c>
      <c r="T996" s="1287">
        <v>2.7250000000000001</v>
      </c>
      <c r="U996" s="1287">
        <v>2.726</v>
      </c>
      <c r="V996" s="1287">
        <v>2.7160000000000002</v>
      </c>
      <c r="W996" s="1287">
        <v>2.7160000000000002</v>
      </c>
      <c r="X996" s="255"/>
      <c r="Y996" s="255"/>
    </row>
    <row r="997" spans="2:25" ht="16.5" customHeight="1" x14ac:dyDescent="0.3">
      <c r="B997" s="920"/>
      <c r="E997" s="734" t="s">
        <v>2303</v>
      </c>
      <c r="F997" s="735" t="s">
        <v>1251</v>
      </c>
      <c r="G997" s="1287">
        <v>0.26</v>
      </c>
      <c r="H997" s="1287">
        <v>0.26</v>
      </c>
      <c r="I997" s="1287">
        <v>0.26</v>
      </c>
      <c r="J997" s="1287">
        <v>0.26</v>
      </c>
      <c r="K997" s="1287">
        <v>0.26</v>
      </c>
      <c r="L997" s="1287">
        <v>0.26</v>
      </c>
      <c r="M997" s="1287">
        <v>0.26</v>
      </c>
      <c r="N997" s="1287">
        <v>0.26</v>
      </c>
      <c r="O997" s="1287">
        <v>0.26</v>
      </c>
      <c r="P997" s="1287">
        <v>0.26</v>
      </c>
      <c r="Q997" s="1287">
        <v>0.26</v>
      </c>
      <c r="R997" s="1287">
        <v>0.26</v>
      </c>
      <c r="S997" s="1287">
        <v>0.26</v>
      </c>
      <c r="T997" s="1287">
        <v>0.26</v>
      </c>
      <c r="U997" s="1287">
        <v>0.26</v>
      </c>
      <c r="V997" s="1287">
        <v>0.26</v>
      </c>
      <c r="W997" s="1287">
        <v>0.26</v>
      </c>
      <c r="X997" s="255"/>
      <c r="Y997" s="255"/>
    </row>
    <row r="998" spans="2:25" ht="16.5" customHeight="1" x14ac:dyDescent="0.3">
      <c r="B998" s="920"/>
      <c r="E998" s="756"/>
      <c r="F998" s="735" t="s">
        <v>1252</v>
      </c>
      <c r="G998" s="1287">
        <v>0.26</v>
      </c>
      <c r="H998" s="1287">
        <v>0.26</v>
      </c>
      <c r="I998" s="1287">
        <v>0.26</v>
      </c>
      <c r="J998" s="1287">
        <v>0.26</v>
      </c>
      <c r="K998" s="1287">
        <v>0.26</v>
      </c>
      <c r="L998" s="1287">
        <v>0.26</v>
      </c>
      <c r="M998" s="1287">
        <v>0.26</v>
      </c>
      <c r="N998" s="1287">
        <v>0.26</v>
      </c>
      <c r="O998" s="1287">
        <v>0.26</v>
      </c>
      <c r="P998" s="1287">
        <v>0.26</v>
      </c>
      <c r="Q998" s="1287">
        <v>0.26</v>
      </c>
      <c r="R998" s="1287">
        <v>0.26</v>
      </c>
      <c r="S998" s="1287">
        <v>0.26</v>
      </c>
      <c r="T998" s="1287">
        <v>0.26</v>
      </c>
      <c r="U998" s="1287">
        <v>0.26</v>
      </c>
      <c r="V998" s="1287">
        <v>0.26</v>
      </c>
      <c r="W998" s="1287">
        <v>0.26</v>
      </c>
      <c r="X998" s="255"/>
      <c r="Y998" s="255"/>
    </row>
    <row r="999" spans="2:25" ht="16.5" customHeight="1" x14ac:dyDescent="0.3">
      <c r="B999" s="920"/>
      <c r="E999" s="756"/>
      <c r="F999" s="735" t="s">
        <v>2298</v>
      </c>
      <c r="G999" s="1287">
        <v>0.26</v>
      </c>
      <c r="H999" s="1287">
        <v>0.26</v>
      </c>
      <c r="I999" s="1287">
        <v>0.26</v>
      </c>
      <c r="J999" s="1287">
        <v>0.26</v>
      </c>
      <c r="K999" s="1287">
        <v>0.26</v>
      </c>
      <c r="L999" s="1287">
        <v>0.26</v>
      </c>
      <c r="M999" s="1287">
        <v>0.26</v>
      </c>
      <c r="N999" s="1287">
        <v>0.26</v>
      </c>
      <c r="O999" s="1287">
        <v>0.26</v>
      </c>
      <c r="P999" s="1287">
        <v>0.26</v>
      </c>
      <c r="Q999" s="1287">
        <v>0.26</v>
      </c>
      <c r="R999" s="1287">
        <v>0.26</v>
      </c>
      <c r="S999" s="1287">
        <v>0.26</v>
      </c>
      <c r="T999" s="1287">
        <v>0.26</v>
      </c>
      <c r="U999" s="1287">
        <v>0.26</v>
      </c>
      <c r="V999" s="1287">
        <v>0.26</v>
      </c>
      <c r="W999" s="1287">
        <v>0.26</v>
      </c>
      <c r="X999" s="255"/>
      <c r="Y999" s="255"/>
    </row>
    <row r="1000" spans="2:25" ht="16.5" customHeight="1" x14ac:dyDescent="0.3">
      <c r="B1000" s="920"/>
      <c r="E1000" s="757"/>
      <c r="F1000" s="1295" t="s">
        <v>2301</v>
      </c>
      <c r="G1000" s="1287">
        <v>0.26</v>
      </c>
      <c r="H1000" s="1287">
        <v>0.26</v>
      </c>
      <c r="I1000" s="1287">
        <v>0.26</v>
      </c>
      <c r="J1000" s="1287">
        <v>0.26</v>
      </c>
      <c r="K1000" s="1287">
        <v>0.26</v>
      </c>
      <c r="L1000" s="1287">
        <v>0.26</v>
      </c>
      <c r="M1000" s="1287">
        <v>0.26</v>
      </c>
      <c r="N1000" s="1287">
        <v>0.26</v>
      </c>
      <c r="O1000" s="1287">
        <v>0.26</v>
      </c>
      <c r="P1000" s="1287">
        <v>0.26</v>
      </c>
      <c r="Q1000" s="1287">
        <v>0.26</v>
      </c>
      <c r="R1000" s="1287">
        <v>0.26</v>
      </c>
      <c r="S1000" s="1287">
        <v>0.26</v>
      </c>
      <c r="T1000" s="1287">
        <v>0.26</v>
      </c>
      <c r="U1000" s="1287">
        <v>0.26</v>
      </c>
      <c r="V1000" s="1287">
        <v>0.26</v>
      </c>
      <c r="W1000" s="1287">
        <v>0.26</v>
      </c>
      <c r="X1000" s="255"/>
      <c r="Y1000" s="255"/>
    </row>
    <row r="1001" spans="2:25" ht="16.5" customHeight="1" x14ac:dyDescent="0.3">
      <c r="B1001" s="920"/>
      <c r="E1001" s="730"/>
      <c r="F1001" s="730"/>
      <c r="G1001" s="730"/>
      <c r="H1001" s="730"/>
      <c r="I1001" s="730"/>
      <c r="J1001" s="730"/>
      <c r="K1001" s="730"/>
      <c r="L1001" s="730"/>
      <c r="M1001" s="730"/>
      <c r="N1001" s="730"/>
      <c r="O1001" s="730"/>
      <c r="P1001" s="730"/>
      <c r="Q1001" s="730"/>
      <c r="R1001" s="730"/>
      <c r="S1001" s="730"/>
      <c r="T1001" s="730"/>
      <c r="U1001" s="730"/>
      <c r="V1001" s="730"/>
      <c r="W1001" s="255"/>
      <c r="X1001" s="255"/>
      <c r="Y1001" s="255"/>
    </row>
    <row r="1002" spans="2:25" ht="16.5" customHeight="1" x14ac:dyDescent="0.3">
      <c r="B1002" s="920"/>
      <c r="E1002" s="1301" t="s">
        <v>2310</v>
      </c>
      <c r="F1002" s="1298"/>
      <c r="G1002" s="1298"/>
      <c r="H1002" s="1298"/>
      <c r="I1002" s="1298"/>
      <c r="J1002" s="1298"/>
      <c r="K1002" s="1298"/>
      <c r="L1002" s="1298"/>
      <c r="M1002" s="1298"/>
      <c r="N1002" s="1298"/>
      <c r="O1002" s="1298"/>
      <c r="P1002" s="1298"/>
      <c r="Q1002" s="1298"/>
      <c r="R1002" s="1298"/>
      <c r="S1002" s="1298"/>
      <c r="T1002" s="1298"/>
      <c r="U1002" s="1298"/>
      <c r="V1002" s="1298"/>
      <c r="W1002" s="255"/>
      <c r="X1002" s="255"/>
      <c r="Y1002" s="255"/>
    </row>
    <row r="1003" spans="2:25" ht="16.5" customHeight="1" x14ac:dyDescent="0.3">
      <c r="B1003" s="920"/>
      <c r="E1003" s="1289" t="s">
        <v>2311</v>
      </c>
      <c r="F1003" s="1299"/>
      <c r="G1003" s="1299"/>
      <c r="H1003" s="1299"/>
      <c r="I1003" s="1299"/>
      <c r="J1003" s="1299"/>
      <c r="K1003" s="1299"/>
      <c r="L1003" s="1299"/>
      <c r="M1003" s="1299"/>
      <c r="N1003" s="1299"/>
      <c r="O1003" s="1299"/>
      <c r="P1003" s="1299"/>
      <c r="Q1003" s="1299"/>
      <c r="R1003" s="1299"/>
      <c r="S1003" s="1299"/>
      <c r="T1003" s="1299"/>
      <c r="U1003" s="1299"/>
      <c r="V1003" s="1299"/>
      <c r="W1003" s="255"/>
      <c r="X1003" s="255"/>
      <c r="Y1003" s="255"/>
    </row>
    <row r="1004" spans="2:25" ht="16.5" customHeight="1" x14ac:dyDescent="0.3">
      <c r="B1004" s="920"/>
      <c r="E1004" s="1968" t="s">
        <v>2304</v>
      </c>
      <c r="F1004" s="1969"/>
      <c r="G1004" s="1969"/>
      <c r="H1004" s="1299"/>
      <c r="I1004" s="1299"/>
      <c r="J1004" s="1299"/>
      <c r="K1004" s="1299"/>
      <c r="L1004" s="1299"/>
      <c r="M1004" s="1299"/>
      <c r="N1004" s="1299"/>
      <c r="O1004" s="1299"/>
      <c r="P1004" s="1299"/>
      <c r="Q1004" s="1299"/>
      <c r="R1004" s="1299"/>
      <c r="S1004" s="1299"/>
      <c r="T1004" s="1299"/>
      <c r="U1004" s="1299"/>
      <c r="V1004" s="1299"/>
      <c r="W1004" s="255"/>
      <c r="X1004" s="255"/>
      <c r="Y1004" s="255"/>
    </row>
    <row r="1005" spans="2:25" ht="16.5" customHeight="1" x14ac:dyDescent="0.3">
      <c r="B1005" s="920"/>
      <c r="E1005" s="1303" t="s">
        <v>2305</v>
      </c>
      <c r="F1005" s="358"/>
      <c r="G1005" s="358"/>
      <c r="H1005" s="358"/>
      <c r="I1005" s="358"/>
      <c r="J1005" s="358"/>
      <c r="K1005" s="358"/>
      <c r="L1005" s="358"/>
      <c r="M1005" s="358"/>
      <c r="N1005" s="358"/>
      <c r="O1005" s="358"/>
      <c r="P1005" s="358"/>
      <c r="Q1005" s="358"/>
      <c r="R1005" s="358"/>
      <c r="S1005" s="358"/>
      <c r="T1005" s="358"/>
      <c r="U1005" s="358"/>
      <c r="V1005" s="358"/>
      <c r="W1005" s="255"/>
      <c r="X1005" s="255"/>
      <c r="Y1005" s="255"/>
    </row>
    <row r="1006" spans="2:25" ht="16.5" customHeight="1" x14ac:dyDescent="0.3">
      <c r="B1006" s="920"/>
      <c r="E1006" s="1304" t="s">
        <v>2312</v>
      </c>
      <c r="F1006" s="358"/>
      <c r="G1006" s="358"/>
      <c r="H1006" s="358"/>
      <c r="I1006" s="358"/>
      <c r="J1006" s="358"/>
      <c r="K1006" s="358"/>
      <c r="L1006" s="358"/>
      <c r="M1006" s="358"/>
      <c r="N1006" s="358"/>
      <c r="O1006" s="358"/>
      <c r="P1006" s="358"/>
      <c r="Q1006" s="358"/>
      <c r="R1006" s="358"/>
      <c r="S1006" s="358"/>
      <c r="T1006" s="358"/>
      <c r="U1006" s="358"/>
      <c r="V1006" s="358"/>
      <c r="W1006" s="255"/>
      <c r="X1006" s="255"/>
      <c r="Y1006" s="255"/>
    </row>
    <row r="1007" spans="2:25" ht="16.5" customHeight="1" x14ac:dyDescent="0.3">
      <c r="B1007" s="920"/>
      <c r="E1007" s="1392" t="s">
        <v>2313</v>
      </c>
      <c r="F1007" s="358"/>
      <c r="G1007" s="358"/>
      <c r="H1007" s="358"/>
      <c r="I1007" s="358"/>
      <c r="J1007" s="358"/>
      <c r="K1007" s="358"/>
      <c r="L1007" s="358"/>
      <c r="M1007" s="358"/>
      <c r="N1007" s="358"/>
      <c r="O1007" s="358"/>
      <c r="P1007" s="358"/>
      <c r="Q1007" s="358"/>
      <c r="R1007" s="358"/>
      <c r="S1007" s="358"/>
      <c r="T1007" s="358"/>
      <c r="U1007" s="358"/>
      <c r="V1007" s="358"/>
      <c r="W1007" s="255"/>
      <c r="X1007" s="255"/>
      <c r="Y1007" s="255"/>
    </row>
    <row r="1008" spans="2:25" ht="16.5" customHeight="1" x14ac:dyDescent="0.3">
      <c r="B1008" s="920"/>
      <c r="E1008" s="1301" t="s">
        <v>2314</v>
      </c>
      <c r="F1008" s="358"/>
      <c r="G1008" s="358"/>
      <c r="H1008" s="358"/>
      <c r="I1008" s="358"/>
      <c r="J1008" s="358"/>
      <c r="K1008" s="358"/>
      <c r="L1008" s="358"/>
      <c r="M1008" s="358"/>
      <c r="N1008" s="358"/>
      <c r="O1008" s="358"/>
      <c r="P1008" s="358"/>
      <c r="Q1008" s="358"/>
      <c r="R1008" s="358"/>
      <c r="S1008" s="358"/>
      <c r="T1008" s="1298"/>
      <c r="U1008" s="1298"/>
      <c r="V1008" s="1298"/>
      <c r="W1008" s="255"/>
      <c r="X1008" s="255"/>
      <c r="Y1008" s="255"/>
    </row>
    <row r="1009" spans="2:25" ht="16.5" customHeight="1" x14ac:dyDescent="0.3">
      <c r="B1009" s="920"/>
      <c r="E1009" s="1291" t="s">
        <v>2206</v>
      </c>
      <c r="F1009" s="1300"/>
      <c r="G1009" s="1300"/>
      <c r="H1009" s="1300"/>
      <c r="I1009" s="1300"/>
      <c r="J1009" s="1300"/>
      <c r="K1009" s="1300"/>
      <c r="L1009" s="1300"/>
      <c r="M1009" s="1300"/>
      <c r="N1009" s="1300"/>
      <c r="O1009" s="1300"/>
      <c r="P1009" s="1300"/>
      <c r="Q1009" s="1300"/>
      <c r="R1009" s="1300"/>
      <c r="S1009" s="1300"/>
      <c r="T1009" s="1300"/>
      <c r="U1009" s="1300"/>
      <c r="V1009" s="1298"/>
      <c r="W1009" s="255"/>
      <c r="X1009" s="255"/>
      <c r="Y1009" s="255"/>
    </row>
    <row r="1010" spans="2:25" ht="16.5" customHeight="1" x14ac:dyDescent="0.3">
      <c r="B1010" s="920"/>
      <c r="E1010" s="1291" t="s">
        <v>2207</v>
      </c>
      <c r="F1010" s="358"/>
      <c r="G1010" s="358"/>
      <c r="H1010" s="358"/>
      <c r="I1010" s="358"/>
      <c r="J1010" s="358"/>
      <c r="K1010" s="358"/>
      <c r="L1010" s="358"/>
      <c r="M1010" s="358"/>
      <c r="N1010" s="358"/>
      <c r="O1010" s="358"/>
      <c r="P1010" s="358"/>
      <c r="Q1010" s="358"/>
      <c r="R1010" s="358"/>
      <c r="S1010" s="358"/>
      <c r="T1010" s="1298"/>
      <c r="U1010" s="1298"/>
      <c r="V1010" s="1298"/>
      <c r="W1010" s="255"/>
      <c r="X1010" s="255"/>
      <c r="Y1010" s="255"/>
    </row>
    <row r="1011" spans="2:25" ht="16.5" customHeight="1" x14ac:dyDescent="0.3">
      <c r="B1011" s="920"/>
      <c r="E1011" s="1305" t="s">
        <v>2315</v>
      </c>
      <c r="F1011" s="358"/>
      <c r="G1011" s="358"/>
      <c r="H1011" s="358"/>
      <c r="I1011" s="358"/>
      <c r="J1011" s="358"/>
      <c r="K1011" s="358"/>
      <c r="L1011" s="358"/>
      <c r="M1011" s="358"/>
      <c r="N1011" s="358"/>
      <c r="O1011" s="358"/>
      <c r="P1011" s="358"/>
      <c r="Q1011" s="358"/>
      <c r="R1011" s="358"/>
      <c r="S1011" s="358"/>
      <c r="T1011" s="1298"/>
      <c r="U1011" s="1298"/>
      <c r="V1011" s="1298"/>
      <c r="W1011" s="255"/>
      <c r="X1011" s="255"/>
      <c r="Y1011" s="255"/>
    </row>
    <row r="1012" spans="2:25" ht="16.5" customHeight="1" x14ac:dyDescent="0.3">
      <c r="B1012" s="920"/>
      <c r="E1012" s="1305" t="s">
        <v>2316</v>
      </c>
      <c r="F1012" s="358"/>
      <c r="G1012" s="358"/>
      <c r="H1012" s="358"/>
      <c r="I1012" s="358"/>
      <c r="J1012" s="358"/>
      <c r="K1012" s="358"/>
      <c r="L1012" s="358"/>
      <c r="M1012" s="358"/>
      <c r="N1012" s="358"/>
      <c r="O1012" s="358"/>
      <c r="P1012" s="358"/>
      <c r="Q1012" s="358"/>
      <c r="R1012" s="358"/>
      <c r="S1012" s="358"/>
      <c r="T1012" s="1298"/>
      <c r="U1012" s="1298"/>
      <c r="V1012" s="1298"/>
      <c r="W1012" s="255"/>
      <c r="X1012" s="255"/>
      <c r="Y1012" s="255"/>
    </row>
    <row r="1013" spans="2:25" ht="16.5" customHeight="1" x14ac:dyDescent="0.3">
      <c r="B1013" s="920"/>
      <c r="E1013" s="1305" t="s">
        <v>2317</v>
      </c>
      <c r="F1013" s="358"/>
      <c r="G1013" s="358"/>
      <c r="H1013" s="358"/>
      <c r="I1013" s="358"/>
      <c r="J1013" s="358"/>
      <c r="K1013" s="358"/>
      <c r="L1013" s="358"/>
      <c r="M1013" s="358"/>
      <c r="N1013" s="358"/>
      <c r="O1013" s="358"/>
      <c r="P1013" s="358"/>
      <c r="Q1013" s="358"/>
      <c r="R1013" s="358"/>
      <c r="S1013" s="358"/>
      <c r="T1013" s="1298"/>
      <c r="U1013" s="1298"/>
      <c r="V1013" s="1298"/>
      <c r="W1013" s="255"/>
      <c r="X1013" s="255"/>
      <c r="Y1013" s="255"/>
    </row>
    <row r="1014" spans="2:25" ht="16.5" customHeight="1" x14ac:dyDescent="0.3">
      <c r="B1014" s="920"/>
      <c r="E1014" s="1305" t="s">
        <v>2208</v>
      </c>
      <c r="F1014" s="358"/>
      <c r="G1014" s="358"/>
      <c r="H1014" s="358"/>
      <c r="I1014" s="358"/>
      <c r="J1014" s="358"/>
      <c r="K1014" s="358"/>
      <c r="L1014" s="358"/>
      <c r="M1014" s="358"/>
      <c r="N1014" s="358"/>
      <c r="O1014" s="358"/>
      <c r="P1014" s="358"/>
      <c r="Q1014" s="358"/>
      <c r="R1014" s="358"/>
      <c r="S1014" s="358"/>
      <c r="T1014" s="1298"/>
      <c r="U1014" s="1298"/>
      <c r="V1014" s="1298"/>
      <c r="W1014" s="255"/>
      <c r="X1014" s="255"/>
      <c r="Y1014" s="255"/>
    </row>
    <row r="1015" spans="2:25" ht="16.5" customHeight="1" x14ac:dyDescent="0.3">
      <c r="B1015" s="920"/>
      <c r="E1015" s="1291" t="s">
        <v>2204</v>
      </c>
      <c r="F1015" s="358"/>
      <c r="G1015" s="358"/>
      <c r="H1015" s="358"/>
      <c r="I1015" s="358"/>
      <c r="J1015" s="358"/>
      <c r="K1015" s="358"/>
      <c r="L1015" s="358"/>
      <c r="M1015" s="358"/>
      <c r="N1015" s="358"/>
      <c r="O1015" s="358"/>
      <c r="P1015" s="358"/>
      <c r="Q1015" s="358"/>
      <c r="R1015" s="358"/>
      <c r="S1015" s="358"/>
      <c r="T1015" s="1298"/>
      <c r="U1015" s="1298"/>
      <c r="V1015" s="1298"/>
      <c r="W1015" s="255"/>
      <c r="X1015" s="255"/>
      <c r="Y1015" s="255"/>
    </row>
    <row r="1016" spans="2:25" ht="16.5" customHeight="1" x14ac:dyDescent="0.3">
      <c r="B1016" s="920"/>
      <c r="E1016" s="1393" t="s">
        <v>2318</v>
      </c>
      <c r="F1016" s="358"/>
      <c r="G1016" s="358"/>
      <c r="H1016" s="358"/>
      <c r="I1016" s="358"/>
      <c r="J1016" s="358"/>
      <c r="K1016" s="358"/>
      <c r="L1016" s="358"/>
      <c r="M1016" s="358"/>
      <c r="N1016" s="358"/>
      <c r="O1016" s="358"/>
      <c r="P1016" s="358"/>
      <c r="Q1016" s="358"/>
      <c r="R1016" s="358"/>
      <c r="S1016" s="358"/>
      <c r="T1016" s="1298"/>
      <c r="U1016" s="1298"/>
      <c r="V1016" s="1298"/>
      <c r="W1016" s="255"/>
      <c r="X1016" s="255"/>
      <c r="Y1016" s="255"/>
    </row>
    <row r="1017" spans="2:25" ht="16.5" customHeight="1" x14ac:dyDescent="0.3">
      <c r="B1017" s="920"/>
      <c r="E1017" s="1289" t="s">
        <v>2319</v>
      </c>
      <c r="F1017" s="358"/>
      <c r="G1017" s="358"/>
      <c r="H1017" s="358"/>
      <c r="I1017" s="358"/>
      <c r="J1017" s="358"/>
      <c r="K1017" s="358"/>
      <c r="L1017" s="358"/>
      <c r="M1017" s="358"/>
      <c r="N1017" s="358"/>
      <c r="O1017" s="358"/>
      <c r="P1017" s="358"/>
      <c r="Q1017" s="358"/>
      <c r="R1017" s="358"/>
      <c r="S1017" s="358"/>
      <c r="T1017" s="1298"/>
      <c r="U1017" s="1298"/>
      <c r="V1017" s="1298"/>
      <c r="W1017" s="255"/>
      <c r="X1017" s="255"/>
      <c r="Y1017" s="255"/>
    </row>
    <row r="1018" spans="2:25" ht="16.5" customHeight="1" x14ac:dyDescent="0.3">
      <c r="B1018" s="920"/>
      <c r="E1018" s="1303" t="s">
        <v>2205</v>
      </c>
      <c r="F1018" s="358"/>
      <c r="G1018" s="358"/>
      <c r="H1018" s="358"/>
      <c r="I1018" s="358"/>
      <c r="J1018" s="358"/>
      <c r="K1018" s="358"/>
      <c r="L1018" s="358"/>
      <c r="M1018" s="358"/>
      <c r="N1018" s="358"/>
      <c r="O1018" s="358"/>
      <c r="P1018" s="358"/>
      <c r="Q1018" s="358"/>
      <c r="R1018" s="358"/>
      <c r="S1018" s="358"/>
      <c r="T1018" s="1298"/>
      <c r="U1018" s="1298"/>
      <c r="V1018" s="1298"/>
      <c r="W1018" s="255"/>
      <c r="X1018" s="255"/>
      <c r="Y1018" s="255"/>
    </row>
    <row r="1019" spans="2:25" ht="16.5" customHeight="1" x14ac:dyDescent="0.3">
      <c r="B1019" s="920"/>
      <c r="E1019" s="1394" t="s">
        <v>2320</v>
      </c>
      <c r="F1019" s="358"/>
      <c r="G1019" s="358"/>
      <c r="H1019" s="358"/>
      <c r="I1019" s="358"/>
      <c r="J1019" s="358"/>
      <c r="K1019" s="358"/>
      <c r="L1019" s="358"/>
      <c r="M1019" s="358"/>
      <c r="N1019" s="358"/>
      <c r="O1019" s="358"/>
      <c r="P1019" s="358"/>
      <c r="Q1019" s="358"/>
      <c r="R1019" s="358"/>
      <c r="S1019" s="358"/>
      <c r="T1019" s="1298"/>
      <c r="U1019" s="1298"/>
      <c r="V1019" s="1298"/>
      <c r="W1019" s="255"/>
      <c r="X1019" s="255"/>
      <c r="Y1019" s="255"/>
    </row>
    <row r="1020" spans="2:25" ht="16.5" customHeight="1" x14ac:dyDescent="0.3">
      <c r="B1020" s="920"/>
      <c r="E1020" s="1394" t="s">
        <v>2321</v>
      </c>
      <c r="F1020" s="358"/>
      <c r="G1020" s="358"/>
      <c r="H1020" s="358"/>
      <c r="I1020" s="358"/>
      <c r="J1020" s="358"/>
      <c r="K1020" s="358"/>
      <c r="L1020" s="358"/>
      <c r="M1020" s="358"/>
      <c r="N1020" s="358"/>
      <c r="O1020" s="358"/>
      <c r="P1020" s="358"/>
      <c r="Q1020" s="358"/>
      <c r="R1020" s="358"/>
      <c r="S1020" s="358"/>
      <c r="T1020" s="1298"/>
      <c r="U1020" s="1298"/>
      <c r="V1020" s="1298"/>
      <c r="W1020" s="255"/>
      <c r="X1020" s="255"/>
      <c r="Y1020" s="255"/>
    </row>
    <row r="1021" spans="2:25" ht="16.5" customHeight="1" x14ac:dyDescent="0.3">
      <c r="B1021" s="920"/>
      <c r="E1021" s="1395" t="s">
        <v>2306</v>
      </c>
      <c r="F1021" s="358"/>
      <c r="G1021" s="358"/>
      <c r="H1021" s="358"/>
      <c r="I1021" s="358"/>
      <c r="J1021" s="358"/>
      <c r="K1021" s="358"/>
      <c r="L1021" s="358"/>
      <c r="M1021" s="358"/>
      <c r="N1021" s="358"/>
      <c r="O1021" s="358"/>
      <c r="P1021" s="358"/>
      <c r="Q1021" s="358"/>
      <c r="R1021" s="358"/>
      <c r="S1021" s="358"/>
      <c r="T1021" s="1298"/>
      <c r="U1021" s="1298"/>
      <c r="V1021" s="1298"/>
      <c r="W1021" s="255"/>
      <c r="X1021" s="255"/>
      <c r="Y1021" s="255"/>
    </row>
    <row r="1022" spans="2:25" ht="16.5" customHeight="1" x14ac:dyDescent="0.3">
      <c r="B1022" s="920"/>
      <c r="E1022" s="1952" t="s">
        <v>2198</v>
      </c>
      <c r="F1022" s="1952"/>
      <c r="G1022" s="1952"/>
      <c r="H1022" s="358"/>
      <c r="I1022" s="358"/>
      <c r="J1022" s="358"/>
      <c r="K1022" s="358"/>
      <c r="L1022" s="358"/>
      <c r="M1022" s="358"/>
      <c r="N1022" s="358"/>
      <c r="O1022" s="358"/>
      <c r="P1022" s="358"/>
      <c r="Q1022" s="358"/>
      <c r="R1022" s="358"/>
      <c r="S1022" s="358"/>
      <c r="T1022" s="1298"/>
      <c r="U1022" s="1298"/>
      <c r="V1022" s="1298"/>
      <c r="W1022" s="255"/>
      <c r="X1022" s="255"/>
      <c r="Y1022" s="255"/>
    </row>
    <row r="1023" spans="2:25" ht="16.5" customHeight="1" x14ac:dyDescent="0.3">
      <c r="B1023" s="920"/>
      <c r="E1023" s="1305" t="s">
        <v>2209</v>
      </c>
      <c r="F1023" s="358"/>
      <c r="G1023" s="358"/>
      <c r="H1023" s="358"/>
      <c r="I1023" s="358"/>
      <c r="J1023" s="358"/>
      <c r="K1023" s="358"/>
      <c r="L1023" s="358"/>
      <c r="M1023" s="358"/>
      <c r="N1023" s="358"/>
      <c r="O1023" s="358"/>
      <c r="P1023" s="358"/>
      <c r="Q1023" s="358"/>
      <c r="R1023" s="358"/>
      <c r="S1023" s="358"/>
      <c r="T1023" s="1298"/>
      <c r="U1023" s="1298"/>
      <c r="V1023" s="1298"/>
      <c r="W1023" s="255"/>
      <c r="X1023" s="255"/>
      <c r="Y1023" s="255"/>
    </row>
    <row r="1024" spans="2:25" ht="16.5" customHeight="1" x14ac:dyDescent="0.3">
      <c r="B1024" s="920"/>
      <c r="E1024" s="1305" t="s">
        <v>2203</v>
      </c>
      <c r="F1024" s="358"/>
      <c r="G1024" s="358"/>
      <c r="H1024" s="358"/>
      <c r="I1024" s="358"/>
      <c r="J1024" s="358"/>
      <c r="K1024" s="358"/>
      <c r="L1024" s="358"/>
      <c r="M1024" s="358"/>
      <c r="N1024" s="358"/>
      <c r="O1024" s="358"/>
      <c r="P1024" s="358"/>
      <c r="Q1024" s="358"/>
      <c r="R1024" s="358"/>
      <c r="S1024" s="358"/>
      <c r="T1024" s="1298"/>
      <c r="U1024" s="1298"/>
      <c r="V1024" s="1298"/>
      <c r="W1024" s="255"/>
      <c r="X1024" s="255"/>
      <c r="Y1024" s="255"/>
    </row>
    <row r="1025" spans="2:57" ht="16.5" customHeight="1" x14ac:dyDescent="0.3">
      <c r="B1025" s="920"/>
      <c r="E1025" s="1303" t="s">
        <v>2307</v>
      </c>
      <c r="F1025" s="358"/>
      <c r="G1025" s="358"/>
      <c r="H1025" s="358"/>
      <c r="I1025" s="358"/>
      <c r="J1025" s="358"/>
      <c r="K1025" s="358"/>
      <c r="L1025" s="358"/>
      <c r="M1025" s="358"/>
      <c r="N1025" s="358"/>
      <c r="O1025" s="358"/>
      <c r="P1025" s="358"/>
      <c r="Q1025" s="358"/>
      <c r="R1025" s="358"/>
      <c r="S1025" s="358"/>
      <c r="T1025" s="1298"/>
      <c r="U1025" s="1298"/>
      <c r="V1025" s="1298"/>
      <c r="W1025" s="255"/>
      <c r="X1025" s="255"/>
      <c r="Y1025" s="255"/>
    </row>
    <row r="1026" spans="2:57" ht="16.5" customHeight="1" x14ac:dyDescent="0.3">
      <c r="B1026" s="920"/>
      <c r="E1026" s="1301" t="s">
        <v>2322</v>
      </c>
      <c r="F1026" s="358"/>
      <c r="G1026" s="358"/>
      <c r="H1026" s="358"/>
      <c r="I1026" s="358"/>
      <c r="J1026" s="358"/>
      <c r="K1026" s="358"/>
      <c r="L1026" s="358"/>
      <c r="M1026" s="358"/>
      <c r="N1026" s="358"/>
      <c r="O1026" s="358"/>
      <c r="P1026" s="358"/>
      <c r="Q1026" s="358"/>
      <c r="R1026" s="358"/>
      <c r="S1026" s="358"/>
      <c r="T1026" s="1298"/>
      <c r="U1026" s="1298"/>
      <c r="V1026" s="1298"/>
      <c r="W1026" s="255"/>
      <c r="X1026" s="255"/>
      <c r="Y1026" s="255"/>
    </row>
    <row r="1027" spans="2:57" ht="16.5" customHeight="1" x14ac:dyDescent="0.3">
      <c r="B1027" s="920"/>
      <c r="E1027" s="1289" t="s">
        <v>2323</v>
      </c>
      <c r="F1027" s="358"/>
      <c r="G1027" s="358"/>
      <c r="H1027" s="358"/>
      <c r="I1027" s="358"/>
      <c r="J1027" s="358"/>
      <c r="K1027" s="358"/>
      <c r="L1027" s="358"/>
      <c r="M1027" s="358"/>
      <c r="N1027" s="358"/>
      <c r="O1027" s="358"/>
      <c r="P1027" s="358"/>
      <c r="Q1027" s="358"/>
      <c r="R1027" s="358"/>
      <c r="S1027" s="358"/>
      <c r="T1027" s="1298"/>
      <c r="U1027" s="1298"/>
      <c r="V1027" s="1298"/>
      <c r="W1027" s="255"/>
      <c r="X1027" s="255"/>
      <c r="Y1027" s="255"/>
    </row>
    <row r="1028" spans="2:57" ht="16.5" customHeight="1" x14ac:dyDescent="0.3">
      <c r="B1028" s="920"/>
      <c r="E1028" s="1396" t="s">
        <v>2308</v>
      </c>
      <c r="F1028" s="358"/>
      <c r="G1028" s="358"/>
      <c r="H1028" s="358"/>
      <c r="I1028" s="358"/>
      <c r="J1028" s="358"/>
      <c r="K1028" s="358"/>
      <c r="L1028" s="358"/>
      <c r="M1028" s="358"/>
      <c r="N1028" s="358"/>
      <c r="O1028" s="358"/>
      <c r="P1028" s="358"/>
      <c r="Q1028" s="358"/>
      <c r="R1028" s="358"/>
      <c r="S1028" s="358"/>
      <c r="T1028" s="1298"/>
      <c r="U1028" s="1298"/>
      <c r="V1028" s="1298"/>
      <c r="W1028" s="255"/>
      <c r="X1028" s="255"/>
      <c r="Y1028" s="255"/>
    </row>
    <row r="1029" spans="2:57" ht="16.5" customHeight="1" x14ac:dyDescent="0.3">
      <c r="B1029" s="920"/>
      <c r="E1029" s="1289" t="s">
        <v>2324</v>
      </c>
      <c r="F1029" s="358"/>
      <c r="G1029" s="358"/>
      <c r="H1029" s="358"/>
      <c r="I1029" s="358"/>
      <c r="J1029" s="358"/>
      <c r="K1029" s="358"/>
      <c r="L1029" s="358"/>
      <c r="M1029" s="358"/>
      <c r="N1029" s="358"/>
      <c r="O1029" s="358"/>
      <c r="P1029" s="358"/>
      <c r="Q1029" s="358"/>
      <c r="R1029" s="358"/>
      <c r="S1029" s="358"/>
      <c r="T1029" s="1298"/>
      <c r="U1029" s="1298"/>
      <c r="V1029" s="1298"/>
      <c r="W1029" s="255"/>
      <c r="X1029" s="255"/>
      <c r="Y1029" s="255"/>
    </row>
    <row r="1030" spans="2:57" ht="16.5" customHeight="1" x14ac:dyDescent="0.3">
      <c r="B1030" s="920"/>
      <c r="E1030" s="1396" t="s">
        <v>2309</v>
      </c>
      <c r="F1030" s="358"/>
      <c r="G1030" s="358"/>
      <c r="H1030" s="358"/>
      <c r="I1030" s="358"/>
      <c r="J1030" s="358"/>
      <c r="K1030" s="358"/>
      <c r="L1030" s="358"/>
      <c r="M1030" s="358"/>
      <c r="N1030" s="358"/>
      <c r="O1030" s="358"/>
      <c r="P1030" s="358"/>
      <c r="Q1030" s="358"/>
      <c r="R1030" s="358"/>
      <c r="S1030" s="358"/>
      <c r="T1030" s="1298"/>
      <c r="U1030" s="1298"/>
      <c r="V1030" s="1298"/>
      <c r="W1030" s="255"/>
      <c r="X1030" s="255"/>
      <c r="Y1030" s="255"/>
    </row>
    <row r="1031" spans="2:57" ht="16.5" customHeight="1" x14ac:dyDescent="0.3">
      <c r="B1031" s="920"/>
      <c r="E1031" s="1289" t="s">
        <v>2325</v>
      </c>
      <c r="F1031" s="358"/>
      <c r="G1031" s="358"/>
      <c r="H1031" s="358"/>
      <c r="I1031" s="358"/>
      <c r="J1031" s="358"/>
      <c r="K1031" s="358"/>
      <c r="L1031" s="358"/>
      <c r="M1031" s="358"/>
      <c r="N1031" s="358"/>
      <c r="O1031" s="358"/>
      <c r="P1031" s="358"/>
      <c r="Q1031" s="358"/>
      <c r="R1031" s="358"/>
      <c r="S1031" s="358"/>
      <c r="T1031" s="1298"/>
      <c r="U1031" s="1298"/>
      <c r="V1031" s="1298"/>
      <c r="W1031" s="255"/>
      <c r="X1031" s="255"/>
      <c r="Y1031" s="255"/>
    </row>
    <row r="1032" spans="2:57" ht="16.5" customHeight="1" x14ac:dyDescent="0.3">
      <c r="B1032" s="920"/>
      <c r="E1032" s="1952" t="s">
        <v>2304</v>
      </c>
      <c r="F1032" s="1952"/>
      <c r="G1032" s="1952"/>
      <c r="H1032" s="358"/>
      <c r="I1032" s="358"/>
      <c r="J1032" s="358"/>
      <c r="K1032" s="358"/>
      <c r="L1032" s="358"/>
      <c r="M1032" s="358"/>
      <c r="N1032" s="358"/>
      <c r="O1032" s="358"/>
      <c r="P1032" s="358"/>
      <c r="Q1032" s="358"/>
      <c r="R1032" s="358"/>
      <c r="S1032" s="358"/>
      <c r="T1032" s="1298"/>
      <c r="U1032" s="1298"/>
      <c r="V1032" s="1298"/>
      <c r="W1032" s="255"/>
      <c r="X1032" s="255"/>
      <c r="Y1032" s="255"/>
    </row>
    <row r="1033" spans="2:57" ht="16.5" customHeight="1" x14ac:dyDescent="0.3">
      <c r="B1033" s="920"/>
      <c r="E1033" s="257"/>
      <c r="F1033" s="255"/>
      <c r="G1033" s="255"/>
      <c r="H1033" s="255"/>
      <c r="I1033" s="255"/>
      <c r="J1033" s="255"/>
      <c r="K1033" s="255"/>
      <c r="L1033" s="255"/>
      <c r="M1033" s="255"/>
      <c r="N1033" s="255"/>
      <c r="O1033" s="255"/>
      <c r="P1033" s="255"/>
      <c r="Q1033" s="255"/>
      <c r="R1033" s="255"/>
      <c r="S1033" s="255"/>
      <c r="T1033" s="255"/>
      <c r="U1033" s="255"/>
      <c r="V1033" s="255"/>
      <c r="W1033" s="255"/>
      <c r="X1033" s="255"/>
      <c r="Y1033" s="255"/>
      <c r="Z1033" s="255"/>
    </row>
    <row r="1034" spans="2:57" ht="16.5" customHeight="1" x14ac:dyDescent="0.3">
      <c r="B1034" s="920"/>
      <c r="E1034" s="980" t="s">
        <v>1273</v>
      </c>
      <c r="F1034" s="255"/>
      <c r="G1034" s="255"/>
      <c r="H1034" s="255"/>
      <c r="I1034" s="255"/>
      <c r="J1034" s="255"/>
      <c r="K1034" s="255"/>
      <c r="L1034" s="255"/>
      <c r="M1034" s="255"/>
      <c r="N1034" s="255"/>
      <c r="O1034" s="255"/>
      <c r="P1034" s="255"/>
      <c r="Q1034" s="255"/>
      <c r="R1034" s="255"/>
      <c r="S1034" s="255"/>
      <c r="T1034" s="255"/>
      <c r="U1034" s="255"/>
      <c r="V1034" s="255"/>
      <c r="W1034" s="255"/>
      <c r="X1034" s="255"/>
      <c r="Y1034" s="255"/>
      <c r="Z1034" s="255"/>
    </row>
    <row r="1035" spans="2:57" ht="16.5" customHeight="1" x14ac:dyDescent="0.3">
      <c r="B1035" s="920"/>
      <c r="E1035" s="257"/>
      <c r="F1035" s="255"/>
      <c r="G1035" s="1947">
        <v>2007</v>
      </c>
      <c r="H1035" s="1947"/>
      <c r="I1035" s="1947"/>
      <c r="J1035" s="1960">
        <v>2008</v>
      </c>
      <c r="K1035" s="1961"/>
      <c r="L1035" s="1962"/>
      <c r="M1035" s="1947">
        <v>2009</v>
      </c>
      <c r="N1035" s="1947"/>
      <c r="O1035" s="1947"/>
      <c r="P1035" s="1947">
        <v>2010</v>
      </c>
      <c r="Q1035" s="1947"/>
      <c r="R1035" s="1947"/>
      <c r="S1035" s="1947">
        <v>2011</v>
      </c>
      <c r="T1035" s="1947"/>
      <c r="U1035" s="1947"/>
      <c r="V1035" s="1947">
        <v>2012</v>
      </c>
      <c r="W1035" s="1947"/>
      <c r="X1035" s="1947"/>
      <c r="Y1035" s="1947">
        <v>2013</v>
      </c>
      <c r="Z1035" s="1947"/>
      <c r="AA1035" s="1947"/>
      <c r="AB1035" s="1947">
        <v>2014</v>
      </c>
      <c r="AC1035" s="1947"/>
      <c r="AD1035" s="1947"/>
      <c r="AE1035" s="1947">
        <v>2015</v>
      </c>
      <c r="AF1035" s="1947"/>
      <c r="AG1035" s="1947"/>
      <c r="AH1035" s="1947">
        <v>2016</v>
      </c>
      <c r="AI1035" s="1947"/>
      <c r="AJ1035" s="1947"/>
      <c r="AK1035" s="1947">
        <v>2017</v>
      </c>
      <c r="AL1035" s="1947"/>
      <c r="AM1035" s="1947"/>
      <c r="AN1035" s="1947">
        <v>2018</v>
      </c>
      <c r="AO1035" s="1947"/>
      <c r="AP1035" s="1947"/>
      <c r="AQ1035" s="1947">
        <v>2019</v>
      </c>
      <c r="AR1035" s="1947"/>
      <c r="AS1035" s="1947"/>
      <c r="AT1035" s="1947">
        <v>2020</v>
      </c>
      <c r="AU1035" s="1947"/>
      <c r="AV1035" s="1947"/>
      <c r="AW1035" s="1947">
        <v>2021</v>
      </c>
      <c r="AX1035" s="1947"/>
      <c r="AY1035" s="1947"/>
      <c r="AZ1035" s="1947">
        <v>2022</v>
      </c>
      <c r="BA1035" s="1947"/>
      <c r="BB1035" s="1947"/>
      <c r="BC1035" s="1947">
        <v>2023</v>
      </c>
      <c r="BD1035" s="1947"/>
      <c r="BE1035" s="1947"/>
    </row>
    <row r="1036" spans="2:57" ht="16.5" customHeight="1" x14ac:dyDescent="0.3">
      <c r="B1036" s="920"/>
      <c r="E1036" s="257"/>
      <c r="F1036" s="255"/>
      <c r="G1036" s="1252" t="s">
        <v>976</v>
      </c>
      <c r="H1036" s="1252" t="s">
        <v>977</v>
      </c>
      <c r="I1036" s="1252" t="s">
        <v>978</v>
      </c>
      <c r="J1036" s="1252" t="s">
        <v>976</v>
      </c>
      <c r="K1036" s="1252" t="s">
        <v>977</v>
      </c>
      <c r="L1036" s="1252" t="s">
        <v>978</v>
      </c>
      <c r="M1036" s="1252" t="s">
        <v>976</v>
      </c>
      <c r="N1036" s="1252" t="s">
        <v>977</v>
      </c>
      <c r="O1036" s="1252" t="s">
        <v>978</v>
      </c>
      <c r="P1036" s="1252" t="s">
        <v>976</v>
      </c>
      <c r="Q1036" s="1252" t="s">
        <v>977</v>
      </c>
      <c r="R1036" s="1252" t="s">
        <v>978</v>
      </c>
      <c r="S1036" s="1252" t="s">
        <v>976</v>
      </c>
      <c r="T1036" s="1252" t="s">
        <v>977</v>
      </c>
      <c r="U1036" s="1252" t="s">
        <v>978</v>
      </c>
      <c r="V1036" s="1252" t="s">
        <v>976</v>
      </c>
      <c r="W1036" s="1252" t="s">
        <v>977</v>
      </c>
      <c r="X1036" s="1252" t="s">
        <v>978</v>
      </c>
      <c r="Y1036" s="1252" t="s">
        <v>976</v>
      </c>
      <c r="Z1036" s="1252" t="s">
        <v>977</v>
      </c>
      <c r="AA1036" s="1252" t="s">
        <v>978</v>
      </c>
      <c r="AB1036" s="1252" t="s">
        <v>976</v>
      </c>
      <c r="AC1036" s="1252" t="s">
        <v>977</v>
      </c>
      <c r="AD1036" s="1252" t="s">
        <v>978</v>
      </c>
      <c r="AE1036" s="1252" t="s">
        <v>976</v>
      </c>
      <c r="AF1036" s="1252" t="s">
        <v>977</v>
      </c>
      <c r="AG1036" s="1252" t="s">
        <v>978</v>
      </c>
      <c r="AH1036" s="1252" t="s">
        <v>976</v>
      </c>
      <c r="AI1036" s="1252" t="s">
        <v>977</v>
      </c>
      <c r="AJ1036" s="1252" t="s">
        <v>978</v>
      </c>
      <c r="AK1036" s="1252" t="s">
        <v>976</v>
      </c>
      <c r="AL1036" s="1252" t="s">
        <v>977</v>
      </c>
      <c r="AM1036" s="1252" t="s">
        <v>978</v>
      </c>
      <c r="AN1036" s="1252" t="s">
        <v>976</v>
      </c>
      <c r="AO1036" s="1252" t="s">
        <v>977</v>
      </c>
      <c r="AP1036" s="1252" t="s">
        <v>978</v>
      </c>
      <c r="AQ1036" s="1252" t="s">
        <v>976</v>
      </c>
      <c r="AR1036" s="1252" t="s">
        <v>977</v>
      </c>
      <c r="AS1036" s="1252" t="s">
        <v>978</v>
      </c>
      <c r="AT1036" s="1252" t="s">
        <v>976</v>
      </c>
      <c r="AU1036" s="1252" t="s">
        <v>977</v>
      </c>
      <c r="AV1036" s="1252" t="s">
        <v>978</v>
      </c>
      <c r="AW1036" s="1252" t="s">
        <v>976</v>
      </c>
      <c r="AX1036" s="1252" t="s">
        <v>977</v>
      </c>
      <c r="AY1036" s="1252" t="s">
        <v>978</v>
      </c>
      <c r="AZ1036" s="1252" t="s">
        <v>976</v>
      </c>
      <c r="BA1036" s="1252" t="s">
        <v>977</v>
      </c>
      <c r="BB1036" s="1252" t="s">
        <v>978</v>
      </c>
      <c r="BC1036" s="1386" t="s">
        <v>976</v>
      </c>
      <c r="BD1036" s="1386" t="s">
        <v>977</v>
      </c>
      <c r="BE1036" s="1386" t="s">
        <v>978</v>
      </c>
    </row>
    <row r="1037" spans="2:57" ht="16.5" customHeight="1" x14ac:dyDescent="0.3">
      <c r="B1037" s="920"/>
      <c r="E1037" s="1397" t="s">
        <v>966</v>
      </c>
      <c r="F1037" s="1292" t="s">
        <v>1251</v>
      </c>
      <c r="G1037" s="755">
        <v>2.3540000000000001</v>
      </c>
      <c r="H1037" s="755">
        <v>0.32900000000000001</v>
      </c>
      <c r="I1037" s="755">
        <v>7.6999999999999999E-2</v>
      </c>
      <c r="J1037" s="755">
        <v>2.3540000000000001</v>
      </c>
      <c r="K1037" s="755">
        <v>0.318</v>
      </c>
      <c r="L1037" s="755">
        <v>7.3999999999999996E-2</v>
      </c>
      <c r="M1037" s="755">
        <v>2.3540000000000001</v>
      </c>
      <c r="N1037" s="755">
        <v>0.308</v>
      </c>
      <c r="O1037" s="755">
        <v>7.0000000000000007E-2</v>
      </c>
      <c r="P1037" s="755">
        <v>2.3540000000000001</v>
      </c>
      <c r="Q1037" s="755">
        <v>0.29499999999999998</v>
      </c>
      <c r="R1037" s="755">
        <v>4.2000000000000003E-2</v>
      </c>
      <c r="S1037" s="755">
        <v>2.2629999999999999</v>
      </c>
      <c r="T1037" s="755">
        <v>0.28699999999999998</v>
      </c>
      <c r="U1037" s="755">
        <v>0.04</v>
      </c>
      <c r="V1037" s="755">
        <v>2.258</v>
      </c>
      <c r="W1037" s="755">
        <v>0.28100000000000003</v>
      </c>
      <c r="X1037" s="755">
        <v>3.7999999999999999E-2</v>
      </c>
      <c r="Y1037" s="755">
        <v>2.2629999999999999</v>
      </c>
      <c r="Z1037" s="755">
        <v>0.27600000000000002</v>
      </c>
      <c r="AA1037" s="755">
        <v>3.6999999999999998E-2</v>
      </c>
      <c r="AB1037" s="755">
        <v>2.2629999999999999</v>
      </c>
      <c r="AC1037" s="755">
        <v>0.27300000000000002</v>
      </c>
      <c r="AD1037" s="755">
        <v>3.5000000000000003E-2</v>
      </c>
      <c r="AE1037" s="755">
        <v>2.2629999999999999</v>
      </c>
      <c r="AF1037" s="755">
        <v>0.255</v>
      </c>
      <c r="AG1037" s="755">
        <v>3.2000000000000001E-2</v>
      </c>
      <c r="AH1037" s="755">
        <v>2.2530000000000001</v>
      </c>
      <c r="AI1037" s="755">
        <v>0.248</v>
      </c>
      <c r="AJ1037" s="755">
        <v>2.9000000000000001E-2</v>
      </c>
      <c r="AK1037" s="755">
        <v>2.2370000000000001</v>
      </c>
      <c r="AL1037" s="755">
        <v>0.24399999999999999</v>
      </c>
      <c r="AM1037" s="755">
        <v>2.7E-2</v>
      </c>
      <c r="AN1037" s="755">
        <v>2.2130000000000001</v>
      </c>
      <c r="AO1037" s="755">
        <v>0.24099999999999999</v>
      </c>
      <c r="AP1037" s="755">
        <v>2.7E-2</v>
      </c>
      <c r="AQ1037" s="755" t="s">
        <v>158</v>
      </c>
      <c r="AR1037" s="755" t="s">
        <v>158</v>
      </c>
      <c r="AS1037" s="755" t="s">
        <v>158</v>
      </c>
      <c r="AT1037" s="755" t="s">
        <v>158</v>
      </c>
      <c r="AU1037" s="755" t="s">
        <v>158</v>
      </c>
      <c r="AV1037" s="755" t="s">
        <v>158</v>
      </c>
      <c r="AW1037" s="755" t="s">
        <v>158</v>
      </c>
      <c r="AX1037" s="755" t="s">
        <v>158</v>
      </c>
      <c r="AY1037" s="755" t="s">
        <v>158</v>
      </c>
      <c r="AZ1037" s="755" t="s">
        <v>158</v>
      </c>
      <c r="BA1037" s="755" t="s">
        <v>158</v>
      </c>
      <c r="BB1037" s="755" t="s">
        <v>158</v>
      </c>
      <c r="BC1037" s="755" t="s">
        <v>158</v>
      </c>
      <c r="BD1037" s="755" t="s">
        <v>158</v>
      </c>
      <c r="BE1037" s="755" t="s">
        <v>158</v>
      </c>
    </row>
    <row r="1038" spans="2:57" ht="16.5" customHeight="1" x14ac:dyDescent="0.3">
      <c r="B1038" s="920"/>
      <c r="E1038" s="1398"/>
      <c r="F1038" s="1292" t="s">
        <v>1252</v>
      </c>
      <c r="G1038" s="755">
        <v>2.3519999999999999</v>
      </c>
      <c r="H1038" s="755">
        <v>0.68400000000000005</v>
      </c>
      <c r="I1038" s="755">
        <v>6.7000000000000004E-2</v>
      </c>
      <c r="J1038" s="755">
        <v>2.3519999999999999</v>
      </c>
      <c r="K1038" s="755">
        <v>0.67900000000000005</v>
      </c>
      <c r="L1038" s="755">
        <v>6.7000000000000004E-2</v>
      </c>
      <c r="M1038" s="755">
        <v>2.3519999999999999</v>
      </c>
      <c r="N1038" s="755">
        <v>0.67200000000000004</v>
      </c>
      <c r="O1038" s="755">
        <v>6.7000000000000004E-2</v>
      </c>
      <c r="P1038" s="755">
        <v>2.3519999999999999</v>
      </c>
      <c r="Q1038" s="755">
        <v>0.65400000000000003</v>
      </c>
      <c r="R1038" s="755">
        <v>6.2E-2</v>
      </c>
      <c r="S1038" s="755">
        <v>2.2599999999999998</v>
      </c>
      <c r="T1038" s="755">
        <v>0.65100000000000002</v>
      </c>
      <c r="U1038" s="755">
        <v>6.0999999999999999E-2</v>
      </c>
      <c r="V1038" s="755">
        <v>2.2559999999999998</v>
      </c>
      <c r="W1038" s="755">
        <v>0.64800000000000002</v>
      </c>
      <c r="X1038" s="755">
        <v>6.0999999999999999E-2</v>
      </c>
      <c r="Y1038" s="755">
        <v>2.2599999999999998</v>
      </c>
      <c r="Z1038" s="755">
        <v>0.64600000000000002</v>
      </c>
      <c r="AA1038" s="755">
        <v>6.0999999999999999E-2</v>
      </c>
      <c r="AB1038" s="755">
        <v>2.2599999999999998</v>
      </c>
      <c r="AC1038" s="755">
        <v>0.64400000000000002</v>
      </c>
      <c r="AD1038" s="755">
        <v>6.0999999999999999E-2</v>
      </c>
      <c r="AE1038" s="755">
        <v>2.2599999999999998</v>
      </c>
      <c r="AF1038" s="755">
        <v>0.63</v>
      </c>
      <c r="AG1038" s="755">
        <v>6.2E-2</v>
      </c>
      <c r="AH1038" s="755">
        <v>2.2509999999999999</v>
      </c>
      <c r="AI1038" s="755">
        <v>0.63300000000000001</v>
      </c>
      <c r="AJ1038" s="755">
        <v>6.2E-2</v>
      </c>
      <c r="AK1038" s="755">
        <v>2.2349999999999999</v>
      </c>
      <c r="AL1038" s="755">
        <v>0.63600000000000001</v>
      </c>
      <c r="AM1038" s="755">
        <v>6.0999999999999999E-2</v>
      </c>
      <c r="AN1038" s="755">
        <v>2.2109999999999999</v>
      </c>
      <c r="AO1038" s="755">
        <v>0.64600000000000002</v>
      </c>
      <c r="AP1038" s="755">
        <v>6.2E-2</v>
      </c>
      <c r="AQ1038" s="755" t="s">
        <v>158</v>
      </c>
      <c r="AR1038" s="755" t="s">
        <v>158</v>
      </c>
      <c r="AS1038" s="755" t="s">
        <v>158</v>
      </c>
      <c r="AT1038" s="755" t="s">
        <v>158</v>
      </c>
      <c r="AU1038" s="755" t="s">
        <v>158</v>
      </c>
      <c r="AV1038" s="755" t="s">
        <v>158</v>
      </c>
      <c r="AW1038" s="755" t="s">
        <v>158</v>
      </c>
      <c r="AX1038" s="755" t="s">
        <v>158</v>
      </c>
      <c r="AY1038" s="755" t="s">
        <v>158</v>
      </c>
      <c r="AZ1038" s="755" t="s">
        <v>158</v>
      </c>
      <c r="BA1038" s="755" t="s">
        <v>158</v>
      </c>
      <c r="BB1038" s="755" t="s">
        <v>158</v>
      </c>
      <c r="BC1038" s="755" t="s">
        <v>158</v>
      </c>
      <c r="BD1038" s="755" t="s">
        <v>158</v>
      </c>
      <c r="BE1038" s="755" t="s">
        <v>158</v>
      </c>
    </row>
    <row r="1039" spans="2:57" ht="16.5" customHeight="1" x14ac:dyDescent="0.3">
      <c r="B1039" s="920"/>
      <c r="E1039" s="1398"/>
      <c r="F1039" s="1292" t="s">
        <v>2298</v>
      </c>
      <c r="G1039" s="755">
        <v>2.3519999999999999</v>
      </c>
      <c r="H1039" s="755">
        <v>0.47299999999999998</v>
      </c>
      <c r="I1039" s="755">
        <v>0.02</v>
      </c>
      <c r="J1039" s="755">
        <v>2.3519999999999999</v>
      </c>
      <c r="K1039" s="755">
        <v>0.47299999999999998</v>
      </c>
      <c r="L1039" s="755">
        <v>0.02</v>
      </c>
      <c r="M1039" s="755">
        <v>2.3519999999999999</v>
      </c>
      <c r="N1039" s="755">
        <v>0.47299999999999998</v>
      </c>
      <c r="O1039" s="755">
        <v>0.02</v>
      </c>
      <c r="P1039" s="755">
        <v>2.3519999999999999</v>
      </c>
      <c r="Q1039" s="755">
        <v>0.47</v>
      </c>
      <c r="R1039" s="755">
        <v>0.02</v>
      </c>
      <c r="S1039" s="755">
        <v>2.2599999999999998</v>
      </c>
      <c r="T1039" s="755">
        <v>0.46600000000000003</v>
      </c>
      <c r="U1039" s="755">
        <v>0.02</v>
      </c>
      <c r="V1039" s="755">
        <v>2.2559999999999998</v>
      </c>
      <c r="W1039" s="755">
        <v>0.46600000000000003</v>
      </c>
      <c r="X1039" s="755">
        <v>0.02</v>
      </c>
      <c r="Y1039" s="755">
        <v>2.2599999999999998</v>
      </c>
      <c r="Z1039" s="755">
        <v>0.46600000000000003</v>
      </c>
      <c r="AA1039" s="755">
        <v>0.02</v>
      </c>
      <c r="AB1039" s="755">
        <v>2.2599999999999998</v>
      </c>
      <c r="AC1039" s="755">
        <v>0.46700000000000003</v>
      </c>
      <c r="AD1039" s="755">
        <v>0.02</v>
      </c>
      <c r="AE1039" s="755">
        <v>2.2599999999999998</v>
      </c>
      <c r="AF1039" s="755">
        <v>0.46600000000000003</v>
      </c>
      <c r="AG1039" s="755">
        <v>0.02</v>
      </c>
      <c r="AH1039" s="755">
        <v>2.2509999999999999</v>
      </c>
      <c r="AI1039" s="755">
        <v>0.46600000000000003</v>
      </c>
      <c r="AJ1039" s="755">
        <v>0.02</v>
      </c>
      <c r="AK1039" s="755">
        <v>2.2349999999999999</v>
      </c>
      <c r="AL1039" s="755">
        <v>0.47</v>
      </c>
      <c r="AM1039" s="755">
        <v>0.02</v>
      </c>
      <c r="AN1039" s="755">
        <v>2.2109999999999999</v>
      </c>
      <c r="AO1039" s="755">
        <v>0.47</v>
      </c>
      <c r="AP1039" s="755">
        <v>0.02</v>
      </c>
      <c r="AQ1039" s="755" t="s">
        <v>158</v>
      </c>
      <c r="AR1039" s="755" t="s">
        <v>158</v>
      </c>
      <c r="AS1039" s="755" t="s">
        <v>158</v>
      </c>
      <c r="AT1039" s="755" t="s">
        <v>158</v>
      </c>
      <c r="AU1039" s="755" t="s">
        <v>158</v>
      </c>
      <c r="AV1039" s="755" t="s">
        <v>158</v>
      </c>
      <c r="AW1039" s="755" t="s">
        <v>158</v>
      </c>
      <c r="AX1039" s="755" t="s">
        <v>158</v>
      </c>
      <c r="AY1039" s="755" t="s">
        <v>158</v>
      </c>
      <c r="AZ1039" s="755" t="s">
        <v>158</v>
      </c>
      <c r="BA1039" s="755" t="s">
        <v>158</v>
      </c>
      <c r="BB1039" s="755" t="s">
        <v>158</v>
      </c>
      <c r="BC1039" s="755" t="s">
        <v>158</v>
      </c>
      <c r="BD1039" s="755" t="s">
        <v>158</v>
      </c>
      <c r="BE1039" s="755" t="s">
        <v>158</v>
      </c>
    </row>
    <row r="1040" spans="2:57" ht="16.5" customHeight="1" x14ac:dyDescent="0.3">
      <c r="B1040" s="920"/>
      <c r="E1040" s="1398"/>
      <c r="F1040" s="1292" t="s">
        <v>2299</v>
      </c>
      <c r="G1040" s="755">
        <v>2.3879999999999999</v>
      </c>
      <c r="H1040" s="755">
        <v>1.054</v>
      </c>
      <c r="I1040" s="755">
        <v>3.7999999999999999E-2</v>
      </c>
      <c r="J1040" s="755">
        <v>2.3879999999999999</v>
      </c>
      <c r="K1040" s="755">
        <v>1.0029999999999999</v>
      </c>
      <c r="L1040" s="755">
        <v>3.9E-2</v>
      </c>
      <c r="M1040" s="755">
        <v>2.3879999999999999</v>
      </c>
      <c r="N1040" s="755">
        <v>0.98099999999999998</v>
      </c>
      <c r="O1040" s="755">
        <v>3.9E-2</v>
      </c>
      <c r="P1040" s="755">
        <v>2.3879999999999999</v>
      </c>
      <c r="Q1040" s="755">
        <v>0.96599999999999997</v>
      </c>
      <c r="R1040" s="755">
        <v>3.9E-2</v>
      </c>
      <c r="S1040" s="755">
        <v>2.2959999999999998</v>
      </c>
      <c r="T1040" s="755">
        <v>0.95299999999999996</v>
      </c>
      <c r="U1040" s="755">
        <v>3.9E-2</v>
      </c>
      <c r="V1040" s="755">
        <v>2.2909999999999999</v>
      </c>
      <c r="W1040" s="755">
        <v>0.94799999999999995</v>
      </c>
      <c r="X1040" s="755">
        <v>3.9E-2</v>
      </c>
      <c r="Y1040" s="755">
        <v>2.2959999999999998</v>
      </c>
      <c r="Z1040" s="755">
        <v>0.94699999999999995</v>
      </c>
      <c r="AA1040" s="755">
        <v>3.9E-2</v>
      </c>
      <c r="AB1040" s="755">
        <v>2.2959999999999998</v>
      </c>
      <c r="AC1040" s="755">
        <v>0.94899999999999995</v>
      </c>
      <c r="AD1040" s="755">
        <v>3.9E-2</v>
      </c>
      <c r="AE1040" s="755">
        <v>2.2959999999999998</v>
      </c>
      <c r="AF1040" s="755">
        <v>0.97</v>
      </c>
      <c r="AG1040" s="755">
        <v>3.9E-2</v>
      </c>
      <c r="AH1040" s="755">
        <v>2.2869999999999999</v>
      </c>
      <c r="AI1040" s="755">
        <v>0.97</v>
      </c>
      <c r="AJ1040" s="755">
        <v>3.9E-2</v>
      </c>
      <c r="AK1040" s="755">
        <v>2.27</v>
      </c>
      <c r="AL1040" s="755">
        <v>0.97799999999999998</v>
      </c>
      <c r="AM1040" s="755">
        <v>3.9E-2</v>
      </c>
      <c r="AN1040" s="755">
        <v>2.2469999999999999</v>
      </c>
      <c r="AO1040" s="755">
        <v>0.97799999999999998</v>
      </c>
      <c r="AP1040" s="755">
        <v>3.9E-2</v>
      </c>
      <c r="AQ1040" s="755" t="s">
        <v>158</v>
      </c>
      <c r="AR1040" s="755" t="s">
        <v>158</v>
      </c>
      <c r="AS1040" s="755" t="s">
        <v>158</v>
      </c>
      <c r="AT1040" s="755" t="s">
        <v>158</v>
      </c>
      <c r="AU1040" s="755" t="s">
        <v>158</v>
      </c>
      <c r="AV1040" s="755" t="s">
        <v>158</v>
      </c>
      <c r="AW1040" s="755" t="s">
        <v>158</v>
      </c>
      <c r="AX1040" s="755" t="s">
        <v>158</v>
      </c>
      <c r="AY1040" s="755" t="s">
        <v>158</v>
      </c>
      <c r="AZ1040" s="755" t="s">
        <v>158</v>
      </c>
      <c r="BA1040" s="755" t="s">
        <v>158</v>
      </c>
      <c r="BB1040" s="755" t="s">
        <v>158</v>
      </c>
      <c r="BC1040" s="755" t="s">
        <v>158</v>
      </c>
      <c r="BD1040" s="755" t="s">
        <v>158</v>
      </c>
      <c r="BE1040" s="755" t="s">
        <v>158</v>
      </c>
    </row>
    <row r="1041" spans="2:57" ht="16.5" customHeight="1" x14ac:dyDescent="0.3">
      <c r="B1041" s="920"/>
      <c r="E1041" s="1399"/>
      <c r="F1041" s="1292" t="s">
        <v>2300</v>
      </c>
      <c r="G1041" s="755">
        <v>2.3879999999999999</v>
      </c>
      <c r="H1041" s="755">
        <v>3.238</v>
      </c>
      <c r="I1041" s="755">
        <v>4.4999999999999998E-2</v>
      </c>
      <c r="J1041" s="755">
        <v>2.3879999999999999</v>
      </c>
      <c r="K1041" s="755">
        <v>2.8889999999999998</v>
      </c>
      <c r="L1041" s="755">
        <v>4.4999999999999998E-2</v>
      </c>
      <c r="M1041" s="755">
        <v>2.3879999999999999</v>
      </c>
      <c r="N1041" s="755">
        <v>2.69</v>
      </c>
      <c r="O1041" s="755">
        <v>4.3999999999999997E-2</v>
      </c>
      <c r="P1041" s="755">
        <v>2.3879999999999999</v>
      </c>
      <c r="Q1041" s="755">
        <v>2.496</v>
      </c>
      <c r="R1041" s="755">
        <v>4.3999999999999997E-2</v>
      </c>
      <c r="S1041" s="755">
        <v>2.2959999999999998</v>
      </c>
      <c r="T1041" s="755">
        <v>2.4169999999999998</v>
      </c>
      <c r="U1041" s="755">
        <v>4.2999999999999997E-2</v>
      </c>
      <c r="V1041" s="755">
        <v>2.2909999999999999</v>
      </c>
      <c r="W1041" s="755">
        <v>2.367</v>
      </c>
      <c r="X1041" s="755">
        <v>4.2999999999999997E-2</v>
      </c>
      <c r="Y1041" s="755">
        <v>2.2959999999999998</v>
      </c>
      <c r="Z1041" s="755">
        <v>2.3450000000000002</v>
      </c>
      <c r="AA1041" s="755">
        <v>4.3999999999999997E-2</v>
      </c>
      <c r="AB1041" s="755">
        <v>2.2959999999999998</v>
      </c>
      <c r="AC1041" s="755">
        <v>2.319</v>
      </c>
      <c r="AD1041" s="755">
        <v>4.3999999999999997E-2</v>
      </c>
      <c r="AE1041" s="755">
        <v>2.2959999999999998</v>
      </c>
      <c r="AF1041" s="755">
        <v>2.335</v>
      </c>
      <c r="AG1041" s="755">
        <v>4.2999999999999997E-2</v>
      </c>
      <c r="AH1041" s="755">
        <v>2.2869999999999999</v>
      </c>
      <c r="AI1041" s="755">
        <v>2.29</v>
      </c>
      <c r="AJ1041" s="755">
        <v>4.2999999999999997E-2</v>
      </c>
      <c r="AK1041" s="755">
        <v>2.27</v>
      </c>
      <c r="AL1041" s="755">
        <v>2.29</v>
      </c>
      <c r="AM1041" s="755">
        <v>4.3999999999999997E-2</v>
      </c>
      <c r="AN1041" s="755">
        <v>2.2469999999999999</v>
      </c>
      <c r="AO1041" s="755">
        <v>2.2559999999999998</v>
      </c>
      <c r="AP1041" s="755">
        <v>4.3999999999999997E-2</v>
      </c>
      <c r="AQ1041" s="755" t="s">
        <v>158</v>
      </c>
      <c r="AR1041" s="755" t="s">
        <v>158</v>
      </c>
      <c r="AS1041" s="755" t="s">
        <v>158</v>
      </c>
      <c r="AT1041" s="755" t="s">
        <v>158</v>
      </c>
      <c r="AU1041" s="755" t="s">
        <v>158</v>
      </c>
      <c r="AV1041" s="755" t="s">
        <v>158</v>
      </c>
      <c r="AW1041" s="755" t="s">
        <v>158</v>
      </c>
      <c r="AX1041" s="755" t="s">
        <v>158</v>
      </c>
      <c r="AY1041" s="755" t="s">
        <v>158</v>
      </c>
      <c r="AZ1041" s="755" t="s">
        <v>158</v>
      </c>
      <c r="BA1041" s="755" t="s">
        <v>158</v>
      </c>
      <c r="BB1041" s="755" t="s">
        <v>158</v>
      </c>
      <c r="BC1041" s="755" t="s">
        <v>158</v>
      </c>
      <c r="BD1041" s="755" t="s">
        <v>158</v>
      </c>
      <c r="BE1041" s="755" t="s">
        <v>158</v>
      </c>
    </row>
    <row r="1042" spans="2:57" ht="16.5" customHeight="1" x14ac:dyDescent="0.3">
      <c r="B1042" s="920"/>
      <c r="E1042" s="734" t="s">
        <v>967</v>
      </c>
      <c r="F1042" s="1292" t="s">
        <v>1251</v>
      </c>
      <c r="G1042" s="755" t="s">
        <v>158</v>
      </c>
      <c r="H1042" s="755" t="s">
        <v>158</v>
      </c>
      <c r="I1042" s="755" t="s">
        <v>158</v>
      </c>
      <c r="J1042" s="755" t="s">
        <v>158</v>
      </c>
      <c r="K1042" s="755" t="s">
        <v>158</v>
      </c>
      <c r="L1042" s="755" t="s">
        <v>158</v>
      </c>
      <c r="M1042" s="755" t="s">
        <v>158</v>
      </c>
      <c r="N1042" s="755" t="s">
        <v>158</v>
      </c>
      <c r="O1042" s="755" t="s">
        <v>158</v>
      </c>
      <c r="P1042" s="755" t="s">
        <v>158</v>
      </c>
      <c r="Q1042" s="755" t="s">
        <v>158</v>
      </c>
      <c r="R1042" s="755" t="s">
        <v>158</v>
      </c>
      <c r="S1042" s="755" t="s">
        <v>158</v>
      </c>
      <c r="T1042" s="755" t="s">
        <v>158</v>
      </c>
      <c r="U1042" s="755" t="s">
        <v>158</v>
      </c>
      <c r="V1042" s="755" t="s">
        <v>158</v>
      </c>
      <c r="W1042" s="755" t="s">
        <v>158</v>
      </c>
      <c r="X1042" s="755" t="s">
        <v>158</v>
      </c>
      <c r="Y1042" s="755" t="s">
        <v>158</v>
      </c>
      <c r="Z1042" s="755" t="s">
        <v>158</v>
      </c>
      <c r="AA1042" s="755" t="s">
        <v>158</v>
      </c>
      <c r="AB1042" s="755" t="s">
        <v>158</v>
      </c>
      <c r="AC1042" s="755" t="s">
        <v>158</v>
      </c>
      <c r="AD1042" s="755" t="s">
        <v>158</v>
      </c>
      <c r="AE1042" s="755" t="s">
        <v>158</v>
      </c>
      <c r="AF1042" s="755" t="s">
        <v>158</v>
      </c>
      <c r="AG1042" s="755" t="s">
        <v>158</v>
      </c>
      <c r="AH1042" s="755" t="s">
        <v>158</v>
      </c>
      <c r="AI1042" s="755" t="s">
        <v>158</v>
      </c>
      <c r="AJ1042" s="755" t="s">
        <v>158</v>
      </c>
      <c r="AK1042" s="755" t="s">
        <v>158</v>
      </c>
      <c r="AL1042" s="755" t="s">
        <v>158</v>
      </c>
      <c r="AM1042" s="755" t="s">
        <v>158</v>
      </c>
      <c r="AN1042" s="755" t="s">
        <v>158</v>
      </c>
      <c r="AO1042" s="755" t="s">
        <v>158</v>
      </c>
      <c r="AP1042" s="755" t="s">
        <v>158</v>
      </c>
      <c r="AQ1042" s="755">
        <v>2.2370000000000001</v>
      </c>
      <c r="AR1042" s="755">
        <v>0.23799999999999999</v>
      </c>
      <c r="AS1042" s="755">
        <v>2.5999999999999999E-2</v>
      </c>
      <c r="AT1042" s="755">
        <v>2.2370000000000001</v>
      </c>
      <c r="AU1042" s="755">
        <v>0.23200000000000001</v>
      </c>
      <c r="AV1042" s="755">
        <v>2.4E-2</v>
      </c>
      <c r="AW1042" s="755">
        <v>2.2370000000000001</v>
      </c>
      <c r="AX1042" s="755">
        <v>0.22800000000000001</v>
      </c>
      <c r="AY1042" s="755">
        <v>2.3E-2</v>
      </c>
      <c r="AZ1042" s="755">
        <v>2.2370000000000001</v>
      </c>
      <c r="BA1042" s="755">
        <v>0.22700000000000001</v>
      </c>
      <c r="BB1042" s="755">
        <v>2.1999999999999999E-2</v>
      </c>
      <c r="BC1042" s="755">
        <v>2.2370000000000001</v>
      </c>
      <c r="BD1042" s="755">
        <v>0.224</v>
      </c>
      <c r="BE1042" s="755">
        <v>2.1000000000000001E-2</v>
      </c>
    </row>
    <row r="1043" spans="2:57" ht="16.5" customHeight="1" x14ac:dyDescent="0.3">
      <c r="B1043" s="920"/>
      <c r="E1043" s="756"/>
      <c r="F1043" s="1292" t="s">
        <v>1252</v>
      </c>
      <c r="G1043" s="755" t="s">
        <v>158</v>
      </c>
      <c r="H1043" s="755" t="s">
        <v>158</v>
      </c>
      <c r="I1043" s="755" t="s">
        <v>158</v>
      </c>
      <c r="J1043" s="755" t="s">
        <v>158</v>
      </c>
      <c r="K1043" s="755" t="s">
        <v>158</v>
      </c>
      <c r="L1043" s="755" t="s">
        <v>158</v>
      </c>
      <c r="M1043" s="755" t="s">
        <v>158</v>
      </c>
      <c r="N1043" s="755" t="s">
        <v>158</v>
      </c>
      <c r="O1043" s="755" t="s">
        <v>158</v>
      </c>
      <c r="P1043" s="755" t="s">
        <v>158</v>
      </c>
      <c r="Q1043" s="755" t="s">
        <v>158</v>
      </c>
      <c r="R1043" s="755" t="s">
        <v>158</v>
      </c>
      <c r="S1043" s="755" t="s">
        <v>158</v>
      </c>
      <c r="T1043" s="755" t="s">
        <v>158</v>
      </c>
      <c r="U1043" s="755" t="s">
        <v>158</v>
      </c>
      <c r="V1043" s="755" t="s">
        <v>158</v>
      </c>
      <c r="W1043" s="755" t="s">
        <v>158</v>
      </c>
      <c r="X1043" s="755" t="s">
        <v>158</v>
      </c>
      <c r="Y1043" s="755" t="s">
        <v>158</v>
      </c>
      <c r="Z1043" s="755" t="s">
        <v>158</v>
      </c>
      <c r="AA1043" s="755" t="s">
        <v>158</v>
      </c>
      <c r="AB1043" s="755" t="s">
        <v>158</v>
      </c>
      <c r="AC1043" s="755" t="s">
        <v>158</v>
      </c>
      <c r="AD1043" s="755" t="s">
        <v>158</v>
      </c>
      <c r="AE1043" s="755" t="s">
        <v>158</v>
      </c>
      <c r="AF1043" s="755" t="s">
        <v>158</v>
      </c>
      <c r="AG1043" s="755" t="s">
        <v>158</v>
      </c>
      <c r="AH1043" s="755" t="s">
        <v>158</v>
      </c>
      <c r="AI1043" s="755" t="s">
        <v>158</v>
      </c>
      <c r="AJ1043" s="755" t="s">
        <v>158</v>
      </c>
      <c r="AK1043" s="755" t="s">
        <v>158</v>
      </c>
      <c r="AL1043" s="755" t="s">
        <v>158</v>
      </c>
      <c r="AM1043" s="755" t="s">
        <v>158</v>
      </c>
      <c r="AN1043" s="755" t="s">
        <v>158</v>
      </c>
      <c r="AO1043" s="755" t="s">
        <v>158</v>
      </c>
      <c r="AP1043" s="755" t="s">
        <v>158</v>
      </c>
      <c r="AQ1043" s="755">
        <v>2.2349999999999999</v>
      </c>
      <c r="AR1043" s="755">
        <v>0.60799999999999998</v>
      </c>
      <c r="AS1043" s="755">
        <v>5.8000000000000003E-2</v>
      </c>
      <c r="AT1043" s="755">
        <v>2.2349999999999999</v>
      </c>
      <c r="AU1043" s="755">
        <v>0.54900000000000004</v>
      </c>
      <c r="AV1043" s="755">
        <v>5.2999999999999999E-2</v>
      </c>
      <c r="AW1043" s="755">
        <v>2.2349999999999999</v>
      </c>
      <c r="AX1043" s="755">
        <v>0.44800000000000001</v>
      </c>
      <c r="AY1043" s="755">
        <v>4.3999999999999997E-2</v>
      </c>
      <c r="AZ1043" s="755">
        <v>2.2349999999999999</v>
      </c>
      <c r="BA1043" s="755">
        <v>0.36599999999999999</v>
      </c>
      <c r="BB1043" s="755">
        <v>3.6999999999999998E-2</v>
      </c>
      <c r="BC1043" s="755">
        <v>2.2349999999999999</v>
      </c>
      <c r="BD1043" s="755">
        <v>0.183</v>
      </c>
      <c r="BE1043" s="755">
        <v>2.1000000000000001E-2</v>
      </c>
    </row>
    <row r="1044" spans="2:57" ht="16.5" customHeight="1" x14ac:dyDescent="0.3">
      <c r="B1044" s="920"/>
      <c r="E1044" s="756"/>
      <c r="F1044" s="1292" t="s">
        <v>2298</v>
      </c>
      <c r="G1044" s="755" t="s">
        <v>158</v>
      </c>
      <c r="H1044" s="755" t="s">
        <v>158</v>
      </c>
      <c r="I1044" s="755" t="s">
        <v>158</v>
      </c>
      <c r="J1044" s="755" t="s">
        <v>158</v>
      </c>
      <c r="K1044" s="755" t="s">
        <v>158</v>
      </c>
      <c r="L1044" s="755" t="s">
        <v>158</v>
      </c>
      <c r="M1044" s="755" t="s">
        <v>158</v>
      </c>
      <c r="N1044" s="755" t="s">
        <v>158</v>
      </c>
      <c r="O1044" s="755" t="s">
        <v>158</v>
      </c>
      <c r="P1044" s="755" t="s">
        <v>158</v>
      </c>
      <c r="Q1044" s="755" t="s">
        <v>158</v>
      </c>
      <c r="R1044" s="755" t="s">
        <v>158</v>
      </c>
      <c r="S1044" s="755" t="s">
        <v>158</v>
      </c>
      <c r="T1044" s="755" t="s">
        <v>158</v>
      </c>
      <c r="U1044" s="755" t="s">
        <v>158</v>
      </c>
      <c r="V1044" s="755" t="s">
        <v>158</v>
      </c>
      <c r="W1044" s="755" t="s">
        <v>158</v>
      </c>
      <c r="X1044" s="755" t="s">
        <v>158</v>
      </c>
      <c r="Y1044" s="755" t="s">
        <v>158</v>
      </c>
      <c r="Z1044" s="755" t="s">
        <v>158</v>
      </c>
      <c r="AA1044" s="755" t="s">
        <v>158</v>
      </c>
      <c r="AB1044" s="755" t="s">
        <v>158</v>
      </c>
      <c r="AC1044" s="755" t="s">
        <v>158</v>
      </c>
      <c r="AD1044" s="755" t="s">
        <v>158</v>
      </c>
      <c r="AE1044" s="755" t="s">
        <v>158</v>
      </c>
      <c r="AF1044" s="755" t="s">
        <v>158</v>
      </c>
      <c r="AG1044" s="755" t="s">
        <v>158</v>
      </c>
      <c r="AH1044" s="755" t="s">
        <v>158</v>
      </c>
      <c r="AI1044" s="755" t="s">
        <v>158</v>
      </c>
      <c r="AJ1044" s="755" t="s">
        <v>158</v>
      </c>
      <c r="AK1044" s="755" t="s">
        <v>158</v>
      </c>
      <c r="AL1044" s="755" t="s">
        <v>158</v>
      </c>
      <c r="AM1044" s="755" t="s">
        <v>158</v>
      </c>
      <c r="AN1044" s="755" t="s">
        <v>158</v>
      </c>
      <c r="AO1044" s="755" t="s">
        <v>158</v>
      </c>
      <c r="AP1044" s="755" t="s">
        <v>158</v>
      </c>
      <c r="AQ1044" s="755">
        <v>2.2349999999999999</v>
      </c>
      <c r="AR1044" s="755">
        <v>0.46899999999999997</v>
      </c>
      <c r="AS1044" s="755">
        <v>0.02</v>
      </c>
      <c r="AT1044" s="755">
        <v>2.2349999999999999</v>
      </c>
      <c r="AU1044" s="755">
        <v>0.47099999999999997</v>
      </c>
      <c r="AV1044" s="755">
        <v>0.02</v>
      </c>
      <c r="AW1044" s="755">
        <v>2.2349999999999999</v>
      </c>
      <c r="AX1044" s="755">
        <v>0.47199999999999998</v>
      </c>
      <c r="AY1044" s="755">
        <v>0.02</v>
      </c>
      <c r="AZ1044" s="755">
        <v>2.2349999999999999</v>
      </c>
      <c r="BA1044" s="755">
        <v>0.47099999999999997</v>
      </c>
      <c r="BB1044" s="755">
        <v>0.02</v>
      </c>
      <c r="BC1044" s="755">
        <v>2.2349999999999999</v>
      </c>
      <c r="BD1044" s="755">
        <v>0.47199999999999998</v>
      </c>
      <c r="BE1044" s="755">
        <v>0.02</v>
      </c>
    </row>
    <row r="1045" spans="2:57" ht="16.5" customHeight="1" x14ac:dyDescent="0.3">
      <c r="B1045" s="920"/>
      <c r="E1045" s="756"/>
      <c r="F1045" s="1292" t="s">
        <v>2299</v>
      </c>
      <c r="G1045" s="755" t="s">
        <v>158</v>
      </c>
      <c r="H1045" s="755" t="s">
        <v>158</v>
      </c>
      <c r="I1045" s="755" t="s">
        <v>158</v>
      </c>
      <c r="J1045" s="755" t="s">
        <v>158</v>
      </c>
      <c r="K1045" s="755" t="s">
        <v>158</v>
      </c>
      <c r="L1045" s="755" t="s">
        <v>158</v>
      </c>
      <c r="M1045" s="755" t="s">
        <v>158</v>
      </c>
      <c r="N1045" s="755" t="s">
        <v>158</v>
      </c>
      <c r="O1045" s="755" t="s">
        <v>158</v>
      </c>
      <c r="P1045" s="755" t="s">
        <v>158</v>
      </c>
      <c r="Q1045" s="755" t="s">
        <v>158</v>
      </c>
      <c r="R1045" s="755" t="s">
        <v>158</v>
      </c>
      <c r="S1045" s="755" t="s">
        <v>158</v>
      </c>
      <c r="T1045" s="755" t="s">
        <v>158</v>
      </c>
      <c r="U1045" s="755" t="s">
        <v>158</v>
      </c>
      <c r="V1045" s="755" t="s">
        <v>158</v>
      </c>
      <c r="W1045" s="755" t="s">
        <v>158</v>
      </c>
      <c r="X1045" s="755" t="s">
        <v>158</v>
      </c>
      <c r="Y1045" s="755" t="s">
        <v>158</v>
      </c>
      <c r="Z1045" s="755" t="s">
        <v>158</v>
      </c>
      <c r="AA1045" s="755" t="s">
        <v>158</v>
      </c>
      <c r="AB1045" s="755" t="s">
        <v>158</v>
      </c>
      <c r="AC1045" s="755" t="s">
        <v>158</v>
      </c>
      <c r="AD1045" s="755" t="s">
        <v>158</v>
      </c>
      <c r="AE1045" s="755" t="s">
        <v>158</v>
      </c>
      <c r="AF1045" s="755" t="s">
        <v>158</v>
      </c>
      <c r="AG1045" s="755" t="s">
        <v>158</v>
      </c>
      <c r="AH1045" s="755" t="s">
        <v>158</v>
      </c>
      <c r="AI1045" s="755" t="s">
        <v>158</v>
      </c>
      <c r="AJ1045" s="755" t="s">
        <v>158</v>
      </c>
      <c r="AK1045" s="755" t="s">
        <v>158</v>
      </c>
      <c r="AL1045" s="755" t="s">
        <v>158</v>
      </c>
      <c r="AM1045" s="755" t="s">
        <v>158</v>
      </c>
      <c r="AN1045" s="755" t="s">
        <v>158</v>
      </c>
      <c r="AO1045" s="755" t="s">
        <v>158</v>
      </c>
      <c r="AP1045" s="755" t="s">
        <v>158</v>
      </c>
      <c r="AQ1045" s="755">
        <v>2.27</v>
      </c>
      <c r="AR1045" s="755">
        <v>0.97699999999999998</v>
      </c>
      <c r="AS1045" s="755">
        <v>3.9E-2</v>
      </c>
      <c r="AT1045" s="755">
        <v>2.27</v>
      </c>
      <c r="AU1045" s="755">
        <v>0.98099999999999998</v>
      </c>
      <c r="AV1045" s="755">
        <v>0.04</v>
      </c>
      <c r="AW1045" s="755">
        <v>2.27</v>
      </c>
      <c r="AX1045" s="755">
        <v>0.98399999999999999</v>
      </c>
      <c r="AY1045" s="755">
        <v>0.04</v>
      </c>
      <c r="AZ1045" s="755">
        <v>2.27</v>
      </c>
      <c r="BA1045" s="755">
        <v>0.98199999999999998</v>
      </c>
      <c r="BB1045" s="755">
        <v>0.04</v>
      </c>
      <c r="BC1045" s="755">
        <v>2.27</v>
      </c>
      <c r="BD1045" s="755">
        <v>0.98399999999999999</v>
      </c>
      <c r="BE1045" s="755">
        <v>0.04</v>
      </c>
    </row>
    <row r="1046" spans="2:57" ht="16.5" customHeight="1" x14ac:dyDescent="0.3">
      <c r="B1046" s="920"/>
      <c r="E1046" s="756"/>
      <c r="F1046" s="1292" t="s">
        <v>2300</v>
      </c>
      <c r="G1046" s="755" t="s">
        <v>158</v>
      </c>
      <c r="H1046" s="755" t="s">
        <v>158</v>
      </c>
      <c r="I1046" s="755" t="s">
        <v>158</v>
      </c>
      <c r="J1046" s="755" t="s">
        <v>158</v>
      </c>
      <c r="K1046" s="755" t="s">
        <v>158</v>
      </c>
      <c r="L1046" s="755" t="s">
        <v>158</v>
      </c>
      <c r="M1046" s="755" t="s">
        <v>158</v>
      </c>
      <c r="N1046" s="755" t="s">
        <v>158</v>
      </c>
      <c r="O1046" s="755" t="s">
        <v>158</v>
      </c>
      <c r="P1046" s="755" t="s">
        <v>158</v>
      </c>
      <c r="Q1046" s="755" t="s">
        <v>158</v>
      </c>
      <c r="R1046" s="755" t="s">
        <v>158</v>
      </c>
      <c r="S1046" s="755" t="s">
        <v>158</v>
      </c>
      <c r="T1046" s="755" t="s">
        <v>158</v>
      </c>
      <c r="U1046" s="755" t="s">
        <v>158</v>
      </c>
      <c r="V1046" s="755" t="s">
        <v>158</v>
      </c>
      <c r="W1046" s="755" t="s">
        <v>158</v>
      </c>
      <c r="X1046" s="755" t="s">
        <v>158</v>
      </c>
      <c r="Y1046" s="755" t="s">
        <v>158</v>
      </c>
      <c r="Z1046" s="755" t="s">
        <v>158</v>
      </c>
      <c r="AA1046" s="755" t="s">
        <v>158</v>
      </c>
      <c r="AB1046" s="755" t="s">
        <v>158</v>
      </c>
      <c r="AC1046" s="755" t="s">
        <v>158</v>
      </c>
      <c r="AD1046" s="755" t="s">
        <v>158</v>
      </c>
      <c r="AE1046" s="755" t="s">
        <v>158</v>
      </c>
      <c r="AF1046" s="755" t="s">
        <v>158</v>
      </c>
      <c r="AG1046" s="755" t="s">
        <v>158</v>
      </c>
      <c r="AH1046" s="755" t="s">
        <v>158</v>
      </c>
      <c r="AI1046" s="755" t="s">
        <v>158</v>
      </c>
      <c r="AJ1046" s="755" t="s">
        <v>158</v>
      </c>
      <c r="AK1046" s="755" t="s">
        <v>158</v>
      </c>
      <c r="AL1046" s="755" t="s">
        <v>158</v>
      </c>
      <c r="AM1046" s="755" t="s">
        <v>158</v>
      </c>
      <c r="AN1046" s="755" t="s">
        <v>158</v>
      </c>
      <c r="AO1046" s="755" t="s">
        <v>158</v>
      </c>
      <c r="AP1046" s="755" t="s">
        <v>158</v>
      </c>
      <c r="AQ1046" s="755">
        <v>2.27</v>
      </c>
      <c r="AR1046" s="755">
        <v>2.226</v>
      </c>
      <c r="AS1046" s="755">
        <v>4.3999999999999997E-2</v>
      </c>
      <c r="AT1046" s="755">
        <v>2.27</v>
      </c>
      <c r="AU1046" s="755">
        <v>2.181</v>
      </c>
      <c r="AV1046" s="755">
        <v>4.3999999999999997E-2</v>
      </c>
      <c r="AW1046" s="755">
        <v>2.27</v>
      </c>
      <c r="AX1046" s="755">
        <v>2.1349999999999998</v>
      </c>
      <c r="AY1046" s="755">
        <v>4.4999999999999998E-2</v>
      </c>
      <c r="AZ1046" s="755">
        <v>2.27</v>
      </c>
      <c r="BA1046" s="755">
        <v>2.0289999999999999</v>
      </c>
      <c r="BB1046" s="755">
        <v>4.5999999999999999E-2</v>
      </c>
      <c r="BC1046" s="755">
        <v>2.27</v>
      </c>
      <c r="BD1046" s="755">
        <v>1.9359999999999999</v>
      </c>
      <c r="BE1046" s="755">
        <v>4.7E-2</v>
      </c>
    </row>
    <row r="1047" spans="2:57" ht="16.5" customHeight="1" x14ac:dyDescent="0.3">
      <c r="B1047" s="920"/>
      <c r="E1047" s="1397" t="s">
        <v>968</v>
      </c>
      <c r="F1047" s="1292" t="s">
        <v>1251</v>
      </c>
      <c r="G1047" s="755" t="s">
        <v>158</v>
      </c>
      <c r="H1047" s="755" t="s">
        <v>158</v>
      </c>
      <c r="I1047" s="755" t="s">
        <v>158</v>
      </c>
      <c r="J1047" s="755" t="s">
        <v>158</v>
      </c>
      <c r="K1047" s="755" t="s">
        <v>158</v>
      </c>
      <c r="L1047" s="755" t="s">
        <v>158</v>
      </c>
      <c r="M1047" s="755" t="s">
        <v>158</v>
      </c>
      <c r="N1047" s="755" t="s">
        <v>158</v>
      </c>
      <c r="O1047" s="755" t="s">
        <v>158</v>
      </c>
      <c r="P1047" s="755" t="s">
        <v>158</v>
      </c>
      <c r="Q1047" s="755" t="s">
        <v>158</v>
      </c>
      <c r="R1047" s="755" t="s">
        <v>158</v>
      </c>
      <c r="S1047" s="755" t="s">
        <v>158</v>
      </c>
      <c r="T1047" s="755" t="s">
        <v>158</v>
      </c>
      <c r="U1047" s="755" t="s">
        <v>158</v>
      </c>
      <c r="V1047" s="755" t="s">
        <v>158</v>
      </c>
      <c r="W1047" s="755" t="s">
        <v>158</v>
      </c>
      <c r="X1047" s="755" t="s">
        <v>158</v>
      </c>
      <c r="Y1047" s="755" t="s">
        <v>158</v>
      </c>
      <c r="Z1047" s="755" t="s">
        <v>158</v>
      </c>
      <c r="AA1047" s="755" t="s">
        <v>158</v>
      </c>
      <c r="AB1047" s="755" t="s">
        <v>158</v>
      </c>
      <c r="AC1047" s="755" t="s">
        <v>158</v>
      </c>
      <c r="AD1047" s="755" t="s">
        <v>158</v>
      </c>
      <c r="AE1047" s="755" t="s">
        <v>158</v>
      </c>
      <c r="AF1047" s="755" t="s">
        <v>158</v>
      </c>
      <c r="AG1047" s="755" t="s">
        <v>158</v>
      </c>
      <c r="AH1047" s="755" t="s">
        <v>158</v>
      </c>
      <c r="AI1047" s="755" t="s">
        <v>158</v>
      </c>
      <c r="AJ1047" s="755" t="s">
        <v>158</v>
      </c>
      <c r="AK1047" s="755" t="s">
        <v>158</v>
      </c>
      <c r="AL1047" s="755" t="s">
        <v>158</v>
      </c>
      <c r="AM1047" s="755" t="s">
        <v>158</v>
      </c>
      <c r="AN1047" s="755" t="s">
        <v>158</v>
      </c>
      <c r="AO1047" s="755" t="s">
        <v>158</v>
      </c>
      <c r="AP1047" s="755" t="s">
        <v>158</v>
      </c>
      <c r="AQ1047" s="755">
        <v>2.1190000000000002</v>
      </c>
      <c r="AR1047" s="755">
        <v>0.23799999999999999</v>
      </c>
      <c r="AS1047" s="755">
        <v>2.5999999999999999E-2</v>
      </c>
      <c r="AT1047" s="755">
        <v>2.1190000000000002</v>
      </c>
      <c r="AU1047" s="755">
        <v>0.23200000000000001</v>
      </c>
      <c r="AV1047" s="755">
        <v>2.4E-2</v>
      </c>
      <c r="AW1047" s="755">
        <v>2.1190000000000002</v>
      </c>
      <c r="AX1047" s="755">
        <v>0.22800000000000001</v>
      </c>
      <c r="AY1047" s="755">
        <v>2.3E-2</v>
      </c>
      <c r="AZ1047" s="755">
        <v>2.1190000000000002</v>
      </c>
      <c r="BA1047" s="755">
        <v>0.22700000000000001</v>
      </c>
      <c r="BB1047" s="755">
        <v>2.1999999999999999E-2</v>
      </c>
      <c r="BC1047" s="755">
        <v>2.1190000000000002</v>
      </c>
      <c r="BD1047" s="755">
        <v>0.224</v>
      </c>
      <c r="BE1047" s="755">
        <v>2.1000000000000001E-2</v>
      </c>
    </row>
    <row r="1048" spans="2:57" ht="16.5" customHeight="1" x14ac:dyDescent="0.3">
      <c r="B1048" s="920"/>
      <c r="E1048" s="1398"/>
      <c r="F1048" s="1292" t="s">
        <v>1252</v>
      </c>
      <c r="G1048" s="755" t="s">
        <v>158</v>
      </c>
      <c r="H1048" s="755" t="s">
        <v>158</v>
      </c>
      <c r="I1048" s="755" t="s">
        <v>158</v>
      </c>
      <c r="J1048" s="755" t="s">
        <v>158</v>
      </c>
      <c r="K1048" s="755" t="s">
        <v>158</v>
      </c>
      <c r="L1048" s="755" t="s">
        <v>158</v>
      </c>
      <c r="M1048" s="755" t="s">
        <v>158</v>
      </c>
      <c r="N1048" s="755" t="s">
        <v>158</v>
      </c>
      <c r="O1048" s="755" t="s">
        <v>158</v>
      </c>
      <c r="P1048" s="755" t="s">
        <v>158</v>
      </c>
      <c r="Q1048" s="755" t="s">
        <v>158</v>
      </c>
      <c r="R1048" s="755" t="s">
        <v>158</v>
      </c>
      <c r="S1048" s="755" t="s">
        <v>158</v>
      </c>
      <c r="T1048" s="755" t="s">
        <v>158</v>
      </c>
      <c r="U1048" s="755" t="s">
        <v>158</v>
      </c>
      <c r="V1048" s="755" t="s">
        <v>158</v>
      </c>
      <c r="W1048" s="755" t="s">
        <v>158</v>
      </c>
      <c r="X1048" s="755" t="s">
        <v>158</v>
      </c>
      <c r="Y1048" s="755" t="s">
        <v>158</v>
      </c>
      <c r="Z1048" s="755" t="s">
        <v>158</v>
      </c>
      <c r="AA1048" s="755" t="s">
        <v>158</v>
      </c>
      <c r="AB1048" s="755" t="s">
        <v>158</v>
      </c>
      <c r="AC1048" s="755" t="s">
        <v>158</v>
      </c>
      <c r="AD1048" s="755" t="s">
        <v>158</v>
      </c>
      <c r="AE1048" s="755" t="s">
        <v>158</v>
      </c>
      <c r="AF1048" s="755" t="s">
        <v>158</v>
      </c>
      <c r="AG1048" s="755" t="s">
        <v>158</v>
      </c>
      <c r="AH1048" s="755" t="s">
        <v>158</v>
      </c>
      <c r="AI1048" s="755" t="s">
        <v>158</v>
      </c>
      <c r="AJ1048" s="755" t="s">
        <v>158</v>
      </c>
      <c r="AK1048" s="755" t="s">
        <v>158</v>
      </c>
      <c r="AL1048" s="755" t="s">
        <v>158</v>
      </c>
      <c r="AM1048" s="755" t="s">
        <v>158</v>
      </c>
      <c r="AN1048" s="755" t="s">
        <v>158</v>
      </c>
      <c r="AO1048" s="755" t="s">
        <v>158</v>
      </c>
      <c r="AP1048" s="755" t="s">
        <v>158</v>
      </c>
      <c r="AQ1048" s="755">
        <v>2.117</v>
      </c>
      <c r="AR1048" s="755">
        <v>0.60799999999999998</v>
      </c>
      <c r="AS1048" s="755">
        <v>5.8000000000000003E-2</v>
      </c>
      <c r="AT1048" s="755">
        <v>2.117</v>
      </c>
      <c r="AU1048" s="755">
        <v>0.54900000000000004</v>
      </c>
      <c r="AV1048" s="755">
        <v>5.2999999999999999E-2</v>
      </c>
      <c r="AW1048" s="755">
        <v>2.117</v>
      </c>
      <c r="AX1048" s="755">
        <v>0.44800000000000001</v>
      </c>
      <c r="AY1048" s="755">
        <v>4.3999999999999997E-2</v>
      </c>
      <c r="AZ1048" s="755">
        <v>2.117</v>
      </c>
      <c r="BA1048" s="755">
        <v>0.36599999999999999</v>
      </c>
      <c r="BB1048" s="755">
        <v>3.6999999999999998E-2</v>
      </c>
      <c r="BC1048" s="755">
        <v>2.117</v>
      </c>
      <c r="BD1048" s="755">
        <v>0.183</v>
      </c>
      <c r="BE1048" s="755">
        <v>2.1000000000000001E-2</v>
      </c>
    </row>
    <row r="1049" spans="2:57" ht="16.5" customHeight="1" x14ac:dyDescent="0.3">
      <c r="B1049" s="920"/>
      <c r="E1049" s="1398"/>
      <c r="F1049" s="1292" t="s">
        <v>2298</v>
      </c>
      <c r="G1049" s="755" t="s">
        <v>158</v>
      </c>
      <c r="H1049" s="755" t="s">
        <v>158</v>
      </c>
      <c r="I1049" s="755" t="s">
        <v>158</v>
      </c>
      <c r="J1049" s="755" t="s">
        <v>158</v>
      </c>
      <c r="K1049" s="755" t="s">
        <v>158</v>
      </c>
      <c r="L1049" s="755" t="s">
        <v>158</v>
      </c>
      <c r="M1049" s="755" t="s">
        <v>158</v>
      </c>
      <c r="N1049" s="755" t="s">
        <v>158</v>
      </c>
      <c r="O1049" s="755" t="s">
        <v>158</v>
      </c>
      <c r="P1049" s="755" t="s">
        <v>158</v>
      </c>
      <c r="Q1049" s="755" t="s">
        <v>158</v>
      </c>
      <c r="R1049" s="755" t="s">
        <v>158</v>
      </c>
      <c r="S1049" s="755" t="s">
        <v>158</v>
      </c>
      <c r="T1049" s="755" t="s">
        <v>158</v>
      </c>
      <c r="U1049" s="755" t="s">
        <v>158</v>
      </c>
      <c r="V1049" s="755" t="s">
        <v>158</v>
      </c>
      <c r="W1049" s="755" t="s">
        <v>158</v>
      </c>
      <c r="X1049" s="755" t="s">
        <v>158</v>
      </c>
      <c r="Y1049" s="755" t="s">
        <v>158</v>
      </c>
      <c r="Z1049" s="755" t="s">
        <v>158</v>
      </c>
      <c r="AA1049" s="755" t="s">
        <v>158</v>
      </c>
      <c r="AB1049" s="755" t="s">
        <v>158</v>
      </c>
      <c r="AC1049" s="755" t="s">
        <v>158</v>
      </c>
      <c r="AD1049" s="755" t="s">
        <v>158</v>
      </c>
      <c r="AE1049" s="755" t="s">
        <v>158</v>
      </c>
      <c r="AF1049" s="755" t="s">
        <v>158</v>
      </c>
      <c r="AG1049" s="755" t="s">
        <v>158</v>
      </c>
      <c r="AH1049" s="755" t="s">
        <v>158</v>
      </c>
      <c r="AI1049" s="755" t="s">
        <v>158</v>
      </c>
      <c r="AJ1049" s="755" t="s">
        <v>158</v>
      </c>
      <c r="AK1049" s="755" t="s">
        <v>158</v>
      </c>
      <c r="AL1049" s="755" t="s">
        <v>158</v>
      </c>
      <c r="AM1049" s="755" t="s">
        <v>158</v>
      </c>
      <c r="AN1049" s="755" t="s">
        <v>158</v>
      </c>
      <c r="AO1049" s="755" t="s">
        <v>158</v>
      </c>
      <c r="AP1049" s="755" t="s">
        <v>158</v>
      </c>
      <c r="AQ1049" s="755">
        <v>2.117</v>
      </c>
      <c r="AR1049" s="755">
        <v>0.46899999999999997</v>
      </c>
      <c r="AS1049" s="755">
        <v>0.02</v>
      </c>
      <c r="AT1049" s="755">
        <v>2.117</v>
      </c>
      <c r="AU1049" s="755">
        <v>0.47099999999999997</v>
      </c>
      <c r="AV1049" s="755">
        <v>0.02</v>
      </c>
      <c r="AW1049" s="755">
        <v>2.117</v>
      </c>
      <c r="AX1049" s="755">
        <v>0.47199999999999998</v>
      </c>
      <c r="AY1049" s="755">
        <v>0.02</v>
      </c>
      <c r="AZ1049" s="755">
        <v>2.117</v>
      </c>
      <c r="BA1049" s="755">
        <v>0.47099999999999997</v>
      </c>
      <c r="BB1049" s="755">
        <v>0.02</v>
      </c>
      <c r="BC1049" s="755">
        <v>2.117</v>
      </c>
      <c r="BD1049" s="755">
        <v>0.47199999999999998</v>
      </c>
      <c r="BE1049" s="755">
        <v>0.02</v>
      </c>
    </row>
    <row r="1050" spans="2:57" ht="16.5" customHeight="1" x14ac:dyDescent="0.3">
      <c r="B1050" s="920"/>
      <c r="E1050" s="1398"/>
      <c r="F1050" s="1292" t="s">
        <v>2299</v>
      </c>
      <c r="G1050" s="755" t="s">
        <v>158</v>
      </c>
      <c r="H1050" s="755" t="s">
        <v>158</v>
      </c>
      <c r="I1050" s="755" t="s">
        <v>158</v>
      </c>
      <c r="J1050" s="755" t="s">
        <v>158</v>
      </c>
      <c r="K1050" s="755" t="s">
        <v>158</v>
      </c>
      <c r="L1050" s="755" t="s">
        <v>158</v>
      </c>
      <c r="M1050" s="755" t="s">
        <v>158</v>
      </c>
      <c r="N1050" s="755" t="s">
        <v>158</v>
      </c>
      <c r="O1050" s="755" t="s">
        <v>158</v>
      </c>
      <c r="P1050" s="755" t="s">
        <v>158</v>
      </c>
      <c r="Q1050" s="755" t="s">
        <v>158</v>
      </c>
      <c r="R1050" s="755" t="s">
        <v>158</v>
      </c>
      <c r="S1050" s="755" t="s">
        <v>158</v>
      </c>
      <c r="T1050" s="755" t="s">
        <v>158</v>
      </c>
      <c r="U1050" s="755" t="s">
        <v>158</v>
      </c>
      <c r="V1050" s="755" t="s">
        <v>158</v>
      </c>
      <c r="W1050" s="755" t="s">
        <v>158</v>
      </c>
      <c r="X1050" s="755" t="s">
        <v>158</v>
      </c>
      <c r="Y1050" s="755" t="s">
        <v>158</v>
      </c>
      <c r="Z1050" s="755" t="s">
        <v>158</v>
      </c>
      <c r="AA1050" s="755" t="s">
        <v>158</v>
      </c>
      <c r="AB1050" s="755" t="s">
        <v>158</v>
      </c>
      <c r="AC1050" s="755" t="s">
        <v>158</v>
      </c>
      <c r="AD1050" s="755" t="s">
        <v>158</v>
      </c>
      <c r="AE1050" s="755" t="s">
        <v>158</v>
      </c>
      <c r="AF1050" s="755" t="s">
        <v>158</v>
      </c>
      <c r="AG1050" s="755" t="s">
        <v>158</v>
      </c>
      <c r="AH1050" s="755" t="s">
        <v>158</v>
      </c>
      <c r="AI1050" s="755" t="s">
        <v>158</v>
      </c>
      <c r="AJ1050" s="755" t="s">
        <v>158</v>
      </c>
      <c r="AK1050" s="755" t="s">
        <v>158</v>
      </c>
      <c r="AL1050" s="755" t="s">
        <v>158</v>
      </c>
      <c r="AM1050" s="755" t="s">
        <v>158</v>
      </c>
      <c r="AN1050" s="755" t="s">
        <v>158</v>
      </c>
      <c r="AO1050" s="755" t="s">
        <v>158</v>
      </c>
      <c r="AP1050" s="755" t="s">
        <v>158</v>
      </c>
      <c r="AQ1050" s="755">
        <v>2.153</v>
      </c>
      <c r="AR1050" s="755">
        <v>0.97699999999999998</v>
      </c>
      <c r="AS1050" s="755">
        <v>3.9E-2</v>
      </c>
      <c r="AT1050" s="755">
        <v>2.153</v>
      </c>
      <c r="AU1050" s="755">
        <v>0.98099999999999998</v>
      </c>
      <c r="AV1050" s="755">
        <v>0.04</v>
      </c>
      <c r="AW1050" s="755">
        <v>2.153</v>
      </c>
      <c r="AX1050" s="755">
        <v>0.98399999999999999</v>
      </c>
      <c r="AY1050" s="755">
        <v>0.04</v>
      </c>
      <c r="AZ1050" s="755">
        <v>2.153</v>
      </c>
      <c r="BA1050" s="755">
        <v>0.98199999999999998</v>
      </c>
      <c r="BB1050" s="755">
        <v>0.04</v>
      </c>
      <c r="BC1050" s="755">
        <v>2.153</v>
      </c>
      <c r="BD1050" s="755">
        <v>0.98399999999999999</v>
      </c>
      <c r="BE1050" s="755">
        <v>0.04</v>
      </c>
    </row>
    <row r="1051" spans="2:57" ht="16.5" customHeight="1" x14ac:dyDescent="0.3">
      <c r="B1051" s="920"/>
      <c r="E1051" s="1399"/>
      <c r="F1051" s="1292" t="s">
        <v>2300</v>
      </c>
      <c r="G1051" s="755" t="s">
        <v>158</v>
      </c>
      <c r="H1051" s="755" t="s">
        <v>158</v>
      </c>
      <c r="I1051" s="755" t="s">
        <v>158</v>
      </c>
      <c r="J1051" s="755" t="s">
        <v>158</v>
      </c>
      <c r="K1051" s="755" t="s">
        <v>158</v>
      </c>
      <c r="L1051" s="755" t="s">
        <v>158</v>
      </c>
      <c r="M1051" s="755" t="s">
        <v>158</v>
      </c>
      <c r="N1051" s="755" t="s">
        <v>158</v>
      </c>
      <c r="O1051" s="755" t="s">
        <v>158</v>
      </c>
      <c r="P1051" s="755" t="s">
        <v>158</v>
      </c>
      <c r="Q1051" s="755" t="s">
        <v>158</v>
      </c>
      <c r="R1051" s="755" t="s">
        <v>158</v>
      </c>
      <c r="S1051" s="755" t="s">
        <v>158</v>
      </c>
      <c r="T1051" s="755" t="s">
        <v>158</v>
      </c>
      <c r="U1051" s="755" t="s">
        <v>158</v>
      </c>
      <c r="V1051" s="755" t="s">
        <v>158</v>
      </c>
      <c r="W1051" s="755" t="s">
        <v>158</v>
      </c>
      <c r="X1051" s="755" t="s">
        <v>158</v>
      </c>
      <c r="Y1051" s="755" t="s">
        <v>158</v>
      </c>
      <c r="Z1051" s="755" t="s">
        <v>158</v>
      </c>
      <c r="AA1051" s="755" t="s">
        <v>158</v>
      </c>
      <c r="AB1051" s="755" t="s">
        <v>158</v>
      </c>
      <c r="AC1051" s="755" t="s">
        <v>158</v>
      </c>
      <c r="AD1051" s="755" t="s">
        <v>158</v>
      </c>
      <c r="AE1051" s="755" t="s">
        <v>158</v>
      </c>
      <c r="AF1051" s="755" t="s">
        <v>158</v>
      </c>
      <c r="AG1051" s="755" t="s">
        <v>158</v>
      </c>
      <c r="AH1051" s="755" t="s">
        <v>158</v>
      </c>
      <c r="AI1051" s="755" t="s">
        <v>158</v>
      </c>
      <c r="AJ1051" s="755" t="s">
        <v>158</v>
      </c>
      <c r="AK1051" s="755" t="s">
        <v>158</v>
      </c>
      <c r="AL1051" s="755" t="s">
        <v>158</v>
      </c>
      <c r="AM1051" s="755" t="s">
        <v>158</v>
      </c>
      <c r="AN1051" s="755" t="s">
        <v>158</v>
      </c>
      <c r="AO1051" s="755" t="s">
        <v>158</v>
      </c>
      <c r="AP1051" s="755" t="s">
        <v>158</v>
      </c>
      <c r="AQ1051" s="755">
        <v>2.153</v>
      </c>
      <c r="AR1051" s="755">
        <v>2.226</v>
      </c>
      <c r="AS1051" s="755">
        <v>4.3999999999999997E-2</v>
      </c>
      <c r="AT1051" s="755">
        <v>2.153</v>
      </c>
      <c r="AU1051" s="755">
        <v>2.181</v>
      </c>
      <c r="AV1051" s="755">
        <v>4.3999999999999997E-2</v>
      </c>
      <c r="AW1051" s="755">
        <v>2.153</v>
      </c>
      <c r="AX1051" s="755">
        <v>2.1349999999999998</v>
      </c>
      <c r="AY1051" s="755">
        <v>4.4999999999999998E-2</v>
      </c>
      <c r="AZ1051" s="755">
        <v>2.153</v>
      </c>
      <c r="BA1051" s="755">
        <v>2.0289999999999999</v>
      </c>
      <c r="BB1051" s="755">
        <v>4.5999999999999999E-2</v>
      </c>
      <c r="BC1051" s="755">
        <v>2.153</v>
      </c>
      <c r="BD1051" s="755">
        <v>1.9359999999999999</v>
      </c>
      <c r="BE1051" s="755">
        <v>4.7E-2</v>
      </c>
    </row>
    <row r="1052" spans="2:57" ht="16.5" customHeight="1" x14ac:dyDescent="0.3">
      <c r="B1052" s="920"/>
      <c r="E1052" s="734" t="s">
        <v>969</v>
      </c>
      <c r="F1052" s="1292" t="s">
        <v>1251</v>
      </c>
      <c r="G1052" s="755" t="s">
        <v>158</v>
      </c>
      <c r="H1052" s="755" t="s">
        <v>158</v>
      </c>
      <c r="I1052" s="755" t="s">
        <v>158</v>
      </c>
      <c r="J1052" s="755" t="s">
        <v>158</v>
      </c>
      <c r="K1052" s="755" t="s">
        <v>158</v>
      </c>
      <c r="L1052" s="755" t="s">
        <v>158</v>
      </c>
      <c r="M1052" s="755" t="s">
        <v>158</v>
      </c>
      <c r="N1052" s="755" t="s">
        <v>158</v>
      </c>
      <c r="O1052" s="755" t="s">
        <v>158</v>
      </c>
      <c r="P1052" s="755" t="s">
        <v>158</v>
      </c>
      <c r="Q1052" s="755" t="s">
        <v>158</v>
      </c>
      <c r="R1052" s="755" t="s">
        <v>158</v>
      </c>
      <c r="S1052" s="755" t="s">
        <v>158</v>
      </c>
      <c r="T1052" s="755" t="s">
        <v>158</v>
      </c>
      <c r="U1052" s="755" t="s">
        <v>158</v>
      </c>
      <c r="V1052" s="755" t="s">
        <v>158</v>
      </c>
      <c r="W1052" s="755" t="s">
        <v>158</v>
      </c>
      <c r="X1052" s="755" t="s">
        <v>158</v>
      </c>
      <c r="Y1052" s="755" t="s">
        <v>158</v>
      </c>
      <c r="Z1052" s="755" t="s">
        <v>158</v>
      </c>
      <c r="AA1052" s="755" t="s">
        <v>158</v>
      </c>
      <c r="AB1052" s="755" t="s">
        <v>158</v>
      </c>
      <c r="AC1052" s="755" t="s">
        <v>158</v>
      </c>
      <c r="AD1052" s="755" t="s">
        <v>158</v>
      </c>
      <c r="AE1052" s="755" t="s">
        <v>158</v>
      </c>
      <c r="AF1052" s="755" t="s">
        <v>158</v>
      </c>
      <c r="AG1052" s="755" t="s">
        <v>158</v>
      </c>
      <c r="AH1052" s="755" t="s">
        <v>158</v>
      </c>
      <c r="AI1052" s="755" t="s">
        <v>158</v>
      </c>
      <c r="AJ1052" s="755" t="s">
        <v>158</v>
      </c>
      <c r="AK1052" s="755" t="s">
        <v>158</v>
      </c>
      <c r="AL1052" s="755" t="s">
        <v>158</v>
      </c>
      <c r="AM1052" s="755" t="s">
        <v>158</v>
      </c>
      <c r="AN1052" s="755" t="s">
        <v>158</v>
      </c>
      <c r="AO1052" s="755" t="s">
        <v>158</v>
      </c>
      <c r="AP1052" s="755" t="s">
        <v>158</v>
      </c>
      <c r="AQ1052" s="755">
        <v>0.35899999999999999</v>
      </c>
      <c r="AR1052" s="755">
        <v>0.23799999999999999</v>
      </c>
      <c r="AS1052" s="755">
        <v>2.5999999999999999E-2</v>
      </c>
      <c r="AT1052" s="755">
        <v>0.35899999999999999</v>
      </c>
      <c r="AU1052" s="755">
        <v>0.23200000000000001</v>
      </c>
      <c r="AV1052" s="755">
        <v>2.4E-2</v>
      </c>
      <c r="AW1052" s="755">
        <v>0.35899999999999999</v>
      </c>
      <c r="AX1052" s="755">
        <v>0.22800000000000001</v>
      </c>
      <c r="AY1052" s="755">
        <v>2.3E-2</v>
      </c>
      <c r="AZ1052" s="755">
        <v>0.35899999999999999</v>
      </c>
      <c r="BA1052" s="755">
        <v>0.22700000000000001</v>
      </c>
      <c r="BB1052" s="755">
        <v>2.1999999999999999E-2</v>
      </c>
      <c r="BC1052" s="755">
        <v>0.35899999999999999</v>
      </c>
      <c r="BD1052" s="755">
        <v>0.224</v>
      </c>
      <c r="BE1052" s="755">
        <v>2.1000000000000001E-2</v>
      </c>
    </row>
    <row r="1053" spans="2:57" ht="16.5" customHeight="1" x14ac:dyDescent="0.3">
      <c r="B1053" s="920"/>
      <c r="E1053" s="756"/>
      <c r="F1053" s="1292" t="s">
        <v>1252</v>
      </c>
      <c r="G1053" s="755" t="s">
        <v>158</v>
      </c>
      <c r="H1053" s="755" t="s">
        <v>158</v>
      </c>
      <c r="I1053" s="755" t="s">
        <v>158</v>
      </c>
      <c r="J1053" s="755" t="s">
        <v>158</v>
      </c>
      <c r="K1053" s="755" t="s">
        <v>158</v>
      </c>
      <c r="L1053" s="755" t="s">
        <v>158</v>
      </c>
      <c r="M1053" s="755" t="s">
        <v>158</v>
      </c>
      <c r="N1053" s="755" t="s">
        <v>158</v>
      </c>
      <c r="O1053" s="755" t="s">
        <v>158</v>
      </c>
      <c r="P1053" s="755" t="s">
        <v>158</v>
      </c>
      <c r="Q1053" s="755" t="s">
        <v>158</v>
      </c>
      <c r="R1053" s="755" t="s">
        <v>158</v>
      </c>
      <c r="S1053" s="755" t="s">
        <v>158</v>
      </c>
      <c r="T1053" s="755" t="s">
        <v>158</v>
      </c>
      <c r="U1053" s="755" t="s">
        <v>158</v>
      </c>
      <c r="V1053" s="755" t="s">
        <v>158</v>
      </c>
      <c r="W1053" s="755" t="s">
        <v>158</v>
      </c>
      <c r="X1053" s="755" t="s">
        <v>158</v>
      </c>
      <c r="Y1053" s="755" t="s">
        <v>158</v>
      </c>
      <c r="Z1053" s="755" t="s">
        <v>158</v>
      </c>
      <c r="AA1053" s="755" t="s">
        <v>158</v>
      </c>
      <c r="AB1053" s="755" t="s">
        <v>158</v>
      </c>
      <c r="AC1053" s="755" t="s">
        <v>158</v>
      </c>
      <c r="AD1053" s="755" t="s">
        <v>158</v>
      </c>
      <c r="AE1053" s="755" t="s">
        <v>158</v>
      </c>
      <c r="AF1053" s="755" t="s">
        <v>158</v>
      </c>
      <c r="AG1053" s="755" t="s">
        <v>158</v>
      </c>
      <c r="AH1053" s="755" t="s">
        <v>158</v>
      </c>
      <c r="AI1053" s="755" t="s">
        <v>158</v>
      </c>
      <c r="AJ1053" s="755" t="s">
        <v>158</v>
      </c>
      <c r="AK1053" s="755" t="s">
        <v>158</v>
      </c>
      <c r="AL1053" s="755" t="s">
        <v>158</v>
      </c>
      <c r="AM1053" s="755" t="s">
        <v>158</v>
      </c>
      <c r="AN1053" s="755" t="s">
        <v>158</v>
      </c>
      <c r="AO1053" s="755" t="s">
        <v>158</v>
      </c>
      <c r="AP1053" s="755" t="s">
        <v>158</v>
      </c>
      <c r="AQ1053" s="755">
        <v>0.35699999999999998</v>
      </c>
      <c r="AR1053" s="755">
        <v>0.60799999999999998</v>
      </c>
      <c r="AS1053" s="755">
        <v>5.8000000000000003E-2</v>
      </c>
      <c r="AT1053" s="755">
        <v>0.35699999999999998</v>
      </c>
      <c r="AU1053" s="755">
        <v>0.54900000000000004</v>
      </c>
      <c r="AV1053" s="755">
        <v>5.2999999999999999E-2</v>
      </c>
      <c r="AW1053" s="755">
        <v>0.35699999999999998</v>
      </c>
      <c r="AX1053" s="755">
        <v>0.44800000000000001</v>
      </c>
      <c r="AY1053" s="755">
        <v>4.3999999999999997E-2</v>
      </c>
      <c r="AZ1053" s="755">
        <v>0.35699999999999998</v>
      </c>
      <c r="BA1053" s="755">
        <v>0.36599999999999999</v>
      </c>
      <c r="BB1053" s="755">
        <v>3.6999999999999998E-2</v>
      </c>
      <c r="BC1053" s="755">
        <v>0.35699999999999998</v>
      </c>
      <c r="BD1053" s="755">
        <v>0.183</v>
      </c>
      <c r="BE1053" s="755">
        <v>2.1000000000000001E-2</v>
      </c>
    </row>
    <row r="1054" spans="2:57" ht="16.5" customHeight="1" x14ac:dyDescent="0.3">
      <c r="B1054" s="920"/>
      <c r="E1054" s="756"/>
      <c r="F1054" s="1292" t="s">
        <v>2298</v>
      </c>
      <c r="G1054" s="755" t="s">
        <v>158</v>
      </c>
      <c r="H1054" s="755" t="s">
        <v>158</v>
      </c>
      <c r="I1054" s="755" t="s">
        <v>158</v>
      </c>
      <c r="J1054" s="755" t="s">
        <v>158</v>
      </c>
      <c r="K1054" s="755" t="s">
        <v>158</v>
      </c>
      <c r="L1054" s="755" t="s">
        <v>158</v>
      </c>
      <c r="M1054" s="755" t="s">
        <v>158</v>
      </c>
      <c r="N1054" s="755" t="s">
        <v>158</v>
      </c>
      <c r="O1054" s="755" t="s">
        <v>158</v>
      </c>
      <c r="P1054" s="755" t="s">
        <v>158</v>
      </c>
      <c r="Q1054" s="755" t="s">
        <v>158</v>
      </c>
      <c r="R1054" s="755" t="s">
        <v>158</v>
      </c>
      <c r="S1054" s="755" t="s">
        <v>158</v>
      </c>
      <c r="T1054" s="755" t="s">
        <v>158</v>
      </c>
      <c r="U1054" s="755" t="s">
        <v>158</v>
      </c>
      <c r="V1054" s="755" t="s">
        <v>158</v>
      </c>
      <c r="W1054" s="755" t="s">
        <v>158</v>
      </c>
      <c r="X1054" s="755" t="s">
        <v>158</v>
      </c>
      <c r="Y1054" s="755" t="s">
        <v>158</v>
      </c>
      <c r="Z1054" s="755" t="s">
        <v>158</v>
      </c>
      <c r="AA1054" s="755" t="s">
        <v>158</v>
      </c>
      <c r="AB1054" s="755" t="s">
        <v>158</v>
      </c>
      <c r="AC1054" s="755" t="s">
        <v>158</v>
      </c>
      <c r="AD1054" s="755" t="s">
        <v>158</v>
      </c>
      <c r="AE1054" s="755" t="s">
        <v>158</v>
      </c>
      <c r="AF1054" s="755" t="s">
        <v>158</v>
      </c>
      <c r="AG1054" s="755" t="s">
        <v>158</v>
      </c>
      <c r="AH1054" s="755" t="s">
        <v>158</v>
      </c>
      <c r="AI1054" s="755" t="s">
        <v>158</v>
      </c>
      <c r="AJ1054" s="755" t="s">
        <v>158</v>
      </c>
      <c r="AK1054" s="755" t="s">
        <v>158</v>
      </c>
      <c r="AL1054" s="755" t="s">
        <v>158</v>
      </c>
      <c r="AM1054" s="755" t="s">
        <v>158</v>
      </c>
      <c r="AN1054" s="755" t="s">
        <v>158</v>
      </c>
      <c r="AO1054" s="755" t="s">
        <v>158</v>
      </c>
      <c r="AP1054" s="755" t="s">
        <v>158</v>
      </c>
      <c r="AQ1054" s="755">
        <v>0.35699999999999998</v>
      </c>
      <c r="AR1054" s="755">
        <v>0.46899999999999997</v>
      </c>
      <c r="AS1054" s="755">
        <v>0.02</v>
      </c>
      <c r="AT1054" s="755">
        <v>0.35699999999999998</v>
      </c>
      <c r="AU1054" s="755">
        <v>0.47099999999999997</v>
      </c>
      <c r="AV1054" s="755">
        <v>0.02</v>
      </c>
      <c r="AW1054" s="755">
        <v>0.35699999999999998</v>
      </c>
      <c r="AX1054" s="755">
        <v>0.47199999999999998</v>
      </c>
      <c r="AY1054" s="755">
        <v>0.02</v>
      </c>
      <c r="AZ1054" s="755">
        <v>0.35699999999999998</v>
      </c>
      <c r="BA1054" s="755">
        <v>0.47099999999999997</v>
      </c>
      <c r="BB1054" s="755">
        <v>0.02</v>
      </c>
      <c r="BC1054" s="755">
        <v>0.35699999999999998</v>
      </c>
      <c r="BD1054" s="755">
        <v>0.47199999999999998</v>
      </c>
      <c r="BE1054" s="755">
        <v>0.02</v>
      </c>
    </row>
    <row r="1055" spans="2:57" ht="16.5" customHeight="1" x14ac:dyDescent="0.3">
      <c r="B1055" s="920"/>
      <c r="E1055" s="756"/>
      <c r="F1055" s="1292" t="s">
        <v>2299</v>
      </c>
      <c r="G1055" s="755" t="s">
        <v>158</v>
      </c>
      <c r="H1055" s="755" t="s">
        <v>158</v>
      </c>
      <c r="I1055" s="755" t="s">
        <v>158</v>
      </c>
      <c r="J1055" s="755" t="s">
        <v>158</v>
      </c>
      <c r="K1055" s="755" t="s">
        <v>158</v>
      </c>
      <c r="L1055" s="755" t="s">
        <v>158</v>
      </c>
      <c r="M1055" s="755" t="s">
        <v>158</v>
      </c>
      <c r="N1055" s="755" t="s">
        <v>158</v>
      </c>
      <c r="O1055" s="755" t="s">
        <v>158</v>
      </c>
      <c r="P1055" s="755" t="s">
        <v>158</v>
      </c>
      <c r="Q1055" s="755" t="s">
        <v>158</v>
      </c>
      <c r="R1055" s="755" t="s">
        <v>158</v>
      </c>
      <c r="S1055" s="755" t="s">
        <v>158</v>
      </c>
      <c r="T1055" s="755" t="s">
        <v>158</v>
      </c>
      <c r="U1055" s="755" t="s">
        <v>158</v>
      </c>
      <c r="V1055" s="755" t="s">
        <v>158</v>
      </c>
      <c r="W1055" s="755" t="s">
        <v>158</v>
      </c>
      <c r="X1055" s="755" t="s">
        <v>158</v>
      </c>
      <c r="Y1055" s="755" t="s">
        <v>158</v>
      </c>
      <c r="Z1055" s="755" t="s">
        <v>158</v>
      </c>
      <c r="AA1055" s="755" t="s">
        <v>158</v>
      </c>
      <c r="AB1055" s="755" t="s">
        <v>158</v>
      </c>
      <c r="AC1055" s="755" t="s">
        <v>158</v>
      </c>
      <c r="AD1055" s="755" t="s">
        <v>158</v>
      </c>
      <c r="AE1055" s="755" t="s">
        <v>158</v>
      </c>
      <c r="AF1055" s="755" t="s">
        <v>158</v>
      </c>
      <c r="AG1055" s="755" t="s">
        <v>158</v>
      </c>
      <c r="AH1055" s="755" t="s">
        <v>158</v>
      </c>
      <c r="AI1055" s="755" t="s">
        <v>158</v>
      </c>
      <c r="AJ1055" s="755" t="s">
        <v>158</v>
      </c>
      <c r="AK1055" s="755" t="s">
        <v>158</v>
      </c>
      <c r="AL1055" s="755" t="s">
        <v>158</v>
      </c>
      <c r="AM1055" s="755" t="s">
        <v>158</v>
      </c>
      <c r="AN1055" s="755" t="s">
        <v>158</v>
      </c>
      <c r="AO1055" s="755" t="s">
        <v>158</v>
      </c>
      <c r="AP1055" s="755" t="s">
        <v>158</v>
      </c>
      <c r="AQ1055" s="755">
        <v>0.39200000000000002</v>
      </c>
      <c r="AR1055" s="755">
        <v>0.97699999999999998</v>
      </c>
      <c r="AS1055" s="755">
        <v>3.9E-2</v>
      </c>
      <c r="AT1055" s="755">
        <v>0.39200000000000002</v>
      </c>
      <c r="AU1055" s="755">
        <v>0.98099999999999998</v>
      </c>
      <c r="AV1055" s="755">
        <v>0.04</v>
      </c>
      <c r="AW1055" s="755">
        <v>0.39200000000000002</v>
      </c>
      <c r="AX1055" s="755">
        <v>0.98399999999999999</v>
      </c>
      <c r="AY1055" s="755">
        <v>0.04</v>
      </c>
      <c r="AZ1055" s="755">
        <v>0.39200000000000002</v>
      </c>
      <c r="BA1055" s="755">
        <v>0.98199999999999998</v>
      </c>
      <c r="BB1055" s="755">
        <v>0.04</v>
      </c>
      <c r="BC1055" s="755">
        <v>0.39200000000000002</v>
      </c>
      <c r="BD1055" s="755">
        <v>0.98399999999999999</v>
      </c>
      <c r="BE1055" s="755">
        <v>0.04</v>
      </c>
    </row>
    <row r="1056" spans="2:57" ht="16.5" customHeight="1" x14ac:dyDescent="0.3">
      <c r="B1056" s="920"/>
      <c r="E1056" s="757"/>
      <c r="F1056" s="1292" t="s">
        <v>2300</v>
      </c>
      <c r="G1056" s="755" t="s">
        <v>158</v>
      </c>
      <c r="H1056" s="755" t="s">
        <v>158</v>
      </c>
      <c r="I1056" s="755" t="s">
        <v>158</v>
      </c>
      <c r="J1056" s="755" t="s">
        <v>158</v>
      </c>
      <c r="K1056" s="755" t="s">
        <v>158</v>
      </c>
      <c r="L1056" s="755" t="s">
        <v>158</v>
      </c>
      <c r="M1056" s="755" t="s">
        <v>158</v>
      </c>
      <c r="N1056" s="755" t="s">
        <v>158</v>
      </c>
      <c r="O1056" s="755" t="s">
        <v>158</v>
      </c>
      <c r="P1056" s="755" t="s">
        <v>158</v>
      </c>
      <c r="Q1056" s="755" t="s">
        <v>158</v>
      </c>
      <c r="R1056" s="755" t="s">
        <v>158</v>
      </c>
      <c r="S1056" s="755" t="s">
        <v>158</v>
      </c>
      <c r="T1056" s="755" t="s">
        <v>158</v>
      </c>
      <c r="U1056" s="755" t="s">
        <v>158</v>
      </c>
      <c r="V1056" s="755" t="s">
        <v>158</v>
      </c>
      <c r="W1056" s="755" t="s">
        <v>158</v>
      </c>
      <c r="X1056" s="755" t="s">
        <v>158</v>
      </c>
      <c r="Y1056" s="755" t="s">
        <v>158</v>
      </c>
      <c r="Z1056" s="755" t="s">
        <v>158</v>
      </c>
      <c r="AA1056" s="755" t="s">
        <v>158</v>
      </c>
      <c r="AB1056" s="755" t="s">
        <v>158</v>
      </c>
      <c r="AC1056" s="755" t="s">
        <v>158</v>
      </c>
      <c r="AD1056" s="755" t="s">
        <v>158</v>
      </c>
      <c r="AE1056" s="755" t="s">
        <v>158</v>
      </c>
      <c r="AF1056" s="755" t="s">
        <v>158</v>
      </c>
      <c r="AG1056" s="755" t="s">
        <v>158</v>
      </c>
      <c r="AH1056" s="755" t="s">
        <v>158</v>
      </c>
      <c r="AI1056" s="755" t="s">
        <v>158</v>
      </c>
      <c r="AJ1056" s="755" t="s">
        <v>158</v>
      </c>
      <c r="AK1056" s="755" t="s">
        <v>158</v>
      </c>
      <c r="AL1056" s="755" t="s">
        <v>158</v>
      </c>
      <c r="AM1056" s="755" t="s">
        <v>158</v>
      </c>
      <c r="AN1056" s="755" t="s">
        <v>158</v>
      </c>
      <c r="AO1056" s="755" t="s">
        <v>158</v>
      </c>
      <c r="AP1056" s="755" t="s">
        <v>158</v>
      </c>
      <c r="AQ1056" s="755">
        <v>0.39200000000000002</v>
      </c>
      <c r="AR1056" s="755">
        <v>2.226</v>
      </c>
      <c r="AS1056" s="755">
        <v>4.3999999999999997E-2</v>
      </c>
      <c r="AT1056" s="755">
        <v>0.39200000000000002</v>
      </c>
      <c r="AU1056" s="755">
        <v>2.181</v>
      </c>
      <c r="AV1056" s="755">
        <v>4.3999999999999997E-2</v>
      </c>
      <c r="AW1056" s="755">
        <v>0.39200000000000002</v>
      </c>
      <c r="AX1056" s="755">
        <v>2.1349999999999998</v>
      </c>
      <c r="AY1056" s="755">
        <v>4.4999999999999998E-2</v>
      </c>
      <c r="AZ1056" s="755">
        <v>0.39200000000000002</v>
      </c>
      <c r="BA1056" s="755">
        <v>2.0289999999999999</v>
      </c>
      <c r="BB1056" s="755">
        <v>4.5999999999999999E-2</v>
      </c>
      <c r="BC1056" s="755">
        <v>0.39200000000000002</v>
      </c>
      <c r="BD1056" s="755">
        <v>1.9359999999999999</v>
      </c>
      <c r="BE1056" s="755">
        <v>4.7E-2</v>
      </c>
    </row>
    <row r="1057" spans="2:57" ht="16.5" customHeight="1" x14ac:dyDescent="0.3">
      <c r="B1057" s="920"/>
      <c r="E1057" s="756" t="s">
        <v>970</v>
      </c>
      <c r="F1057" s="1292" t="s">
        <v>1251</v>
      </c>
      <c r="G1057" s="755" t="s">
        <v>158</v>
      </c>
      <c r="H1057" s="755" t="s">
        <v>158</v>
      </c>
      <c r="I1057" s="755" t="s">
        <v>158</v>
      </c>
      <c r="J1057" s="755" t="s">
        <v>158</v>
      </c>
      <c r="K1057" s="755" t="s">
        <v>158</v>
      </c>
      <c r="L1057" s="755" t="s">
        <v>158</v>
      </c>
      <c r="M1057" s="755" t="s">
        <v>158</v>
      </c>
      <c r="N1057" s="755" t="s">
        <v>158</v>
      </c>
      <c r="O1057" s="755" t="s">
        <v>158</v>
      </c>
      <c r="P1057" s="755" t="s">
        <v>158</v>
      </c>
      <c r="Q1057" s="755" t="s">
        <v>158</v>
      </c>
      <c r="R1057" s="755" t="s">
        <v>158</v>
      </c>
      <c r="S1057" s="755" t="s">
        <v>158</v>
      </c>
      <c r="T1057" s="755" t="s">
        <v>158</v>
      </c>
      <c r="U1057" s="755" t="s">
        <v>158</v>
      </c>
      <c r="V1057" s="755" t="s">
        <v>158</v>
      </c>
      <c r="W1057" s="755" t="s">
        <v>158</v>
      </c>
      <c r="X1057" s="755" t="s">
        <v>158</v>
      </c>
      <c r="Y1057" s="755" t="s">
        <v>158</v>
      </c>
      <c r="Z1057" s="755" t="s">
        <v>158</v>
      </c>
      <c r="AA1057" s="755" t="s">
        <v>158</v>
      </c>
      <c r="AB1057" s="755" t="s">
        <v>158</v>
      </c>
      <c r="AC1057" s="755" t="s">
        <v>158</v>
      </c>
      <c r="AD1057" s="755" t="s">
        <v>158</v>
      </c>
      <c r="AE1057" s="755" t="s">
        <v>158</v>
      </c>
      <c r="AF1057" s="755" t="s">
        <v>158</v>
      </c>
      <c r="AG1057" s="755" t="s">
        <v>158</v>
      </c>
      <c r="AH1057" s="755" t="s">
        <v>158</v>
      </c>
      <c r="AI1057" s="755" t="s">
        <v>158</v>
      </c>
      <c r="AJ1057" s="755" t="s">
        <v>158</v>
      </c>
      <c r="AK1057" s="755" t="s">
        <v>158</v>
      </c>
      <c r="AL1057" s="755" t="s">
        <v>158</v>
      </c>
      <c r="AM1057" s="755" t="s">
        <v>158</v>
      </c>
      <c r="AN1057" s="755" t="s">
        <v>158</v>
      </c>
      <c r="AO1057" s="755" t="s">
        <v>158</v>
      </c>
      <c r="AP1057" s="755" t="s">
        <v>158</v>
      </c>
      <c r="AQ1057" s="755">
        <v>7.0000000000000001E-3</v>
      </c>
      <c r="AR1057" s="755">
        <v>0.23799999999999999</v>
      </c>
      <c r="AS1057" s="755">
        <v>2.5999999999999999E-2</v>
      </c>
      <c r="AT1057" s="755">
        <v>7.0000000000000001E-3</v>
      </c>
      <c r="AU1057" s="755">
        <v>0.23200000000000001</v>
      </c>
      <c r="AV1057" s="755">
        <v>2.4E-2</v>
      </c>
      <c r="AW1057" s="755">
        <v>7.0000000000000001E-3</v>
      </c>
      <c r="AX1057" s="755">
        <v>0.22800000000000001</v>
      </c>
      <c r="AY1057" s="755">
        <v>2.3E-2</v>
      </c>
      <c r="AZ1057" s="755">
        <v>7.0000000000000001E-3</v>
      </c>
      <c r="BA1057" s="755">
        <v>0.22700000000000001</v>
      </c>
      <c r="BB1057" s="755">
        <v>2.1999999999999999E-2</v>
      </c>
      <c r="BC1057" s="755">
        <v>7.0000000000000001E-3</v>
      </c>
      <c r="BD1057" s="755">
        <v>0.224</v>
      </c>
      <c r="BE1057" s="755">
        <v>2.1000000000000001E-2</v>
      </c>
    </row>
    <row r="1058" spans="2:57" ht="16.5" customHeight="1" x14ac:dyDescent="0.3">
      <c r="B1058" s="920"/>
      <c r="E1058" s="756"/>
      <c r="F1058" s="1292" t="s">
        <v>1252</v>
      </c>
      <c r="G1058" s="755" t="s">
        <v>158</v>
      </c>
      <c r="H1058" s="755" t="s">
        <v>158</v>
      </c>
      <c r="I1058" s="755" t="s">
        <v>158</v>
      </c>
      <c r="J1058" s="755" t="s">
        <v>158</v>
      </c>
      <c r="K1058" s="755" t="s">
        <v>158</v>
      </c>
      <c r="L1058" s="755" t="s">
        <v>158</v>
      </c>
      <c r="M1058" s="755" t="s">
        <v>158</v>
      </c>
      <c r="N1058" s="755" t="s">
        <v>158</v>
      </c>
      <c r="O1058" s="755" t="s">
        <v>158</v>
      </c>
      <c r="P1058" s="755" t="s">
        <v>158</v>
      </c>
      <c r="Q1058" s="755" t="s">
        <v>158</v>
      </c>
      <c r="R1058" s="755" t="s">
        <v>158</v>
      </c>
      <c r="S1058" s="755" t="s">
        <v>158</v>
      </c>
      <c r="T1058" s="755" t="s">
        <v>158</v>
      </c>
      <c r="U1058" s="755" t="s">
        <v>158</v>
      </c>
      <c r="V1058" s="755" t="s">
        <v>158</v>
      </c>
      <c r="W1058" s="755" t="s">
        <v>158</v>
      </c>
      <c r="X1058" s="755" t="s">
        <v>158</v>
      </c>
      <c r="Y1058" s="755" t="s">
        <v>158</v>
      </c>
      <c r="Z1058" s="755" t="s">
        <v>158</v>
      </c>
      <c r="AA1058" s="755" t="s">
        <v>158</v>
      </c>
      <c r="AB1058" s="755" t="s">
        <v>158</v>
      </c>
      <c r="AC1058" s="755" t="s">
        <v>158</v>
      </c>
      <c r="AD1058" s="755" t="s">
        <v>158</v>
      </c>
      <c r="AE1058" s="755" t="s">
        <v>158</v>
      </c>
      <c r="AF1058" s="755" t="s">
        <v>158</v>
      </c>
      <c r="AG1058" s="755" t="s">
        <v>158</v>
      </c>
      <c r="AH1058" s="755" t="s">
        <v>158</v>
      </c>
      <c r="AI1058" s="755" t="s">
        <v>158</v>
      </c>
      <c r="AJ1058" s="755" t="s">
        <v>158</v>
      </c>
      <c r="AK1058" s="755" t="s">
        <v>158</v>
      </c>
      <c r="AL1058" s="755" t="s">
        <v>158</v>
      </c>
      <c r="AM1058" s="755" t="s">
        <v>158</v>
      </c>
      <c r="AN1058" s="755" t="s">
        <v>158</v>
      </c>
      <c r="AO1058" s="755" t="s">
        <v>158</v>
      </c>
      <c r="AP1058" s="755" t="s">
        <v>158</v>
      </c>
      <c r="AQ1058" s="755">
        <v>5.0000000000000001E-3</v>
      </c>
      <c r="AR1058" s="755">
        <v>0.60799999999999998</v>
      </c>
      <c r="AS1058" s="755">
        <v>5.8000000000000003E-2</v>
      </c>
      <c r="AT1058" s="755">
        <v>5.0000000000000001E-3</v>
      </c>
      <c r="AU1058" s="755">
        <v>0.54900000000000004</v>
      </c>
      <c r="AV1058" s="755">
        <v>5.2999999999999999E-2</v>
      </c>
      <c r="AW1058" s="755">
        <v>5.0000000000000001E-3</v>
      </c>
      <c r="AX1058" s="755">
        <v>0.44800000000000001</v>
      </c>
      <c r="AY1058" s="755">
        <v>4.3999999999999997E-2</v>
      </c>
      <c r="AZ1058" s="755">
        <v>5.0000000000000001E-3</v>
      </c>
      <c r="BA1058" s="755">
        <v>0.36599999999999999</v>
      </c>
      <c r="BB1058" s="755">
        <v>3.6999999999999998E-2</v>
      </c>
      <c r="BC1058" s="755">
        <v>5.0000000000000001E-3</v>
      </c>
      <c r="BD1058" s="755">
        <v>0.183</v>
      </c>
      <c r="BE1058" s="755">
        <v>2.1000000000000001E-2</v>
      </c>
    </row>
    <row r="1059" spans="2:57" ht="16.5" customHeight="1" x14ac:dyDescent="0.3">
      <c r="B1059" s="920"/>
      <c r="E1059" s="756"/>
      <c r="F1059" s="1292" t="s">
        <v>2298</v>
      </c>
      <c r="G1059" s="755" t="s">
        <v>158</v>
      </c>
      <c r="H1059" s="755" t="s">
        <v>158</v>
      </c>
      <c r="I1059" s="755" t="s">
        <v>158</v>
      </c>
      <c r="J1059" s="755" t="s">
        <v>158</v>
      </c>
      <c r="K1059" s="755" t="s">
        <v>158</v>
      </c>
      <c r="L1059" s="755" t="s">
        <v>158</v>
      </c>
      <c r="M1059" s="755" t="s">
        <v>158</v>
      </c>
      <c r="N1059" s="755" t="s">
        <v>158</v>
      </c>
      <c r="O1059" s="755" t="s">
        <v>158</v>
      </c>
      <c r="P1059" s="755" t="s">
        <v>158</v>
      </c>
      <c r="Q1059" s="755" t="s">
        <v>158</v>
      </c>
      <c r="R1059" s="755" t="s">
        <v>158</v>
      </c>
      <c r="S1059" s="755" t="s">
        <v>158</v>
      </c>
      <c r="T1059" s="755" t="s">
        <v>158</v>
      </c>
      <c r="U1059" s="755" t="s">
        <v>158</v>
      </c>
      <c r="V1059" s="755" t="s">
        <v>158</v>
      </c>
      <c r="W1059" s="755" t="s">
        <v>158</v>
      </c>
      <c r="X1059" s="755" t="s">
        <v>158</v>
      </c>
      <c r="Y1059" s="755" t="s">
        <v>158</v>
      </c>
      <c r="Z1059" s="755" t="s">
        <v>158</v>
      </c>
      <c r="AA1059" s="755" t="s">
        <v>158</v>
      </c>
      <c r="AB1059" s="755" t="s">
        <v>158</v>
      </c>
      <c r="AC1059" s="755" t="s">
        <v>158</v>
      </c>
      <c r="AD1059" s="755" t="s">
        <v>158</v>
      </c>
      <c r="AE1059" s="755" t="s">
        <v>158</v>
      </c>
      <c r="AF1059" s="755" t="s">
        <v>158</v>
      </c>
      <c r="AG1059" s="755" t="s">
        <v>158</v>
      </c>
      <c r="AH1059" s="755" t="s">
        <v>158</v>
      </c>
      <c r="AI1059" s="755" t="s">
        <v>158</v>
      </c>
      <c r="AJ1059" s="755" t="s">
        <v>158</v>
      </c>
      <c r="AK1059" s="755" t="s">
        <v>158</v>
      </c>
      <c r="AL1059" s="755" t="s">
        <v>158</v>
      </c>
      <c r="AM1059" s="755" t="s">
        <v>158</v>
      </c>
      <c r="AN1059" s="755" t="s">
        <v>158</v>
      </c>
      <c r="AO1059" s="755" t="s">
        <v>158</v>
      </c>
      <c r="AP1059" s="755" t="s">
        <v>158</v>
      </c>
      <c r="AQ1059" s="755">
        <v>5.0000000000000001E-3</v>
      </c>
      <c r="AR1059" s="755">
        <v>0.46899999999999997</v>
      </c>
      <c r="AS1059" s="755">
        <v>0.02</v>
      </c>
      <c r="AT1059" s="755">
        <v>5.0000000000000001E-3</v>
      </c>
      <c r="AU1059" s="755">
        <v>0.47099999999999997</v>
      </c>
      <c r="AV1059" s="755">
        <v>0.02</v>
      </c>
      <c r="AW1059" s="755">
        <v>5.0000000000000001E-3</v>
      </c>
      <c r="AX1059" s="755">
        <v>0.47199999999999998</v>
      </c>
      <c r="AY1059" s="755">
        <v>0.02</v>
      </c>
      <c r="AZ1059" s="755">
        <v>5.0000000000000001E-3</v>
      </c>
      <c r="BA1059" s="755">
        <v>0.47099999999999997</v>
      </c>
      <c r="BB1059" s="755">
        <v>0.02</v>
      </c>
      <c r="BC1059" s="755">
        <v>5.0000000000000001E-3</v>
      </c>
      <c r="BD1059" s="755">
        <v>0.47199999999999998</v>
      </c>
      <c r="BE1059" s="755">
        <v>0.02</v>
      </c>
    </row>
    <row r="1060" spans="2:57" ht="16.5" customHeight="1" x14ac:dyDescent="0.3">
      <c r="B1060" s="920"/>
      <c r="E1060" s="756"/>
      <c r="F1060" s="1292" t="s">
        <v>2299</v>
      </c>
      <c r="G1060" s="755" t="s">
        <v>158</v>
      </c>
      <c r="H1060" s="755" t="s">
        <v>158</v>
      </c>
      <c r="I1060" s="755" t="s">
        <v>158</v>
      </c>
      <c r="J1060" s="755" t="s">
        <v>158</v>
      </c>
      <c r="K1060" s="755" t="s">
        <v>158</v>
      </c>
      <c r="L1060" s="755" t="s">
        <v>158</v>
      </c>
      <c r="M1060" s="755" t="s">
        <v>158</v>
      </c>
      <c r="N1060" s="755" t="s">
        <v>158</v>
      </c>
      <c r="O1060" s="755" t="s">
        <v>158</v>
      </c>
      <c r="P1060" s="755" t="s">
        <v>158</v>
      </c>
      <c r="Q1060" s="755" t="s">
        <v>158</v>
      </c>
      <c r="R1060" s="755" t="s">
        <v>158</v>
      </c>
      <c r="S1060" s="755" t="s">
        <v>158</v>
      </c>
      <c r="T1060" s="755" t="s">
        <v>158</v>
      </c>
      <c r="U1060" s="755" t="s">
        <v>158</v>
      </c>
      <c r="V1060" s="755" t="s">
        <v>158</v>
      </c>
      <c r="W1060" s="755" t="s">
        <v>158</v>
      </c>
      <c r="X1060" s="755" t="s">
        <v>158</v>
      </c>
      <c r="Y1060" s="755" t="s">
        <v>158</v>
      </c>
      <c r="Z1060" s="755" t="s">
        <v>158</v>
      </c>
      <c r="AA1060" s="755" t="s">
        <v>158</v>
      </c>
      <c r="AB1060" s="755" t="s">
        <v>158</v>
      </c>
      <c r="AC1060" s="755" t="s">
        <v>158</v>
      </c>
      <c r="AD1060" s="755" t="s">
        <v>158</v>
      </c>
      <c r="AE1060" s="755" t="s">
        <v>158</v>
      </c>
      <c r="AF1060" s="755" t="s">
        <v>158</v>
      </c>
      <c r="AG1060" s="755" t="s">
        <v>158</v>
      </c>
      <c r="AH1060" s="755" t="s">
        <v>158</v>
      </c>
      <c r="AI1060" s="755" t="s">
        <v>158</v>
      </c>
      <c r="AJ1060" s="755" t="s">
        <v>158</v>
      </c>
      <c r="AK1060" s="755" t="s">
        <v>158</v>
      </c>
      <c r="AL1060" s="755" t="s">
        <v>158</v>
      </c>
      <c r="AM1060" s="755" t="s">
        <v>158</v>
      </c>
      <c r="AN1060" s="755" t="s">
        <v>158</v>
      </c>
      <c r="AO1060" s="755" t="s">
        <v>158</v>
      </c>
      <c r="AP1060" s="755" t="s">
        <v>158</v>
      </c>
      <c r="AQ1060" s="755">
        <v>0.04</v>
      </c>
      <c r="AR1060" s="755">
        <v>0.97699999999999998</v>
      </c>
      <c r="AS1060" s="755">
        <v>3.9E-2</v>
      </c>
      <c r="AT1060" s="755">
        <v>0.04</v>
      </c>
      <c r="AU1060" s="755">
        <v>0.98099999999999998</v>
      </c>
      <c r="AV1060" s="755">
        <v>0.04</v>
      </c>
      <c r="AW1060" s="755">
        <v>0.04</v>
      </c>
      <c r="AX1060" s="755">
        <v>0.98399999999999999</v>
      </c>
      <c r="AY1060" s="755">
        <v>0.04</v>
      </c>
      <c r="AZ1060" s="755">
        <v>0.04</v>
      </c>
      <c r="BA1060" s="755">
        <v>0.98199999999999998</v>
      </c>
      <c r="BB1060" s="755">
        <v>0.04</v>
      </c>
      <c r="BC1060" s="755">
        <v>0.04</v>
      </c>
      <c r="BD1060" s="755">
        <v>0.98399999999999999</v>
      </c>
      <c r="BE1060" s="755">
        <v>0.04</v>
      </c>
    </row>
    <row r="1061" spans="2:57" ht="16.5" customHeight="1" x14ac:dyDescent="0.3">
      <c r="B1061" s="920"/>
      <c r="E1061" s="756"/>
      <c r="F1061" s="1292" t="s">
        <v>2300</v>
      </c>
      <c r="G1061" s="755" t="s">
        <v>158</v>
      </c>
      <c r="H1061" s="755" t="s">
        <v>158</v>
      </c>
      <c r="I1061" s="755" t="s">
        <v>158</v>
      </c>
      <c r="J1061" s="755" t="s">
        <v>158</v>
      </c>
      <c r="K1061" s="755" t="s">
        <v>158</v>
      </c>
      <c r="L1061" s="755" t="s">
        <v>158</v>
      </c>
      <c r="M1061" s="755" t="s">
        <v>158</v>
      </c>
      <c r="N1061" s="755" t="s">
        <v>158</v>
      </c>
      <c r="O1061" s="755" t="s">
        <v>158</v>
      </c>
      <c r="P1061" s="755" t="s">
        <v>158</v>
      </c>
      <c r="Q1061" s="755" t="s">
        <v>158</v>
      </c>
      <c r="R1061" s="755" t="s">
        <v>158</v>
      </c>
      <c r="S1061" s="755" t="s">
        <v>158</v>
      </c>
      <c r="T1061" s="755" t="s">
        <v>158</v>
      </c>
      <c r="U1061" s="755" t="s">
        <v>158</v>
      </c>
      <c r="V1061" s="755" t="s">
        <v>158</v>
      </c>
      <c r="W1061" s="755" t="s">
        <v>158</v>
      </c>
      <c r="X1061" s="755" t="s">
        <v>158</v>
      </c>
      <c r="Y1061" s="755" t="s">
        <v>158</v>
      </c>
      <c r="Z1061" s="755" t="s">
        <v>158</v>
      </c>
      <c r="AA1061" s="755" t="s">
        <v>158</v>
      </c>
      <c r="AB1061" s="755" t="s">
        <v>158</v>
      </c>
      <c r="AC1061" s="755" t="s">
        <v>158</v>
      </c>
      <c r="AD1061" s="755" t="s">
        <v>158</v>
      </c>
      <c r="AE1061" s="755" t="s">
        <v>158</v>
      </c>
      <c r="AF1061" s="755" t="s">
        <v>158</v>
      </c>
      <c r="AG1061" s="755" t="s">
        <v>158</v>
      </c>
      <c r="AH1061" s="755" t="s">
        <v>158</v>
      </c>
      <c r="AI1061" s="755" t="s">
        <v>158</v>
      </c>
      <c r="AJ1061" s="755" t="s">
        <v>158</v>
      </c>
      <c r="AK1061" s="755" t="s">
        <v>158</v>
      </c>
      <c r="AL1061" s="755" t="s">
        <v>158</v>
      </c>
      <c r="AM1061" s="755" t="s">
        <v>158</v>
      </c>
      <c r="AN1061" s="755" t="s">
        <v>158</v>
      </c>
      <c r="AO1061" s="755" t="s">
        <v>158</v>
      </c>
      <c r="AP1061" s="755" t="s">
        <v>158</v>
      </c>
      <c r="AQ1061" s="755">
        <v>0.04</v>
      </c>
      <c r="AR1061" s="755">
        <v>2.226</v>
      </c>
      <c r="AS1061" s="755">
        <v>4.3999999999999997E-2</v>
      </c>
      <c r="AT1061" s="755">
        <v>0.04</v>
      </c>
      <c r="AU1061" s="755">
        <v>2.181</v>
      </c>
      <c r="AV1061" s="755">
        <v>4.3999999999999997E-2</v>
      </c>
      <c r="AW1061" s="755">
        <v>0.04</v>
      </c>
      <c r="AX1061" s="755">
        <v>2.1349999999999998</v>
      </c>
      <c r="AY1061" s="755">
        <v>4.4999999999999998E-2</v>
      </c>
      <c r="AZ1061" s="755">
        <v>0.04</v>
      </c>
      <c r="BA1061" s="755">
        <v>2.0289999999999999</v>
      </c>
      <c r="BB1061" s="755">
        <v>4.5999999999999999E-2</v>
      </c>
      <c r="BC1061" s="755">
        <v>0.04</v>
      </c>
      <c r="BD1061" s="755">
        <v>1.9359999999999999</v>
      </c>
      <c r="BE1061" s="755">
        <v>4.7E-2</v>
      </c>
    </row>
    <row r="1062" spans="2:57" ht="16.5" customHeight="1" x14ac:dyDescent="0.3">
      <c r="B1062" s="920"/>
      <c r="E1062" s="734" t="s">
        <v>1254</v>
      </c>
      <c r="F1062" s="1292" t="s">
        <v>1251</v>
      </c>
      <c r="G1062" s="755">
        <v>2.6640000000000001</v>
      </c>
      <c r="H1062" s="755">
        <v>2.1000000000000001E-2</v>
      </c>
      <c r="I1062" s="755">
        <v>0.111</v>
      </c>
      <c r="J1062" s="755">
        <v>2.6640000000000001</v>
      </c>
      <c r="K1062" s="755">
        <v>1.9E-2</v>
      </c>
      <c r="L1062" s="755">
        <v>0.112</v>
      </c>
      <c r="M1062" s="755">
        <v>2.6640000000000001</v>
      </c>
      <c r="N1062" s="755">
        <v>1.7000000000000001E-2</v>
      </c>
      <c r="O1062" s="755">
        <v>0.112</v>
      </c>
      <c r="P1062" s="755">
        <v>2.6640000000000001</v>
      </c>
      <c r="Q1062" s="755">
        <v>1.4E-2</v>
      </c>
      <c r="R1062" s="755">
        <v>0.112</v>
      </c>
      <c r="S1062" s="755">
        <v>2.5129999999999999</v>
      </c>
      <c r="T1062" s="755">
        <v>1.4E-2</v>
      </c>
      <c r="U1062" s="755">
        <v>0.112</v>
      </c>
      <c r="V1062" s="755">
        <v>2.488</v>
      </c>
      <c r="W1062" s="755">
        <v>1.2999999999999999E-2</v>
      </c>
      <c r="X1062" s="755">
        <v>0.112</v>
      </c>
      <c r="Y1062" s="755">
        <v>2.5609999999999999</v>
      </c>
      <c r="Z1062" s="755">
        <v>1.2E-2</v>
      </c>
      <c r="AA1062" s="755">
        <v>0.112</v>
      </c>
      <c r="AB1062" s="755">
        <v>2.5609999999999999</v>
      </c>
      <c r="AC1062" s="755">
        <v>1.2E-2</v>
      </c>
      <c r="AD1062" s="755">
        <v>0.113</v>
      </c>
      <c r="AE1062" s="755">
        <v>2.5609999999999999</v>
      </c>
      <c r="AF1062" s="755">
        <v>8.9999999999999993E-3</v>
      </c>
      <c r="AG1062" s="755">
        <v>0.114</v>
      </c>
      <c r="AH1062" s="755">
        <v>2.556</v>
      </c>
      <c r="AI1062" s="755">
        <v>8.0000000000000002E-3</v>
      </c>
      <c r="AJ1062" s="755">
        <v>0.113</v>
      </c>
      <c r="AK1062" s="755">
        <v>2.5379999999999998</v>
      </c>
      <c r="AL1062" s="755">
        <v>7.0000000000000001E-3</v>
      </c>
      <c r="AM1062" s="755">
        <v>0.111</v>
      </c>
      <c r="AN1062" s="755">
        <v>2.5129999999999999</v>
      </c>
      <c r="AO1062" s="755">
        <v>7.0000000000000001E-3</v>
      </c>
      <c r="AP1062" s="755">
        <v>0.111</v>
      </c>
      <c r="AQ1062" s="755" t="s">
        <v>158</v>
      </c>
      <c r="AR1062" s="755" t="s">
        <v>158</v>
      </c>
      <c r="AS1062" s="755" t="s">
        <v>158</v>
      </c>
      <c r="AT1062" s="755" t="s">
        <v>158</v>
      </c>
      <c r="AU1062" s="755" t="s">
        <v>158</v>
      </c>
      <c r="AV1062" s="755" t="s">
        <v>158</v>
      </c>
      <c r="AW1062" s="755" t="s">
        <v>158</v>
      </c>
      <c r="AX1062" s="755" t="s">
        <v>158</v>
      </c>
      <c r="AY1062" s="755" t="s">
        <v>158</v>
      </c>
      <c r="AZ1062" s="755" t="s">
        <v>158</v>
      </c>
      <c r="BA1062" s="755" t="s">
        <v>158</v>
      </c>
      <c r="BB1062" s="755" t="s">
        <v>158</v>
      </c>
      <c r="BC1062" s="755" t="s">
        <v>158</v>
      </c>
      <c r="BD1062" s="755" t="s">
        <v>158</v>
      </c>
      <c r="BE1062" s="755" t="s">
        <v>158</v>
      </c>
    </row>
    <row r="1063" spans="2:57" ht="16.5" customHeight="1" x14ac:dyDescent="0.3">
      <c r="B1063" s="920"/>
      <c r="E1063" s="756"/>
      <c r="F1063" s="1292" t="s">
        <v>1252</v>
      </c>
      <c r="G1063" s="755">
        <v>2.6619999999999999</v>
      </c>
      <c r="H1063" s="755">
        <v>2.3E-2</v>
      </c>
      <c r="I1063" s="755">
        <v>6.3E-2</v>
      </c>
      <c r="J1063" s="755">
        <v>2.6619999999999999</v>
      </c>
      <c r="K1063" s="755">
        <v>1.7999999999999999E-2</v>
      </c>
      <c r="L1063" s="755">
        <v>6.2E-2</v>
      </c>
      <c r="M1063" s="755">
        <v>2.6619999999999999</v>
      </c>
      <c r="N1063" s="755">
        <v>1.7000000000000001E-2</v>
      </c>
      <c r="O1063" s="755">
        <v>6.2E-2</v>
      </c>
      <c r="P1063" s="755">
        <v>2.6619999999999999</v>
      </c>
      <c r="Q1063" s="755">
        <v>1.2999999999999999E-2</v>
      </c>
      <c r="R1063" s="755">
        <v>6.6000000000000003E-2</v>
      </c>
      <c r="S1063" s="755">
        <v>2.5110000000000001</v>
      </c>
      <c r="T1063" s="755">
        <v>1.2999999999999999E-2</v>
      </c>
      <c r="U1063" s="755">
        <v>6.7000000000000004E-2</v>
      </c>
      <c r="V1063" s="755">
        <v>2.4860000000000002</v>
      </c>
      <c r="W1063" s="755">
        <v>1.2999999999999999E-2</v>
      </c>
      <c r="X1063" s="755">
        <v>6.7000000000000004E-2</v>
      </c>
      <c r="Y1063" s="755">
        <v>2.5590000000000002</v>
      </c>
      <c r="Z1063" s="755">
        <v>1.2999999999999999E-2</v>
      </c>
      <c r="AA1063" s="755">
        <v>6.8000000000000005E-2</v>
      </c>
      <c r="AB1063" s="755">
        <v>2.5590000000000002</v>
      </c>
      <c r="AC1063" s="755">
        <v>1.2999999999999999E-2</v>
      </c>
      <c r="AD1063" s="755">
        <v>7.0000000000000007E-2</v>
      </c>
      <c r="AE1063" s="755">
        <v>2.5590000000000002</v>
      </c>
      <c r="AF1063" s="755">
        <v>0.01</v>
      </c>
      <c r="AG1063" s="755">
        <v>7.1999999999999995E-2</v>
      </c>
      <c r="AH1063" s="755">
        <v>2.5539999999999998</v>
      </c>
      <c r="AI1063" s="755">
        <v>8.9999999999999993E-3</v>
      </c>
      <c r="AJ1063" s="755">
        <v>7.0999999999999994E-2</v>
      </c>
      <c r="AK1063" s="755">
        <v>2.536</v>
      </c>
      <c r="AL1063" s="755">
        <v>8.9999999999999993E-3</v>
      </c>
      <c r="AM1063" s="755">
        <v>7.0999999999999994E-2</v>
      </c>
      <c r="AN1063" s="755">
        <v>2.5110000000000001</v>
      </c>
      <c r="AO1063" s="755">
        <v>8.9999999999999993E-3</v>
      </c>
      <c r="AP1063" s="755">
        <v>6.9000000000000006E-2</v>
      </c>
      <c r="AQ1063" s="755" t="s">
        <v>158</v>
      </c>
      <c r="AR1063" s="755" t="s">
        <v>158</v>
      </c>
      <c r="AS1063" s="755" t="s">
        <v>158</v>
      </c>
      <c r="AT1063" s="755" t="s">
        <v>158</v>
      </c>
      <c r="AU1063" s="755" t="s">
        <v>158</v>
      </c>
      <c r="AV1063" s="755" t="s">
        <v>158</v>
      </c>
      <c r="AW1063" s="755" t="s">
        <v>158</v>
      </c>
      <c r="AX1063" s="755" t="s">
        <v>158</v>
      </c>
      <c r="AY1063" s="755" t="s">
        <v>158</v>
      </c>
      <c r="AZ1063" s="755" t="s">
        <v>158</v>
      </c>
      <c r="BA1063" s="755" t="s">
        <v>158</v>
      </c>
      <c r="BB1063" s="755" t="s">
        <v>158</v>
      </c>
      <c r="BC1063" s="755" t="s">
        <v>158</v>
      </c>
      <c r="BD1063" s="755" t="s">
        <v>158</v>
      </c>
      <c r="BE1063" s="755" t="s">
        <v>158</v>
      </c>
    </row>
    <row r="1064" spans="2:57" ht="16.5" customHeight="1" x14ac:dyDescent="0.3">
      <c r="B1064" s="920"/>
      <c r="E1064" s="756"/>
      <c r="F1064" s="1292" t="s">
        <v>2298</v>
      </c>
      <c r="G1064" s="755">
        <v>2.6589999999999998</v>
      </c>
      <c r="H1064" s="755">
        <v>0.219</v>
      </c>
      <c r="I1064" s="755">
        <v>4.2000000000000003E-2</v>
      </c>
      <c r="J1064" s="755">
        <v>2.6589999999999998</v>
      </c>
      <c r="K1064" s="755">
        <v>0.19</v>
      </c>
      <c r="L1064" s="755">
        <v>4.4999999999999998E-2</v>
      </c>
      <c r="M1064" s="755">
        <v>2.6589999999999998</v>
      </c>
      <c r="N1064" s="755">
        <v>0.159</v>
      </c>
      <c r="O1064" s="755">
        <v>5.0999999999999997E-2</v>
      </c>
      <c r="P1064" s="755">
        <v>2.6589999999999998</v>
      </c>
      <c r="Q1064" s="755">
        <v>0.14299999999999999</v>
      </c>
      <c r="R1064" s="755">
        <v>0.06</v>
      </c>
      <c r="S1064" s="755">
        <v>2.508</v>
      </c>
      <c r="T1064" s="755">
        <v>0.13200000000000001</v>
      </c>
      <c r="U1064" s="755">
        <v>6.4000000000000001E-2</v>
      </c>
      <c r="V1064" s="755">
        <v>2.4820000000000002</v>
      </c>
      <c r="W1064" s="755">
        <v>0.127</v>
      </c>
      <c r="X1064" s="755">
        <v>6.9000000000000006E-2</v>
      </c>
      <c r="Y1064" s="755">
        <v>2.5550000000000002</v>
      </c>
      <c r="Z1064" s="755">
        <v>0.122</v>
      </c>
      <c r="AA1064" s="755">
        <v>7.3999999999999996E-2</v>
      </c>
      <c r="AB1064" s="755">
        <v>2.5550000000000002</v>
      </c>
      <c r="AC1064" s="755">
        <v>0.11700000000000001</v>
      </c>
      <c r="AD1064" s="755">
        <v>7.5999999999999998E-2</v>
      </c>
      <c r="AE1064" s="755">
        <v>2.5550000000000002</v>
      </c>
      <c r="AF1064" s="755">
        <v>0.107</v>
      </c>
      <c r="AG1064" s="755">
        <v>0.08</v>
      </c>
      <c r="AH1064" s="755">
        <v>2.5499999999999998</v>
      </c>
      <c r="AI1064" s="755">
        <v>0.1</v>
      </c>
      <c r="AJ1064" s="755">
        <v>8.5999999999999993E-2</v>
      </c>
      <c r="AK1064" s="755">
        <v>2.5329999999999999</v>
      </c>
      <c r="AL1064" s="755">
        <v>0.09</v>
      </c>
      <c r="AM1064" s="755">
        <v>9.4E-2</v>
      </c>
      <c r="AN1064" s="755">
        <v>2.508</v>
      </c>
      <c r="AO1064" s="755">
        <v>0.08</v>
      </c>
      <c r="AP1064" s="755">
        <v>0.104</v>
      </c>
      <c r="AQ1064" s="755" t="s">
        <v>158</v>
      </c>
      <c r="AR1064" s="755" t="s">
        <v>158</v>
      </c>
      <c r="AS1064" s="755" t="s">
        <v>158</v>
      </c>
      <c r="AT1064" s="755" t="s">
        <v>158</v>
      </c>
      <c r="AU1064" s="755" t="s">
        <v>158</v>
      </c>
      <c r="AV1064" s="755" t="s">
        <v>158</v>
      </c>
      <c r="AW1064" s="755" t="s">
        <v>158</v>
      </c>
      <c r="AX1064" s="755" t="s">
        <v>158</v>
      </c>
      <c r="AY1064" s="755" t="s">
        <v>158</v>
      </c>
      <c r="AZ1064" s="755" t="s">
        <v>158</v>
      </c>
      <c r="BA1064" s="755" t="s">
        <v>158</v>
      </c>
      <c r="BB1064" s="755" t="s">
        <v>158</v>
      </c>
      <c r="BC1064" s="755" t="s">
        <v>158</v>
      </c>
      <c r="BD1064" s="755" t="s">
        <v>158</v>
      </c>
      <c r="BE1064" s="755" t="s">
        <v>158</v>
      </c>
    </row>
    <row r="1065" spans="2:57" ht="16.5" customHeight="1" x14ac:dyDescent="0.3">
      <c r="B1065" s="920"/>
      <c r="E1065" s="756"/>
      <c r="F1065" s="1292" t="s">
        <v>2301</v>
      </c>
      <c r="G1065" s="755">
        <v>2.6589999999999998</v>
      </c>
      <c r="H1065" s="755">
        <v>0.18</v>
      </c>
      <c r="I1065" s="755">
        <v>2.1999999999999999E-2</v>
      </c>
      <c r="J1065" s="755">
        <v>2.6589999999999998</v>
      </c>
      <c r="K1065" s="755">
        <v>0.16500000000000001</v>
      </c>
      <c r="L1065" s="755">
        <v>2.3E-2</v>
      </c>
      <c r="M1065" s="755">
        <v>2.6589999999999998</v>
      </c>
      <c r="N1065" s="755">
        <v>0.155</v>
      </c>
      <c r="O1065" s="755">
        <v>2.5999999999999999E-2</v>
      </c>
      <c r="P1065" s="755">
        <v>2.6589999999999998</v>
      </c>
      <c r="Q1065" s="755">
        <v>0.12</v>
      </c>
      <c r="R1065" s="755">
        <v>3.7999999999999999E-2</v>
      </c>
      <c r="S1065" s="755">
        <v>2.508</v>
      </c>
      <c r="T1065" s="755">
        <v>0.109</v>
      </c>
      <c r="U1065" s="755">
        <v>4.2999999999999997E-2</v>
      </c>
      <c r="V1065" s="755">
        <v>2.4820000000000002</v>
      </c>
      <c r="W1065" s="755">
        <v>0.09</v>
      </c>
      <c r="X1065" s="755">
        <v>5.2999999999999999E-2</v>
      </c>
      <c r="Y1065" s="755">
        <v>2.5550000000000002</v>
      </c>
      <c r="Z1065" s="755">
        <v>7.9000000000000001E-2</v>
      </c>
      <c r="AA1065" s="755">
        <v>5.8999999999999997E-2</v>
      </c>
      <c r="AB1065" s="755">
        <v>2.5550000000000002</v>
      </c>
      <c r="AC1065" s="755">
        <v>7.0000000000000007E-2</v>
      </c>
      <c r="AD1065" s="755">
        <v>6.4000000000000001E-2</v>
      </c>
      <c r="AE1065" s="755">
        <v>2.5550000000000002</v>
      </c>
      <c r="AF1065" s="755">
        <v>0.05</v>
      </c>
      <c r="AG1065" s="755">
        <v>6.7000000000000004E-2</v>
      </c>
      <c r="AH1065" s="755">
        <v>2.5499999999999998</v>
      </c>
      <c r="AI1065" s="755">
        <v>4.3999999999999997E-2</v>
      </c>
      <c r="AJ1065" s="755">
        <v>7.0999999999999994E-2</v>
      </c>
      <c r="AK1065" s="755">
        <v>2.5329999999999999</v>
      </c>
      <c r="AL1065" s="755">
        <v>3.9E-2</v>
      </c>
      <c r="AM1065" s="755">
        <v>7.3999999999999996E-2</v>
      </c>
      <c r="AN1065" s="755">
        <v>2.508</v>
      </c>
      <c r="AO1065" s="755">
        <v>3.5999999999999997E-2</v>
      </c>
      <c r="AP1065" s="755">
        <v>6.9000000000000006E-2</v>
      </c>
      <c r="AQ1065" s="755" t="s">
        <v>158</v>
      </c>
      <c r="AR1065" s="755" t="s">
        <v>158</v>
      </c>
      <c r="AS1065" s="755" t="s">
        <v>158</v>
      </c>
      <c r="AT1065" s="755" t="s">
        <v>158</v>
      </c>
      <c r="AU1065" s="755" t="s">
        <v>158</v>
      </c>
      <c r="AV1065" s="755" t="s">
        <v>158</v>
      </c>
      <c r="AW1065" s="755" t="s">
        <v>158</v>
      </c>
      <c r="AX1065" s="755" t="s">
        <v>158</v>
      </c>
      <c r="AY1065" s="755" t="s">
        <v>158</v>
      </c>
      <c r="AZ1065" s="755" t="s">
        <v>158</v>
      </c>
      <c r="BA1065" s="755" t="s">
        <v>158</v>
      </c>
      <c r="BB1065" s="755" t="s">
        <v>158</v>
      </c>
      <c r="BC1065" s="755" t="s">
        <v>158</v>
      </c>
      <c r="BD1065" s="755" t="s">
        <v>158</v>
      </c>
      <c r="BE1065" s="755" t="s">
        <v>158</v>
      </c>
    </row>
    <row r="1066" spans="2:57" ht="16.5" customHeight="1" x14ac:dyDescent="0.3">
      <c r="B1066" s="920"/>
      <c r="E1066" s="734" t="s">
        <v>971</v>
      </c>
      <c r="F1066" s="1292" t="s">
        <v>1251</v>
      </c>
      <c r="G1066" s="755" t="s">
        <v>158</v>
      </c>
      <c r="H1066" s="755" t="s">
        <v>158</v>
      </c>
      <c r="I1066" s="755" t="s">
        <v>158</v>
      </c>
      <c r="J1066" s="755" t="s">
        <v>158</v>
      </c>
      <c r="K1066" s="755" t="s">
        <v>158</v>
      </c>
      <c r="L1066" s="755" t="s">
        <v>158</v>
      </c>
      <c r="M1066" s="755" t="s">
        <v>158</v>
      </c>
      <c r="N1066" s="755" t="s">
        <v>158</v>
      </c>
      <c r="O1066" s="755" t="s">
        <v>158</v>
      </c>
      <c r="P1066" s="755" t="s">
        <v>158</v>
      </c>
      <c r="Q1066" s="755" t="s">
        <v>158</v>
      </c>
      <c r="R1066" s="755" t="s">
        <v>158</v>
      </c>
      <c r="S1066" s="755" t="s">
        <v>158</v>
      </c>
      <c r="T1066" s="755" t="s">
        <v>158</v>
      </c>
      <c r="U1066" s="755" t="s">
        <v>158</v>
      </c>
      <c r="V1066" s="755" t="s">
        <v>158</v>
      </c>
      <c r="W1066" s="755" t="s">
        <v>158</v>
      </c>
      <c r="X1066" s="755" t="s">
        <v>158</v>
      </c>
      <c r="Y1066" s="755" t="s">
        <v>158</v>
      </c>
      <c r="Z1066" s="755" t="s">
        <v>158</v>
      </c>
      <c r="AA1066" s="755" t="s">
        <v>158</v>
      </c>
      <c r="AB1066" s="755" t="s">
        <v>158</v>
      </c>
      <c r="AC1066" s="755" t="s">
        <v>158</v>
      </c>
      <c r="AD1066" s="755" t="s">
        <v>158</v>
      </c>
      <c r="AE1066" s="755" t="s">
        <v>158</v>
      </c>
      <c r="AF1066" s="755" t="s">
        <v>158</v>
      </c>
      <c r="AG1066" s="755" t="s">
        <v>158</v>
      </c>
      <c r="AH1066" s="755" t="s">
        <v>158</v>
      </c>
      <c r="AI1066" s="755" t="s">
        <v>158</v>
      </c>
      <c r="AJ1066" s="755" t="s">
        <v>158</v>
      </c>
      <c r="AK1066" s="755" t="s">
        <v>158</v>
      </c>
      <c r="AL1066" s="755" t="s">
        <v>158</v>
      </c>
      <c r="AM1066" s="755" t="s">
        <v>158</v>
      </c>
      <c r="AN1066" s="755" t="s">
        <v>158</v>
      </c>
      <c r="AO1066" s="755" t="s">
        <v>158</v>
      </c>
      <c r="AP1066" s="755" t="s">
        <v>158</v>
      </c>
      <c r="AQ1066" s="755">
        <v>2.488</v>
      </c>
      <c r="AR1066" s="755">
        <v>7.0000000000000001E-3</v>
      </c>
      <c r="AS1066" s="755">
        <v>0.11</v>
      </c>
      <c r="AT1066" s="755">
        <v>2.488</v>
      </c>
      <c r="AU1066" s="755">
        <v>6.0000000000000001E-3</v>
      </c>
      <c r="AV1066" s="755">
        <v>0.109</v>
      </c>
      <c r="AW1066" s="755">
        <v>2.488</v>
      </c>
      <c r="AX1066" s="755">
        <v>5.0000000000000001E-3</v>
      </c>
      <c r="AY1066" s="755">
        <v>0.108</v>
      </c>
      <c r="AZ1066" s="755">
        <v>2.488</v>
      </c>
      <c r="BA1066" s="755">
        <v>4.0000000000000001E-3</v>
      </c>
      <c r="BB1066" s="755">
        <v>0.107</v>
      </c>
      <c r="BC1066" s="755">
        <v>2.4870000000000001</v>
      </c>
      <c r="BD1066" s="755">
        <v>4.0000000000000001E-3</v>
      </c>
      <c r="BE1066" s="755">
        <v>0.106</v>
      </c>
    </row>
    <row r="1067" spans="2:57" ht="16.5" customHeight="1" x14ac:dyDescent="0.3">
      <c r="B1067" s="920"/>
      <c r="E1067" s="756"/>
      <c r="F1067" s="1292" t="s">
        <v>1252</v>
      </c>
      <c r="G1067" s="755" t="s">
        <v>158</v>
      </c>
      <c r="H1067" s="755" t="s">
        <v>158</v>
      </c>
      <c r="I1067" s="755" t="s">
        <v>158</v>
      </c>
      <c r="J1067" s="755" t="s">
        <v>158</v>
      </c>
      <c r="K1067" s="755" t="s">
        <v>158</v>
      </c>
      <c r="L1067" s="755" t="s">
        <v>158</v>
      </c>
      <c r="M1067" s="755" t="s">
        <v>158</v>
      </c>
      <c r="N1067" s="755" t="s">
        <v>158</v>
      </c>
      <c r="O1067" s="755" t="s">
        <v>158</v>
      </c>
      <c r="P1067" s="755" t="s">
        <v>158</v>
      </c>
      <c r="Q1067" s="755" t="s">
        <v>158</v>
      </c>
      <c r="R1067" s="755" t="s">
        <v>158</v>
      </c>
      <c r="S1067" s="755" t="s">
        <v>158</v>
      </c>
      <c r="T1067" s="755" t="s">
        <v>158</v>
      </c>
      <c r="U1067" s="755" t="s">
        <v>158</v>
      </c>
      <c r="V1067" s="755" t="s">
        <v>158</v>
      </c>
      <c r="W1067" s="755" t="s">
        <v>158</v>
      </c>
      <c r="X1067" s="755" t="s">
        <v>158</v>
      </c>
      <c r="Y1067" s="755" t="s">
        <v>158</v>
      </c>
      <c r="Z1067" s="755" t="s">
        <v>158</v>
      </c>
      <c r="AA1067" s="755" t="s">
        <v>158</v>
      </c>
      <c r="AB1067" s="755" t="s">
        <v>158</v>
      </c>
      <c r="AC1067" s="755" t="s">
        <v>158</v>
      </c>
      <c r="AD1067" s="755" t="s">
        <v>158</v>
      </c>
      <c r="AE1067" s="755" t="s">
        <v>158</v>
      </c>
      <c r="AF1067" s="755" t="s">
        <v>158</v>
      </c>
      <c r="AG1067" s="755" t="s">
        <v>158</v>
      </c>
      <c r="AH1067" s="755" t="s">
        <v>158</v>
      </c>
      <c r="AI1067" s="755" t="s">
        <v>158</v>
      </c>
      <c r="AJ1067" s="755" t="s">
        <v>158</v>
      </c>
      <c r="AK1067" s="755" t="s">
        <v>158</v>
      </c>
      <c r="AL1067" s="755" t="s">
        <v>158</v>
      </c>
      <c r="AM1067" s="755" t="s">
        <v>158</v>
      </c>
      <c r="AN1067" s="755" t="s">
        <v>158</v>
      </c>
      <c r="AO1067" s="755" t="s">
        <v>158</v>
      </c>
      <c r="AP1067" s="755" t="s">
        <v>158</v>
      </c>
      <c r="AQ1067" s="755">
        <v>2.4860000000000002</v>
      </c>
      <c r="AR1067" s="755">
        <v>8.0000000000000002E-3</v>
      </c>
      <c r="AS1067" s="755">
        <v>7.0000000000000007E-2</v>
      </c>
      <c r="AT1067" s="755">
        <v>2.4860000000000002</v>
      </c>
      <c r="AU1067" s="755">
        <v>7.0000000000000001E-3</v>
      </c>
      <c r="AV1067" s="755">
        <v>7.0000000000000007E-2</v>
      </c>
      <c r="AW1067" s="755">
        <v>2.4860000000000002</v>
      </c>
      <c r="AX1067" s="755">
        <v>6.0000000000000001E-3</v>
      </c>
      <c r="AY1067" s="755">
        <v>7.3999999999999996E-2</v>
      </c>
      <c r="AZ1067" s="755">
        <v>2.4860000000000002</v>
      </c>
      <c r="BA1067" s="755">
        <v>4.0000000000000001E-3</v>
      </c>
      <c r="BB1067" s="755">
        <v>7.0000000000000007E-2</v>
      </c>
      <c r="BC1067" s="755">
        <v>2.4860000000000002</v>
      </c>
      <c r="BD1067" s="755">
        <v>3.0000000000000001E-3</v>
      </c>
      <c r="BE1067" s="755">
        <v>7.0999999999999994E-2</v>
      </c>
    </row>
    <row r="1068" spans="2:57" ht="16.5" customHeight="1" x14ac:dyDescent="0.3">
      <c r="B1068" s="920"/>
      <c r="E1068" s="756"/>
      <c r="F1068" s="1292" t="s">
        <v>2298</v>
      </c>
      <c r="G1068" s="755" t="s">
        <v>158</v>
      </c>
      <c r="H1068" s="755" t="s">
        <v>158</v>
      </c>
      <c r="I1068" s="755" t="s">
        <v>158</v>
      </c>
      <c r="J1068" s="755" t="s">
        <v>158</v>
      </c>
      <c r="K1068" s="755" t="s">
        <v>158</v>
      </c>
      <c r="L1068" s="755" t="s">
        <v>158</v>
      </c>
      <c r="M1068" s="755" t="s">
        <v>158</v>
      </c>
      <c r="N1068" s="755" t="s">
        <v>158</v>
      </c>
      <c r="O1068" s="755" t="s">
        <v>158</v>
      </c>
      <c r="P1068" s="755" t="s">
        <v>158</v>
      </c>
      <c r="Q1068" s="755" t="s">
        <v>158</v>
      </c>
      <c r="R1068" s="755" t="s">
        <v>158</v>
      </c>
      <c r="S1068" s="755" t="s">
        <v>158</v>
      </c>
      <c r="T1068" s="755" t="s">
        <v>158</v>
      </c>
      <c r="U1068" s="755" t="s">
        <v>158</v>
      </c>
      <c r="V1068" s="755" t="s">
        <v>158</v>
      </c>
      <c r="W1068" s="755" t="s">
        <v>158</v>
      </c>
      <c r="X1068" s="755" t="s">
        <v>158</v>
      </c>
      <c r="Y1068" s="755" t="s">
        <v>158</v>
      </c>
      <c r="Z1068" s="755" t="s">
        <v>158</v>
      </c>
      <c r="AA1068" s="755" t="s">
        <v>158</v>
      </c>
      <c r="AB1068" s="755" t="s">
        <v>158</v>
      </c>
      <c r="AC1068" s="755" t="s">
        <v>158</v>
      </c>
      <c r="AD1068" s="755" t="s">
        <v>158</v>
      </c>
      <c r="AE1068" s="755" t="s">
        <v>158</v>
      </c>
      <c r="AF1068" s="755" t="s">
        <v>158</v>
      </c>
      <c r="AG1068" s="755" t="s">
        <v>158</v>
      </c>
      <c r="AH1068" s="755" t="s">
        <v>158</v>
      </c>
      <c r="AI1068" s="755" t="s">
        <v>158</v>
      </c>
      <c r="AJ1068" s="755" t="s">
        <v>158</v>
      </c>
      <c r="AK1068" s="755" t="s">
        <v>158</v>
      </c>
      <c r="AL1068" s="755" t="s">
        <v>158</v>
      </c>
      <c r="AM1068" s="755" t="s">
        <v>158</v>
      </c>
      <c r="AN1068" s="755" t="s">
        <v>158</v>
      </c>
      <c r="AO1068" s="755" t="s">
        <v>158</v>
      </c>
      <c r="AP1068" s="755" t="s">
        <v>158</v>
      </c>
      <c r="AQ1068" s="755">
        <v>2.4820000000000002</v>
      </c>
      <c r="AR1068" s="755">
        <v>7.3999999999999996E-2</v>
      </c>
      <c r="AS1068" s="755">
        <v>0.109</v>
      </c>
      <c r="AT1068" s="755">
        <v>2.4820000000000002</v>
      </c>
      <c r="AU1068" s="755">
        <v>6.7000000000000004E-2</v>
      </c>
      <c r="AV1068" s="755">
        <v>0.11600000000000001</v>
      </c>
      <c r="AW1068" s="755">
        <v>2.4820000000000002</v>
      </c>
      <c r="AX1068" s="755">
        <v>5.8999999999999997E-2</v>
      </c>
      <c r="AY1068" s="755">
        <v>0.123</v>
      </c>
      <c r="AZ1068" s="755">
        <v>2.4820000000000002</v>
      </c>
      <c r="BA1068" s="755">
        <v>5.5E-2</v>
      </c>
      <c r="BB1068" s="755">
        <v>0.128</v>
      </c>
      <c r="BC1068" s="755">
        <v>2.4820000000000002</v>
      </c>
      <c r="BD1068" s="755">
        <v>4.9000000000000002E-2</v>
      </c>
      <c r="BE1068" s="755">
        <v>0.13400000000000001</v>
      </c>
    </row>
    <row r="1069" spans="2:57" ht="16.5" customHeight="1" x14ac:dyDescent="0.3">
      <c r="B1069" s="920"/>
      <c r="E1069" s="756"/>
      <c r="F1069" s="1292" t="s">
        <v>2301</v>
      </c>
      <c r="G1069" s="755" t="s">
        <v>158</v>
      </c>
      <c r="H1069" s="755" t="s">
        <v>158</v>
      </c>
      <c r="I1069" s="755" t="s">
        <v>158</v>
      </c>
      <c r="J1069" s="755" t="s">
        <v>158</v>
      </c>
      <c r="K1069" s="755" t="s">
        <v>158</v>
      </c>
      <c r="L1069" s="755" t="s">
        <v>158</v>
      </c>
      <c r="M1069" s="755" t="s">
        <v>158</v>
      </c>
      <c r="N1069" s="755" t="s">
        <v>158</v>
      </c>
      <c r="O1069" s="755" t="s">
        <v>158</v>
      </c>
      <c r="P1069" s="755" t="s">
        <v>158</v>
      </c>
      <c r="Q1069" s="755" t="s">
        <v>158</v>
      </c>
      <c r="R1069" s="755" t="s">
        <v>158</v>
      </c>
      <c r="S1069" s="755" t="s">
        <v>158</v>
      </c>
      <c r="T1069" s="755" t="s">
        <v>158</v>
      </c>
      <c r="U1069" s="755" t="s">
        <v>158</v>
      </c>
      <c r="V1069" s="755" t="s">
        <v>158</v>
      </c>
      <c r="W1069" s="755" t="s">
        <v>158</v>
      </c>
      <c r="X1069" s="755" t="s">
        <v>158</v>
      </c>
      <c r="Y1069" s="755" t="s">
        <v>158</v>
      </c>
      <c r="Z1069" s="755" t="s">
        <v>158</v>
      </c>
      <c r="AA1069" s="755" t="s">
        <v>158</v>
      </c>
      <c r="AB1069" s="755" t="s">
        <v>158</v>
      </c>
      <c r="AC1069" s="755" t="s">
        <v>158</v>
      </c>
      <c r="AD1069" s="755" t="s">
        <v>158</v>
      </c>
      <c r="AE1069" s="755" t="s">
        <v>158</v>
      </c>
      <c r="AF1069" s="755" t="s">
        <v>158</v>
      </c>
      <c r="AG1069" s="755" t="s">
        <v>158</v>
      </c>
      <c r="AH1069" s="755" t="s">
        <v>158</v>
      </c>
      <c r="AI1069" s="755" t="s">
        <v>158</v>
      </c>
      <c r="AJ1069" s="755" t="s">
        <v>158</v>
      </c>
      <c r="AK1069" s="755" t="s">
        <v>158</v>
      </c>
      <c r="AL1069" s="755" t="s">
        <v>158</v>
      </c>
      <c r="AM1069" s="755" t="s">
        <v>158</v>
      </c>
      <c r="AN1069" s="755" t="s">
        <v>158</v>
      </c>
      <c r="AO1069" s="755" t="s">
        <v>158</v>
      </c>
      <c r="AP1069" s="755" t="s">
        <v>158</v>
      </c>
      <c r="AQ1069" s="755">
        <v>2.4820000000000002</v>
      </c>
      <c r="AR1069" s="755">
        <v>3.2000000000000001E-2</v>
      </c>
      <c r="AS1069" s="755">
        <v>7.0999999999999994E-2</v>
      </c>
      <c r="AT1069" s="755">
        <v>2.4820000000000002</v>
      </c>
      <c r="AU1069" s="755">
        <v>2.7E-2</v>
      </c>
      <c r="AV1069" s="755">
        <v>7.4999999999999997E-2</v>
      </c>
      <c r="AW1069" s="755">
        <v>2.4820000000000002</v>
      </c>
      <c r="AX1069" s="755">
        <v>2.3E-2</v>
      </c>
      <c r="AY1069" s="755">
        <v>7.8E-2</v>
      </c>
      <c r="AZ1069" s="755">
        <v>2.4820000000000002</v>
      </c>
      <c r="BA1069" s="755">
        <v>1.9E-2</v>
      </c>
      <c r="BB1069" s="755">
        <v>8.3000000000000004E-2</v>
      </c>
      <c r="BC1069" s="755">
        <v>2.4820000000000002</v>
      </c>
      <c r="BD1069" s="755">
        <v>1.4999999999999999E-2</v>
      </c>
      <c r="BE1069" s="755">
        <v>8.6999999999999994E-2</v>
      </c>
    </row>
    <row r="1070" spans="2:57" ht="16.5" customHeight="1" x14ac:dyDescent="0.3">
      <c r="B1070" s="920"/>
      <c r="E1070" s="734" t="s">
        <v>972</v>
      </c>
      <c r="F1070" s="1292" t="s">
        <v>1251</v>
      </c>
      <c r="G1070" s="755" t="s">
        <v>158</v>
      </c>
      <c r="H1070" s="755" t="s">
        <v>158</v>
      </c>
      <c r="I1070" s="755" t="s">
        <v>158</v>
      </c>
      <c r="J1070" s="755" t="s">
        <v>158</v>
      </c>
      <c r="K1070" s="755" t="s">
        <v>158</v>
      </c>
      <c r="L1070" s="755" t="s">
        <v>158</v>
      </c>
      <c r="M1070" s="755" t="s">
        <v>158</v>
      </c>
      <c r="N1070" s="755" t="s">
        <v>158</v>
      </c>
      <c r="O1070" s="755" t="s">
        <v>158</v>
      </c>
      <c r="P1070" s="755" t="s">
        <v>158</v>
      </c>
      <c r="Q1070" s="755" t="s">
        <v>158</v>
      </c>
      <c r="R1070" s="755" t="s">
        <v>158</v>
      </c>
      <c r="S1070" s="755" t="s">
        <v>158</v>
      </c>
      <c r="T1070" s="755" t="s">
        <v>158</v>
      </c>
      <c r="U1070" s="755" t="s">
        <v>158</v>
      </c>
      <c r="V1070" s="755" t="s">
        <v>158</v>
      </c>
      <c r="W1070" s="755" t="s">
        <v>158</v>
      </c>
      <c r="X1070" s="755" t="s">
        <v>158</v>
      </c>
      <c r="Y1070" s="755" t="s">
        <v>158</v>
      </c>
      <c r="Z1070" s="755" t="s">
        <v>158</v>
      </c>
      <c r="AA1070" s="755" t="s">
        <v>158</v>
      </c>
      <c r="AB1070" s="755" t="s">
        <v>158</v>
      </c>
      <c r="AC1070" s="755" t="s">
        <v>158</v>
      </c>
      <c r="AD1070" s="755" t="s">
        <v>158</v>
      </c>
      <c r="AE1070" s="755" t="s">
        <v>158</v>
      </c>
      <c r="AF1070" s="755" t="s">
        <v>158</v>
      </c>
      <c r="AG1070" s="755" t="s">
        <v>158</v>
      </c>
      <c r="AH1070" s="755" t="s">
        <v>158</v>
      </c>
      <c r="AI1070" s="755" t="s">
        <v>158</v>
      </c>
      <c r="AJ1070" s="755" t="s">
        <v>158</v>
      </c>
      <c r="AK1070" s="755" t="s">
        <v>158</v>
      </c>
      <c r="AL1070" s="755" t="s">
        <v>158</v>
      </c>
      <c r="AM1070" s="755" t="s">
        <v>158</v>
      </c>
      <c r="AN1070" s="755" t="s">
        <v>158</v>
      </c>
      <c r="AO1070" s="755" t="s">
        <v>158</v>
      </c>
      <c r="AP1070" s="755" t="s">
        <v>158</v>
      </c>
      <c r="AQ1070" s="755">
        <v>2.4119999999999999</v>
      </c>
      <c r="AR1070" s="755">
        <v>7.0000000000000001E-3</v>
      </c>
      <c r="AS1070" s="755">
        <v>0.11</v>
      </c>
      <c r="AT1070" s="755">
        <v>2.4119999999999999</v>
      </c>
      <c r="AU1070" s="755">
        <v>6.0000000000000001E-3</v>
      </c>
      <c r="AV1070" s="755">
        <v>0.109</v>
      </c>
      <c r="AW1070" s="755">
        <v>2.4119999999999999</v>
      </c>
      <c r="AX1070" s="755">
        <v>5.0000000000000001E-3</v>
      </c>
      <c r="AY1070" s="755">
        <v>0.108</v>
      </c>
      <c r="AZ1070" s="755">
        <v>2.4119999999999999</v>
      </c>
      <c r="BA1070" s="755">
        <v>4.0000000000000001E-3</v>
      </c>
      <c r="BB1070" s="755">
        <v>0.107</v>
      </c>
      <c r="BC1070" s="755">
        <v>2.4119999999999999</v>
      </c>
      <c r="BD1070" s="755">
        <v>4.0000000000000001E-3</v>
      </c>
      <c r="BE1070" s="755">
        <v>0.106</v>
      </c>
    </row>
    <row r="1071" spans="2:57" ht="16.5" customHeight="1" x14ac:dyDescent="0.3">
      <c r="B1071" s="920"/>
      <c r="E1071" s="756"/>
      <c r="F1071" s="1292" t="s">
        <v>1252</v>
      </c>
      <c r="G1071" s="755" t="s">
        <v>158</v>
      </c>
      <c r="H1071" s="755" t="s">
        <v>158</v>
      </c>
      <c r="I1071" s="755" t="s">
        <v>158</v>
      </c>
      <c r="J1071" s="755" t="s">
        <v>158</v>
      </c>
      <c r="K1071" s="755" t="s">
        <v>158</v>
      </c>
      <c r="L1071" s="755" t="s">
        <v>158</v>
      </c>
      <c r="M1071" s="755" t="s">
        <v>158</v>
      </c>
      <c r="N1071" s="755" t="s">
        <v>158</v>
      </c>
      <c r="O1071" s="755" t="s">
        <v>158</v>
      </c>
      <c r="P1071" s="755" t="s">
        <v>158</v>
      </c>
      <c r="Q1071" s="755" t="s">
        <v>158</v>
      </c>
      <c r="R1071" s="755" t="s">
        <v>158</v>
      </c>
      <c r="S1071" s="755" t="s">
        <v>158</v>
      </c>
      <c r="T1071" s="755" t="s">
        <v>158</v>
      </c>
      <c r="U1071" s="755" t="s">
        <v>158</v>
      </c>
      <c r="V1071" s="755" t="s">
        <v>158</v>
      </c>
      <c r="W1071" s="755" t="s">
        <v>158</v>
      </c>
      <c r="X1071" s="755" t="s">
        <v>158</v>
      </c>
      <c r="Y1071" s="755" t="s">
        <v>158</v>
      </c>
      <c r="Z1071" s="755" t="s">
        <v>158</v>
      </c>
      <c r="AA1071" s="755" t="s">
        <v>158</v>
      </c>
      <c r="AB1071" s="755" t="s">
        <v>158</v>
      </c>
      <c r="AC1071" s="755" t="s">
        <v>158</v>
      </c>
      <c r="AD1071" s="755" t="s">
        <v>158</v>
      </c>
      <c r="AE1071" s="755" t="s">
        <v>158</v>
      </c>
      <c r="AF1071" s="755" t="s">
        <v>158</v>
      </c>
      <c r="AG1071" s="755" t="s">
        <v>158</v>
      </c>
      <c r="AH1071" s="755" t="s">
        <v>158</v>
      </c>
      <c r="AI1071" s="755" t="s">
        <v>158</v>
      </c>
      <c r="AJ1071" s="755" t="s">
        <v>158</v>
      </c>
      <c r="AK1071" s="755" t="s">
        <v>158</v>
      </c>
      <c r="AL1071" s="755" t="s">
        <v>158</v>
      </c>
      <c r="AM1071" s="755" t="s">
        <v>158</v>
      </c>
      <c r="AN1071" s="755" t="s">
        <v>158</v>
      </c>
      <c r="AO1071" s="755" t="s">
        <v>158</v>
      </c>
      <c r="AP1071" s="755" t="s">
        <v>158</v>
      </c>
      <c r="AQ1071" s="755">
        <v>2.41</v>
      </c>
      <c r="AR1071" s="755">
        <v>8.0000000000000002E-3</v>
      </c>
      <c r="AS1071" s="755">
        <v>7.0000000000000007E-2</v>
      </c>
      <c r="AT1071" s="755">
        <v>2.41</v>
      </c>
      <c r="AU1071" s="755">
        <v>7.0000000000000001E-3</v>
      </c>
      <c r="AV1071" s="755">
        <v>7.0000000000000007E-2</v>
      </c>
      <c r="AW1071" s="755">
        <v>2.41</v>
      </c>
      <c r="AX1071" s="755">
        <v>6.0000000000000001E-3</v>
      </c>
      <c r="AY1071" s="755">
        <v>7.3999999999999996E-2</v>
      </c>
      <c r="AZ1071" s="755">
        <v>2.41</v>
      </c>
      <c r="BA1071" s="755">
        <v>4.0000000000000001E-3</v>
      </c>
      <c r="BB1071" s="755">
        <v>7.0000000000000007E-2</v>
      </c>
      <c r="BC1071" s="755">
        <v>2.41</v>
      </c>
      <c r="BD1071" s="755">
        <v>3.0000000000000001E-3</v>
      </c>
      <c r="BE1071" s="755">
        <v>7.0999999999999994E-2</v>
      </c>
    </row>
    <row r="1072" spans="2:57" ht="16.5" customHeight="1" x14ac:dyDescent="0.3">
      <c r="B1072" s="920"/>
      <c r="E1072" s="756"/>
      <c r="F1072" s="1292" t="s">
        <v>2298</v>
      </c>
      <c r="G1072" s="755" t="s">
        <v>158</v>
      </c>
      <c r="H1072" s="755" t="s">
        <v>158</v>
      </c>
      <c r="I1072" s="755" t="s">
        <v>158</v>
      </c>
      <c r="J1072" s="755" t="s">
        <v>158</v>
      </c>
      <c r="K1072" s="755" t="s">
        <v>158</v>
      </c>
      <c r="L1072" s="755" t="s">
        <v>158</v>
      </c>
      <c r="M1072" s="755" t="s">
        <v>158</v>
      </c>
      <c r="N1072" s="755" t="s">
        <v>158</v>
      </c>
      <c r="O1072" s="755" t="s">
        <v>158</v>
      </c>
      <c r="P1072" s="755" t="s">
        <v>158</v>
      </c>
      <c r="Q1072" s="755" t="s">
        <v>158</v>
      </c>
      <c r="R1072" s="755" t="s">
        <v>158</v>
      </c>
      <c r="S1072" s="755" t="s">
        <v>158</v>
      </c>
      <c r="T1072" s="755" t="s">
        <v>158</v>
      </c>
      <c r="U1072" s="755" t="s">
        <v>158</v>
      </c>
      <c r="V1072" s="755" t="s">
        <v>158</v>
      </c>
      <c r="W1072" s="755" t="s">
        <v>158</v>
      </c>
      <c r="X1072" s="755" t="s">
        <v>158</v>
      </c>
      <c r="Y1072" s="755" t="s">
        <v>158</v>
      </c>
      <c r="Z1072" s="755" t="s">
        <v>158</v>
      </c>
      <c r="AA1072" s="755" t="s">
        <v>158</v>
      </c>
      <c r="AB1072" s="755" t="s">
        <v>158</v>
      </c>
      <c r="AC1072" s="755" t="s">
        <v>158</v>
      </c>
      <c r="AD1072" s="755" t="s">
        <v>158</v>
      </c>
      <c r="AE1072" s="755" t="s">
        <v>158</v>
      </c>
      <c r="AF1072" s="755" t="s">
        <v>158</v>
      </c>
      <c r="AG1072" s="755" t="s">
        <v>158</v>
      </c>
      <c r="AH1072" s="755" t="s">
        <v>158</v>
      </c>
      <c r="AI1072" s="755" t="s">
        <v>158</v>
      </c>
      <c r="AJ1072" s="755" t="s">
        <v>158</v>
      </c>
      <c r="AK1072" s="755" t="s">
        <v>158</v>
      </c>
      <c r="AL1072" s="755" t="s">
        <v>158</v>
      </c>
      <c r="AM1072" s="755" t="s">
        <v>158</v>
      </c>
      <c r="AN1072" s="755" t="s">
        <v>158</v>
      </c>
      <c r="AO1072" s="755" t="s">
        <v>158</v>
      </c>
      <c r="AP1072" s="755" t="s">
        <v>158</v>
      </c>
      <c r="AQ1072" s="755">
        <v>2.407</v>
      </c>
      <c r="AR1072" s="755">
        <v>7.3999999999999996E-2</v>
      </c>
      <c r="AS1072" s="755">
        <v>0.109</v>
      </c>
      <c r="AT1072" s="755">
        <v>2.407</v>
      </c>
      <c r="AU1072" s="755">
        <v>6.7000000000000004E-2</v>
      </c>
      <c r="AV1072" s="755">
        <v>0.11600000000000001</v>
      </c>
      <c r="AW1072" s="755">
        <v>2.407</v>
      </c>
      <c r="AX1072" s="755">
        <v>5.8999999999999997E-2</v>
      </c>
      <c r="AY1072" s="755">
        <v>0.123</v>
      </c>
      <c r="AZ1072" s="755">
        <v>2.407</v>
      </c>
      <c r="BA1072" s="755">
        <v>5.5E-2</v>
      </c>
      <c r="BB1072" s="755">
        <v>0.128</v>
      </c>
      <c r="BC1072" s="755">
        <v>2.407</v>
      </c>
      <c r="BD1072" s="755">
        <v>4.9000000000000002E-2</v>
      </c>
      <c r="BE1072" s="755">
        <v>0.13400000000000001</v>
      </c>
    </row>
    <row r="1073" spans="2:57" ht="16.5" customHeight="1" x14ac:dyDescent="0.3">
      <c r="B1073" s="920"/>
      <c r="E1073" s="756"/>
      <c r="F1073" s="1292" t="s">
        <v>2301</v>
      </c>
      <c r="G1073" s="755" t="s">
        <v>158</v>
      </c>
      <c r="H1073" s="755" t="s">
        <v>158</v>
      </c>
      <c r="I1073" s="755" t="s">
        <v>158</v>
      </c>
      <c r="J1073" s="755" t="s">
        <v>158</v>
      </c>
      <c r="K1073" s="755" t="s">
        <v>158</v>
      </c>
      <c r="L1073" s="755" t="s">
        <v>158</v>
      </c>
      <c r="M1073" s="755" t="s">
        <v>158</v>
      </c>
      <c r="N1073" s="755" t="s">
        <v>158</v>
      </c>
      <c r="O1073" s="755" t="s">
        <v>158</v>
      </c>
      <c r="P1073" s="755" t="s">
        <v>158</v>
      </c>
      <c r="Q1073" s="755" t="s">
        <v>158</v>
      </c>
      <c r="R1073" s="755" t="s">
        <v>158</v>
      </c>
      <c r="S1073" s="755" t="s">
        <v>158</v>
      </c>
      <c r="T1073" s="755" t="s">
        <v>158</v>
      </c>
      <c r="U1073" s="755" t="s">
        <v>158</v>
      </c>
      <c r="V1073" s="755" t="s">
        <v>158</v>
      </c>
      <c r="W1073" s="755" t="s">
        <v>158</v>
      </c>
      <c r="X1073" s="755" t="s">
        <v>158</v>
      </c>
      <c r="Y1073" s="755" t="s">
        <v>158</v>
      </c>
      <c r="Z1073" s="755" t="s">
        <v>158</v>
      </c>
      <c r="AA1073" s="755" t="s">
        <v>158</v>
      </c>
      <c r="AB1073" s="755" t="s">
        <v>158</v>
      </c>
      <c r="AC1073" s="755" t="s">
        <v>158</v>
      </c>
      <c r="AD1073" s="755" t="s">
        <v>158</v>
      </c>
      <c r="AE1073" s="755" t="s">
        <v>158</v>
      </c>
      <c r="AF1073" s="755" t="s">
        <v>158</v>
      </c>
      <c r="AG1073" s="755" t="s">
        <v>158</v>
      </c>
      <c r="AH1073" s="755" t="s">
        <v>158</v>
      </c>
      <c r="AI1073" s="755" t="s">
        <v>158</v>
      </c>
      <c r="AJ1073" s="755" t="s">
        <v>158</v>
      </c>
      <c r="AK1073" s="755" t="s">
        <v>158</v>
      </c>
      <c r="AL1073" s="755" t="s">
        <v>158</v>
      </c>
      <c r="AM1073" s="755" t="s">
        <v>158</v>
      </c>
      <c r="AN1073" s="755" t="s">
        <v>158</v>
      </c>
      <c r="AO1073" s="755" t="s">
        <v>158</v>
      </c>
      <c r="AP1073" s="755" t="s">
        <v>158</v>
      </c>
      <c r="AQ1073" s="755">
        <v>2.407</v>
      </c>
      <c r="AR1073" s="755">
        <v>3.2000000000000001E-2</v>
      </c>
      <c r="AS1073" s="755">
        <v>7.0999999999999994E-2</v>
      </c>
      <c r="AT1073" s="755">
        <v>2.407</v>
      </c>
      <c r="AU1073" s="755">
        <v>2.7E-2</v>
      </c>
      <c r="AV1073" s="755">
        <v>7.4999999999999997E-2</v>
      </c>
      <c r="AW1073" s="755">
        <v>2.407</v>
      </c>
      <c r="AX1073" s="755">
        <v>2.3E-2</v>
      </c>
      <c r="AY1073" s="755">
        <v>7.8E-2</v>
      </c>
      <c r="AZ1073" s="755">
        <v>2.407</v>
      </c>
      <c r="BA1073" s="755">
        <v>1.9E-2</v>
      </c>
      <c r="BB1073" s="755">
        <v>8.3000000000000004E-2</v>
      </c>
      <c r="BC1073" s="755">
        <v>2.407</v>
      </c>
      <c r="BD1073" s="755">
        <v>1.4999999999999999E-2</v>
      </c>
      <c r="BE1073" s="755">
        <v>8.6999999999999994E-2</v>
      </c>
    </row>
    <row r="1074" spans="2:57" ht="16.5" customHeight="1" x14ac:dyDescent="0.3">
      <c r="B1074" s="920"/>
      <c r="E1074" s="734" t="s">
        <v>973</v>
      </c>
      <c r="F1074" s="1292" t="s">
        <v>1251</v>
      </c>
      <c r="G1074" s="755" t="s">
        <v>158</v>
      </c>
      <c r="H1074" s="755" t="s">
        <v>158</v>
      </c>
      <c r="I1074" s="755" t="s">
        <v>158</v>
      </c>
      <c r="J1074" s="755" t="s">
        <v>158</v>
      </c>
      <c r="K1074" s="755" t="s">
        <v>158</v>
      </c>
      <c r="L1074" s="755" t="s">
        <v>158</v>
      </c>
      <c r="M1074" s="755" t="s">
        <v>158</v>
      </c>
      <c r="N1074" s="755" t="s">
        <v>158</v>
      </c>
      <c r="O1074" s="755" t="s">
        <v>158</v>
      </c>
      <c r="P1074" s="755" t="s">
        <v>158</v>
      </c>
      <c r="Q1074" s="755" t="s">
        <v>158</v>
      </c>
      <c r="R1074" s="755" t="s">
        <v>158</v>
      </c>
      <c r="S1074" s="755" t="s">
        <v>158</v>
      </c>
      <c r="T1074" s="755" t="s">
        <v>158</v>
      </c>
      <c r="U1074" s="755" t="s">
        <v>158</v>
      </c>
      <c r="V1074" s="755" t="s">
        <v>158</v>
      </c>
      <c r="W1074" s="755" t="s">
        <v>158</v>
      </c>
      <c r="X1074" s="755" t="s">
        <v>158</v>
      </c>
      <c r="Y1074" s="755" t="s">
        <v>158</v>
      </c>
      <c r="Z1074" s="755" t="s">
        <v>158</v>
      </c>
      <c r="AA1074" s="755" t="s">
        <v>158</v>
      </c>
      <c r="AB1074" s="755" t="s">
        <v>158</v>
      </c>
      <c r="AC1074" s="755" t="s">
        <v>158</v>
      </c>
      <c r="AD1074" s="755" t="s">
        <v>158</v>
      </c>
      <c r="AE1074" s="755" t="s">
        <v>158</v>
      </c>
      <c r="AF1074" s="755" t="s">
        <v>158</v>
      </c>
      <c r="AG1074" s="755" t="s">
        <v>158</v>
      </c>
      <c r="AH1074" s="755" t="s">
        <v>158</v>
      </c>
      <c r="AI1074" s="755" t="s">
        <v>158</v>
      </c>
      <c r="AJ1074" s="755" t="s">
        <v>158</v>
      </c>
      <c r="AK1074" s="755" t="s">
        <v>158</v>
      </c>
      <c r="AL1074" s="755" t="s">
        <v>158</v>
      </c>
      <c r="AM1074" s="755" t="s">
        <v>158</v>
      </c>
      <c r="AN1074" s="755" t="s">
        <v>158</v>
      </c>
      <c r="AO1074" s="755" t="s">
        <v>158</v>
      </c>
      <c r="AP1074" s="755" t="s">
        <v>158</v>
      </c>
      <c r="AQ1074" s="755">
        <v>2.16</v>
      </c>
      <c r="AR1074" s="755">
        <v>7.0000000000000001E-3</v>
      </c>
      <c r="AS1074" s="755">
        <v>0.11</v>
      </c>
      <c r="AT1074" s="755">
        <v>2.16</v>
      </c>
      <c r="AU1074" s="755">
        <v>6.0000000000000001E-3</v>
      </c>
      <c r="AV1074" s="755">
        <v>0.109</v>
      </c>
      <c r="AW1074" s="755">
        <v>2.16</v>
      </c>
      <c r="AX1074" s="755">
        <v>5.0000000000000001E-3</v>
      </c>
      <c r="AY1074" s="755">
        <v>0.108</v>
      </c>
      <c r="AZ1074" s="755">
        <v>2.16</v>
      </c>
      <c r="BA1074" s="755">
        <v>4.0000000000000001E-3</v>
      </c>
      <c r="BB1074" s="755">
        <v>0.107</v>
      </c>
      <c r="BC1074" s="755">
        <v>2.16</v>
      </c>
      <c r="BD1074" s="755">
        <v>4.0000000000000001E-3</v>
      </c>
      <c r="BE1074" s="755">
        <v>0.106</v>
      </c>
    </row>
    <row r="1075" spans="2:57" ht="16.5" customHeight="1" x14ac:dyDescent="0.3">
      <c r="B1075" s="920"/>
      <c r="E1075" s="756"/>
      <c r="F1075" s="1292" t="s">
        <v>1252</v>
      </c>
      <c r="G1075" s="755" t="s">
        <v>158</v>
      </c>
      <c r="H1075" s="755" t="s">
        <v>158</v>
      </c>
      <c r="I1075" s="755" t="s">
        <v>158</v>
      </c>
      <c r="J1075" s="755" t="s">
        <v>158</v>
      </c>
      <c r="K1075" s="755" t="s">
        <v>158</v>
      </c>
      <c r="L1075" s="755" t="s">
        <v>158</v>
      </c>
      <c r="M1075" s="755" t="s">
        <v>158</v>
      </c>
      <c r="N1075" s="755" t="s">
        <v>158</v>
      </c>
      <c r="O1075" s="755" t="s">
        <v>158</v>
      </c>
      <c r="P1075" s="755" t="s">
        <v>158</v>
      </c>
      <c r="Q1075" s="755" t="s">
        <v>158</v>
      </c>
      <c r="R1075" s="755" t="s">
        <v>158</v>
      </c>
      <c r="S1075" s="755" t="s">
        <v>158</v>
      </c>
      <c r="T1075" s="755" t="s">
        <v>158</v>
      </c>
      <c r="U1075" s="755" t="s">
        <v>158</v>
      </c>
      <c r="V1075" s="755" t="s">
        <v>158</v>
      </c>
      <c r="W1075" s="755" t="s">
        <v>158</v>
      </c>
      <c r="X1075" s="755" t="s">
        <v>158</v>
      </c>
      <c r="Y1075" s="755" t="s">
        <v>158</v>
      </c>
      <c r="Z1075" s="755" t="s">
        <v>158</v>
      </c>
      <c r="AA1075" s="755" t="s">
        <v>158</v>
      </c>
      <c r="AB1075" s="755" t="s">
        <v>158</v>
      </c>
      <c r="AC1075" s="755" t="s">
        <v>158</v>
      </c>
      <c r="AD1075" s="755" t="s">
        <v>158</v>
      </c>
      <c r="AE1075" s="755" t="s">
        <v>158</v>
      </c>
      <c r="AF1075" s="755" t="s">
        <v>158</v>
      </c>
      <c r="AG1075" s="755" t="s">
        <v>158</v>
      </c>
      <c r="AH1075" s="755" t="s">
        <v>158</v>
      </c>
      <c r="AI1075" s="755" t="s">
        <v>158</v>
      </c>
      <c r="AJ1075" s="755" t="s">
        <v>158</v>
      </c>
      <c r="AK1075" s="755" t="s">
        <v>158</v>
      </c>
      <c r="AL1075" s="755" t="s">
        <v>158</v>
      </c>
      <c r="AM1075" s="755" t="s">
        <v>158</v>
      </c>
      <c r="AN1075" s="755" t="s">
        <v>158</v>
      </c>
      <c r="AO1075" s="755" t="s">
        <v>158</v>
      </c>
      <c r="AP1075" s="755" t="s">
        <v>158</v>
      </c>
      <c r="AQ1075" s="755">
        <v>2.1579999999999999</v>
      </c>
      <c r="AR1075" s="755">
        <v>8.0000000000000002E-3</v>
      </c>
      <c r="AS1075" s="755">
        <v>7.0000000000000007E-2</v>
      </c>
      <c r="AT1075" s="755">
        <v>2.1579999999999999</v>
      </c>
      <c r="AU1075" s="755">
        <v>7.0000000000000001E-3</v>
      </c>
      <c r="AV1075" s="755">
        <v>7.0000000000000007E-2</v>
      </c>
      <c r="AW1075" s="755">
        <v>2.1579999999999999</v>
      </c>
      <c r="AX1075" s="755">
        <v>6.0000000000000001E-3</v>
      </c>
      <c r="AY1075" s="755">
        <v>7.3999999999999996E-2</v>
      </c>
      <c r="AZ1075" s="755">
        <v>2.1579999999999999</v>
      </c>
      <c r="BA1075" s="755">
        <v>4.0000000000000001E-3</v>
      </c>
      <c r="BB1075" s="755">
        <v>7.0000000000000007E-2</v>
      </c>
      <c r="BC1075" s="755">
        <v>2.1579999999999999</v>
      </c>
      <c r="BD1075" s="755">
        <v>3.0000000000000001E-3</v>
      </c>
      <c r="BE1075" s="755">
        <v>7.0999999999999994E-2</v>
      </c>
    </row>
    <row r="1076" spans="2:57" ht="16.5" customHeight="1" x14ac:dyDescent="0.3">
      <c r="B1076" s="920"/>
      <c r="E1076" s="756"/>
      <c r="F1076" s="1292" t="s">
        <v>2298</v>
      </c>
      <c r="G1076" s="755" t="s">
        <v>158</v>
      </c>
      <c r="H1076" s="755" t="s">
        <v>158</v>
      </c>
      <c r="I1076" s="755" t="s">
        <v>158</v>
      </c>
      <c r="J1076" s="755" t="s">
        <v>158</v>
      </c>
      <c r="K1076" s="755" t="s">
        <v>158</v>
      </c>
      <c r="L1076" s="755" t="s">
        <v>158</v>
      </c>
      <c r="M1076" s="755" t="s">
        <v>158</v>
      </c>
      <c r="N1076" s="755" t="s">
        <v>158</v>
      </c>
      <c r="O1076" s="755" t="s">
        <v>158</v>
      </c>
      <c r="P1076" s="755" t="s">
        <v>158</v>
      </c>
      <c r="Q1076" s="755" t="s">
        <v>158</v>
      </c>
      <c r="R1076" s="755" t="s">
        <v>158</v>
      </c>
      <c r="S1076" s="755" t="s">
        <v>158</v>
      </c>
      <c r="T1076" s="755" t="s">
        <v>158</v>
      </c>
      <c r="U1076" s="755" t="s">
        <v>158</v>
      </c>
      <c r="V1076" s="755" t="s">
        <v>158</v>
      </c>
      <c r="W1076" s="755" t="s">
        <v>158</v>
      </c>
      <c r="X1076" s="755" t="s">
        <v>158</v>
      </c>
      <c r="Y1076" s="755" t="s">
        <v>158</v>
      </c>
      <c r="Z1076" s="755" t="s">
        <v>158</v>
      </c>
      <c r="AA1076" s="755" t="s">
        <v>158</v>
      </c>
      <c r="AB1076" s="755" t="s">
        <v>158</v>
      </c>
      <c r="AC1076" s="755" t="s">
        <v>158</v>
      </c>
      <c r="AD1076" s="755" t="s">
        <v>158</v>
      </c>
      <c r="AE1076" s="755" t="s">
        <v>158</v>
      </c>
      <c r="AF1076" s="755" t="s">
        <v>158</v>
      </c>
      <c r="AG1076" s="755" t="s">
        <v>158</v>
      </c>
      <c r="AH1076" s="755" t="s">
        <v>158</v>
      </c>
      <c r="AI1076" s="755" t="s">
        <v>158</v>
      </c>
      <c r="AJ1076" s="755" t="s">
        <v>158</v>
      </c>
      <c r="AK1076" s="755" t="s">
        <v>158</v>
      </c>
      <c r="AL1076" s="755" t="s">
        <v>158</v>
      </c>
      <c r="AM1076" s="755" t="s">
        <v>158</v>
      </c>
      <c r="AN1076" s="755" t="s">
        <v>158</v>
      </c>
      <c r="AO1076" s="755" t="s">
        <v>158</v>
      </c>
      <c r="AP1076" s="755" t="s">
        <v>158</v>
      </c>
      <c r="AQ1076" s="755">
        <v>2.1549999999999998</v>
      </c>
      <c r="AR1076" s="755">
        <v>7.3999999999999996E-2</v>
      </c>
      <c r="AS1076" s="755">
        <v>0.109</v>
      </c>
      <c r="AT1076" s="755">
        <v>2.1549999999999998</v>
      </c>
      <c r="AU1076" s="755">
        <v>6.7000000000000004E-2</v>
      </c>
      <c r="AV1076" s="755">
        <v>0.11600000000000001</v>
      </c>
      <c r="AW1076" s="755">
        <v>2.1549999999999998</v>
      </c>
      <c r="AX1076" s="755">
        <v>5.8999999999999997E-2</v>
      </c>
      <c r="AY1076" s="755">
        <v>0.123</v>
      </c>
      <c r="AZ1076" s="755">
        <v>2.1549999999999998</v>
      </c>
      <c r="BA1076" s="755">
        <v>5.5E-2</v>
      </c>
      <c r="BB1076" s="755">
        <v>0.128</v>
      </c>
      <c r="BC1076" s="755">
        <v>2.1549999999999998</v>
      </c>
      <c r="BD1076" s="755">
        <v>4.9000000000000002E-2</v>
      </c>
      <c r="BE1076" s="755">
        <v>0.13400000000000001</v>
      </c>
    </row>
    <row r="1077" spans="2:57" ht="16.5" customHeight="1" x14ac:dyDescent="0.3">
      <c r="B1077" s="920"/>
      <c r="E1077" s="756"/>
      <c r="F1077" s="1292" t="s">
        <v>2301</v>
      </c>
      <c r="G1077" s="755" t="s">
        <v>158</v>
      </c>
      <c r="H1077" s="755" t="s">
        <v>158</v>
      </c>
      <c r="I1077" s="755" t="s">
        <v>158</v>
      </c>
      <c r="J1077" s="755" t="s">
        <v>158</v>
      </c>
      <c r="K1077" s="755" t="s">
        <v>158</v>
      </c>
      <c r="L1077" s="755" t="s">
        <v>158</v>
      </c>
      <c r="M1077" s="755" t="s">
        <v>158</v>
      </c>
      <c r="N1077" s="755" t="s">
        <v>158</v>
      </c>
      <c r="O1077" s="755" t="s">
        <v>158</v>
      </c>
      <c r="P1077" s="755" t="s">
        <v>158</v>
      </c>
      <c r="Q1077" s="755" t="s">
        <v>158</v>
      </c>
      <c r="R1077" s="755" t="s">
        <v>158</v>
      </c>
      <c r="S1077" s="755" t="s">
        <v>158</v>
      </c>
      <c r="T1077" s="755" t="s">
        <v>158</v>
      </c>
      <c r="U1077" s="755" t="s">
        <v>158</v>
      </c>
      <c r="V1077" s="755" t="s">
        <v>158</v>
      </c>
      <c r="W1077" s="755" t="s">
        <v>158</v>
      </c>
      <c r="X1077" s="755" t="s">
        <v>158</v>
      </c>
      <c r="Y1077" s="755" t="s">
        <v>158</v>
      </c>
      <c r="Z1077" s="755" t="s">
        <v>158</v>
      </c>
      <c r="AA1077" s="755" t="s">
        <v>158</v>
      </c>
      <c r="AB1077" s="755" t="s">
        <v>158</v>
      </c>
      <c r="AC1077" s="755" t="s">
        <v>158</v>
      </c>
      <c r="AD1077" s="755" t="s">
        <v>158</v>
      </c>
      <c r="AE1077" s="755" t="s">
        <v>158</v>
      </c>
      <c r="AF1077" s="755" t="s">
        <v>158</v>
      </c>
      <c r="AG1077" s="755" t="s">
        <v>158</v>
      </c>
      <c r="AH1077" s="755" t="s">
        <v>158</v>
      </c>
      <c r="AI1077" s="755" t="s">
        <v>158</v>
      </c>
      <c r="AJ1077" s="755" t="s">
        <v>158</v>
      </c>
      <c r="AK1077" s="755" t="s">
        <v>158</v>
      </c>
      <c r="AL1077" s="755" t="s">
        <v>158</v>
      </c>
      <c r="AM1077" s="755" t="s">
        <v>158</v>
      </c>
      <c r="AN1077" s="755" t="s">
        <v>158</v>
      </c>
      <c r="AO1077" s="755" t="s">
        <v>158</v>
      </c>
      <c r="AP1077" s="755" t="s">
        <v>158</v>
      </c>
      <c r="AQ1077" s="755">
        <v>2.1549999999999998</v>
      </c>
      <c r="AR1077" s="755">
        <v>3.2000000000000001E-2</v>
      </c>
      <c r="AS1077" s="755">
        <v>7.0999999999999994E-2</v>
      </c>
      <c r="AT1077" s="755">
        <v>2.1549999999999998</v>
      </c>
      <c r="AU1077" s="755">
        <v>2.7E-2</v>
      </c>
      <c r="AV1077" s="755">
        <v>7.4999999999999997E-2</v>
      </c>
      <c r="AW1077" s="755">
        <v>2.1549999999999998</v>
      </c>
      <c r="AX1077" s="755">
        <v>2.3E-2</v>
      </c>
      <c r="AY1077" s="755">
        <v>7.8E-2</v>
      </c>
      <c r="AZ1077" s="755">
        <v>2.1549999999999998</v>
      </c>
      <c r="BA1077" s="755">
        <v>1.9E-2</v>
      </c>
      <c r="BB1077" s="755">
        <v>8.3000000000000004E-2</v>
      </c>
      <c r="BC1077" s="755">
        <v>2.1549999999999998</v>
      </c>
      <c r="BD1077" s="755">
        <v>1.4999999999999999E-2</v>
      </c>
      <c r="BE1077" s="755">
        <v>8.6999999999999994E-2</v>
      </c>
    </row>
    <row r="1078" spans="2:57" ht="16.5" customHeight="1" x14ac:dyDescent="0.3">
      <c r="B1078" s="920"/>
      <c r="E1078" s="734" t="s">
        <v>974</v>
      </c>
      <c r="F1078" s="1292" t="s">
        <v>1251</v>
      </c>
      <c r="G1078" s="755" t="s">
        <v>158</v>
      </c>
      <c r="H1078" s="755" t="s">
        <v>158</v>
      </c>
      <c r="I1078" s="755" t="s">
        <v>158</v>
      </c>
      <c r="J1078" s="755" t="s">
        <v>158</v>
      </c>
      <c r="K1078" s="755" t="s">
        <v>158</v>
      </c>
      <c r="L1078" s="755" t="s">
        <v>158</v>
      </c>
      <c r="M1078" s="755" t="s">
        <v>158</v>
      </c>
      <c r="N1078" s="755" t="s">
        <v>158</v>
      </c>
      <c r="O1078" s="755" t="s">
        <v>158</v>
      </c>
      <c r="P1078" s="755" t="s">
        <v>158</v>
      </c>
      <c r="Q1078" s="755" t="s">
        <v>158</v>
      </c>
      <c r="R1078" s="755" t="s">
        <v>158</v>
      </c>
      <c r="S1078" s="755" t="s">
        <v>158</v>
      </c>
      <c r="T1078" s="755" t="s">
        <v>158</v>
      </c>
      <c r="U1078" s="755" t="s">
        <v>158</v>
      </c>
      <c r="V1078" s="755" t="s">
        <v>158</v>
      </c>
      <c r="W1078" s="755" t="s">
        <v>158</v>
      </c>
      <c r="X1078" s="755" t="s">
        <v>158</v>
      </c>
      <c r="Y1078" s="755" t="s">
        <v>158</v>
      </c>
      <c r="Z1078" s="755" t="s">
        <v>158</v>
      </c>
      <c r="AA1078" s="755" t="s">
        <v>158</v>
      </c>
      <c r="AB1078" s="755" t="s">
        <v>158</v>
      </c>
      <c r="AC1078" s="755" t="s">
        <v>158</v>
      </c>
      <c r="AD1078" s="755" t="s">
        <v>158</v>
      </c>
      <c r="AE1078" s="755" t="s">
        <v>158</v>
      </c>
      <c r="AF1078" s="755" t="s">
        <v>158</v>
      </c>
      <c r="AG1078" s="755" t="s">
        <v>158</v>
      </c>
      <c r="AH1078" s="755" t="s">
        <v>158</v>
      </c>
      <c r="AI1078" s="755" t="s">
        <v>158</v>
      </c>
      <c r="AJ1078" s="755" t="s">
        <v>158</v>
      </c>
      <c r="AK1078" s="755" t="s">
        <v>158</v>
      </c>
      <c r="AL1078" s="755" t="s">
        <v>158</v>
      </c>
      <c r="AM1078" s="755" t="s">
        <v>158</v>
      </c>
      <c r="AN1078" s="755" t="s">
        <v>158</v>
      </c>
      <c r="AO1078" s="755" t="s">
        <v>158</v>
      </c>
      <c r="AP1078" s="755" t="s">
        <v>158</v>
      </c>
      <c r="AQ1078" s="755">
        <v>1.9079999999999999</v>
      </c>
      <c r="AR1078" s="755">
        <v>7.0000000000000001E-3</v>
      </c>
      <c r="AS1078" s="755">
        <v>0.11</v>
      </c>
      <c r="AT1078" s="755">
        <v>1.9079999999999999</v>
      </c>
      <c r="AU1078" s="755">
        <v>6.0000000000000001E-3</v>
      </c>
      <c r="AV1078" s="755">
        <v>0.109</v>
      </c>
      <c r="AW1078" s="755">
        <v>1.9079999999999999</v>
      </c>
      <c r="AX1078" s="755">
        <v>5.0000000000000001E-3</v>
      </c>
      <c r="AY1078" s="755">
        <v>0.108</v>
      </c>
      <c r="AZ1078" s="755">
        <v>1.9079999999999999</v>
      </c>
      <c r="BA1078" s="755">
        <v>4.0000000000000001E-3</v>
      </c>
      <c r="BB1078" s="755">
        <v>0.107</v>
      </c>
      <c r="BC1078" s="755">
        <v>1.9079999999999999</v>
      </c>
      <c r="BD1078" s="755">
        <v>4.0000000000000001E-3</v>
      </c>
      <c r="BE1078" s="755">
        <v>0.106</v>
      </c>
    </row>
    <row r="1079" spans="2:57" ht="16.5" customHeight="1" x14ac:dyDescent="0.3">
      <c r="B1079" s="920"/>
      <c r="E1079" s="756"/>
      <c r="F1079" s="1292" t="s">
        <v>1252</v>
      </c>
      <c r="G1079" s="755" t="s">
        <v>158</v>
      </c>
      <c r="H1079" s="755" t="s">
        <v>158</v>
      </c>
      <c r="I1079" s="755" t="s">
        <v>158</v>
      </c>
      <c r="J1079" s="755" t="s">
        <v>158</v>
      </c>
      <c r="K1079" s="755" t="s">
        <v>158</v>
      </c>
      <c r="L1079" s="755" t="s">
        <v>158</v>
      </c>
      <c r="M1079" s="755" t="s">
        <v>158</v>
      </c>
      <c r="N1079" s="755" t="s">
        <v>158</v>
      </c>
      <c r="O1079" s="755" t="s">
        <v>158</v>
      </c>
      <c r="P1079" s="755" t="s">
        <v>158</v>
      </c>
      <c r="Q1079" s="755" t="s">
        <v>158</v>
      </c>
      <c r="R1079" s="755" t="s">
        <v>158</v>
      </c>
      <c r="S1079" s="755" t="s">
        <v>158</v>
      </c>
      <c r="T1079" s="755" t="s">
        <v>158</v>
      </c>
      <c r="U1079" s="755" t="s">
        <v>158</v>
      </c>
      <c r="V1079" s="755" t="s">
        <v>158</v>
      </c>
      <c r="W1079" s="755" t="s">
        <v>158</v>
      </c>
      <c r="X1079" s="755" t="s">
        <v>158</v>
      </c>
      <c r="Y1079" s="755" t="s">
        <v>158</v>
      </c>
      <c r="Z1079" s="755" t="s">
        <v>158</v>
      </c>
      <c r="AA1079" s="755" t="s">
        <v>158</v>
      </c>
      <c r="AB1079" s="755" t="s">
        <v>158</v>
      </c>
      <c r="AC1079" s="755" t="s">
        <v>158</v>
      </c>
      <c r="AD1079" s="755" t="s">
        <v>158</v>
      </c>
      <c r="AE1079" s="755" t="s">
        <v>158</v>
      </c>
      <c r="AF1079" s="755" t="s">
        <v>158</v>
      </c>
      <c r="AG1079" s="755" t="s">
        <v>158</v>
      </c>
      <c r="AH1079" s="755" t="s">
        <v>158</v>
      </c>
      <c r="AI1079" s="755" t="s">
        <v>158</v>
      </c>
      <c r="AJ1079" s="755" t="s">
        <v>158</v>
      </c>
      <c r="AK1079" s="755" t="s">
        <v>158</v>
      </c>
      <c r="AL1079" s="755" t="s">
        <v>158</v>
      </c>
      <c r="AM1079" s="755" t="s">
        <v>158</v>
      </c>
      <c r="AN1079" s="755" t="s">
        <v>158</v>
      </c>
      <c r="AO1079" s="755" t="s">
        <v>158</v>
      </c>
      <c r="AP1079" s="755" t="s">
        <v>158</v>
      </c>
      <c r="AQ1079" s="755">
        <v>1.9059999999999999</v>
      </c>
      <c r="AR1079" s="755">
        <v>8.0000000000000002E-3</v>
      </c>
      <c r="AS1079" s="755">
        <v>7.0000000000000007E-2</v>
      </c>
      <c r="AT1079" s="755">
        <v>1.9059999999999999</v>
      </c>
      <c r="AU1079" s="755">
        <v>7.0000000000000001E-3</v>
      </c>
      <c r="AV1079" s="755">
        <v>7.0000000000000007E-2</v>
      </c>
      <c r="AW1079" s="755">
        <v>1.9059999999999999</v>
      </c>
      <c r="AX1079" s="755">
        <v>6.0000000000000001E-3</v>
      </c>
      <c r="AY1079" s="755">
        <v>7.3999999999999996E-2</v>
      </c>
      <c r="AZ1079" s="755">
        <v>1.9059999999999999</v>
      </c>
      <c r="BA1079" s="755">
        <v>4.0000000000000001E-3</v>
      </c>
      <c r="BB1079" s="755">
        <v>7.0000000000000007E-2</v>
      </c>
      <c r="BC1079" s="755">
        <v>1.9059999999999999</v>
      </c>
      <c r="BD1079" s="755">
        <v>3.0000000000000001E-3</v>
      </c>
      <c r="BE1079" s="755">
        <v>7.0999999999999994E-2</v>
      </c>
    </row>
    <row r="1080" spans="2:57" ht="16.5" customHeight="1" x14ac:dyDescent="0.3">
      <c r="B1080" s="920"/>
      <c r="E1080" s="756"/>
      <c r="F1080" s="1292" t="s">
        <v>2298</v>
      </c>
      <c r="G1080" s="755" t="s">
        <v>158</v>
      </c>
      <c r="H1080" s="755" t="s">
        <v>158</v>
      </c>
      <c r="I1080" s="755" t="s">
        <v>158</v>
      </c>
      <c r="J1080" s="755" t="s">
        <v>158</v>
      </c>
      <c r="K1080" s="755" t="s">
        <v>158</v>
      </c>
      <c r="L1080" s="755" t="s">
        <v>158</v>
      </c>
      <c r="M1080" s="755" t="s">
        <v>158</v>
      </c>
      <c r="N1080" s="755" t="s">
        <v>158</v>
      </c>
      <c r="O1080" s="755" t="s">
        <v>158</v>
      </c>
      <c r="P1080" s="755" t="s">
        <v>158</v>
      </c>
      <c r="Q1080" s="755" t="s">
        <v>158</v>
      </c>
      <c r="R1080" s="755" t="s">
        <v>158</v>
      </c>
      <c r="S1080" s="755" t="s">
        <v>158</v>
      </c>
      <c r="T1080" s="755" t="s">
        <v>158</v>
      </c>
      <c r="U1080" s="755" t="s">
        <v>158</v>
      </c>
      <c r="V1080" s="755" t="s">
        <v>158</v>
      </c>
      <c r="W1080" s="755" t="s">
        <v>158</v>
      </c>
      <c r="X1080" s="755" t="s">
        <v>158</v>
      </c>
      <c r="Y1080" s="755" t="s">
        <v>158</v>
      </c>
      <c r="Z1080" s="755" t="s">
        <v>158</v>
      </c>
      <c r="AA1080" s="755" t="s">
        <v>158</v>
      </c>
      <c r="AB1080" s="755" t="s">
        <v>158</v>
      </c>
      <c r="AC1080" s="755" t="s">
        <v>158</v>
      </c>
      <c r="AD1080" s="755" t="s">
        <v>158</v>
      </c>
      <c r="AE1080" s="755" t="s">
        <v>158</v>
      </c>
      <c r="AF1080" s="755" t="s">
        <v>158</v>
      </c>
      <c r="AG1080" s="755" t="s">
        <v>158</v>
      </c>
      <c r="AH1080" s="755" t="s">
        <v>158</v>
      </c>
      <c r="AI1080" s="755" t="s">
        <v>158</v>
      </c>
      <c r="AJ1080" s="755" t="s">
        <v>158</v>
      </c>
      <c r="AK1080" s="755" t="s">
        <v>158</v>
      </c>
      <c r="AL1080" s="755" t="s">
        <v>158</v>
      </c>
      <c r="AM1080" s="755" t="s">
        <v>158</v>
      </c>
      <c r="AN1080" s="755" t="s">
        <v>158</v>
      </c>
      <c r="AO1080" s="755" t="s">
        <v>158</v>
      </c>
      <c r="AP1080" s="755" t="s">
        <v>158</v>
      </c>
      <c r="AQ1080" s="755">
        <v>1.903</v>
      </c>
      <c r="AR1080" s="755">
        <v>7.3999999999999996E-2</v>
      </c>
      <c r="AS1080" s="755">
        <v>0.109</v>
      </c>
      <c r="AT1080" s="755">
        <v>1.903</v>
      </c>
      <c r="AU1080" s="755">
        <v>6.7000000000000004E-2</v>
      </c>
      <c r="AV1080" s="755">
        <v>0.11600000000000001</v>
      </c>
      <c r="AW1080" s="755">
        <v>1.903</v>
      </c>
      <c r="AX1080" s="755">
        <v>5.8999999999999997E-2</v>
      </c>
      <c r="AY1080" s="755">
        <v>0.123</v>
      </c>
      <c r="AZ1080" s="755">
        <v>1.903</v>
      </c>
      <c r="BA1080" s="755">
        <v>5.5E-2</v>
      </c>
      <c r="BB1080" s="755">
        <v>0.128</v>
      </c>
      <c r="BC1080" s="755">
        <v>1.9019999999999999</v>
      </c>
      <c r="BD1080" s="755">
        <v>4.9000000000000002E-2</v>
      </c>
      <c r="BE1080" s="755">
        <v>0.13400000000000001</v>
      </c>
    </row>
    <row r="1081" spans="2:57" ht="16.5" customHeight="1" x14ac:dyDescent="0.3">
      <c r="B1081" s="920"/>
      <c r="E1081" s="757"/>
      <c r="F1081" s="1292" t="s">
        <v>2301</v>
      </c>
      <c r="G1081" s="755" t="s">
        <v>158</v>
      </c>
      <c r="H1081" s="755" t="s">
        <v>158</v>
      </c>
      <c r="I1081" s="755" t="s">
        <v>158</v>
      </c>
      <c r="J1081" s="755" t="s">
        <v>158</v>
      </c>
      <c r="K1081" s="755" t="s">
        <v>158</v>
      </c>
      <c r="L1081" s="755" t="s">
        <v>158</v>
      </c>
      <c r="M1081" s="755" t="s">
        <v>158</v>
      </c>
      <c r="N1081" s="755" t="s">
        <v>158</v>
      </c>
      <c r="O1081" s="755" t="s">
        <v>158</v>
      </c>
      <c r="P1081" s="755" t="s">
        <v>158</v>
      </c>
      <c r="Q1081" s="755" t="s">
        <v>158</v>
      </c>
      <c r="R1081" s="755" t="s">
        <v>158</v>
      </c>
      <c r="S1081" s="755" t="s">
        <v>158</v>
      </c>
      <c r="T1081" s="755" t="s">
        <v>158</v>
      </c>
      <c r="U1081" s="755" t="s">
        <v>158</v>
      </c>
      <c r="V1081" s="755" t="s">
        <v>158</v>
      </c>
      <c r="W1081" s="755" t="s">
        <v>158</v>
      </c>
      <c r="X1081" s="755" t="s">
        <v>158</v>
      </c>
      <c r="Y1081" s="755" t="s">
        <v>158</v>
      </c>
      <c r="Z1081" s="755" t="s">
        <v>158</v>
      </c>
      <c r="AA1081" s="755" t="s">
        <v>158</v>
      </c>
      <c r="AB1081" s="755" t="s">
        <v>158</v>
      </c>
      <c r="AC1081" s="755" t="s">
        <v>158</v>
      </c>
      <c r="AD1081" s="755" t="s">
        <v>158</v>
      </c>
      <c r="AE1081" s="755" t="s">
        <v>158</v>
      </c>
      <c r="AF1081" s="755" t="s">
        <v>158</v>
      </c>
      <c r="AG1081" s="755" t="s">
        <v>158</v>
      </c>
      <c r="AH1081" s="755" t="s">
        <v>158</v>
      </c>
      <c r="AI1081" s="755" t="s">
        <v>158</v>
      </c>
      <c r="AJ1081" s="755" t="s">
        <v>158</v>
      </c>
      <c r="AK1081" s="755" t="s">
        <v>158</v>
      </c>
      <c r="AL1081" s="755" t="s">
        <v>158</v>
      </c>
      <c r="AM1081" s="755" t="s">
        <v>158</v>
      </c>
      <c r="AN1081" s="755" t="s">
        <v>158</v>
      </c>
      <c r="AO1081" s="755" t="s">
        <v>158</v>
      </c>
      <c r="AP1081" s="755" t="s">
        <v>158</v>
      </c>
      <c r="AQ1081" s="755">
        <v>1.903</v>
      </c>
      <c r="AR1081" s="755">
        <v>3.2000000000000001E-2</v>
      </c>
      <c r="AS1081" s="755">
        <v>7.0999999999999994E-2</v>
      </c>
      <c r="AT1081" s="755">
        <v>1.903</v>
      </c>
      <c r="AU1081" s="755">
        <v>2.7E-2</v>
      </c>
      <c r="AV1081" s="755">
        <v>7.4999999999999997E-2</v>
      </c>
      <c r="AW1081" s="755">
        <v>1.903</v>
      </c>
      <c r="AX1081" s="755">
        <v>2.3E-2</v>
      </c>
      <c r="AY1081" s="755">
        <v>7.8E-2</v>
      </c>
      <c r="AZ1081" s="755">
        <v>1.903</v>
      </c>
      <c r="BA1081" s="755">
        <v>1.9E-2</v>
      </c>
      <c r="BB1081" s="755">
        <v>8.3000000000000004E-2</v>
      </c>
      <c r="BC1081" s="755">
        <v>1.9019999999999999</v>
      </c>
      <c r="BD1081" s="755">
        <v>1.4999999999999999E-2</v>
      </c>
      <c r="BE1081" s="755">
        <v>8.6999999999999994E-2</v>
      </c>
    </row>
    <row r="1082" spans="2:57" ht="16.5" customHeight="1" x14ac:dyDescent="0.3">
      <c r="B1082" s="920"/>
      <c r="E1082" s="734" t="s">
        <v>975</v>
      </c>
      <c r="F1082" s="1292" t="s">
        <v>1251</v>
      </c>
      <c r="G1082" s="755" t="s">
        <v>158</v>
      </c>
      <c r="H1082" s="755" t="s">
        <v>158</v>
      </c>
      <c r="I1082" s="755" t="s">
        <v>158</v>
      </c>
      <c r="J1082" s="755" t="s">
        <v>158</v>
      </c>
      <c r="K1082" s="755" t="s">
        <v>158</v>
      </c>
      <c r="L1082" s="755" t="s">
        <v>158</v>
      </c>
      <c r="M1082" s="755" t="s">
        <v>158</v>
      </c>
      <c r="N1082" s="755" t="s">
        <v>158</v>
      </c>
      <c r="O1082" s="755" t="s">
        <v>158</v>
      </c>
      <c r="P1082" s="755" t="s">
        <v>158</v>
      </c>
      <c r="Q1082" s="755" t="s">
        <v>158</v>
      </c>
      <c r="R1082" s="755" t="s">
        <v>158</v>
      </c>
      <c r="S1082" s="755" t="s">
        <v>158</v>
      </c>
      <c r="T1082" s="755" t="s">
        <v>158</v>
      </c>
      <c r="U1082" s="755" t="s">
        <v>158</v>
      </c>
      <c r="V1082" s="755" t="s">
        <v>158</v>
      </c>
      <c r="W1082" s="755" t="s">
        <v>158</v>
      </c>
      <c r="X1082" s="755" t="s">
        <v>158</v>
      </c>
      <c r="Y1082" s="755" t="s">
        <v>158</v>
      </c>
      <c r="Z1082" s="755" t="s">
        <v>158</v>
      </c>
      <c r="AA1082" s="755" t="s">
        <v>158</v>
      </c>
      <c r="AB1082" s="755" t="s">
        <v>158</v>
      </c>
      <c r="AC1082" s="755" t="s">
        <v>158</v>
      </c>
      <c r="AD1082" s="755" t="s">
        <v>158</v>
      </c>
      <c r="AE1082" s="755" t="s">
        <v>158</v>
      </c>
      <c r="AF1082" s="755" t="s">
        <v>158</v>
      </c>
      <c r="AG1082" s="755" t="s">
        <v>158</v>
      </c>
      <c r="AH1082" s="755" t="s">
        <v>158</v>
      </c>
      <c r="AI1082" s="755" t="s">
        <v>158</v>
      </c>
      <c r="AJ1082" s="755" t="s">
        <v>158</v>
      </c>
      <c r="AK1082" s="755" t="s">
        <v>158</v>
      </c>
      <c r="AL1082" s="755" t="s">
        <v>158</v>
      </c>
      <c r="AM1082" s="755" t="s">
        <v>158</v>
      </c>
      <c r="AN1082" s="755" t="s">
        <v>158</v>
      </c>
      <c r="AO1082" s="755" t="s">
        <v>158</v>
      </c>
      <c r="AP1082" s="755" t="s">
        <v>158</v>
      </c>
      <c r="AQ1082" s="755">
        <v>0.14399999999999999</v>
      </c>
      <c r="AR1082" s="755">
        <v>7.0000000000000001E-3</v>
      </c>
      <c r="AS1082" s="755">
        <v>0.11</v>
      </c>
      <c r="AT1082" s="755">
        <v>0.14399999999999999</v>
      </c>
      <c r="AU1082" s="755">
        <v>6.0000000000000001E-3</v>
      </c>
      <c r="AV1082" s="755">
        <v>0.109</v>
      </c>
      <c r="AW1082" s="755">
        <v>0.14399999999999999</v>
      </c>
      <c r="AX1082" s="755">
        <v>5.0000000000000001E-3</v>
      </c>
      <c r="AY1082" s="755">
        <v>0.108</v>
      </c>
      <c r="AZ1082" s="755">
        <v>0.14399999999999999</v>
      </c>
      <c r="BA1082" s="755">
        <v>4.0000000000000001E-3</v>
      </c>
      <c r="BB1082" s="755">
        <v>0.107</v>
      </c>
      <c r="BC1082" s="755">
        <v>0.14299999999999999</v>
      </c>
      <c r="BD1082" s="755">
        <v>4.0000000000000001E-3</v>
      </c>
      <c r="BE1082" s="755">
        <v>0.106</v>
      </c>
    </row>
    <row r="1083" spans="2:57" ht="16.5" customHeight="1" x14ac:dyDescent="0.3">
      <c r="B1083" s="920"/>
      <c r="E1083" s="756"/>
      <c r="F1083" s="1292" t="s">
        <v>1252</v>
      </c>
      <c r="G1083" s="755" t="s">
        <v>158</v>
      </c>
      <c r="H1083" s="755" t="s">
        <v>158</v>
      </c>
      <c r="I1083" s="755" t="s">
        <v>158</v>
      </c>
      <c r="J1083" s="755" t="s">
        <v>158</v>
      </c>
      <c r="K1083" s="755" t="s">
        <v>158</v>
      </c>
      <c r="L1083" s="755" t="s">
        <v>158</v>
      </c>
      <c r="M1083" s="755" t="s">
        <v>158</v>
      </c>
      <c r="N1083" s="755" t="s">
        <v>158</v>
      </c>
      <c r="O1083" s="755" t="s">
        <v>158</v>
      </c>
      <c r="P1083" s="755" t="s">
        <v>158</v>
      </c>
      <c r="Q1083" s="755" t="s">
        <v>158</v>
      </c>
      <c r="R1083" s="755" t="s">
        <v>158</v>
      </c>
      <c r="S1083" s="755" t="s">
        <v>158</v>
      </c>
      <c r="T1083" s="755" t="s">
        <v>158</v>
      </c>
      <c r="U1083" s="755" t="s">
        <v>158</v>
      </c>
      <c r="V1083" s="755" t="s">
        <v>158</v>
      </c>
      <c r="W1083" s="755" t="s">
        <v>158</v>
      </c>
      <c r="X1083" s="755" t="s">
        <v>158</v>
      </c>
      <c r="Y1083" s="755" t="s">
        <v>158</v>
      </c>
      <c r="Z1083" s="755" t="s">
        <v>158</v>
      </c>
      <c r="AA1083" s="755" t="s">
        <v>158</v>
      </c>
      <c r="AB1083" s="755" t="s">
        <v>158</v>
      </c>
      <c r="AC1083" s="755" t="s">
        <v>158</v>
      </c>
      <c r="AD1083" s="755" t="s">
        <v>158</v>
      </c>
      <c r="AE1083" s="755" t="s">
        <v>158</v>
      </c>
      <c r="AF1083" s="755" t="s">
        <v>158</v>
      </c>
      <c r="AG1083" s="755" t="s">
        <v>158</v>
      </c>
      <c r="AH1083" s="755" t="s">
        <v>158</v>
      </c>
      <c r="AI1083" s="755" t="s">
        <v>158</v>
      </c>
      <c r="AJ1083" s="755" t="s">
        <v>158</v>
      </c>
      <c r="AK1083" s="755" t="s">
        <v>158</v>
      </c>
      <c r="AL1083" s="755" t="s">
        <v>158</v>
      </c>
      <c r="AM1083" s="755" t="s">
        <v>158</v>
      </c>
      <c r="AN1083" s="755" t="s">
        <v>158</v>
      </c>
      <c r="AO1083" s="755" t="s">
        <v>158</v>
      </c>
      <c r="AP1083" s="755" t="s">
        <v>158</v>
      </c>
      <c r="AQ1083" s="755">
        <v>0.14199999999999999</v>
      </c>
      <c r="AR1083" s="755">
        <v>8.0000000000000002E-3</v>
      </c>
      <c r="AS1083" s="755">
        <v>7.0000000000000007E-2</v>
      </c>
      <c r="AT1083" s="755">
        <v>0.14199999999999999</v>
      </c>
      <c r="AU1083" s="755">
        <v>7.0000000000000001E-3</v>
      </c>
      <c r="AV1083" s="755">
        <v>7.0000000000000007E-2</v>
      </c>
      <c r="AW1083" s="755">
        <v>0.14199999999999999</v>
      </c>
      <c r="AX1083" s="755">
        <v>6.0000000000000001E-3</v>
      </c>
      <c r="AY1083" s="755">
        <v>7.3999999999999996E-2</v>
      </c>
      <c r="AZ1083" s="755">
        <v>0.14199999999999999</v>
      </c>
      <c r="BA1083" s="755">
        <v>4.0000000000000001E-3</v>
      </c>
      <c r="BB1083" s="755">
        <v>7.0000000000000007E-2</v>
      </c>
      <c r="BC1083" s="755">
        <v>0.14099999999999999</v>
      </c>
      <c r="BD1083" s="755">
        <v>3.0000000000000001E-3</v>
      </c>
      <c r="BE1083" s="755">
        <v>7.0999999999999994E-2</v>
      </c>
    </row>
    <row r="1084" spans="2:57" ht="16.5" customHeight="1" x14ac:dyDescent="0.3">
      <c r="B1084" s="920"/>
      <c r="E1084" s="756"/>
      <c r="F1084" s="1292" t="s">
        <v>2298</v>
      </c>
      <c r="G1084" s="755" t="s">
        <v>158</v>
      </c>
      <c r="H1084" s="755" t="s">
        <v>158</v>
      </c>
      <c r="I1084" s="755" t="s">
        <v>158</v>
      </c>
      <c r="J1084" s="755" t="s">
        <v>158</v>
      </c>
      <c r="K1084" s="755" t="s">
        <v>158</v>
      </c>
      <c r="L1084" s="755" t="s">
        <v>158</v>
      </c>
      <c r="M1084" s="755" t="s">
        <v>158</v>
      </c>
      <c r="N1084" s="755" t="s">
        <v>158</v>
      </c>
      <c r="O1084" s="755" t="s">
        <v>158</v>
      </c>
      <c r="P1084" s="755" t="s">
        <v>158</v>
      </c>
      <c r="Q1084" s="755" t="s">
        <v>158</v>
      </c>
      <c r="R1084" s="755" t="s">
        <v>158</v>
      </c>
      <c r="S1084" s="755" t="s">
        <v>158</v>
      </c>
      <c r="T1084" s="755" t="s">
        <v>158</v>
      </c>
      <c r="U1084" s="755" t="s">
        <v>158</v>
      </c>
      <c r="V1084" s="755" t="s">
        <v>158</v>
      </c>
      <c r="W1084" s="755" t="s">
        <v>158</v>
      </c>
      <c r="X1084" s="755" t="s">
        <v>158</v>
      </c>
      <c r="Y1084" s="755" t="s">
        <v>158</v>
      </c>
      <c r="Z1084" s="755" t="s">
        <v>158</v>
      </c>
      <c r="AA1084" s="755" t="s">
        <v>158</v>
      </c>
      <c r="AB1084" s="755" t="s">
        <v>158</v>
      </c>
      <c r="AC1084" s="755" t="s">
        <v>158</v>
      </c>
      <c r="AD1084" s="755" t="s">
        <v>158</v>
      </c>
      <c r="AE1084" s="755" t="s">
        <v>158</v>
      </c>
      <c r="AF1084" s="755" t="s">
        <v>158</v>
      </c>
      <c r="AG1084" s="755" t="s">
        <v>158</v>
      </c>
      <c r="AH1084" s="755" t="s">
        <v>158</v>
      </c>
      <c r="AI1084" s="755" t="s">
        <v>158</v>
      </c>
      <c r="AJ1084" s="755" t="s">
        <v>158</v>
      </c>
      <c r="AK1084" s="755" t="s">
        <v>158</v>
      </c>
      <c r="AL1084" s="755" t="s">
        <v>158</v>
      </c>
      <c r="AM1084" s="755" t="s">
        <v>158</v>
      </c>
      <c r="AN1084" s="755" t="s">
        <v>158</v>
      </c>
      <c r="AO1084" s="755" t="s">
        <v>158</v>
      </c>
      <c r="AP1084" s="755" t="s">
        <v>158</v>
      </c>
      <c r="AQ1084" s="755">
        <v>0.13900000000000001</v>
      </c>
      <c r="AR1084" s="755">
        <v>7.3999999999999996E-2</v>
      </c>
      <c r="AS1084" s="755">
        <v>0.109</v>
      </c>
      <c r="AT1084" s="755">
        <v>0.13900000000000001</v>
      </c>
      <c r="AU1084" s="755">
        <v>6.7000000000000004E-2</v>
      </c>
      <c r="AV1084" s="755">
        <v>0.11600000000000001</v>
      </c>
      <c r="AW1084" s="755">
        <v>0.13900000000000001</v>
      </c>
      <c r="AX1084" s="755">
        <v>5.8999999999999997E-2</v>
      </c>
      <c r="AY1084" s="755">
        <v>0.123</v>
      </c>
      <c r="AZ1084" s="755">
        <v>0.13900000000000001</v>
      </c>
      <c r="BA1084" s="755">
        <v>5.5E-2</v>
      </c>
      <c r="BB1084" s="755">
        <v>0.128</v>
      </c>
      <c r="BC1084" s="755">
        <v>0.13800000000000001</v>
      </c>
      <c r="BD1084" s="755">
        <v>4.9000000000000002E-2</v>
      </c>
      <c r="BE1084" s="755">
        <v>0.13400000000000001</v>
      </c>
    </row>
    <row r="1085" spans="2:57" ht="16.5" customHeight="1" x14ac:dyDescent="0.3">
      <c r="B1085" s="920"/>
      <c r="E1085" s="757"/>
      <c r="F1085" s="1292" t="s">
        <v>2301</v>
      </c>
      <c r="G1085" s="755" t="s">
        <v>158</v>
      </c>
      <c r="H1085" s="755" t="s">
        <v>158</v>
      </c>
      <c r="I1085" s="755" t="s">
        <v>158</v>
      </c>
      <c r="J1085" s="755" t="s">
        <v>158</v>
      </c>
      <c r="K1085" s="755" t="s">
        <v>158</v>
      </c>
      <c r="L1085" s="755" t="s">
        <v>158</v>
      </c>
      <c r="M1085" s="755" t="s">
        <v>158</v>
      </c>
      <c r="N1085" s="755" t="s">
        <v>158</v>
      </c>
      <c r="O1085" s="755" t="s">
        <v>158</v>
      </c>
      <c r="P1085" s="755" t="s">
        <v>158</v>
      </c>
      <c r="Q1085" s="755" t="s">
        <v>158</v>
      </c>
      <c r="R1085" s="755" t="s">
        <v>158</v>
      </c>
      <c r="S1085" s="755" t="s">
        <v>158</v>
      </c>
      <c r="T1085" s="755" t="s">
        <v>158</v>
      </c>
      <c r="U1085" s="755" t="s">
        <v>158</v>
      </c>
      <c r="V1085" s="755" t="s">
        <v>158</v>
      </c>
      <c r="W1085" s="755" t="s">
        <v>158</v>
      </c>
      <c r="X1085" s="755" t="s">
        <v>158</v>
      </c>
      <c r="Y1085" s="755" t="s">
        <v>158</v>
      </c>
      <c r="Z1085" s="755" t="s">
        <v>158</v>
      </c>
      <c r="AA1085" s="755" t="s">
        <v>158</v>
      </c>
      <c r="AB1085" s="755" t="s">
        <v>158</v>
      </c>
      <c r="AC1085" s="755" t="s">
        <v>158</v>
      </c>
      <c r="AD1085" s="755" t="s">
        <v>158</v>
      </c>
      <c r="AE1085" s="755" t="s">
        <v>158</v>
      </c>
      <c r="AF1085" s="755" t="s">
        <v>158</v>
      </c>
      <c r="AG1085" s="755" t="s">
        <v>158</v>
      </c>
      <c r="AH1085" s="755" t="s">
        <v>158</v>
      </c>
      <c r="AI1085" s="755" t="s">
        <v>158</v>
      </c>
      <c r="AJ1085" s="755" t="s">
        <v>158</v>
      </c>
      <c r="AK1085" s="755" t="s">
        <v>158</v>
      </c>
      <c r="AL1085" s="755" t="s">
        <v>158</v>
      </c>
      <c r="AM1085" s="755" t="s">
        <v>158</v>
      </c>
      <c r="AN1085" s="755" t="s">
        <v>158</v>
      </c>
      <c r="AO1085" s="755" t="s">
        <v>158</v>
      </c>
      <c r="AP1085" s="755" t="s">
        <v>158</v>
      </c>
      <c r="AQ1085" s="755">
        <v>0.13900000000000001</v>
      </c>
      <c r="AR1085" s="755">
        <v>3.2000000000000001E-2</v>
      </c>
      <c r="AS1085" s="755">
        <v>7.0999999999999994E-2</v>
      </c>
      <c r="AT1085" s="755">
        <v>0.13900000000000001</v>
      </c>
      <c r="AU1085" s="755">
        <v>2.7E-2</v>
      </c>
      <c r="AV1085" s="755">
        <v>7.4999999999999997E-2</v>
      </c>
      <c r="AW1085" s="755">
        <v>0.13900000000000001</v>
      </c>
      <c r="AX1085" s="755">
        <v>2.3E-2</v>
      </c>
      <c r="AY1085" s="755">
        <v>7.8E-2</v>
      </c>
      <c r="AZ1085" s="755">
        <v>0.13900000000000001</v>
      </c>
      <c r="BA1085" s="755">
        <v>1.9E-2</v>
      </c>
      <c r="BB1085" s="755">
        <v>8.3000000000000004E-2</v>
      </c>
      <c r="BC1085" s="755">
        <v>0.13800000000000001</v>
      </c>
      <c r="BD1085" s="755">
        <v>1.4999999999999999E-2</v>
      </c>
      <c r="BE1085" s="755">
        <v>8.6999999999999994E-2</v>
      </c>
    </row>
    <row r="1086" spans="2:57" ht="16.5" customHeight="1" x14ac:dyDescent="0.3">
      <c r="B1086" s="920"/>
      <c r="E1086" s="735" t="s">
        <v>509</v>
      </c>
      <c r="F1086" s="1292" t="s">
        <v>1251</v>
      </c>
      <c r="G1086" s="755">
        <v>1.6519999999999999</v>
      </c>
      <c r="H1086" s="755">
        <v>0.255</v>
      </c>
      <c r="I1086" s="755">
        <v>7.9000000000000001E-2</v>
      </c>
      <c r="J1086" s="755">
        <v>1.6519999999999999</v>
      </c>
      <c r="K1086" s="755">
        <v>0.255</v>
      </c>
      <c r="L1086" s="755">
        <v>7.8E-2</v>
      </c>
      <c r="M1086" s="755">
        <v>1.6519999999999999</v>
      </c>
      <c r="N1086" s="755">
        <v>0.255</v>
      </c>
      <c r="O1086" s="755">
        <v>7.8E-2</v>
      </c>
      <c r="P1086" s="755">
        <v>1.6519999999999999</v>
      </c>
      <c r="Q1086" s="755">
        <v>0.253</v>
      </c>
      <c r="R1086" s="755">
        <v>7.9000000000000001E-2</v>
      </c>
      <c r="S1086" s="755">
        <v>1.6519999999999999</v>
      </c>
      <c r="T1086" s="755">
        <v>0.25600000000000001</v>
      </c>
      <c r="U1086" s="755">
        <v>7.9000000000000001E-2</v>
      </c>
      <c r="V1086" s="755">
        <v>1.6519999999999999</v>
      </c>
      <c r="W1086" s="755">
        <v>0.252</v>
      </c>
      <c r="X1086" s="755">
        <v>7.6999999999999999E-2</v>
      </c>
      <c r="Y1086" s="755">
        <v>1.6519999999999999</v>
      </c>
      <c r="Z1086" s="755">
        <v>0.251</v>
      </c>
      <c r="AA1086" s="755">
        <v>7.4999999999999997E-2</v>
      </c>
      <c r="AB1086" s="755">
        <v>1.6519999999999999</v>
      </c>
      <c r="AC1086" s="755">
        <v>0.25</v>
      </c>
      <c r="AD1086" s="755">
        <v>7.0999999999999994E-2</v>
      </c>
      <c r="AE1086" s="755">
        <v>1.6519999999999999</v>
      </c>
      <c r="AF1086" s="755">
        <v>0.20599999999999999</v>
      </c>
      <c r="AG1086" s="755">
        <v>2.5999999999999999E-2</v>
      </c>
      <c r="AH1086" s="755">
        <v>1.6519999999999999</v>
      </c>
      <c r="AI1086" s="755">
        <v>0.20499999999999999</v>
      </c>
      <c r="AJ1086" s="755">
        <v>2.4E-2</v>
      </c>
      <c r="AK1086" s="755">
        <v>1.6519999999999999</v>
      </c>
      <c r="AL1086" s="755">
        <v>0.20599999999999999</v>
      </c>
      <c r="AM1086" s="755">
        <v>2.4E-2</v>
      </c>
      <c r="AN1086" s="755">
        <v>1.6519999999999999</v>
      </c>
      <c r="AO1086" s="755">
        <v>0.20399999999999999</v>
      </c>
      <c r="AP1086" s="755">
        <v>2.1999999999999999E-2</v>
      </c>
      <c r="AQ1086" s="755">
        <v>1.6519999999999999</v>
      </c>
      <c r="AR1086" s="755">
        <v>0.20499999999999999</v>
      </c>
      <c r="AS1086" s="755">
        <v>1.4999999999999999E-2</v>
      </c>
      <c r="AT1086" s="755">
        <v>1.6519999999999999</v>
      </c>
      <c r="AU1086" s="755">
        <v>0.20200000000000001</v>
      </c>
      <c r="AV1086" s="755">
        <v>1.4E-2</v>
      </c>
      <c r="AW1086" s="755">
        <v>1.6519999999999999</v>
      </c>
      <c r="AX1086" s="755">
        <v>0.20200000000000001</v>
      </c>
      <c r="AY1086" s="755">
        <v>1.4E-2</v>
      </c>
      <c r="AZ1086" s="755">
        <v>1.6519999999999999</v>
      </c>
      <c r="BA1086" s="755">
        <v>0.20300000000000001</v>
      </c>
      <c r="BB1086" s="755">
        <v>1.4E-2</v>
      </c>
      <c r="BC1086" s="755">
        <v>1.6519999999999999</v>
      </c>
      <c r="BD1086" s="755">
        <v>0.2</v>
      </c>
      <c r="BE1086" s="755">
        <v>1.4E-2</v>
      </c>
    </row>
    <row r="1087" spans="2:57" ht="16.5" customHeight="1" x14ac:dyDescent="0.3">
      <c r="B1087" s="920"/>
      <c r="E1087" s="734" t="s">
        <v>652</v>
      </c>
      <c r="F1087" s="1292" t="s">
        <v>1251</v>
      </c>
      <c r="G1087" s="755">
        <v>2.7389999999999999</v>
      </c>
      <c r="H1087" s="755">
        <v>1.1160000000000001</v>
      </c>
      <c r="I1087" s="755">
        <v>3.3000000000000002E-2</v>
      </c>
      <c r="J1087" s="755">
        <v>2.742</v>
      </c>
      <c r="K1087" s="755">
        <v>1.1160000000000001</v>
      </c>
      <c r="L1087" s="755">
        <v>3.3000000000000002E-2</v>
      </c>
      <c r="M1087" s="755">
        <v>2.7170000000000001</v>
      </c>
      <c r="N1087" s="755">
        <v>1.1160000000000001</v>
      </c>
      <c r="O1087" s="755">
        <v>3.3000000000000002E-2</v>
      </c>
      <c r="P1087" s="755">
        <v>2.7410000000000001</v>
      </c>
      <c r="Q1087" s="755">
        <v>1.1160000000000001</v>
      </c>
      <c r="R1087" s="755">
        <v>3.3000000000000002E-2</v>
      </c>
      <c r="S1087" s="755">
        <v>2.746</v>
      </c>
      <c r="T1087" s="755">
        <v>1.1160000000000001</v>
      </c>
      <c r="U1087" s="755">
        <v>3.3000000000000002E-2</v>
      </c>
      <c r="V1087" s="755">
        <v>2.726</v>
      </c>
      <c r="W1087" s="755">
        <v>1.1160000000000001</v>
      </c>
      <c r="X1087" s="755">
        <v>3.3000000000000002E-2</v>
      </c>
      <c r="Y1087" s="755">
        <v>2.7160000000000002</v>
      </c>
      <c r="Z1087" s="755">
        <v>1.1160000000000001</v>
      </c>
      <c r="AA1087" s="755">
        <v>3.3000000000000002E-2</v>
      </c>
      <c r="AB1087" s="755">
        <v>2.7160000000000002</v>
      </c>
      <c r="AC1087" s="755">
        <v>1.1160000000000001</v>
      </c>
      <c r="AD1087" s="755">
        <v>3.3000000000000002E-2</v>
      </c>
      <c r="AE1087" s="755">
        <v>2.7</v>
      </c>
      <c r="AF1087" s="755">
        <v>1.08</v>
      </c>
      <c r="AG1087" s="755">
        <v>3.3000000000000002E-2</v>
      </c>
      <c r="AH1087" s="755">
        <v>2.7080000000000002</v>
      </c>
      <c r="AI1087" s="755">
        <v>1.085</v>
      </c>
      <c r="AJ1087" s="755">
        <v>3.3000000000000002E-2</v>
      </c>
      <c r="AK1087" s="755">
        <v>2.7080000000000002</v>
      </c>
      <c r="AL1087" s="755">
        <v>1.0960000000000001</v>
      </c>
      <c r="AM1087" s="755">
        <v>3.3000000000000002E-2</v>
      </c>
      <c r="AN1087" s="755">
        <v>2.714</v>
      </c>
      <c r="AO1087" s="755">
        <v>1.081</v>
      </c>
      <c r="AP1087" s="755">
        <v>3.3000000000000002E-2</v>
      </c>
      <c r="AQ1087" s="755">
        <v>2.7</v>
      </c>
      <c r="AR1087" s="755">
        <v>1.111</v>
      </c>
      <c r="AS1087" s="755">
        <v>3.3000000000000002E-2</v>
      </c>
      <c r="AT1087" s="755">
        <v>2.7250000000000001</v>
      </c>
      <c r="AU1087" s="755">
        <v>1.0980000000000001</v>
      </c>
      <c r="AV1087" s="755">
        <v>3.2000000000000001E-2</v>
      </c>
      <c r="AW1087" s="755">
        <v>2.726</v>
      </c>
      <c r="AX1087" s="755">
        <v>1.099</v>
      </c>
      <c r="AY1087" s="755">
        <v>3.1E-2</v>
      </c>
      <c r="AZ1087" s="755">
        <v>2.7160000000000002</v>
      </c>
      <c r="BA1087" s="755">
        <v>1.1080000000000001</v>
      </c>
      <c r="BB1087" s="755">
        <v>0.03</v>
      </c>
      <c r="BC1087" s="755">
        <v>2.7160000000000002</v>
      </c>
      <c r="BD1087" s="755">
        <v>1.0680000000000001</v>
      </c>
      <c r="BE1087" s="755">
        <v>2.9000000000000001E-2</v>
      </c>
    </row>
    <row r="1088" spans="2:57" ht="16.5" customHeight="1" x14ac:dyDescent="0.3">
      <c r="B1088" s="920"/>
      <c r="E1088" s="1391"/>
      <c r="F1088" s="1292" t="s">
        <v>2326</v>
      </c>
      <c r="G1088" s="755">
        <v>2.7389999999999999</v>
      </c>
      <c r="H1088" s="755" t="s">
        <v>158</v>
      </c>
      <c r="I1088" s="755" t="s">
        <v>158</v>
      </c>
      <c r="J1088" s="755">
        <v>2.742</v>
      </c>
      <c r="K1088" s="755" t="s">
        <v>158</v>
      </c>
      <c r="L1088" s="755" t="s">
        <v>158</v>
      </c>
      <c r="M1088" s="755">
        <v>2.7170000000000001</v>
      </c>
      <c r="N1088" s="755" t="s">
        <v>158</v>
      </c>
      <c r="O1088" s="755" t="s">
        <v>158</v>
      </c>
      <c r="P1088" s="755">
        <v>2.7410000000000001</v>
      </c>
      <c r="Q1088" s="755" t="s">
        <v>158</v>
      </c>
      <c r="R1088" s="755" t="s">
        <v>158</v>
      </c>
      <c r="S1088" s="755">
        <v>2.746</v>
      </c>
      <c r="T1088" s="755" t="s">
        <v>158</v>
      </c>
      <c r="U1088" s="755" t="s">
        <v>158</v>
      </c>
      <c r="V1088" s="755">
        <v>2.726</v>
      </c>
      <c r="W1088" s="755" t="s">
        <v>158</v>
      </c>
      <c r="X1088" s="755" t="s">
        <v>158</v>
      </c>
      <c r="Y1088" s="755">
        <v>2.7160000000000002</v>
      </c>
      <c r="Z1088" s="755" t="s">
        <v>158</v>
      </c>
      <c r="AA1088" s="755" t="s">
        <v>158</v>
      </c>
      <c r="AB1088" s="755">
        <v>2.7160000000000002</v>
      </c>
      <c r="AC1088" s="755" t="s">
        <v>158</v>
      </c>
      <c r="AD1088" s="755" t="s">
        <v>158</v>
      </c>
      <c r="AE1088" s="755">
        <v>2.7</v>
      </c>
      <c r="AF1088" s="755" t="s">
        <v>158</v>
      </c>
      <c r="AG1088" s="755" t="s">
        <v>158</v>
      </c>
      <c r="AH1088" s="755">
        <v>2.7080000000000002</v>
      </c>
      <c r="AI1088" s="755" t="s">
        <v>158</v>
      </c>
      <c r="AJ1088" s="755" t="s">
        <v>158</v>
      </c>
      <c r="AK1088" s="755">
        <v>2.7080000000000002</v>
      </c>
      <c r="AL1088" s="755" t="s">
        <v>158</v>
      </c>
      <c r="AM1088" s="755" t="s">
        <v>158</v>
      </c>
      <c r="AN1088" s="755">
        <v>2.714</v>
      </c>
      <c r="AO1088" s="755" t="s">
        <v>158</v>
      </c>
      <c r="AP1088" s="755" t="s">
        <v>158</v>
      </c>
      <c r="AQ1088" s="755">
        <v>2.7</v>
      </c>
      <c r="AR1088" s="755" t="s">
        <v>158</v>
      </c>
      <c r="AS1088" s="755" t="s">
        <v>158</v>
      </c>
      <c r="AT1088" s="755">
        <v>2.7250000000000001</v>
      </c>
      <c r="AU1088" s="755" t="s">
        <v>158</v>
      </c>
      <c r="AV1088" s="755" t="s">
        <v>158</v>
      </c>
      <c r="AW1088" s="755">
        <v>2.726</v>
      </c>
      <c r="AX1088" s="755" t="s">
        <v>158</v>
      </c>
      <c r="AY1088" s="755" t="s">
        <v>158</v>
      </c>
      <c r="AZ1088" s="755">
        <v>2.7160000000000002</v>
      </c>
      <c r="BA1088" s="755" t="s">
        <v>158</v>
      </c>
      <c r="BB1088" s="755" t="s">
        <v>158</v>
      </c>
      <c r="BC1088" s="755">
        <v>2.7160000000000002</v>
      </c>
      <c r="BD1088" s="755" t="s">
        <v>158</v>
      </c>
      <c r="BE1088" s="755" t="s">
        <v>158</v>
      </c>
    </row>
    <row r="1089" spans="2:57" ht="16.5" customHeight="1" x14ac:dyDescent="0.3">
      <c r="B1089" s="920"/>
      <c r="E1089" s="1294"/>
      <c r="F1089" s="1292" t="s">
        <v>2301</v>
      </c>
      <c r="G1089" s="755">
        <v>2.7389999999999999</v>
      </c>
      <c r="H1089" s="755">
        <v>3.9209999999999998</v>
      </c>
      <c r="I1089" s="755">
        <v>0</v>
      </c>
      <c r="J1089" s="755">
        <v>2.742</v>
      </c>
      <c r="K1089" s="755">
        <v>3.1850000000000001</v>
      </c>
      <c r="L1089" s="755">
        <v>0</v>
      </c>
      <c r="M1089" s="755">
        <v>2.7170000000000001</v>
      </c>
      <c r="N1089" s="755">
        <v>3.1179999999999999</v>
      </c>
      <c r="O1089" s="755">
        <v>0</v>
      </c>
      <c r="P1089" s="755">
        <v>2.7410000000000001</v>
      </c>
      <c r="Q1089" s="755">
        <v>2.4609999999999999</v>
      </c>
      <c r="R1089" s="755">
        <v>0</v>
      </c>
      <c r="S1089" s="755">
        <v>2.746</v>
      </c>
      <c r="T1089" s="755">
        <v>2.452</v>
      </c>
      <c r="U1089" s="755">
        <v>0</v>
      </c>
      <c r="V1089" s="755">
        <v>2.726</v>
      </c>
      <c r="W1089" s="755">
        <v>2.419</v>
      </c>
      <c r="X1089" s="755">
        <v>0</v>
      </c>
      <c r="Y1089" s="755">
        <v>2.7160000000000002</v>
      </c>
      <c r="Z1089" s="755">
        <v>2.4119999999999999</v>
      </c>
      <c r="AA1089" s="755">
        <v>0</v>
      </c>
      <c r="AB1089" s="755">
        <v>2.7160000000000002</v>
      </c>
      <c r="AC1089" s="755">
        <v>2.3959999999999999</v>
      </c>
      <c r="AD1089" s="755">
        <v>0</v>
      </c>
      <c r="AE1089" s="755">
        <v>2.7</v>
      </c>
      <c r="AF1089" s="755">
        <v>2.355</v>
      </c>
      <c r="AG1089" s="755">
        <v>0</v>
      </c>
      <c r="AH1089" s="755">
        <v>2.7080000000000002</v>
      </c>
      <c r="AI1089" s="755">
        <v>2.375</v>
      </c>
      <c r="AJ1089" s="755">
        <v>0</v>
      </c>
      <c r="AK1089" s="755">
        <v>2.7080000000000002</v>
      </c>
      <c r="AL1089" s="755">
        <v>2.37</v>
      </c>
      <c r="AM1089" s="755">
        <v>0</v>
      </c>
      <c r="AN1089" s="755">
        <v>2.714</v>
      </c>
      <c r="AO1089" s="755">
        <v>2.38</v>
      </c>
      <c r="AP1089" s="755">
        <v>0</v>
      </c>
      <c r="AQ1089" s="755">
        <v>2.7</v>
      </c>
      <c r="AR1089" s="755">
        <v>2.4249999999999998</v>
      </c>
      <c r="AS1089" s="755">
        <v>0</v>
      </c>
      <c r="AT1089" s="755">
        <v>2.7250000000000001</v>
      </c>
      <c r="AU1089" s="755">
        <v>2.4489999999999998</v>
      </c>
      <c r="AV1089" s="755">
        <v>0</v>
      </c>
      <c r="AW1089" s="755">
        <v>2.726</v>
      </c>
      <c r="AX1089" s="755">
        <v>2.4620000000000002</v>
      </c>
      <c r="AY1089" s="755">
        <v>0</v>
      </c>
      <c r="AZ1089" s="755">
        <v>2.7160000000000002</v>
      </c>
      <c r="BA1089" s="755">
        <v>2.4449999999999998</v>
      </c>
      <c r="BB1089" s="755">
        <v>0</v>
      </c>
      <c r="BC1089" s="755">
        <v>2.7160000000000002</v>
      </c>
      <c r="BD1089" s="755">
        <v>2.448</v>
      </c>
      <c r="BE1089" s="755">
        <v>0</v>
      </c>
    </row>
    <row r="1090" spans="2:57" ht="16.5" customHeight="1" x14ac:dyDescent="0.3">
      <c r="B1090" s="920"/>
      <c r="E1090" s="735" t="s">
        <v>2302</v>
      </c>
      <c r="F1090" s="735" t="s">
        <v>2326</v>
      </c>
      <c r="G1090" s="755">
        <v>2.7389999999999999</v>
      </c>
      <c r="H1090" s="755" t="s">
        <v>158</v>
      </c>
      <c r="I1090" s="755" t="s">
        <v>158</v>
      </c>
      <c r="J1090" s="755">
        <v>2.742</v>
      </c>
      <c r="K1090" s="755" t="s">
        <v>158</v>
      </c>
      <c r="L1090" s="755" t="s">
        <v>158</v>
      </c>
      <c r="M1090" s="755">
        <v>2.7170000000000001</v>
      </c>
      <c r="N1090" s="755" t="s">
        <v>158</v>
      </c>
      <c r="O1090" s="755" t="s">
        <v>158</v>
      </c>
      <c r="P1090" s="755">
        <v>2.7410000000000001</v>
      </c>
      <c r="Q1090" s="755" t="s">
        <v>158</v>
      </c>
      <c r="R1090" s="755" t="s">
        <v>158</v>
      </c>
      <c r="S1090" s="755">
        <v>2.746</v>
      </c>
      <c r="T1090" s="755" t="s">
        <v>158</v>
      </c>
      <c r="U1090" s="755" t="s">
        <v>158</v>
      </c>
      <c r="V1090" s="755">
        <v>2.726</v>
      </c>
      <c r="W1090" s="755" t="s">
        <v>158</v>
      </c>
      <c r="X1090" s="755" t="s">
        <v>158</v>
      </c>
      <c r="Y1090" s="755">
        <v>2.7160000000000002</v>
      </c>
      <c r="Z1090" s="755" t="s">
        <v>158</v>
      </c>
      <c r="AA1090" s="755" t="s">
        <v>158</v>
      </c>
      <c r="AB1090" s="755">
        <v>2.7160000000000002</v>
      </c>
      <c r="AC1090" s="755" t="s">
        <v>158</v>
      </c>
      <c r="AD1090" s="755" t="s">
        <v>158</v>
      </c>
      <c r="AE1090" s="755">
        <v>2.7</v>
      </c>
      <c r="AF1090" s="755" t="s">
        <v>158</v>
      </c>
      <c r="AG1090" s="755" t="s">
        <v>158</v>
      </c>
      <c r="AH1090" s="755">
        <v>2.7080000000000002</v>
      </c>
      <c r="AI1090" s="755" t="s">
        <v>158</v>
      </c>
      <c r="AJ1090" s="755" t="s">
        <v>158</v>
      </c>
      <c r="AK1090" s="755">
        <v>2.7080000000000002</v>
      </c>
      <c r="AL1090" s="755" t="s">
        <v>158</v>
      </c>
      <c r="AM1090" s="755" t="s">
        <v>158</v>
      </c>
      <c r="AN1090" s="755">
        <v>2.714</v>
      </c>
      <c r="AO1090" s="755" t="s">
        <v>158</v>
      </c>
      <c r="AP1090" s="755" t="s">
        <v>158</v>
      </c>
      <c r="AQ1090" s="755">
        <v>2.7</v>
      </c>
      <c r="AR1090" s="755" t="s">
        <v>158</v>
      </c>
      <c r="AS1090" s="755" t="s">
        <v>158</v>
      </c>
      <c r="AT1090" s="755">
        <v>2.7250000000000001</v>
      </c>
      <c r="AU1090" s="755" t="s">
        <v>158</v>
      </c>
      <c r="AV1090" s="755" t="s">
        <v>158</v>
      </c>
      <c r="AW1090" s="755">
        <v>2.726</v>
      </c>
      <c r="AX1090" s="755" t="s">
        <v>158</v>
      </c>
      <c r="AY1090" s="755" t="s">
        <v>158</v>
      </c>
      <c r="AZ1090" s="755">
        <v>2.7160000000000002</v>
      </c>
      <c r="BA1090" s="755" t="s">
        <v>158</v>
      </c>
      <c r="BB1090" s="755" t="s">
        <v>158</v>
      </c>
      <c r="BC1090" s="755">
        <v>2.7160000000000002</v>
      </c>
      <c r="BD1090" s="755" t="s">
        <v>158</v>
      </c>
      <c r="BE1090" s="755" t="s">
        <v>158</v>
      </c>
    </row>
    <row r="1091" spans="2:57" ht="16.5" customHeight="1" x14ac:dyDescent="0.3">
      <c r="B1091" s="920"/>
      <c r="E1091" s="734" t="s">
        <v>2327</v>
      </c>
      <c r="F1091" s="1400" t="s">
        <v>1251</v>
      </c>
      <c r="G1091" s="755">
        <v>0.26</v>
      </c>
      <c r="H1091" s="755" t="s">
        <v>158</v>
      </c>
      <c r="I1091" s="755" t="s">
        <v>158</v>
      </c>
      <c r="J1091" s="755">
        <v>0.26</v>
      </c>
      <c r="K1091" s="755" t="s">
        <v>158</v>
      </c>
      <c r="L1091" s="755" t="s">
        <v>158</v>
      </c>
      <c r="M1091" s="755">
        <v>0.26</v>
      </c>
      <c r="N1091" s="755" t="s">
        <v>158</v>
      </c>
      <c r="O1091" s="755" t="s">
        <v>158</v>
      </c>
      <c r="P1091" s="755">
        <v>0.26</v>
      </c>
      <c r="Q1091" s="755" t="s">
        <v>158</v>
      </c>
      <c r="R1091" s="755" t="s">
        <v>158</v>
      </c>
      <c r="S1091" s="755">
        <v>0.26</v>
      </c>
      <c r="T1091" s="755" t="s">
        <v>158</v>
      </c>
      <c r="U1091" s="755" t="s">
        <v>158</v>
      </c>
      <c r="V1091" s="755">
        <v>0.26</v>
      </c>
      <c r="W1091" s="755" t="s">
        <v>158</v>
      </c>
      <c r="X1091" s="755" t="s">
        <v>158</v>
      </c>
      <c r="Y1091" s="755">
        <v>0.26</v>
      </c>
      <c r="Z1091" s="755" t="s">
        <v>158</v>
      </c>
      <c r="AA1091" s="755" t="s">
        <v>158</v>
      </c>
      <c r="AB1091" s="755">
        <v>0.26</v>
      </c>
      <c r="AC1091" s="755" t="s">
        <v>158</v>
      </c>
      <c r="AD1091" s="755" t="s">
        <v>158</v>
      </c>
      <c r="AE1091" s="755">
        <v>0.26</v>
      </c>
      <c r="AF1091" s="755" t="s">
        <v>158</v>
      </c>
      <c r="AG1091" s="755" t="s">
        <v>158</v>
      </c>
      <c r="AH1091" s="755">
        <v>0.26</v>
      </c>
      <c r="AI1091" s="755" t="s">
        <v>158</v>
      </c>
      <c r="AJ1091" s="755" t="s">
        <v>158</v>
      </c>
      <c r="AK1091" s="755">
        <v>0.26</v>
      </c>
      <c r="AL1091" s="755" t="s">
        <v>158</v>
      </c>
      <c r="AM1091" s="755" t="s">
        <v>158</v>
      </c>
      <c r="AN1091" s="755">
        <v>0.26</v>
      </c>
      <c r="AO1091" s="755" t="s">
        <v>158</v>
      </c>
      <c r="AP1091" s="755" t="s">
        <v>158</v>
      </c>
      <c r="AQ1091" s="755">
        <v>0.26</v>
      </c>
      <c r="AR1091" s="755" t="s">
        <v>158</v>
      </c>
      <c r="AS1091" s="755" t="s">
        <v>158</v>
      </c>
      <c r="AT1091" s="755">
        <v>0.26</v>
      </c>
      <c r="AU1091" s="755" t="s">
        <v>158</v>
      </c>
      <c r="AV1091" s="755" t="s">
        <v>158</v>
      </c>
      <c r="AW1091" s="755">
        <v>0.26</v>
      </c>
      <c r="AX1091" s="755" t="s">
        <v>158</v>
      </c>
      <c r="AY1091" s="755" t="s">
        <v>158</v>
      </c>
      <c r="AZ1091" s="755">
        <v>0.26</v>
      </c>
      <c r="BA1091" s="755" t="s">
        <v>158</v>
      </c>
      <c r="BB1091" s="755" t="s">
        <v>158</v>
      </c>
      <c r="BC1091" s="755">
        <v>0.26</v>
      </c>
      <c r="BD1091" s="755" t="s">
        <v>158</v>
      </c>
      <c r="BE1091" s="755" t="s">
        <v>158</v>
      </c>
    </row>
    <row r="1092" spans="2:57" ht="16.5" customHeight="1" x14ac:dyDescent="0.3">
      <c r="B1092" s="920"/>
      <c r="E1092" s="756"/>
      <c r="F1092" s="1400" t="s">
        <v>1252</v>
      </c>
      <c r="G1092" s="755">
        <v>0.26</v>
      </c>
      <c r="H1092" s="755" t="s">
        <v>158</v>
      </c>
      <c r="I1092" s="755" t="s">
        <v>158</v>
      </c>
      <c r="J1092" s="755">
        <v>0.26</v>
      </c>
      <c r="K1092" s="755" t="s">
        <v>158</v>
      </c>
      <c r="L1092" s="755" t="s">
        <v>158</v>
      </c>
      <c r="M1092" s="755">
        <v>0.26</v>
      </c>
      <c r="N1092" s="755" t="s">
        <v>158</v>
      </c>
      <c r="O1092" s="755" t="s">
        <v>158</v>
      </c>
      <c r="P1092" s="755">
        <v>0.26</v>
      </c>
      <c r="Q1092" s="755" t="s">
        <v>158</v>
      </c>
      <c r="R1092" s="755" t="s">
        <v>158</v>
      </c>
      <c r="S1092" s="755">
        <v>0.26</v>
      </c>
      <c r="T1092" s="755" t="s">
        <v>158</v>
      </c>
      <c r="U1092" s="755" t="s">
        <v>158</v>
      </c>
      <c r="V1092" s="755">
        <v>0.26</v>
      </c>
      <c r="W1092" s="755" t="s">
        <v>158</v>
      </c>
      <c r="X1092" s="755" t="s">
        <v>158</v>
      </c>
      <c r="Y1092" s="755">
        <v>0.26</v>
      </c>
      <c r="Z1092" s="755" t="s">
        <v>158</v>
      </c>
      <c r="AA1092" s="755" t="s">
        <v>158</v>
      </c>
      <c r="AB1092" s="755">
        <v>0.26</v>
      </c>
      <c r="AC1092" s="755" t="s">
        <v>158</v>
      </c>
      <c r="AD1092" s="755" t="s">
        <v>158</v>
      </c>
      <c r="AE1092" s="755">
        <v>0.26</v>
      </c>
      <c r="AF1092" s="755" t="s">
        <v>158</v>
      </c>
      <c r="AG1092" s="755" t="s">
        <v>158</v>
      </c>
      <c r="AH1092" s="755">
        <v>0.26</v>
      </c>
      <c r="AI1092" s="755" t="s">
        <v>158</v>
      </c>
      <c r="AJ1092" s="755" t="s">
        <v>158</v>
      </c>
      <c r="AK1092" s="755">
        <v>0.26</v>
      </c>
      <c r="AL1092" s="755" t="s">
        <v>158</v>
      </c>
      <c r="AM1092" s="755" t="s">
        <v>158</v>
      </c>
      <c r="AN1092" s="755">
        <v>0.26</v>
      </c>
      <c r="AO1092" s="755" t="s">
        <v>158</v>
      </c>
      <c r="AP1092" s="755" t="s">
        <v>158</v>
      </c>
      <c r="AQ1092" s="755">
        <v>0.26</v>
      </c>
      <c r="AR1092" s="755" t="s">
        <v>158</v>
      </c>
      <c r="AS1092" s="755" t="s">
        <v>158</v>
      </c>
      <c r="AT1092" s="755">
        <v>0.26</v>
      </c>
      <c r="AU1092" s="755" t="s">
        <v>158</v>
      </c>
      <c r="AV1092" s="755" t="s">
        <v>158</v>
      </c>
      <c r="AW1092" s="755">
        <v>0.26</v>
      </c>
      <c r="AX1092" s="755" t="s">
        <v>158</v>
      </c>
      <c r="AY1092" s="755" t="s">
        <v>158</v>
      </c>
      <c r="AZ1092" s="755">
        <v>0.26</v>
      </c>
      <c r="BA1092" s="755" t="s">
        <v>158</v>
      </c>
      <c r="BB1092" s="755" t="s">
        <v>158</v>
      </c>
      <c r="BC1092" s="755">
        <v>0.26</v>
      </c>
      <c r="BD1092" s="755" t="s">
        <v>158</v>
      </c>
      <c r="BE1092" s="755" t="s">
        <v>158</v>
      </c>
    </row>
    <row r="1093" spans="2:57" ht="16.5" customHeight="1" x14ac:dyDescent="0.3">
      <c r="B1093" s="920"/>
      <c r="E1093" s="756"/>
      <c r="F1093" s="1400" t="s">
        <v>2298</v>
      </c>
      <c r="G1093" s="755">
        <v>0.26</v>
      </c>
      <c r="H1093" s="755" t="s">
        <v>158</v>
      </c>
      <c r="I1093" s="755" t="s">
        <v>158</v>
      </c>
      <c r="J1093" s="755">
        <v>0.26</v>
      </c>
      <c r="K1093" s="755" t="s">
        <v>158</v>
      </c>
      <c r="L1093" s="755" t="s">
        <v>158</v>
      </c>
      <c r="M1093" s="755">
        <v>0.26</v>
      </c>
      <c r="N1093" s="755" t="s">
        <v>158</v>
      </c>
      <c r="O1093" s="755" t="s">
        <v>158</v>
      </c>
      <c r="P1093" s="755">
        <v>0.26</v>
      </c>
      <c r="Q1093" s="755" t="s">
        <v>158</v>
      </c>
      <c r="R1093" s="755" t="s">
        <v>158</v>
      </c>
      <c r="S1093" s="755">
        <v>0.26</v>
      </c>
      <c r="T1093" s="755" t="s">
        <v>158</v>
      </c>
      <c r="U1093" s="755" t="s">
        <v>158</v>
      </c>
      <c r="V1093" s="755">
        <v>0.26</v>
      </c>
      <c r="W1093" s="755" t="s">
        <v>158</v>
      </c>
      <c r="X1093" s="755" t="s">
        <v>158</v>
      </c>
      <c r="Y1093" s="755">
        <v>0.26</v>
      </c>
      <c r="Z1093" s="755" t="s">
        <v>158</v>
      </c>
      <c r="AA1093" s="755" t="s">
        <v>158</v>
      </c>
      <c r="AB1093" s="755">
        <v>0.26</v>
      </c>
      <c r="AC1093" s="755" t="s">
        <v>158</v>
      </c>
      <c r="AD1093" s="755" t="s">
        <v>158</v>
      </c>
      <c r="AE1093" s="755">
        <v>0.26</v>
      </c>
      <c r="AF1093" s="755" t="s">
        <v>158</v>
      </c>
      <c r="AG1093" s="755" t="s">
        <v>158</v>
      </c>
      <c r="AH1093" s="755">
        <v>0.26</v>
      </c>
      <c r="AI1093" s="755" t="s">
        <v>158</v>
      </c>
      <c r="AJ1093" s="755" t="s">
        <v>158</v>
      </c>
      <c r="AK1093" s="755">
        <v>0.26</v>
      </c>
      <c r="AL1093" s="755" t="s">
        <v>158</v>
      </c>
      <c r="AM1093" s="755" t="s">
        <v>158</v>
      </c>
      <c r="AN1093" s="755">
        <v>0.26</v>
      </c>
      <c r="AO1093" s="755" t="s">
        <v>158</v>
      </c>
      <c r="AP1093" s="755" t="s">
        <v>158</v>
      </c>
      <c r="AQ1093" s="755">
        <v>0.26</v>
      </c>
      <c r="AR1093" s="755" t="s">
        <v>158</v>
      </c>
      <c r="AS1093" s="755" t="s">
        <v>158</v>
      </c>
      <c r="AT1093" s="755">
        <v>0.26</v>
      </c>
      <c r="AU1093" s="755" t="s">
        <v>158</v>
      </c>
      <c r="AV1093" s="755" t="s">
        <v>158</v>
      </c>
      <c r="AW1093" s="755">
        <v>0.26</v>
      </c>
      <c r="AX1093" s="755" t="s">
        <v>158</v>
      </c>
      <c r="AY1093" s="755" t="s">
        <v>158</v>
      </c>
      <c r="AZ1093" s="755">
        <v>0.26</v>
      </c>
      <c r="BA1093" s="755" t="s">
        <v>158</v>
      </c>
      <c r="BB1093" s="755" t="s">
        <v>158</v>
      </c>
      <c r="BC1093" s="755">
        <v>0.26</v>
      </c>
      <c r="BD1093" s="755" t="s">
        <v>158</v>
      </c>
      <c r="BE1093" s="755" t="s">
        <v>158</v>
      </c>
    </row>
    <row r="1094" spans="2:57" ht="16.5" customHeight="1" x14ac:dyDescent="0.3">
      <c r="B1094" s="920"/>
      <c r="E1094" s="1401"/>
      <c r="F1094" s="1400" t="s">
        <v>2301</v>
      </c>
      <c r="G1094" s="755">
        <v>0.26</v>
      </c>
      <c r="H1094" s="755" t="s">
        <v>158</v>
      </c>
      <c r="I1094" s="755" t="s">
        <v>158</v>
      </c>
      <c r="J1094" s="755">
        <v>0.26</v>
      </c>
      <c r="K1094" s="755" t="s">
        <v>158</v>
      </c>
      <c r="L1094" s="755" t="s">
        <v>158</v>
      </c>
      <c r="M1094" s="755">
        <v>0.26</v>
      </c>
      <c r="N1094" s="755" t="s">
        <v>158</v>
      </c>
      <c r="O1094" s="755" t="s">
        <v>158</v>
      </c>
      <c r="P1094" s="755">
        <v>0.26</v>
      </c>
      <c r="Q1094" s="755" t="s">
        <v>158</v>
      </c>
      <c r="R1094" s="755" t="s">
        <v>158</v>
      </c>
      <c r="S1094" s="755">
        <v>0.26</v>
      </c>
      <c r="T1094" s="755" t="s">
        <v>158</v>
      </c>
      <c r="U1094" s="755" t="s">
        <v>158</v>
      </c>
      <c r="V1094" s="755">
        <v>0.26</v>
      </c>
      <c r="W1094" s="755" t="s">
        <v>158</v>
      </c>
      <c r="X1094" s="755" t="s">
        <v>158</v>
      </c>
      <c r="Y1094" s="755">
        <v>0.26</v>
      </c>
      <c r="Z1094" s="755" t="s">
        <v>158</v>
      </c>
      <c r="AA1094" s="755" t="s">
        <v>158</v>
      </c>
      <c r="AB1094" s="755">
        <v>0.26</v>
      </c>
      <c r="AC1094" s="755" t="s">
        <v>158</v>
      </c>
      <c r="AD1094" s="755" t="s">
        <v>158</v>
      </c>
      <c r="AE1094" s="755">
        <v>0.26</v>
      </c>
      <c r="AF1094" s="755" t="s">
        <v>158</v>
      </c>
      <c r="AG1094" s="755" t="s">
        <v>158</v>
      </c>
      <c r="AH1094" s="755">
        <v>0.26</v>
      </c>
      <c r="AI1094" s="755" t="s">
        <v>158</v>
      </c>
      <c r="AJ1094" s="755" t="s">
        <v>158</v>
      </c>
      <c r="AK1094" s="755">
        <v>0.26</v>
      </c>
      <c r="AL1094" s="755" t="s">
        <v>158</v>
      </c>
      <c r="AM1094" s="755" t="s">
        <v>158</v>
      </c>
      <c r="AN1094" s="755">
        <v>0.26</v>
      </c>
      <c r="AO1094" s="755" t="s">
        <v>158</v>
      </c>
      <c r="AP1094" s="755" t="s">
        <v>158</v>
      </c>
      <c r="AQ1094" s="755">
        <v>0.26</v>
      </c>
      <c r="AR1094" s="755" t="s">
        <v>158</v>
      </c>
      <c r="AS1094" s="755" t="s">
        <v>158</v>
      </c>
      <c r="AT1094" s="755">
        <v>0.26</v>
      </c>
      <c r="AU1094" s="755" t="s">
        <v>158</v>
      </c>
      <c r="AV1094" s="755" t="s">
        <v>158</v>
      </c>
      <c r="AW1094" s="755">
        <v>0.26</v>
      </c>
      <c r="AX1094" s="755" t="s">
        <v>158</v>
      </c>
      <c r="AY1094" s="755" t="s">
        <v>158</v>
      </c>
      <c r="AZ1094" s="755">
        <v>0.26</v>
      </c>
      <c r="BA1094" s="755" t="s">
        <v>158</v>
      </c>
      <c r="BB1094" s="755" t="s">
        <v>158</v>
      </c>
      <c r="BC1094" s="755">
        <v>0.26</v>
      </c>
      <c r="BD1094" s="755" t="s">
        <v>158</v>
      </c>
      <c r="BE1094" s="755" t="s">
        <v>158</v>
      </c>
    </row>
    <row r="1095" spans="2:57" ht="16.5" customHeight="1" x14ac:dyDescent="0.3">
      <c r="B1095" s="920"/>
      <c r="E1095" s="1388" t="s">
        <v>2328</v>
      </c>
      <c r="F1095" s="255"/>
      <c r="G1095" s="255"/>
      <c r="H1095" s="255"/>
      <c r="I1095" s="255"/>
      <c r="J1095" s="255"/>
      <c r="K1095" s="255"/>
      <c r="L1095" s="255"/>
      <c r="M1095" s="255"/>
      <c r="N1095" s="255"/>
      <c r="O1095" s="255"/>
      <c r="P1095" s="255"/>
      <c r="Q1095" s="255"/>
      <c r="R1095" s="255"/>
      <c r="S1095" s="255"/>
      <c r="T1095" s="255"/>
      <c r="U1095" s="255"/>
      <c r="V1095" s="255"/>
      <c r="W1095" s="255"/>
      <c r="X1095" s="255"/>
      <c r="Y1095" s="255"/>
      <c r="Z1095" s="255"/>
      <c r="AA1095" s="255"/>
      <c r="AB1095" s="255"/>
      <c r="AC1095" s="255"/>
      <c r="AD1095" s="255"/>
      <c r="AE1095" s="255"/>
      <c r="AF1095" s="255"/>
      <c r="AG1095" s="255"/>
      <c r="AH1095" s="255"/>
      <c r="AI1095" s="255"/>
      <c r="AJ1095" s="255"/>
      <c r="AK1095" s="255"/>
      <c r="AL1095" s="255"/>
      <c r="AM1095" s="255"/>
      <c r="AN1095" s="255"/>
      <c r="AO1095" s="255"/>
      <c r="AP1095" s="255"/>
      <c r="AQ1095" s="255"/>
      <c r="AR1095" s="255"/>
      <c r="AS1095" s="255"/>
      <c r="AT1095" s="255"/>
      <c r="AU1095" s="255"/>
      <c r="AV1095" s="255"/>
      <c r="AW1095" s="255"/>
      <c r="AX1095" s="255"/>
      <c r="AY1095" s="255"/>
      <c r="AZ1095" s="255"/>
      <c r="BA1095" s="255"/>
      <c r="BB1095" s="255"/>
      <c r="BC1095" s="255"/>
    </row>
    <row r="1096" spans="2:57" ht="16.5" customHeight="1" x14ac:dyDescent="0.3">
      <c r="B1096" s="920"/>
      <c r="E1096" s="1388" t="s">
        <v>2329</v>
      </c>
      <c r="F1096" s="255"/>
      <c r="G1096" s="255"/>
      <c r="H1096" s="255"/>
      <c r="I1096" s="255"/>
      <c r="J1096" s="255"/>
      <c r="K1096" s="255"/>
      <c r="L1096" s="255"/>
      <c r="M1096" s="255"/>
      <c r="N1096" s="255"/>
      <c r="O1096" s="255"/>
      <c r="P1096" s="255"/>
      <c r="Q1096" s="255"/>
      <c r="R1096" s="255"/>
      <c r="S1096" s="255"/>
      <c r="T1096" s="255"/>
      <c r="U1096" s="255"/>
      <c r="V1096" s="255"/>
      <c r="W1096" s="255"/>
      <c r="X1096" s="255"/>
      <c r="Y1096" s="255"/>
      <c r="Z1096" s="255"/>
      <c r="AA1096" s="255"/>
      <c r="AB1096" s="255"/>
      <c r="AC1096" s="255"/>
      <c r="AD1096" s="255"/>
      <c r="AE1096" s="255"/>
      <c r="AF1096" s="255"/>
      <c r="AG1096" s="255"/>
      <c r="AH1096" s="255"/>
      <c r="AI1096" s="255"/>
      <c r="AJ1096" s="255"/>
      <c r="AK1096" s="255"/>
      <c r="AL1096" s="255"/>
      <c r="AM1096" s="255"/>
      <c r="AN1096" s="255"/>
      <c r="AO1096" s="255"/>
      <c r="AP1096" s="255"/>
      <c r="AQ1096" s="255"/>
      <c r="AR1096" s="255"/>
      <c r="AS1096" s="255"/>
      <c r="AT1096" s="255"/>
      <c r="AU1096" s="255"/>
      <c r="AV1096" s="255"/>
      <c r="AW1096" s="255"/>
      <c r="AX1096" s="255"/>
      <c r="AY1096" s="255"/>
      <c r="AZ1096" s="255"/>
      <c r="BA1096" s="255"/>
      <c r="BB1096" s="255"/>
      <c r="BC1096" s="255"/>
    </row>
    <row r="1097" spans="2:57" ht="16.5" customHeight="1" x14ac:dyDescent="0.3">
      <c r="B1097" s="920"/>
      <c r="E1097" s="718" t="s">
        <v>2223</v>
      </c>
      <c r="F1097" s="255"/>
      <c r="G1097" s="255"/>
      <c r="H1097" s="255"/>
      <c r="I1097" s="255"/>
      <c r="J1097" s="255"/>
      <c r="K1097" s="255"/>
      <c r="L1097" s="255"/>
      <c r="M1097" s="255"/>
      <c r="N1097" s="255"/>
      <c r="O1097" s="255"/>
      <c r="P1097" s="255"/>
      <c r="Q1097" s="255"/>
      <c r="R1097" s="255"/>
      <c r="S1097" s="255"/>
      <c r="T1097" s="255"/>
      <c r="U1097" s="255"/>
      <c r="V1097" s="255"/>
      <c r="W1097" s="255"/>
      <c r="X1097" s="255"/>
      <c r="Y1097" s="255"/>
      <c r="Z1097" s="255"/>
    </row>
    <row r="1098" spans="2:57" ht="16.5" customHeight="1" x14ac:dyDescent="0.3">
      <c r="B1098" s="920"/>
      <c r="E1098" s="255"/>
      <c r="F1098" s="255"/>
      <c r="G1098" s="255"/>
      <c r="H1098" s="255"/>
      <c r="I1098" s="255"/>
      <c r="J1098" s="255"/>
      <c r="K1098" s="255"/>
      <c r="L1098" s="255"/>
      <c r="M1098" s="255"/>
      <c r="N1098" s="255"/>
      <c r="O1098" s="255"/>
      <c r="P1098" s="255"/>
      <c r="Q1098" s="255"/>
      <c r="R1098" s="255"/>
      <c r="S1098" s="255"/>
      <c r="T1098" s="255"/>
      <c r="U1098" s="255"/>
      <c r="V1098" s="255"/>
      <c r="W1098" s="255"/>
      <c r="X1098" s="255"/>
      <c r="Y1098" s="255"/>
      <c r="Z1098" s="255"/>
    </row>
    <row r="1099" spans="2:57" ht="16.5" customHeight="1" x14ac:dyDescent="0.3">
      <c r="B1099" s="920"/>
      <c r="E1099" s="1296" t="s">
        <v>2211</v>
      </c>
      <c r="F1099" s="255"/>
      <c r="G1099" s="255"/>
      <c r="H1099" s="255"/>
      <c r="I1099" s="255"/>
      <c r="J1099" s="255"/>
      <c r="K1099" s="255"/>
      <c r="L1099" s="255"/>
      <c r="M1099" s="255"/>
      <c r="N1099" s="255"/>
      <c r="O1099" s="255"/>
      <c r="P1099" s="255"/>
      <c r="Q1099" s="255"/>
      <c r="R1099" s="255"/>
      <c r="S1099" s="255"/>
      <c r="T1099" s="255"/>
      <c r="U1099" s="255"/>
      <c r="V1099" s="255"/>
      <c r="W1099" s="255"/>
      <c r="X1099" s="255"/>
      <c r="Y1099" s="255"/>
      <c r="Z1099" s="255"/>
    </row>
    <row r="1100" spans="2:57" ht="16.5" customHeight="1" x14ac:dyDescent="0.3">
      <c r="B1100" s="920"/>
      <c r="E1100" s="255"/>
      <c r="F1100" s="255"/>
      <c r="G1100" s="255"/>
      <c r="H1100" s="255"/>
      <c r="I1100" s="255"/>
      <c r="J1100" s="255"/>
      <c r="K1100" s="255"/>
      <c r="L1100" s="255"/>
      <c r="M1100" s="255"/>
      <c r="N1100" s="255"/>
      <c r="O1100" s="255"/>
      <c r="P1100" s="255"/>
      <c r="Q1100" s="255"/>
      <c r="R1100" s="255"/>
      <c r="S1100" s="255"/>
      <c r="T1100" s="255"/>
      <c r="U1100" s="255"/>
      <c r="V1100" s="255"/>
      <c r="W1100" s="255"/>
      <c r="X1100" s="255"/>
      <c r="Y1100" s="255"/>
      <c r="Z1100" s="255"/>
    </row>
    <row r="1101" spans="2:57" ht="16.5" customHeight="1" x14ac:dyDescent="0.3">
      <c r="B1101" s="920"/>
      <c r="E1101" s="980" t="s">
        <v>2192</v>
      </c>
      <c r="F1101" s="255"/>
      <c r="G1101" s="255"/>
      <c r="H1101" s="255"/>
      <c r="I1101" s="255"/>
      <c r="J1101" s="255"/>
      <c r="K1101" s="255"/>
      <c r="L1101" s="255"/>
      <c r="M1101" s="255"/>
      <c r="N1101" s="255"/>
      <c r="O1101" s="255"/>
      <c r="P1101" s="255"/>
      <c r="Q1101" s="255"/>
      <c r="R1101" s="255"/>
      <c r="S1101" s="255"/>
      <c r="T1101" s="255"/>
      <c r="U1101" s="255"/>
      <c r="V1101" s="255"/>
      <c r="W1101" s="255"/>
      <c r="X1101" s="255"/>
      <c r="Y1101" s="255"/>
      <c r="Z1101" s="255"/>
    </row>
    <row r="1102" spans="2:57" ht="16.5" customHeight="1" x14ac:dyDescent="0.3">
      <c r="B1102" s="920"/>
      <c r="E1102" s="1402" t="s">
        <v>2330</v>
      </c>
      <c r="F1102" s="255"/>
      <c r="G1102" s="255"/>
      <c r="H1102" s="255"/>
      <c r="I1102" s="255"/>
      <c r="J1102" s="255"/>
      <c r="K1102" s="255"/>
      <c r="L1102" s="255"/>
      <c r="M1102" s="255"/>
      <c r="N1102" s="255"/>
      <c r="O1102" s="255"/>
      <c r="P1102" s="255"/>
      <c r="Q1102" s="255"/>
      <c r="R1102" s="255"/>
      <c r="S1102" s="255"/>
      <c r="T1102" s="255"/>
      <c r="U1102" s="255"/>
      <c r="V1102" s="255"/>
      <c r="W1102" s="255"/>
      <c r="X1102" s="255"/>
      <c r="Y1102" s="255"/>
      <c r="Z1102" s="255"/>
    </row>
    <row r="1103" spans="2:57" ht="16.5" customHeight="1" x14ac:dyDescent="0.3">
      <c r="B1103" s="920"/>
      <c r="E1103" s="255"/>
      <c r="F1103" s="255"/>
      <c r="G1103" s="255"/>
      <c r="H1103" s="255"/>
      <c r="I1103" s="255"/>
      <c r="J1103" s="255"/>
      <c r="K1103" s="255"/>
      <c r="L1103" s="255"/>
      <c r="M1103" s="255"/>
      <c r="N1103" s="255"/>
      <c r="O1103" s="255"/>
      <c r="P1103" s="255"/>
      <c r="Q1103" s="255"/>
      <c r="R1103" s="255"/>
      <c r="S1103" s="255"/>
      <c r="T1103" s="255"/>
      <c r="U1103" s="255"/>
      <c r="V1103" s="255"/>
      <c r="W1103" s="255"/>
      <c r="X1103" s="255"/>
      <c r="Y1103" s="255"/>
      <c r="Z1103" s="255"/>
    </row>
    <row r="1104" spans="2:57" ht="16.5" customHeight="1" x14ac:dyDescent="0.3">
      <c r="B1104" s="920"/>
      <c r="E1104" s="255"/>
      <c r="F1104" s="255"/>
      <c r="G1104" s="1252">
        <v>2007</v>
      </c>
      <c r="H1104" s="1252">
        <v>2008</v>
      </c>
      <c r="I1104" s="1252">
        <v>2009</v>
      </c>
      <c r="J1104" s="1252">
        <v>2010</v>
      </c>
      <c r="K1104" s="1252">
        <v>2011</v>
      </c>
      <c r="L1104" s="1252">
        <v>2012</v>
      </c>
      <c r="M1104" s="1252">
        <v>2013</v>
      </c>
      <c r="N1104" s="1252">
        <v>2014</v>
      </c>
      <c r="O1104" s="1252">
        <v>2015</v>
      </c>
      <c r="P1104" s="1252">
        <v>2016</v>
      </c>
      <c r="Q1104" s="1252">
        <v>2017</v>
      </c>
      <c r="R1104" s="1252">
        <v>2018</v>
      </c>
      <c r="S1104" s="1252">
        <v>2019</v>
      </c>
      <c r="T1104" s="1252">
        <v>2020</v>
      </c>
      <c r="U1104" s="1252">
        <v>2021</v>
      </c>
      <c r="V1104" s="1252">
        <v>2022</v>
      </c>
      <c r="W1104" s="1386">
        <v>2023</v>
      </c>
      <c r="X1104" s="255"/>
      <c r="Y1104" s="255"/>
      <c r="Z1104" s="255"/>
    </row>
    <row r="1105" spans="2:26" ht="16.5" customHeight="1" x14ac:dyDescent="0.3">
      <c r="B1105" s="920"/>
      <c r="E1105" s="734" t="s">
        <v>2127</v>
      </c>
      <c r="F1105" s="1292" t="s">
        <v>1251</v>
      </c>
      <c r="G1105" s="1287">
        <v>0.17599999999999999</v>
      </c>
      <c r="H1105" s="1287">
        <v>0.17399999999999999</v>
      </c>
      <c r="I1105" s="1287">
        <v>0.17199999999999999</v>
      </c>
      <c r="J1105" s="1287">
        <v>0.16800000000000001</v>
      </c>
      <c r="K1105" s="1287">
        <v>0.16700000000000001</v>
      </c>
      <c r="L1105" s="1287">
        <v>0.16400000000000001</v>
      </c>
      <c r="M1105" s="1287">
        <v>0.159</v>
      </c>
      <c r="N1105" s="1287">
        <v>0.16900000000000001</v>
      </c>
      <c r="O1105" s="1287">
        <v>0.16800000000000001</v>
      </c>
      <c r="P1105" s="1287">
        <v>0.16800000000000001</v>
      </c>
      <c r="Q1105" s="1287">
        <v>0.16700000000000001</v>
      </c>
      <c r="R1105" s="1287">
        <v>0.16600000000000001</v>
      </c>
      <c r="S1105" s="1287">
        <v>0.16400000000000001</v>
      </c>
      <c r="T1105" s="1287">
        <v>0.16300000000000001</v>
      </c>
      <c r="U1105" s="1287">
        <v>0.161</v>
      </c>
      <c r="V1105" s="1287">
        <v>0.16200000000000001</v>
      </c>
      <c r="W1105" s="1287">
        <v>0.16300000000000001</v>
      </c>
      <c r="X1105" s="255"/>
      <c r="Y1105" s="255"/>
      <c r="Z1105" s="255"/>
    </row>
    <row r="1106" spans="2:26" ht="16.5" customHeight="1" x14ac:dyDescent="0.3">
      <c r="B1106" s="920"/>
      <c r="E1106" s="756"/>
      <c r="F1106" s="1292" t="s">
        <v>1252</v>
      </c>
      <c r="G1106" s="1287">
        <v>0.28699999999999998</v>
      </c>
      <c r="H1106" s="1287">
        <v>0.28299999999999997</v>
      </c>
      <c r="I1106" s="1287">
        <v>0.28000000000000003</v>
      </c>
      <c r="J1106" s="1287">
        <v>0.27400000000000002</v>
      </c>
      <c r="K1106" s="1287">
        <v>0.27200000000000002</v>
      </c>
      <c r="L1106" s="1287">
        <v>0.26700000000000002</v>
      </c>
      <c r="M1106" s="1287">
        <v>0.25900000000000001</v>
      </c>
      <c r="N1106" s="1287">
        <v>0.27500000000000002</v>
      </c>
      <c r="O1106" s="1287">
        <v>0.27</v>
      </c>
      <c r="P1106" s="1287">
        <v>0.26900000000000002</v>
      </c>
      <c r="Q1106" s="1287">
        <v>0.26700000000000002</v>
      </c>
      <c r="R1106" s="1287">
        <v>0.26400000000000001</v>
      </c>
      <c r="S1106" s="1287">
        <v>0.25900000000000001</v>
      </c>
      <c r="T1106" s="1287">
        <v>0.25700000000000001</v>
      </c>
      <c r="U1106" s="1287">
        <v>0.252</v>
      </c>
      <c r="V1106" s="1287">
        <v>0.25</v>
      </c>
      <c r="W1106" s="1287">
        <v>0.248</v>
      </c>
      <c r="X1106" s="255"/>
      <c r="Y1106" s="255"/>
      <c r="Z1106" s="255"/>
    </row>
    <row r="1107" spans="2:26" ht="16.5" customHeight="1" x14ac:dyDescent="0.3">
      <c r="B1107" s="920"/>
      <c r="E1107" s="756"/>
      <c r="F1107" s="1292" t="s">
        <v>2298</v>
      </c>
      <c r="G1107" s="1287">
        <v>0.77200000000000002</v>
      </c>
      <c r="H1107" s="1287">
        <v>0.77200000000000002</v>
      </c>
      <c r="I1107" s="1287">
        <v>0.77200000000000002</v>
      </c>
      <c r="J1107" s="1287">
        <v>0.77200000000000002</v>
      </c>
      <c r="K1107" s="1287">
        <v>0.77200000000000002</v>
      </c>
      <c r="L1107" s="1287">
        <v>0.77200000000000002</v>
      </c>
      <c r="M1107" s="1287">
        <v>0.77200000000000002</v>
      </c>
      <c r="N1107" s="1287">
        <v>0.77200000000000002</v>
      </c>
      <c r="O1107" s="1287">
        <v>0.77200000000000002</v>
      </c>
      <c r="P1107" s="1287">
        <v>0.77200000000000002</v>
      </c>
      <c r="Q1107" s="1287">
        <v>0.77200000000000002</v>
      </c>
      <c r="R1107" s="1287">
        <v>0.77200000000000002</v>
      </c>
      <c r="S1107" s="1287">
        <v>0.77200000000000002</v>
      </c>
      <c r="T1107" s="1287">
        <v>0.77200000000000002</v>
      </c>
      <c r="U1107" s="1287">
        <v>0.77200000000000002</v>
      </c>
      <c r="V1107" s="1287">
        <v>0.77200000000000002</v>
      </c>
      <c r="W1107" s="1287">
        <v>0.77200000000000002</v>
      </c>
      <c r="X1107" s="255"/>
      <c r="Y1107" s="255"/>
      <c r="Z1107" s="255"/>
    </row>
    <row r="1108" spans="2:26" ht="16.5" customHeight="1" x14ac:dyDescent="0.3">
      <c r="B1108" s="920"/>
      <c r="E1108" s="757"/>
      <c r="F1108" s="1292" t="s">
        <v>2301</v>
      </c>
      <c r="G1108" s="1287">
        <v>0.99399999999999999</v>
      </c>
      <c r="H1108" s="1287">
        <v>0.95899999999999996</v>
      </c>
      <c r="I1108" s="1287">
        <v>0.94899999999999995</v>
      </c>
      <c r="J1108" s="1287">
        <v>0.88400000000000001</v>
      </c>
      <c r="K1108" s="1287">
        <v>0.86199999999999999</v>
      </c>
      <c r="L1108" s="1287">
        <v>0.83699999999999997</v>
      </c>
      <c r="M1108" s="1287">
        <v>0.79800000000000004</v>
      </c>
      <c r="N1108" s="1287">
        <v>0.84799999999999998</v>
      </c>
      <c r="O1108" s="1287">
        <v>0.88200000000000001</v>
      </c>
      <c r="P1108" s="1287">
        <v>0.875</v>
      </c>
      <c r="Q1108" s="1287">
        <v>0.88200000000000001</v>
      </c>
      <c r="R1108" s="1287">
        <v>0.97199999999999998</v>
      </c>
      <c r="S1108" s="1287">
        <v>0.96299999999999997</v>
      </c>
      <c r="T1108" s="1287">
        <v>0.97399999999999998</v>
      </c>
      <c r="U1108" s="1287">
        <v>0.98399999999999999</v>
      </c>
      <c r="V1108" s="1287">
        <v>0.97799999999999998</v>
      </c>
      <c r="W1108" s="1287">
        <v>0.995</v>
      </c>
      <c r="X1108" s="255"/>
      <c r="Y1108" s="255"/>
      <c r="Z1108" s="255"/>
    </row>
    <row r="1109" spans="2:26" ht="16.5" customHeight="1" x14ac:dyDescent="0.3">
      <c r="B1109" s="920"/>
      <c r="E1109" s="734" t="s">
        <v>2126</v>
      </c>
      <c r="F1109" s="1292" t="s">
        <v>1251</v>
      </c>
      <c r="G1109" s="1287">
        <v>0.20699999999999999</v>
      </c>
      <c r="H1109" s="1287">
        <v>0.20799999999999999</v>
      </c>
      <c r="I1109" s="1287">
        <v>0.20699999999999999</v>
      </c>
      <c r="J1109" s="1287">
        <v>0.20499999999999999</v>
      </c>
      <c r="K1109" s="1287">
        <v>0.20300000000000001</v>
      </c>
      <c r="L1109" s="1287">
        <v>0.20200000000000001</v>
      </c>
      <c r="M1109" s="1287">
        <v>0.20300000000000001</v>
      </c>
      <c r="N1109" s="1287">
        <v>0.20399999999999999</v>
      </c>
      <c r="O1109" s="1287">
        <v>0.20100000000000001</v>
      </c>
      <c r="P1109" s="1287">
        <v>0.2</v>
      </c>
      <c r="Q1109" s="1287">
        <v>0.2</v>
      </c>
      <c r="R1109" s="1287">
        <v>0.2</v>
      </c>
      <c r="S1109" s="1287">
        <v>0.19900000000000001</v>
      </c>
      <c r="T1109" s="1287">
        <v>0.19800000000000001</v>
      </c>
      <c r="U1109" s="1287">
        <v>0.19600000000000001</v>
      </c>
      <c r="V1109" s="1287">
        <v>0.193</v>
      </c>
      <c r="W1109" s="1287">
        <v>0.19</v>
      </c>
      <c r="X1109" s="255"/>
      <c r="Y1109" s="255"/>
      <c r="Z1109" s="255"/>
    </row>
    <row r="1110" spans="2:26" ht="16.5" customHeight="1" x14ac:dyDescent="0.3">
      <c r="B1110" s="920"/>
      <c r="E1110" s="756"/>
      <c r="F1110" s="1292" t="s">
        <v>1252</v>
      </c>
      <c r="G1110" s="1287">
        <v>0.29699999999999999</v>
      </c>
      <c r="H1110" s="1287">
        <v>0.28599999999999998</v>
      </c>
      <c r="I1110" s="1287">
        <v>0.28499999999999998</v>
      </c>
      <c r="J1110" s="1287">
        <v>0.28399999999999997</v>
      </c>
      <c r="K1110" s="1287">
        <v>0.28399999999999997</v>
      </c>
      <c r="L1110" s="1287">
        <v>0.28299999999999997</v>
      </c>
      <c r="M1110" s="1287">
        <v>0.28699999999999998</v>
      </c>
      <c r="N1110" s="1287">
        <v>0.29199999999999998</v>
      </c>
      <c r="O1110" s="1287">
        <v>0.27800000000000002</v>
      </c>
      <c r="P1110" s="1287">
        <v>0.27500000000000002</v>
      </c>
      <c r="Q1110" s="1287">
        <v>0.27900000000000003</v>
      </c>
      <c r="R1110" s="1287">
        <v>0.27300000000000002</v>
      </c>
      <c r="S1110" s="1287">
        <v>0.27200000000000002</v>
      </c>
      <c r="T1110" s="1287">
        <v>0.26700000000000002</v>
      </c>
      <c r="U1110" s="1287">
        <v>0.26500000000000001</v>
      </c>
      <c r="V1110" s="1287">
        <v>0.252</v>
      </c>
      <c r="W1110" s="1287">
        <v>0.24</v>
      </c>
      <c r="X1110" s="255"/>
      <c r="Y1110" s="255"/>
      <c r="Z1110" s="255"/>
    </row>
    <row r="1111" spans="2:26" ht="16.5" customHeight="1" x14ac:dyDescent="0.3">
      <c r="B1111" s="920"/>
      <c r="E1111" s="756"/>
      <c r="F1111" s="1292" t="s">
        <v>2298</v>
      </c>
      <c r="G1111" s="1287">
        <v>0.68300000000000005</v>
      </c>
      <c r="H1111" s="1287">
        <v>0.68300000000000005</v>
      </c>
      <c r="I1111" s="1287">
        <v>0.68400000000000005</v>
      </c>
      <c r="J1111" s="1287">
        <v>0.67700000000000005</v>
      </c>
      <c r="K1111" s="1287">
        <v>0.66600000000000004</v>
      </c>
      <c r="L1111" s="1287">
        <v>0.66500000000000004</v>
      </c>
      <c r="M1111" s="1287">
        <v>0.66600000000000004</v>
      </c>
      <c r="N1111" s="1287">
        <v>0.66900000000000004</v>
      </c>
      <c r="O1111" s="1287">
        <v>0.66600000000000004</v>
      </c>
      <c r="P1111" s="1287">
        <v>0.66600000000000004</v>
      </c>
      <c r="Q1111" s="1287">
        <v>0.67500000000000004</v>
      </c>
      <c r="R1111" s="1287">
        <v>0.67400000000000004</v>
      </c>
      <c r="S1111" s="1287">
        <v>0.67300000000000004</v>
      </c>
      <c r="T1111" s="1287">
        <v>0.67800000000000005</v>
      </c>
      <c r="U1111" s="1287">
        <v>0.68</v>
      </c>
      <c r="V1111" s="1287">
        <v>0.67900000000000005</v>
      </c>
      <c r="W1111" s="1287">
        <v>0.68200000000000005</v>
      </c>
      <c r="X1111" s="255"/>
      <c r="Y1111" s="255"/>
      <c r="Z1111" s="255"/>
    </row>
    <row r="1112" spans="2:26" ht="16.5" customHeight="1" x14ac:dyDescent="0.3">
      <c r="B1112" s="920"/>
      <c r="E1112" s="756"/>
      <c r="F1112" s="1292" t="s">
        <v>2299</v>
      </c>
      <c r="G1112" s="1287">
        <v>6.0999999999999999E-2</v>
      </c>
      <c r="H1112" s="1287">
        <v>0.06</v>
      </c>
      <c r="I1112" s="1287">
        <v>5.8999999999999997E-2</v>
      </c>
      <c r="J1112" s="1287">
        <v>5.8999999999999997E-2</v>
      </c>
      <c r="K1112" s="1287">
        <v>5.7000000000000002E-2</v>
      </c>
      <c r="L1112" s="1287">
        <v>5.7000000000000002E-2</v>
      </c>
      <c r="M1112" s="1287">
        <v>5.7000000000000002E-2</v>
      </c>
      <c r="N1112" s="1287">
        <v>5.8000000000000003E-2</v>
      </c>
      <c r="O1112" s="1287">
        <v>5.7000000000000002E-2</v>
      </c>
      <c r="P1112" s="1287">
        <v>5.7000000000000002E-2</v>
      </c>
      <c r="Q1112" s="1287">
        <v>5.8000000000000003E-2</v>
      </c>
      <c r="R1112" s="1287">
        <v>5.8000000000000003E-2</v>
      </c>
      <c r="S1112" s="1287">
        <v>5.8000000000000003E-2</v>
      </c>
      <c r="T1112" s="1287">
        <v>5.8000000000000003E-2</v>
      </c>
      <c r="U1112" s="1287">
        <v>5.8000000000000003E-2</v>
      </c>
      <c r="V1112" s="1287">
        <v>5.8000000000000003E-2</v>
      </c>
      <c r="W1112" s="1287">
        <v>5.8000000000000003E-2</v>
      </c>
      <c r="X1112" s="255"/>
      <c r="Y1112" s="255"/>
      <c r="Z1112" s="255"/>
    </row>
    <row r="1113" spans="2:26" ht="16.5" customHeight="1" x14ac:dyDescent="0.3">
      <c r="B1113" s="920"/>
      <c r="E1113" s="757"/>
      <c r="F1113" s="1292" t="s">
        <v>2300</v>
      </c>
      <c r="G1113" s="1287">
        <v>0.106</v>
      </c>
      <c r="H1113" s="1287">
        <v>0.106</v>
      </c>
      <c r="I1113" s="1287">
        <v>0.108</v>
      </c>
      <c r="J1113" s="1287">
        <v>0.107</v>
      </c>
      <c r="K1113" s="1287">
        <v>0.105</v>
      </c>
      <c r="L1113" s="1287">
        <v>0.105</v>
      </c>
      <c r="M1113" s="1287">
        <v>0.105</v>
      </c>
      <c r="N1113" s="1287">
        <v>0.105</v>
      </c>
      <c r="O1113" s="1287">
        <v>0.106</v>
      </c>
      <c r="P1113" s="1287">
        <v>0.106</v>
      </c>
      <c r="Q1113" s="1287">
        <v>0.106</v>
      </c>
      <c r="R1113" s="1287">
        <v>0.106</v>
      </c>
      <c r="S1113" s="1287">
        <v>0.105</v>
      </c>
      <c r="T1113" s="1287">
        <v>0.105</v>
      </c>
      <c r="U1113" s="1287">
        <v>0.10299999999999999</v>
      </c>
      <c r="V1113" s="1287">
        <v>0.10199999999999999</v>
      </c>
      <c r="W1113" s="1287">
        <v>0.1</v>
      </c>
      <c r="X1113" s="255"/>
      <c r="Y1113" s="255"/>
      <c r="Z1113" s="255"/>
    </row>
    <row r="1114" spans="2:26" ht="16.5" customHeight="1" x14ac:dyDescent="0.3">
      <c r="B1114" s="920"/>
      <c r="E1114" s="756" t="s">
        <v>2129</v>
      </c>
      <c r="F1114" s="1292" t="s">
        <v>1251</v>
      </c>
      <c r="G1114" s="1287">
        <v>0.189</v>
      </c>
      <c r="H1114" s="1287">
        <v>0.189</v>
      </c>
      <c r="I1114" s="1287">
        <v>0.189</v>
      </c>
      <c r="J1114" s="1287">
        <v>0.188</v>
      </c>
      <c r="K1114" s="1287">
        <v>0.189</v>
      </c>
      <c r="L1114" s="1287">
        <v>0.189</v>
      </c>
      <c r="M1114" s="1287">
        <v>0.189</v>
      </c>
      <c r="N1114" s="1287">
        <v>0.19</v>
      </c>
      <c r="O1114" s="1287">
        <v>0.187</v>
      </c>
      <c r="P1114" s="1287">
        <v>0.187</v>
      </c>
      <c r="Q1114" s="1287">
        <v>0.187</v>
      </c>
      <c r="R1114" s="1287">
        <v>0.187</v>
      </c>
      <c r="S1114" s="1287">
        <v>0.188</v>
      </c>
      <c r="T1114" s="1287">
        <v>0.187</v>
      </c>
      <c r="U1114" s="1287">
        <v>0.187</v>
      </c>
      <c r="V1114" s="1287">
        <v>0.187</v>
      </c>
      <c r="W1114" s="1287">
        <v>0.186</v>
      </c>
      <c r="X1114" s="255"/>
      <c r="Y1114" s="255"/>
      <c r="Z1114" s="255"/>
    </row>
    <row r="1115" spans="2:26" ht="16.5" customHeight="1" x14ac:dyDescent="0.3">
      <c r="B1115" s="920"/>
      <c r="E1115" s="734" t="s">
        <v>2128</v>
      </c>
      <c r="F1115" s="1292" t="s">
        <v>1251</v>
      </c>
      <c r="G1115" s="1287">
        <v>0.20300000000000001</v>
      </c>
      <c r="H1115" s="1287">
        <v>0.20300000000000001</v>
      </c>
      <c r="I1115" s="1287">
        <v>0.20300000000000001</v>
      </c>
      <c r="J1115" s="1287">
        <v>0.20300000000000001</v>
      </c>
      <c r="K1115" s="1287">
        <v>0.20300000000000001</v>
      </c>
      <c r="L1115" s="1287">
        <v>0.20300000000000001</v>
      </c>
      <c r="M1115" s="1287">
        <v>0.20300000000000001</v>
      </c>
      <c r="N1115" s="1287">
        <v>0.20300000000000001</v>
      </c>
      <c r="O1115" s="1287">
        <v>0.20200000000000001</v>
      </c>
      <c r="P1115" s="1287">
        <v>0.20100000000000001</v>
      </c>
      <c r="Q1115" s="1287">
        <v>0.20100000000000001</v>
      </c>
      <c r="R1115" s="1287">
        <v>0.2</v>
      </c>
      <c r="S1115" s="1287">
        <v>0.19700000000000001</v>
      </c>
      <c r="T1115" s="1287">
        <v>0.191</v>
      </c>
      <c r="U1115" s="1287">
        <v>0.187</v>
      </c>
      <c r="V1115" s="1287">
        <v>0.185</v>
      </c>
      <c r="W1115" s="1287">
        <v>0.18</v>
      </c>
      <c r="X1115" s="255"/>
      <c r="Y1115" s="255"/>
      <c r="Z1115" s="255"/>
    </row>
    <row r="1116" spans="2:26" ht="16.5" customHeight="1" x14ac:dyDescent="0.3">
      <c r="B1116" s="920"/>
      <c r="E1116" s="756"/>
      <c r="F1116" s="1292" t="s">
        <v>2326</v>
      </c>
      <c r="G1116" s="1287">
        <v>0.76500000000000001</v>
      </c>
      <c r="H1116" s="1287">
        <v>0.76500000000000001</v>
      </c>
      <c r="I1116" s="1287">
        <v>0.76500000000000001</v>
      </c>
      <c r="J1116" s="1287">
        <v>0.76500000000000001</v>
      </c>
      <c r="K1116" s="1287">
        <v>0.76500000000000001</v>
      </c>
      <c r="L1116" s="1287">
        <v>0.76500000000000001</v>
      </c>
      <c r="M1116" s="1287">
        <v>0.76500000000000001</v>
      </c>
      <c r="N1116" s="1287">
        <v>0.76500000000000001</v>
      </c>
      <c r="O1116" s="1287">
        <v>0.76500000000000001</v>
      </c>
      <c r="P1116" s="1287">
        <v>0.76500000000000001</v>
      </c>
      <c r="Q1116" s="1287">
        <v>0.76500000000000001</v>
      </c>
      <c r="R1116" s="1287">
        <v>0.76500000000000001</v>
      </c>
      <c r="S1116" s="1287">
        <v>0.76500000000000001</v>
      </c>
      <c r="T1116" s="1287">
        <v>0.76500000000000001</v>
      </c>
      <c r="U1116" s="1287">
        <v>0.76500000000000001</v>
      </c>
      <c r="V1116" s="1287">
        <v>0.76500000000000001</v>
      </c>
      <c r="W1116" s="1287">
        <v>0.76500000000000001</v>
      </c>
      <c r="X1116" s="255"/>
      <c r="Y1116" s="255"/>
      <c r="Z1116" s="255"/>
    </row>
    <row r="1117" spans="2:26" ht="16.5" customHeight="1" x14ac:dyDescent="0.3">
      <c r="B1117" s="920"/>
      <c r="E1117" s="757"/>
      <c r="F1117" s="1292" t="s">
        <v>2301</v>
      </c>
      <c r="G1117" s="1287">
        <v>1.268</v>
      </c>
      <c r="H1117" s="1287">
        <v>1.2130000000000001</v>
      </c>
      <c r="I1117" s="1287">
        <v>1.212</v>
      </c>
      <c r="J1117" s="1287">
        <v>1.1639999999999999</v>
      </c>
      <c r="K1117" s="1287">
        <v>1.1639999999999999</v>
      </c>
      <c r="L1117" s="1287">
        <v>1.1599999999999999</v>
      </c>
      <c r="M1117" s="1287">
        <v>1.153</v>
      </c>
      <c r="N1117" s="1287">
        <v>1.159</v>
      </c>
      <c r="O1117" s="1287">
        <v>1.1539999999999999</v>
      </c>
      <c r="P1117" s="1287">
        <v>1.147</v>
      </c>
      <c r="Q1117" s="1287">
        <v>1.1479999999999999</v>
      </c>
      <c r="R1117" s="1287">
        <v>1.1439999999999999</v>
      </c>
      <c r="S1117" s="1287">
        <v>1.139</v>
      </c>
      <c r="T1117" s="1287">
        <v>1.1359999999999999</v>
      </c>
      <c r="U1117" s="1287">
        <v>1.127</v>
      </c>
      <c r="V1117" s="1287">
        <v>1.127</v>
      </c>
      <c r="W1117" s="1287">
        <v>1.1240000000000001</v>
      </c>
      <c r="X1117" s="255"/>
      <c r="Y1117" s="255"/>
      <c r="Z1117" s="255"/>
    </row>
    <row r="1118" spans="2:26" ht="16.5" customHeight="1" x14ac:dyDescent="0.3">
      <c r="B1118" s="920"/>
      <c r="E1118" s="735" t="s">
        <v>2331</v>
      </c>
      <c r="F1118" s="1292" t="s">
        <v>2326</v>
      </c>
      <c r="G1118" s="1287">
        <v>0.75800000000000001</v>
      </c>
      <c r="H1118" s="1287">
        <v>0.75800000000000001</v>
      </c>
      <c r="I1118" s="1287">
        <v>0.75800000000000001</v>
      </c>
      <c r="J1118" s="1287">
        <v>0.75800000000000001</v>
      </c>
      <c r="K1118" s="1287">
        <v>0.75800000000000001</v>
      </c>
      <c r="L1118" s="1287">
        <v>0.75800000000000001</v>
      </c>
      <c r="M1118" s="1287">
        <v>0.75800000000000001</v>
      </c>
      <c r="N1118" s="1287">
        <v>0.75800000000000001</v>
      </c>
      <c r="O1118" s="1287">
        <v>0.75800000000000001</v>
      </c>
      <c r="P1118" s="1287">
        <v>0.75800000000000001</v>
      </c>
      <c r="Q1118" s="1287">
        <v>0.75800000000000001</v>
      </c>
      <c r="R1118" s="1287">
        <v>0.75800000000000001</v>
      </c>
      <c r="S1118" s="1287">
        <v>0.75800000000000001</v>
      </c>
      <c r="T1118" s="1287">
        <v>0.75800000000000001</v>
      </c>
      <c r="U1118" s="1287">
        <v>0.75800000000000001</v>
      </c>
      <c r="V1118" s="1287">
        <v>0.75800000000000001</v>
      </c>
      <c r="W1118" s="1287">
        <v>0.75800000000000001</v>
      </c>
      <c r="X1118" s="255"/>
      <c r="Y1118" s="255"/>
      <c r="Z1118" s="255"/>
    </row>
    <row r="1119" spans="2:26" ht="16.5" customHeight="1" x14ac:dyDescent="0.3">
      <c r="B1119" s="920"/>
      <c r="E1119" s="1388" t="s">
        <v>2328</v>
      </c>
      <c r="F1119" s="255"/>
      <c r="G1119" s="255"/>
      <c r="H1119" s="255"/>
      <c r="I1119" s="255"/>
      <c r="J1119" s="255"/>
      <c r="K1119" s="255"/>
      <c r="L1119" s="255"/>
      <c r="M1119" s="255"/>
      <c r="N1119" s="255"/>
      <c r="O1119" s="255"/>
      <c r="P1119" s="255"/>
      <c r="Q1119" s="255"/>
      <c r="R1119" s="255"/>
      <c r="S1119" s="255"/>
      <c r="T1119" s="255"/>
      <c r="U1119" s="255"/>
      <c r="V1119" s="255"/>
      <c r="W1119" s="255"/>
      <c r="X1119" s="255"/>
      <c r="Y1119" s="255"/>
      <c r="Z1119" s="255"/>
    </row>
    <row r="1120" spans="2:26" ht="16.5" customHeight="1" x14ac:dyDescent="0.3">
      <c r="B1120" s="920"/>
      <c r="E1120" s="1388"/>
      <c r="F1120" s="255"/>
      <c r="G1120" s="255"/>
      <c r="H1120" s="255"/>
      <c r="I1120" s="255"/>
      <c r="J1120" s="255"/>
      <c r="K1120" s="255"/>
      <c r="L1120" s="255"/>
      <c r="M1120" s="255"/>
      <c r="N1120" s="255"/>
      <c r="O1120" s="255"/>
      <c r="P1120" s="255"/>
      <c r="Q1120" s="255"/>
      <c r="R1120" s="255"/>
      <c r="S1120" s="255"/>
      <c r="T1120" s="255"/>
      <c r="U1120" s="255"/>
      <c r="V1120" s="255"/>
      <c r="W1120" s="255"/>
      <c r="X1120" s="255"/>
      <c r="Y1120" s="255"/>
      <c r="Z1120" s="255"/>
    </row>
    <row r="1121" spans="2:57" ht="16.5" customHeight="1" x14ac:dyDescent="0.3">
      <c r="B1121" s="920"/>
      <c r="E1121" s="1403" t="s">
        <v>2332</v>
      </c>
      <c r="F1121" s="255"/>
      <c r="G1121" s="255"/>
      <c r="H1121" s="255"/>
      <c r="I1121" s="255"/>
      <c r="J1121" s="255"/>
      <c r="K1121" s="255"/>
      <c r="L1121" s="255"/>
      <c r="M1121" s="255"/>
      <c r="N1121" s="255"/>
      <c r="O1121" s="255"/>
      <c r="P1121" s="255"/>
      <c r="Q1121" s="255"/>
      <c r="R1121" s="255"/>
      <c r="S1121" s="255"/>
      <c r="T1121" s="255"/>
      <c r="U1121" s="255"/>
      <c r="V1121" s="255"/>
      <c r="W1121" s="255"/>
      <c r="X1121" s="255"/>
      <c r="Y1121" s="255"/>
      <c r="Z1121" s="255"/>
    </row>
    <row r="1122" spans="2:57" ht="16.5" customHeight="1" x14ac:dyDescent="0.35">
      <c r="B1122" s="920"/>
      <c r="E1122" s="1404" t="s">
        <v>2335</v>
      </c>
      <c r="F1122" s="255"/>
      <c r="G1122" s="255"/>
      <c r="H1122" s="255"/>
      <c r="I1122" s="255"/>
      <c r="J1122" s="255"/>
      <c r="K1122" s="255"/>
      <c r="L1122" s="255"/>
      <c r="M1122" s="255"/>
      <c r="N1122" s="255"/>
      <c r="O1122" s="255"/>
      <c r="P1122" s="255"/>
      <c r="Q1122" s="255"/>
      <c r="R1122" s="255"/>
      <c r="S1122" s="255"/>
      <c r="T1122" s="255"/>
      <c r="U1122" s="255"/>
      <c r="V1122" s="255"/>
      <c r="W1122" s="255"/>
      <c r="X1122" s="255"/>
      <c r="Y1122" s="255"/>
      <c r="Z1122" s="255"/>
    </row>
    <row r="1123" spans="2:57" ht="16.5" customHeight="1" x14ac:dyDescent="0.3">
      <c r="B1123" s="920"/>
      <c r="E1123" s="1973" t="s">
        <v>2333</v>
      </c>
      <c r="F1123" s="1973"/>
      <c r="G1123" s="1973"/>
      <c r="H1123" s="255"/>
      <c r="I1123" s="255"/>
      <c r="J1123" s="255"/>
      <c r="K1123" s="255"/>
      <c r="L1123" s="255"/>
      <c r="M1123" s="255"/>
      <c r="N1123" s="255"/>
      <c r="O1123" s="255"/>
      <c r="P1123" s="255"/>
      <c r="Q1123" s="255"/>
      <c r="R1123" s="255"/>
      <c r="S1123" s="255"/>
      <c r="T1123" s="255"/>
      <c r="U1123" s="255"/>
      <c r="V1123" s="255"/>
      <c r="W1123" s="255"/>
      <c r="X1123" s="255"/>
      <c r="Y1123" s="255"/>
      <c r="Z1123" s="255"/>
    </row>
    <row r="1124" spans="2:57" ht="16.5" customHeight="1" x14ac:dyDescent="0.35">
      <c r="B1124" s="920"/>
      <c r="E1124" s="730" t="s">
        <v>2336</v>
      </c>
      <c r="F1124" s="255"/>
      <c r="G1124" s="255"/>
      <c r="H1124" s="255"/>
      <c r="I1124" s="255"/>
      <c r="J1124" s="255"/>
      <c r="K1124" s="255"/>
      <c r="L1124" s="255"/>
      <c r="M1124" s="255"/>
      <c r="N1124" s="255"/>
      <c r="O1124" s="255"/>
      <c r="P1124" s="255"/>
      <c r="Q1124" s="255"/>
      <c r="R1124" s="255"/>
      <c r="S1124" s="255"/>
      <c r="T1124" s="255"/>
      <c r="U1124" s="255"/>
      <c r="V1124" s="255"/>
      <c r="W1124" s="255"/>
      <c r="X1124" s="255"/>
      <c r="Y1124" s="255"/>
      <c r="Z1124" s="255"/>
    </row>
    <row r="1125" spans="2:57" ht="16.5" customHeight="1" x14ac:dyDescent="0.3">
      <c r="B1125" s="920"/>
      <c r="E1125" s="1973" t="s">
        <v>2333</v>
      </c>
      <c r="F1125" s="1973"/>
      <c r="G1125" s="1973"/>
      <c r="H1125" s="255"/>
      <c r="I1125" s="255"/>
      <c r="J1125" s="255"/>
      <c r="K1125" s="255"/>
      <c r="L1125" s="255"/>
      <c r="M1125" s="255"/>
      <c r="N1125" s="255"/>
      <c r="O1125" s="255"/>
      <c r="P1125" s="255"/>
      <c r="Q1125" s="255"/>
      <c r="R1125" s="255"/>
      <c r="S1125" s="255"/>
      <c r="T1125" s="255"/>
      <c r="U1125" s="255"/>
      <c r="V1125" s="255"/>
      <c r="W1125" s="255"/>
      <c r="X1125" s="255"/>
      <c r="Y1125" s="255"/>
      <c r="Z1125" s="255"/>
    </row>
    <row r="1126" spans="2:57" ht="16.5" customHeight="1" x14ac:dyDescent="0.3">
      <c r="B1126" s="920"/>
      <c r="E1126" s="1405" t="s">
        <v>2334</v>
      </c>
      <c r="F1126" s="255"/>
      <c r="G1126" s="255"/>
      <c r="H1126" s="255"/>
      <c r="I1126" s="255"/>
      <c r="J1126" s="255"/>
      <c r="K1126" s="255"/>
      <c r="L1126" s="255"/>
      <c r="M1126" s="255"/>
      <c r="N1126" s="255"/>
      <c r="O1126" s="255"/>
      <c r="P1126" s="255"/>
      <c r="Q1126" s="255"/>
      <c r="R1126" s="255"/>
      <c r="S1126" s="255"/>
      <c r="T1126" s="255"/>
      <c r="U1126" s="255"/>
      <c r="V1126" s="255"/>
      <c r="W1126" s="255"/>
      <c r="X1126" s="255"/>
      <c r="Y1126" s="255"/>
      <c r="Z1126" s="255"/>
    </row>
    <row r="1127" spans="2:57" ht="16.5" customHeight="1" x14ac:dyDescent="0.35">
      <c r="B1127" s="920"/>
      <c r="E1127" s="730" t="s">
        <v>2337</v>
      </c>
      <c r="F1127" s="255"/>
      <c r="G1127" s="255"/>
      <c r="H1127" s="255"/>
      <c r="I1127" s="255"/>
      <c r="J1127" s="255"/>
      <c r="K1127" s="255"/>
      <c r="L1127" s="255"/>
      <c r="M1127" s="255"/>
      <c r="N1127" s="255"/>
      <c r="O1127" s="255"/>
      <c r="P1127" s="255"/>
      <c r="Q1127" s="255"/>
      <c r="R1127" s="255"/>
      <c r="S1127" s="255"/>
      <c r="T1127" s="255"/>
      <c r="U1127" s="255"/>
      <c r="V1127" s="255"/>
      <c r="W1127" s="255"/>
      <c r="X1127" s="255"/>
      <c r="Y1127" s="255"/>
      <c r="Z1127" s="255"/>
    </row>
    <row r="1128" spans="2:57" ht="16.5" customHeight="1" x14ac:dyDescent="0.3">
      <c r="B1128" s="920"/>
      <c r="E1128" s="255"/>
      <c r="F1128" s="255"/>
      <c r="G1128" s="255"/>
      <c r="H1128" s="255"/>
      <c r="I1128" s="255"/>
      <c r="J1128" s="255"/>
      <c r="K1128" s="255"/>
      <c r="L1128" s="255"/>
      <c r="M1128" s="255"/>
      <c r="N1128" s="255"/>
      <c r="O1128" s="255"/>
      <c r="P1128" s="255"/>
      <c r="Q1128" s="255"/>
      <c r="R1128" s="255"/>
      <c r="S1128" s="255"/>
      <c r="T1128" s="255"/>
      <c r="U1128" s="255"/>
      <c r="V1128" s="255"/>
      <c r="W1128" s="255"/>
      <c r="X1128" s="255"/>
      <c r="Y1128" s="255"/>
      <c r="Z1128" s="255"/>
    </row>
    <row r="1129" spans="2:57" ht="16.5" customHeight="1" x14ac:dyDescent="0.3">
      <c r="B1129" s="920"/>
      <c r="E1129" s="980" t="s">
        <v>1273</v>
      </c>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row>
    <row r="1130" spans="2:57" ht="16.5" customHeight="1" x14ac:dyDescent="0.3">
      <c r="B1130" s="920"/>
      <c r="E1130" s="255"/>
      <c r="F1130" s="255"/>
      <c r="G1130" s="1947">
        <v>2007</v>
      </c>
      <c r="H1130" s="1947"/>
      <c r="I1130" s="1947"/>
      <c r="J1130" s="1960">
        <v>2008</v>
      </c>
      <c r="K1130" s="1961"/>
      <c r="L1130" s="1962"/>
      <c r="M1130" s="1947">
        <v>2009</v>
      </c>
      <c r="N1130" s="1947"/>
      <c r="O1130" s="1947"/>
      <c r="P1130" s="1947">
        <v>2010</v>
      </c>
      <c r="Q1130" s="1947"/>
      <c r="R1130" s="1947"/>
      <c r="S1130" s="1947">
        <v>2011</v>
      </c>
      <c r="T1130" s="1947"/>
      <c r="U1130" s="1947"/>
      <c r="V1130" s="1947">
        <v>2012</v>
      </c>
      <c r="W1130" s="1947"/>
      <c r="X1130" s="1947"/>
      <c r="Y1130" s="1947">
        <v>2013</v>
      </c>
      <c r="Z1130" s="1947"/>
      <c r="AA1130" s="1947"/>
      <c r="AB1130" s="1947">
        <v>2014</v>
      </c>
      <c r="AC1130" s="1947"/>
      <c r="AD1130" s="1947"/>
      <c r="AE1130" s="1947">
        <v>2015</v>
      </c>
      <c r="AF1130" s="1947"/>
      <c r="AG1130" s="1947"/>
      <c r="AH1130" s="1947">
        <v>2016</v>
      </c>
      <c r="AI1130" s="1947"/>
      <c r="AJ1130" s="1947"/>
      <c r="AK1130" s="1947">
        <v>2017</v>
      </c>
      <c r="AL1130" s="1947"/>
      <c r="AM1130" s="1947"/>
      <c r="AN1130" s="1947">
        <v>2018</v>
      </c>
      <c r="AO1130" s="1947"/>
      <c r="AP1130" s="1947"/>
      <c r="AQ1130" s="1947">
        <v>2019</v>
      </c>
      <c r="AR1130" s="1947"/>
      <c r="AS1130" s="1947"/>
      <c r="AT1130" s="1947">
        <v>2020</v>
      </c>
      <c r="AU1130" s="1947"/>
      <c r="AV1130" s="1947"/>
      <c r="AW1130" s="1947">
        <v>2021</v>
      </c>
      <c r="AX1130" s="1947"/>
      <c r="AY1130" s="1947"/>
      <c r="AZ1130" s="1947">
        <v>2022</v>
      </c>
      <c r="BA1130" s="1947"/>
      <c r="BB1130" s="1947"/>
      <c r="BC1130" s="1947">
        <v>2023</v>
      </c>
      <c r="BD1130" s="1947"/>
      <c r="BE1130" s="1947"/>
    </row>
    <row r="1131" spans="2:57" ht="16.5" customHeight="1" x14ac:dyDescent="0.3">
      <c r="B1131" s="920"/>
      <c r="E1131" s="255"/>
      <c r="F1131" s="255"/>
      <c r="G1131" s="1252" t="s">
        <v>976</v>
      </c>
      <c r="H1131" s="1252" t="s">
        <v>977</v>
      </c>
      <c r="I1131" s="1252" t="s">
        <v>978</v>
      </c>
      <c r="J1131" s="1252" t="s">
        <v>976</v>
      </c>
      <c r="K1131" s="1252" t="s">
        <v>977</v>
      </c>
      <c r="L1131" s="1252" t="s">
        <v>978</v>
      </c>
      <c r="M1131" s="1252" t="s">
        <v>976</v>
      </c>
      <c r="N1131" s="1252" t="s">
        <v>977</v>
      </c>
      <c r="O1131" s="1252" t="s">
        <v>978</v>
      </c>
      <c r="P1131" s="1252" t="s">
        <v>976</v>
      </c>
      <c r="Q1131" s="1252" t="s">
        <v>977</v>
      </c>
      <c r="R1131" s="1252" t="s">
        <v>978</v>
      </c>
      <c r="S1131" s="1252" t="s">
        <v>976</v>
      </c>
      <c r="T1131" s="1252" t="s">
        <v>977</v>
      </c>
      <c r="U1131" s="1252" t="s">
        <v>978</v>
      </c>
      <c r="V1131" s="1252" t="s">
        <v>976</v>
      </c>
      <c r="W1131" s="1252" t="s">
        <v>977</v>
      </c>
      <c r="X1131" s="1252" t="s">
        <v>978</v>
      </c>
      <c r="Y1131" s="1252" t="s">
        <v>976</v>
      </c>
      <c r="Z1131" s="1252" t="s">
        <v>977</v>
      </c>
      <c r="AA1131" s="1252" t="s">
        <v>978</v>
      </c>
      <c r="AB1131" s="1252" t="s">
        <v>976</v>
      </c>
      <c r="AC1131" s="1252" t="s">
        <v>977</v>
      </c>
      <c r="AD1131" s="1252" t="s">
        <v>978</v>
      </c>
      <c r="AE1131" s="1252" t="s">
        <v>976</v>
      </c>
      <c r="AF1131" s="1252" t="s">
        <v>977</v>
      </c>
      <c r="AG1131" s="1252" t="s">
        <v>978</v>
      </c>
      <c r="AH1131" s="1252" t="s">
        <v>976</v>
      </c>
      <c r="AI1131" s="1252" t="s">
        <v>977</v>
      </c>
      <c r="AJ1131" s="1252" t="s">
        <v>978</v>
      </c>
      <c r="AK1131" s="1252" t="s">
        <v>976</v>
      </c>
      <c r="AL1131" s="1252" t="s">
        <v>977</v>
      </c>
      <c r="AM1131" s="1252" t="s">
        <v>978</v>
      </c>
      <c r="AN1131" s="1252" t="s">
        <v>976</v>
      </c>
      <c r="AO1131" s="1252" t="s">
        <v>977</v>
      </c>
      <c r="AP1131" s="1252" t="s">
        <v>978</v>
      </c>
      <c r="AQ1131" s="1252" t="s">
        <v>976</v>
      </c>
      <c r="AR1131" s="1252" t="s">
        <v>977</v>
      </c>
      <c r="AS1131" s="1252" t="s">
        <v>978</v>
      </c>
      <c r="AT1131" s="1252" t="s">
        <v>976</v>
      </c>
      <c r="AU1131" s="1252" t="s">
        <v>977</v>
      </c>
      <c r="AV1131" s="1252" t="s">
        <v>978</v>
      </c>
      <c r="AW1131" s="1252" t="s">
        <v>976</v>
      </c>
      <c r="AX1131" s="1252" t="s">
        <v>977</v>
      </c>
      <c r="AY1131" s="1252" t="s">
        <v>978</v>
      </c>
      <c r="AZ1131" s="1252" t="s">
        <v>976</v>
      </c>
      <c r="BA1131" s="1252" t="s">
        <v>977</v>
      </c>
      <c r="BB1131" s="1252" t="s">
        <v>978</v>
      </c>
      <c r="BC1131" s="1386" t="s">
        <v>976</v>
      </c>
      <c r="BD1131" s="1386" t="s">
        <v>977</v>
      </c>
      <c r="BE1131" s="1386" t="s">
        <v>978</v>
      </c>
    </row>
    <row r="1132" spans="2:57" ht="16.5" customHeight="1" x14ac:dyDescent="0.3">
      <c r="B1132" s="920"/>
      <c r="E1132" s="734" t="s">
        <v>2127</v>
      </c>
      <c r="F1132" s="1292" t="s">
        <v>1251</v>
      </c>
      <c r="G1132" s="755">
        <v>0.17399999999999999</v>
      </c>
      <c r="H1132" s="755">
        <v>1E-3</v>
      </c>
      <c r="I1132" s="755">
        <v>7.0000000000000001E-3</v>
      </c>
      <c r="J1132" s="755">
        <v>0.17199999999999999</v>
      </c>
      <c r="K1132" s="755">
        <v>1E-3</v>
      </c>
      <c r="L1132" s="755">
        <v>7.0000000000000001E-3</v>
      </c>
      <c r="M1132" s="755">
        <v>0.17</v>
      </c>
      <c r="N1132" s="755">
        <v>1E-3</v>
      </c>
      <c r="O1132" s="755">
        <v>7.0000000000000001E-3</v>
      </c>
      <c r="P1132" s="755">
        <v>0.16600000000000001</v>
      </c>
      <c r="Q1132" s="755">
        <v>1E-3</v>
      </c>
      <c r="R1132" s="755">
        <v>7.0000000000000001E-3</v>
      </c>
      <c r="S1132" s="755">
        <v>0.16500000000000001</v>
      </c>
      <c r="T1132" s="755">
        <v>1E-3</v>
      </c>
      <c r="U1132" s="755">
        <v>7.0000000000000001E-3</v>
      </c>
      <c r="V1132" s="755">
        <v>0.16200000000000001</v>
      </c>
      <c r="W1132" s="755">
        <v>1E-3</v>
      </c>
      <c r="X1132" s="755">
        <v>7.0000000000000001E-3</v>
      </c>
      <c r="Y1132" s="755">
        <v>0.157</v>
      </c>
      <c r="Z1132" s="755">
        <v>1E-3</v>
      </c>
      <c r="AA1132" s="755">
        <v>7.0000000000000001E-3</v>
      </c>
      <c r="AB1132" s="755">
        <v>0.16700000000000001</v>
      </c>
      <c r="AC1132" s="755">
        <v>1E-3</v>
      </c>
      <c r="AD1132" s="755">
        <v>7.0000000000000001E-3</v>
      </c>
      <c r="AE1132" s="755">
        <v>0.16600000000000001</v>
      </c>
      <c r="AF1132" s="755">
        <v>1E-3</v>
      </c>
      <c r="AG1132" s="755">
        <v>7.0000000000000001E-3</v>
      </c>
      <c r="AH1132" s="755">
        <v>0.16600000000000001</v>
      </c>
      <c r="AI1132" s="755">
        <v>1E-3</v>
      </c>
      <c r="AJ1132" s="755">
        <v>7.0000000000000001E-3</v>
      </c>
      <c r="AK1132" s="755">
        <v>0.16500000000000001</v>
      </c>
      <c r="AL1132" s="755">
        <v>0</v>
      </c>
      <c r="AM1132" s="755">
        <v>7.0000000000000001E-3</v>
      </c>
      <c r="AN1132" s="755">
        <v>0.16400000000000001</v>
      </c>
      <c r="AO1132" s="755">
        <v>0</v>
      </c>
      <c r="AP1132" s="755">
        <v>7.0000000000000001E-3</v>
      </c>
      <c r="AQ1132" s="755">
        <v>0.16200000000000001</v>
      </c>
      <c r="AR1132" s="755">
        <v>0</v>
      </c>
      <c r="AS1132" s="755">
        <v>7.0000000000000001E-3</v>
      </c>
      <c r="AT1132" s="755">
        <v>0.161</v>
      </c>
      <c r="AU1132" s="755">
        <v>0</v>
      </c>
      <c r="AV1132" s="755">
        <v>7.0000000000000001E-3</v>
      </c>
      <c r="AW1132" s="755">
        <v>0.159</v>
      </c>
      <c r="AX1132" s="755">
        <v>0</v>
      </c>
      <c r="AY1132" s="755">
        <v>7.0000000000000001E-3</v>
      </c>
      <c r="AZ1132" s="755">
        <v>0.16</v>
      </c>
      <c r="BA1132" s="755">
        <v>0</v>
      </c>
      <c r="BB1132" s="755">
        <v>7.0000000000000001E-3</v>
      </c>
      <c r="BC1132" s="755">
        <v>0.161</v>
      </c>
      <c r="BD1132" s="755">
        <v>0</v>
      </c>
      <c r="BE1132" s="755">
        <v>7.0000000000000001E-3</v>
      </c>
    </row>
    <row r="1133" spans="2:57" ht="16.5" customHeight="1" x14ac:dyDescent="0.3">
      <c r="B1133" s="920"/>
      <c r="E1133" s="756"/>
      <c r="F1133" s="1292" t="s">
        <v>1252</v>
      </c>
      <c r="G1133" s="755">
        <v>0.28499999999999998</v>
      </c>
      <c r="H1133" s="755">
        <v>2E-3</v>
      </c>
      <c r="I1133" s="755">
        <v>7.0000000000000001E-3</v>
      </c>
      <c r="J1133" s="755">
        <v>0.28100000000000003</v>
      </c>
      <c r="K1133" s="755">
        <v>2E-3</v>
      </c>
      <c r="L1133" s="755">
        <v>7.0000000000000001E-3</v>
      </c>
      <c r="M1133" s="755">
        <v>0.27800000000000002</v>
      </c>
      <c r="N1133" s="755">
        <v>2E-3</v>
      </c>
      <c r="O1133" s="755">
        <v>7.0000000000000001E-3</v>
      </c>
      <c r="P1133" s="755">
        <v>0.27200000000000002</v>
      </c>
      <c r="Q1133" s="755">
        <v>1E-3</v>
      </c>
      <c r="R1133" s="755">
        <v>7.0000000000000001E-3</v>
      </c>
      <c r="S1133" s="755">
        <v>0.27</v>
      </c>
      <c r="T1133" s="755">
        <v>1E-3</v>
      </c>
      <c r="U1133" s="755">
        <v>7.0000000000000001E-3</v>
      </c>
      <c r="V1133" s="755">
        <v>0.26500000000000001</v>
      </c>
      <c r="W1133" s="755">
        <v>1E-3</v>
      </c>
      <c r="X1133" s="755">
        <v>7.0000000000000001E-3</v>
      </c>
      <c r="Y1133" s="755">
        <v>0.25700000000000001</v>
      </c>
      <c r="Z1133" s="755">
        <v>1E-3</v>
      </c>
      <c r="AA1133" s="755">
        <v>7.0000000000000001E-3</v>
      </c>
      <c r="AB1133" s="755">
        <v>0.27300000000000002</v>
      </c>
      <c r="AC1133" s="755">
        <v>1E-3</v>
      </c>
      <c r="AD1133" s="755">
        <v>7.0000000000000001E-3</v>
      </c>
      <c r="AE1133" s="755">
        <v>0.26800000000000002</v>
      </c>
      <c r="AF1133" s="755">
        <v>1E-3</v>
      </c>
      <c r="AG1133" s="755">
        <v>8.0000000000000002E-3</v>
      </c>
      <c r="AH1133" s="755">
        <v>0.26700000000000002</v>
      </c>
      <c r="AI1133" s="755">
        <v>1E-3</v>
      </c>
      <c r="AJ1133" s="755">
        <v>7.0000000000000001E-3</v>
      </c>
      <c r="AK1133" s="755">
        <v>0.26500000000000001</v>
      </c>
      <c r="AL1133" s="755">
        <v>1E-3</v>
      </c>
      <c r="AM1133" s="755">
        <v>7.0000000000000001E-3</v>
      </c>
      <c r="AN1133" s="755">
        <v>0.26200000000000001</v>
      </c>
      <c r="AO1133" s="755">
        <v>1E-3</v>
      </c>
      <c r="AP1133" s="755">
        <v>7.0000000000000001E-3</v>
      </c>
      <c r="AQ1133" s="755">
        <v>0.25700000000000001</v>
      </c>
      <c r="AR1133" s="755">
        <v>1E-3</v>
      </c>
      <c r="AS1133" s="755">
        <v>7.0000000000000001E-3</v>
      </c>
      <c r="AT1133" s="755">
        <v>0.255</v>
      </c>
      <c r="AU1133" s="755">
        <v>1E-3</v>
      </c>
      <c r="AV1133" s="755">
        <v>7.0000000000000001E-3</v>
      </c>
      <c r="AW1133" s="755">
        <v>0.25</v>
      </c>
      <c r="AX1133" s="755">
        <v>1E-3</v>
      </c>
      <c r="AY1133" s="755">
        <v>8.0000000000000002E-3</v>
      </c>
      <c r="AZ1133" s="755">
        <v>0.248</v>
      </c>
      <c r="BA1133" s="755">
        <v>0</v>
      </c>
      <c r="BB1133" s="755">
        <v>7.0000000000000001E-3</v>
      </c>
      <c r="BC1133" s="755">
        <v>0.246</v>
      </c>
      <c r="BD1133" s="755">
        <v>0</v>
      </c>
      <c r="BE1133" s="755">
        <v>7.0000000000000001E-3</v>
      </c>
    </row>
    <row r="1134" spans="2:57" ht="16.5" customHeight="1" x14ac:dyDescent="0.3">
      <c r="B1134" s="920"/>
      <c r="E1134" s="756"/>
      <c r="F1134" s="1292" t="s">
        <v>2298</v>
      </c>
      <c r="G1134" s="755">
        <v>0.77200000000000002</v>
      </c>
      <c r="H1134" s="755" t="s">
        <v>158</v>
      </c>
      <c r="I1134" s="755" t="s">
        <v>158</v>
      </c>
      <c r="J1134" s="755">
        <v>0.77200000000000002</v>
      </c>
      <c r="K1134" s="755" t="s">
        <v>158</v>
      </c>
      <c r="L1134" s="755" t="s">
        <v>158</v>
      </c>
      <c r="M1134" s="755">
        <v>0.77200000000000002</v>
      </c>
      <c r="N1134" s="755" t="s">
        <v>158</v>
      </c>
      <c r="O1134" s="755" t="s">
        <v>158</v>
      </c>
      <c r="P1134" s="755">
        <v>0.77200000000000002</v>
      </c>
      <c r="Q1134" s="755" t="s">
        <v>158</v>
      </c>
      <c r="R1134" s="755" t="s">
        <v>158</v>
      </c>
      <c r="S1134" s="755">
        <v>0.77200000000000002</v>
      </c>
      <c r="T1134" s="755" t="s">
        <v>158</v>
      </c>
      <c r="U1134" s="755" t="s">
        <v>158</v>
      </c>
      <c r="V1134" s="755">
        <v>0.77200000000000002</v>
      </c>
      <c r="W1134" s="755" t="s">
        <v>158</v>
      </c>
      <c r="X1134" s="755" t="s">
        <v>158</v>
      </c>
      <c r="Y1134" s="755">
        <v>0.77200000000000002</v>
      </c>
      <c r="Z1134" s="755" t="s">
        <v>158</v>
      </c>
      <c r="AA1134" s="755" t="s">
        <v>158</v>
      </c>
      <c r="AB1134" s="755">
        <v>0.77200000000000002</v>
      </c>
      <c r="AC1134" s="755" t="s">
        <v>158</v>
      </c>
      <c r="AD1134" s="755" t="s">
        <v>158</v>
      </c>
      <c r="AE1134" s="755">
        <v>0.77200000000000002</v>
      </c>
      <c r="AF1134" s="755" t="s">
        <v>158</v>
      </c>
      <c r="AG1134" s="755" t="s">
        <v>158</v>
      </c>
      <c r="AH1134" s="755">
        <v>0.77200000000000002</v>
      </c>
      <c r="AI1134" s="755" t="s">
        <v>158</v>
      </c>
      <c r="AJ1134" s="755" t="s">
        <v>158</v>
      </c>
      <c r="AK1134" s="755">
        <v>0.77200000000000002</v>
      </c>
      <c r="AL1134" s="755" t="s">
        <v>158</v>
      </c>
      <c r="AM1134" s="755" t="s">
        <v>158</v>
      </c>
      <c r="AN1134" s="755">
        <v>0.77200000000000002</v>
      </c>
      <c r="AO1134" s="755" t="s">
        <v>158</v>
      </c>
      <c r="AP1134" s="755" t="s">
        <v>158</v>
      </c>
      <c r="AQ1134" s="755">
        <v>0.77200000000000002</v>
      </c>
      <c r="AR1134" s="755" t="s">
        <v>158</v>
      </c>
      <c r="AS1134" s="755" t="s">
        <v>158</v>
      </c>
      <c r="AT1134" s="755">
        <v>0.77200000000000002</v>
      </c>
      <c r="AU1134" s="755" t="s">
        <v>158</v>
      </c>
      <c r="AV1134" s="755" t="s">
        <v>158</v>
      </c>
      <c r="AW1134" s="755">
        <v>0.77200000000000002</v>
      </c>
      <c r="AX1134" s="755" t="s">
        <v>158</v>
      </c>
      <c r="AY1134" s="755" t="s">
        <v>158</v>
      </c>
      <c r="AZ1134" s="755">
        <v>0.77200000000000002</v>
      </c>
      <c r="BA1134" s="755" t="s">
        <v>158</v>
      </c>
      <c r="BB1134" s="755" t="s">
        <v>158</v>
      </c>
      <c r="BC1134" s="755">
        <v>0.77200000000000002</v>
      </c>
      <c r="BD1134" s="755" t="s">
        <v>158</v>
      </c>
      <c r="BE1134" s="755" t="s">
        <v>158</v>
      </c>
    </row>
    <row r="1135" spans="2:57" ht="16.5" customHeight="1" x14ac:dyDescent="0.3">
      <c r="B1135" s="920"/>
      <c r="E1135" s="757"/>
      <c r="F1135" s="1292" t="s">
        <v>2301</v>
      </c>
      <c r="G1135" s="755">
        <v>0.99</v>
      </c>
      <c r="H1135" s="755">
        <v>6.7000000000000004E-2</v>
      </c>
      <c r="I1135" s="755">
        <v>8.0000000000000002E-3</v>
      </c>
      <c r="J1135" s="755">
        <v>0.95499999999999996</v>
      </c>
      <c r="K1135" s="755">
        <v>0.06</v>
      </c>
      <c r="L1135" s="755">
        <v>8.9999999999999993E-3</v>
      </c>
      <c r="M1135" s="755">
        <v>0.94499999999999995</v>
      </c>
      <c r="N1135" s="755">
        <v>5.6000000000000001E-2</v>
      </c>
      <c r="O1135" s="755">
        <v>8.9999999999999993E-3</v>
      </c>
      <c r="P1135" s="755">
        <v>0.879</v>
      </c>
      <c r="Q1135" s="755">
        <v>4.2000000000000003E-2</v>
      </c>
      <c r="R1135" s="755">
        <v>1.2999999999999999E-2</v>
      </c>
      <c r="S1135" s="755">
        <v>0.85699999999999998</v>
      </c>
      <c r="T1135" s="755">
        <v>3.6999999999999998E-2</v>
      </c>
      <c r="U1135" s="755">
        <v>1.4999999999999999E-2</v>
      </c>
      <c r="V1135" s="755">
        <v>0.83099999999999996</v>
      </c>
      <c r="W1135" s="755">
        <v>0.03</v>
      </c>
      <c r="X1135" s="755">
        <v>1.7999999999999999E-2</v>
      </c>
      <c r="Y1135" s="755">
        <v>0.79200000000000004</v>
      </c>
      <c r="Z1135" s="755">
        <v>2.5999999999999999E-2</v>
      </c>
      <c r="AA1135" s="755">
        <v>0.02</v>
      </c>
      <c r="AB1135" s="755">
        <v>0.84199999999999997</v>
      </c>
      <c r="AC1135" s="755">
        <v>2.3E-2</v>
      </c>
      <c r="AD1135" s="755">
        <v>2.1000000000000001E-2</v>
      </c>
      <c r="AE1135" s="755">
        <v>0.875</v>
      </c>
      <c r="AF1135" s="755">
        <v>1.7000000000000001E-2</v>
      </c>
      <c r="AG1135" s="755">
        <v>2.3E-2</v>
      </c>
      <c r="AH1135" s="755">
        <v>0.86799999999999999</v>
      </c>
      <c r="AI1135" s="755">
        <v>1.4999999999999999E-2</v>
      </c>
      <c r="AJ1135" s="755">
        <v>2.4E-2</v>
      </c>
      <c r="AK1135" s="755">
        <v>0.875</v>
      </c>
      <c r="AL1135" s="755">
        <v>1.2999999999999999E-2</v>
      </c>
      <c r="AM1135" s="755">
        <v>2.5999999999999999E-2</v>
      </c>
      <c r="AN1135" s="755">
        <v>0.96499999999999997</v>
      </c>
      <c r="AO1135" s="755">
        <v>1.4E-2</v>
      </c>
      <c r="AP1135" s="755">
        <v>2.5999999999999999E-2</v>
      </c>
      <c r="AQ1135" s="755">
        <v>0.95499999999999996</v>
      </c>
      <c r="AR1135" s="755">
        <v>1.2E-2</v>
      </c>
      <c r="AS1135" s="755">
        <v>2.8000000000000001E-2</v>
      </c>
      <c r="AT1135" s="755">
        <v>0.96599999999999997</v>
      </c>
      <c r="AU1135" s="755">
        <v>1.0999999999999999E-2</v>
      </c>
      <c r="AV1135" s="755">
        <v>2.9000000000000001E-2</v>
      </c>
      <c r="AW1135" s="755">
        <v>0.97499999999999998</v>
      </c>
      <c r="AX1135" s="755">
        <v>8.9999999999999993E-3</v>
      </c>
      <c r="AY1135" s="755">
        <v>3.1E-2</v>
      </c>
      <c r="AZ1135" s="755">
        <v>0.96899999999999997</v>
      </c>
      <c r="BA1135" s="755">
        <v>7.0000000000000001E-3</v>
      </c>
      <c r="BB1135" s="755">
        <v>3.3000000000000002E-2</v>
      </c>
      <c r="BC1135" s="755">
        <v>0.98599999999999999</v>
      </c>
      <c r="BD1135" s="755">
        <v>6.0000000000000001E-3</v>
      </c>
      <c r="BE1135" s="755">
        <v>3.4000000000000002E-2</v>
      </c>
    </row>
    <row r="1136" spans="2:57" ht="16.5" customHeight="1" x14ac:dyDescent="0.3">
      <c r="B1136" s="920"/>
      <c r="E1136" s="734" t="s">
        <v>2126</v>
      </c>
      <c r="F1136" s="1292" t="s">
        <v>1251</v>
      </c>
      <c r="G1136" s="755">
        <v>0.20399999999999999</v>
      </c>
      <c r="H1136" s="755">
        <v>2.9000000000000001E-2</v>
      </c>
      <c r="I1136" s="755">
        <v>7.0000000000000001E-3</v>
      </c>
      <c r="J1136" s="755">
        <v>0.20499999999999999</v>
      </c>
      <c r="K1136" s="755">
        <v>2.9000000000000001E-2</v>
      </c>
      <c r="L1136" s="755">
        <v>7.0000000000000001E-3</v>
      </c>
      <c r="M1136" s="755">
        <v>0.20499999999999999</v>
      </c>
      <c r="N1136" s="755">
        <v>2.8000000000000001E-2</v>
      </c>
      <c r="O1136" s="755">
        <v>6.0000000000000001E-3</v>
      </c>
      <c r="P1136" s="755">
        <v>0.20300000000000001</v>
      </c>
      <c r="Q1136" s="755">
        <v>2.7E-2</v>
      </c>
      <c r="R1136" s="755">
        <v>4.0000000000000001E-3</v>
      </c>
      <c r="S1136" s="755">
        <v>0.20100000000000001</v>
      </c>
      <c r="T1136" s="755">
        <v>2.5999999999999999E-2</v>
      </c>
      <c r="U1136" s="755">
        <v>4.0000000000000001E-3</v>
      </c>
      <c r="V1136" s="755">
        <v>0.2</v>
      </c>
      <c r="W1136" s="755">
        <v>2.5999999999999999E-2</v>
      </c>
      <c r="X1136" s="755">
        <v>3.0000000000000001E-3</v>
      </c>
      <c r="Y1136" s="755">
        <v>0.20100000000000001</v>
      </c>
      <c r="Z1136" s="755">
        <v>2.5000000000000001E-2</v>
      </c>
      <c r="AA1136" s="755">
        <v>3.0000000000000001E-3</v>
      </c>
      <c r="AB1136" s="755">
        <v>0.20200000000000001</v>
      </c>
      <c r="AC1136" s="755">
        <v>2.5000000000000001E-2</v>
      </c>
      <c r="AD1136" s="755">
        <v>3.0000000000000001E-3</v>
      </c>
      <c r="AE1136" s="755">
        <v>0.2</v>
      </c>
      <c r="AF1136" s="755">
        <v>2.3E-2</v>
      </c>
      <c r="AG1136" s="755">
        <v>3.0000000000000001E-3</v>
      </c>
      <c r="AH1136" s="755">
        <v>0.19900000000000001</v>
      </c>
      <c r="AI1136" s="755">
        <v>2.1999999999999999E-2</v>
      </c>
      <c r="AJ1136" s="755">
        <v>3.0000000000000001E-3</v>
      </c>
      <c r="AK1136" s="755">
        <v>0.19900000000000001</v>
      </c>
      <c r="AL1136" s="755">
        <v>2.1999999999999999E-2</v>
      </c>
      <c r="AM1136" s="755">
        <v>2E-3</v>
      </c>
      <c r="AN1136" s="755">
        <v>0.19900000000000001</v>
      </c>
      <c r="AO1136" s="755">
        <v>2.1000000000000001E-2</v>
      </c>
      <c r="AP1136" s="755">
        <v>2E-3</v>
      </c>
      <c r="AQ1136" s="755">
        <v>0.19800000000000001</v>
      </c>
      <c r="AR1136" s="755">
        <v>2.1000000000000001E-2</v>
      </c>
      <c r="AS1136" s="755">
        <v>2E-3</v>
      </c>
      <c r="AT1136" s="755">
        <v>0.19700000000000001</v>
      </c>
      <c r="AU1136" s="755">
        <v>0.02</v>
      </c>
      <c r="AV1136" s="755">
        <v>2E-3</v>
      </c>
      <c r="AW1136" s="755">
        <v>0.19500000000000001</v>
      </c>
      <c r="AX1136" s="755">
        <v>0.02</v>
      </c>
      <c r="AY1136" s="755">
        <v>2E-3</v>
      </c>
      <c r="AZ1136" s="755">
        <v>0.192</v>
      </c>
      <c r="BA1136" s="755">
        <v>1.9E-2</v>
      </c>
      <c r="BB1136" s="755">
        <v>2E-3</v>
      </c>
      <c r="BC1136" s="755">
        <v>0.189</v>
      </c>
      <c r="BD1136" s="755">
        <v>1.7999999999999999E-2</v>
      </c>
      <c r="BE1136" s="755">
        <v>2E-3</v>
      </c>
    </row>
    <row r="1137" spans="2:57" ht="16.5" customHeight="1" x14ac:dyDescent="0.3">
      <c r="B1137" s="920"/>
      <c r="E1137" s="756"/>
      <c r="F1137" s="1292" t="s">
        <v>1252</v>
      </c>
      <c r="G1137" s="755">
        <v>0.29199999999999998</v>
      </c>
      <c r="H1137" s="755">
        <v>8.6999999999999994E-2</v>
      </c>
      <c r="I1137" s="755">
        <v>8.9999999999999993E-3</v>
      </c>
      <c r="J1137" s="755">
        <v>0.28100000000000003</v>
      </c>
      <c r="K1137" s="755">
        <v>8.4000000000000005E-2</v>
      </c>
      <c r="L1137" s="755">
        <v>8.0000000000000002E-3</v>
      </c>
      <c r="M1137" s="755">
        <v>0.28100000000000003</v>
      </c>
      <c r="N1137" s="755">
        <v>8.2000000000000003E-2</v>
      </c>
      <c r="O1137" s="755">
        <v>8.0000000000000002E-3</v>
      </c>
      <c r="P1137" s="755">
        <v>0.28000000000000003</v>
      </c>
      <c r="Q1137" s="755">
        <v>8.1000000000000003E-2</v>
      </c>
      <c r="R1137" s="755">
        <v>8.0000000000000002E-3</v>
      </c>
      <c r="S1137" s="755">
        <v>0.28000000000000003</v>
      </c>
      <c r="T1137" s="755">
        <v>8.3000000000000004E-2</v>
      </c>
      <c r="U1137" s="755">
        <v>8.0000000000000002E-3</v>
      </c>
      <c r="V1137" s="755">
        <v>0.27900000000000003</v>
      </c>
      <c r="W1137" s="755">
        <v>8.3000000000000004E-2</v>
      </c>
      <c r="X1137" s="755">
        <v>8.0000000000000002E-3</v>
      </c>
      <c r="Y1137" s="755">
        <v>0.28299999999999997</v>
      </c>
      <c r="Z1137" s="755">
        <v>8.3000000000000004E-2</v>
      </c>
      <c r="AA1137" s="755">
        <v>8.0000000000000002E-3</v>
      </c>
      <c r="AB1137" s="755">
        <v>0.28699999999999998</v>
      </c>
      <c r="AC1137" s="755">
        <v>8.4000000000000005E-2</v>
      </c>
      <c r="AD1137" s="755">
        <v>8.0000000000000002E-3</v>
      </c>
      <c r="AE1137" s="755">
        <v>0.27400000000000002</v>
      </c>
      <c r="AF1137" s="755">
        <v>7.9000000000000001E-2</v>
      </c>
      <c r="AG1137" s="755">
        <v>8.0000000000000002E-3</v>
      </c>
      <c r="AH1137" s="755">
        <v>0.27100000000000002</v>
      </c>
      <c r="AI1137" s="755">
        <v>7.8E-2</v>
      </c>
      <c r="AJ1137" s="755">
        <v>8.0000000000000002E-3</v>
      </c>
      <c r="AK1137" s="755">
        <v>0.27500000000000002</v>
      </c>
      <c r="AL1137" s="755">
        <v>7.8E-2</v>
      </c>
      <c r="AM1137" s="755">
        <v>8.0000000000000002E-3</v>
      </c>
      <c r="AN1137" s="755">
        <v>0.26900000000000002</v>
      </c>
      <c r="AO1137" s="755">
        <v>7.6999999999999999E-2</v>
      </c>
      <c r="AP1137" s="755">
        <v>7.0000000000000001E-3</v>
      </c>
      <c r="AQ1137" s="755">
        <v>0.26800000000000002</v>
      </c>
      <c r="AR1137" s="755">
        <v>7.2999999999999995E-2</v>
      </c>
      <c r="AS1137" s="755">
        <v>7.0000000000000001E-3</v>
      </c>
      <c r="AT1137" s="755">
        <v>0.26400000000000001</v>
      </c>
      <c r="AU1137" s="755">
        <v>6.4000000000000001E-2</v>
      </c>
      <c r="AV1137" s="755">
        <v>6.0000000000000001E-3</v>
      </c>
      <c r="AW1137" s="755">
        <v>0.26200000000000001</v>
      </c>
      <c r="AX1137" s="755">
        <v>5.1999999999999998E-2</v>
      </c>
      <c r="AY1137" s="755">
        <v>5.0000000000000001E-3</v>
      </c>
      <c r="AZ1137" s="755">
        <v>0.25</v>
      </c>
      <c r="BA1137" s="755">
        <v>0.04</v>
      </c>
      <c r="BB1137" s="755">
        <v>4.0000000000000001E-3</v>
      </c>
      <c r="BC1137" s="755">
        <v>0.23899999999999999</v>
      </c>
      <c r="BD1137" s="755">
        <v>1.9E-2</v>
      </c>
      <c r="BE1137" s="755">
        <v>2E-3</v>
      </c>
    </row>
    <row r="1138" spans="2:57" ht="16.5" customHeight="1" x14ac:dyDescent="0.3">
      <c r="B1138" s="920"/>
      <c r="E1138" s="756"/>
      <c r="F1138" s="1292" t="s">
        <v>2298</v>
      </c>
      <c r="G1138" s="755">
        <v>0.67700000000000005</v>
      </c>
      <c r="H1138" s="755">
        <v>0.14000000000000001</v>
      </c>
      <c r="I1138" s="755">
        <v>6.0000000000000001E-3</v>
      </c>
      <c r="J1138" s="755">
        <v>0.67700000000000005</v>
      </c>
      <c r="K1138" s="755">
        <v>0.14000000000000001</v>
      </c>
      <c r="L1138" s="755">
        <v>6.0000000000000001E-3</v>
      </c>
      <c r="M1138" s="755">
        <v>0.67800000000000005</v>
      </c>
      <c r="N1138" s="755">
        <v>0.14000000000000001</v>
      </c>
      <c r="O1138" s="755">
        <v>6.0000000000000001E-3</v>
      </c>
      <c r="P1138" s="755">
        <v>0.67100000000000004</v>
      </c>
      <c r="Q1138" s="755">
        <v>0.14000000000000001</v>
      </c>
      <c r="R1138" s="755">
        <v>6.0000000000000001E-3</v>
      </c>
      <c r="S1138" s="755">
        <v>0.66</v>
      </c>
      <c r="T1138" s="755">
        <v>0.14000000000000001</v>
      </c>
      <c r="U1138" s="755">
        <v>6.0000000000000001E-3</v>
      </c>
      <c r="V1138" s="755">
        <v>0.65900000000000003</v>
      </c>
      <c r="W1138" s="755">
        <v>0.14000000000000001</v>
      </c>
      <c r="X1138" s="755">
        <v>6.0000000000000001E-3</v>
      </c>
      <c r="Y1138" s="755">
        <v>0.66</v>
      </c>
      <c r="Z1138" s="755">
        <v>0.14000000000000001</v>
      </c>
      <c r="AA1138" s="755">
        <v>6.0000000000000001E-3</v>
      </c>
      <c r="AB1138" s="755">
        <v>0.66300000000000003</v>
      </c>
      <c r="AC1138" s="755">
        <v>0.14000000000000001</v>
      </c>
      <c r="AD1138" s="755">
        <v>6.0000000000000001E-3</v>
      </c>
      <c r="AE1138" s="755">
        <v>0.66</v>
      </c>
      <c r="AF1138" s="755">
        <v>0.14000000000000001</v>
      </c>
      <c r="AG1138" s="755">
        <v>6.0000000000000001E-3</v>
      </c>
      <c r="AH1138" s="755">
        <v>0.66</v>
      </c>
      <c r="AI1138" s="755">
        <v>0.14000000000000001</v>
      </c>
      <c r="AJ1138" s="755">
        <v>6.0000000000000001E-3</v>
      </c>
      <c r="AK1138" s="755">
        <v>0.66900000000000004</v>
      </c>
      <c r="AL1138" s="755">
        <v>0.14000000000000001</v>
      </c>
      <c r="AM1138" s="755">
        <v>6.0000000000000001E-3</v>
      </c>
      <c r="AN1138" s="755">
        <v>0.66800000000000004</v>
      </c>
      <c r="AO1138" s="755">
        <v>0.14000000000000001</v>
      </c>
      <c r="AP1138" s="755">
        <v>6.0000000000000001E-3</v>
      </c>
      <c r="AQ1138" s="755">
        <v>0.66700000000000004</v>
      </c>
      <c r="AR1138" s="755">
        <v>0.14000000000000001</v>
      </c>
      <c r="AS1138" s="755">
        <v>6.0000000000000001E-3</v>
      </c>
      <c r="AT1138" s="755">
        <v>0.67200000000000004</v>
      </c>
      <c r="AU1138" s="755">
        <v>0.14000000000000001</v>
      </c>
      <c r="AV1138" s="755">
        <v>6.0000000000000001E-3</v>
      </c>
      <c r="AW1138" s="755">
        <v>0.67400000000000004</v>
      </c>
      <c r="AX1138" s="755">
        <v>0.14000000000000001</v>
      </c>
      <c r="AY1138" s="755">
        <v>6.0000000000000001E-3</v>
      </c>
      <c r="AZ1138" s="755">
        <v>0.67300000000000004</v>
      </c>
      <c r="BA1138" s="755">
        <v>0.14000000000000001</v>
      </c>
      <c r="BB1138" s="755">
        <v>6.0000000000000001E-3</v>
      </c>
      <c r="BC1138" s="755">
        <v>0.67600000000000005</v>
      </c>
      <c r="BD1138" s="755">
        <v>0.14000000000000001</v>
      </c>
      <c r="BE1138" s="755">
        <v>6.0000000000000001E-3</v>
      </c>
    </row>
    <row r="1139" spans="2:57" ht="16.5" customHeight="1" x14ac:dyDescent="0.3">
      <c r="B1139" s="920"/>
      <c r="E1139" s="756"/>
      <c r="F1139" s="1292" t="s">
        <v>2299</v>
      </c>
      <c r="G1139" s="755">
        <v>0.06</v>
      </c>
      <c r="H1139" s="755">
        <v>2.8000000000000001E-2</v>
      </c>
      <c r="I1139" s="755">
        <v>1E-3</v>
      </c>
      <c r="J1139" s="755">
        <v>5.8999999999999997E-2</v>
      </c>
      <c r="K1139" s="755">
        <v>2.5999999999999999E-2</v>
      </c>
      <c r="L1139" s="755">
        <v>1E-3</v>
      </c>
      <c r="M1139" s="755">
        <v>5.8000000000000003E-2</v>
      </c>
      <c r="N1139" s="755">
        <v>2.5000000000000001E-2</v>
      </c>
      <c r="O1139" s="755">
        <v>1E-3</v>
      </c>
      <c r="P1139" s="755">
        <v>5.8000000000000003E-2</v>
      </c>
      <c r="Q1139" s="755">
        <v>2.5000000000000001E-2</v>
      </c>
      <c r="R1139" s="755">
        <v>1E-3</v>
      </c>
      <c r="S1139" s="755">
        <v>5.6000000000000001E-2</v>
      </c>
      <c r="T1139" s="755">
        <v>2.4E-2</v>
      </c>
      <c r="U1139" s="755">
        <v>1E-3</v>
      </c>
      <c r="V1139" s="755">
        <v>5.6000000000000001E-2</v>
      </c>
      <c r="W1139" s="755">
        <v>2.4E-2</v>
      </c>
      <c r="X1139" s="755">
        <v>1E-3</v>
      </c>
      <c r="Y1139" s="755">
        <v>5.6000000000000001E-2</v>
      </c>
      <c r="Z1139" s="755">
        <v>2.4E-2</v>
      </c>
      <c r="AA1139" s="755">
        <v>1E-3</v>
      </c>
      <c r="AB1139" s="755">
        <v>5.7000000000000002E-2</v>
      </c>
      <c r="AC1139" s="755">
        <v>2.4E-2</v>
      </c>
      <c r="AD1139" s="755">
        <v>1E-3</v>
      </c>
      <c r="AE1139" s="755">
        <v>5.6000000000000001E-2</v>
      </c>
      <c r="AF1139" s="755">
        <v>2.5000000000000001E-2</v>
      </c>
      <c r="AG1139" s="755">
        <v>1E-3</v>
      </c>
      <c r="AH1139" s="755">
        <v>5.6000000000000001E-2</v>
      </c>
      <c r="AI1139" s="755">
        <v>2.5000000000000001E-2</v>
      </c>
      <c r="AJ1139" s="755">
        <v>1E-3</v>
      </c>
      <c r="AK1139" s="755">
        <v>5.7000000000000002E-2</v>
      </c>
      <c r="AL1139" s="755">
        <v>2.5000000000000001E-2</v>
      </c>
      <c r="AM1139" s="755">
        <v>1E-3</v>
      </c>
      <c r="AN1139" s="755">
        <v>5.7000000000000002E-2</v>
      </c>
      <c r="AO1139" s="755">
        <v>2.5000000000000001E-2</v>
      </c>
      <c r="AP1139" s="755">
        <v>1E-3</v>
      </c>
      <c r="AQ1139" s="755">
        <v>5.7000000000000002E-2</v>
      </c>
      <c r="AR1139" s="755">
        <v>2.5000000000000001E-2</v>
      </c>
      <c r="AS1139" s="755">
        <v>1E-3</v>
      </c>
      <c r="AT1139" s="755">
        <v>5.7000000000000002E-2</v>
      </c>
      <c r="AU1139" s="755">
        <v>2.5000000000000001E-2</v>
      </c>
      <c r="AV1139" s="755">
        <v>1E-3</v>
      </c>
      <c r="AW1139" s="755">
        <v>5.7000000000000002E-2</v>
      </c>
      <c r="AX1139" s="755">
        <v>2.5000000000000001E-2</v>
      </c>
      <c r="AY1139" s="755">
        <v>1E-3</v>
      </c>
      <c r="AZ1139" s="755">
        <v>5.7000000000000002E-2</v>
      </c>
      <c r="BA1139" s="755">
        <v>2.5000000000000001E-2</v>
      </c>
      <c r="BB1139" s="755">
        <v>1E-3</v>
      </c>
      <c r="BC1139" s="755">
        <v>5.7000000000000002E-2</v>
      </c>
      <c r="BD1139" s="755">
        <v>2.5000000000000001E-2</v>
      </c>
      <c r="BE1139" s="755">
        <v>1E-3</v>
      </c>
    </row>
    <row r="1140" spans="2:57" ht="16.5" customHeight="1" x14ac:dyDescent="0.3">
      <c r="B1140" s="920"/>
      <c r="E1140" s="757"/>
      <c r="F1140" s="1292" t="s">
        <v>2300</v>
      </c>
      <c r="G1140" s="755">
        <v>0.10100000000000001</v>
      </c>
      <c r="H1140" s="755">
        <v>0.14299999999999999</v>
      </c>
      <c r="I1140" s="755">
        <v>2E-3</v>
      </c>
      <c r="J1140" s="755">
        <v>0.10199999999999999</v>
      </c>
      <c r="K1140" s="755">
        <v>0.129</v>
      </c>
      <c r="L1140" s="755">
        <v>2E-3</v>
      </c>
      <c r="M1140" s="755">
        <v>0.104</v>
      </c>
      <c r="N1140" s="755">
        <v>0.122</v>
      </c>
      <c r="O1140" s="755">
        <v>2E-3</v>
      </c>
      <c r="P1140" s="755">
        <v>0.10299999999999999</v>
      </c>
      <c r="Q1140" s="755">
        <v>0.114</v>
      </c>
      <c r="R1140" s="755">
        <v>2E-3</v>
      </c>
      <c r="S1140" s="755">
        <v>0.10100000000000001</v>
      </c>
      <c r="T1140" s="755">
        <v>0.111</v>
      </c>
      <c r="U1140" s="755">
        <v>2E-3</v>
      </c>
      <c r="V1140" s="755">
        <v>0.10100000000000001</v>
      </c>
      <c r="W1140" s="755">
        <v>0.109</v>
      </c>
      <c r="X1140" s="755">
        <v>2E-3</v>
      </c>
      <c r="Y1140" s="755">
        <v>0.10100000000000001</v>
      </c>
      <c r="Z1140" s="755">
        <v>0.108</v>
      </c>
      <c r="AA1140" s="755">
        <v>2E-3</v>
      </c>
      <c r="AB1140" s="755">
        <v>0.10100000000000001</v>
      </c>
      <c r="AC1140" s="755">
        <v>0.106</v>
      </c>
      <c r="AD1140" s="755">
        <v>2E-3</v>
      </c>
      <c r="AE1140" s="755">
        <v>0.10199999999999999</v>
      </c>
      <c r="AF1140" s="755">
        <v>0.108</v>
      </c>
      <c r="AG1140" s="755">
        <v>2E-3</v>
      </c>
      <c r="AH1140" s="755">
        <v>0.10199999999999999</v>
      </c>
      <c r="AI1140" s="755">
        <v>0.106</v>
      </c>
      <c r="AJ1140" s="755">
        <v>2E-3</v>
      </c>
      <c r="AK1140" s="755">
        <v>0.10299999999999999</v>
      </c>
      <c r="AL1140" s="755">
        <v>0.105</v>
      </c>
      <c r="AM1140" s="755">
        <v>2E-3</v>
      </c>
      <c r="AN1140" s="755">
        <v>0.10299999999999999</v>
      </c>
      <c r="AO1140" s="755">
        <v>0.104</v>
      </c>
      <c r="AP1140" s="755">
        <v>2E-3</v>
      </c>
      <c r="AQ1140" s="755">
        <v>0.10199999999999999</v>
      </c>
      <c r="AR1140" s="755">
        <v>0.10199999999999999</v>
      </c>
      <c r="AS1140" s="755">
        <v>2E-3</v>
      </c>
      <c r="AT1140" s="755">
        <v>0.10199999999999999</v>
      </c>
      <c r="AU1140" s="755">
        <v>9.8000000000000004E-2</v>
      </c>
      <c r="AV1140" s="755">
        <v>2E-3</v>
      </c>
      <c r="AW1140" s="755">
        <v>0.1</v>
      </c>
      <c r="AX1140" s="755">
        <v>9.4E-2</v>
      </c>
      <c r="AY1140" s="755">
        <v>2E-3</v>
      </c>
      <c r="AZ1140" s="755">
        <v>9.9000000000000005E-2</v>
      </c>
      <c r="BA1140" s="755">
        <v>8.7999999999999995E-2</v>
      </c>
      <c r="BB1140" s="755">
        <v>2E-3</v>
      </c>
      <c r="BC1140" s="755">
        <v>9.7000000000000003E-2</v>
      </c>
      <c r="BD1140" s="755">
        <v>8.2000000000000003E-2</v>
      </c>
      <c r="BE1140" s="755">
        <v>2E-3</v>
      </c>
    </row>
    <row r="1141" spans="2:57" ht="16.5" customHeight="1" x14ac:dyDescent="0.3">
      <c r="B1141" s="920"/>
      <c r="E1141" s="756" t="s">
        <v>2129</v>
      </c>
      <c r="F1141" s="1292" t="s">
        <v>1251</v>
      </c>
      <c r="G1141" s="755">
        <v>0.186</v>
      </c>
      <c r="H1141" s="755">
        <v>2.9000000000000001E-2</v>
      </c>
      <c r="I1141" s="755">
        <v>8.9999999999999993E-3</v>
      </c>
      <c r="J1141" s="755">
        <v>0.186</v>
      </c>
      <c r="K1141" s="755">
        <v>2.9000000000000001E-2</v>
      </c>
      <c r="L1141" s="755">
        <v>8.9999999999999993E-3</v>
      </c>
      <c r="M1141" s="755">
        <v>0.186</v>
      </c>
      <c r="N1141" s="755">
        <v>2.9000000000000001E-2</v>
      </c>
      <c r="O1141" s="755">
        <v>8.9999999999999993E-3</v>
      </c>
      <c r="P1141" s="755">
        <v>0.185</v>
      </c>
      <c r="Q1141" s="755">
        <v>2.9000000000000001E-2</v>
      </c>
      <c r="R1141" s="755">
        <v>8.9999999999999993E-3</v>
      </c>
      <c r="S1141" s="755">
        <v>0.186</v>
      </c>
      <c r="T1141" s="755">
        <v>2.9000000000000001E-2</v>
      </c>
      <c r="U1141" s="755">
        <v>8.9999999999999993E-3</v>
      </c>
      <c r="V1141" s="755">
        <v>0.186</v>
      </c>
      <c r="W1141" s="755">
        <v>2.8000000000000001E-2</v>
      </c>
      <c r="X1141" s="755">
        <v>8.9999999999999993E-3</v>
      </c>
      <c r="Y1141" s="755">
        <v>0.186</v>
      </c>
      <c r="Z1141" s="755">
        <v>2.8000000000000001E-2</v>
      </c>
      <c r="AA1141" s="755">
        <v>8.0000000000000002E-3</v>
      </c>
      <c r="AB1141" s="755">
        <v>0.187</v>
      </c>
      <c r="AC1141" s="755">
        <v>2.8000000000000001E-2</v>
      </c>
      <c r="AD1141" s="755">
        <v>8.0000000000000002E-3</v>
      </c>
      <c r="AE1141" s="755">
        <v>0.186</v>
      </c>
      <c r="AF1141" s="755">
        <v>2.3E-2</v>
      </c>
      <c r="AG1141" s="755">
        <v>3.0000000000000001E-3</v>
      </c>
      <c r="AH1141" s="755">
        <v>0.186</v>
      </c>
      <c r="AI1141" s="755">
        <v>2.3E-2</v>
      </c>
      <c r="AJ1141" s="755">
        <v>3.0000000000000001E-3</v>
      </c>
      <c r="AK1141" s="755">
        <v>0.186</v>
      </c>
      <c r="AL1141" s="755">
        <v>2.3E-2</v>
      </c>
      <c r="AM1141" s="755">
        <v>3.0000000000000001E-3</v>
      </c>
      <c r="AN1141" s="755">
        <v>0.186</v>
      </c>
      <c r="AO1141" s="755">
        <v>2.3E-2</v>
      </c>
      <c r="AP1141" s="755">
        <v>2E-3</v>
      </c>
      <c r="AQ1141" s="755">
        <v>0.187</v>
      </c>
      <c r="AR1141" s="755">
        <v>2.3E-2</v>
      </c>
      <c r="AS1141" s="755">
        <v>2E-3</v>
      </c>
      <c r="AT1141" s="755">
        <v>0.186</v>
      </c>
      <c r="AU1141" s="755">
        <v>2.3E-2</v>
      </c>
      <c r="AV1141" s="755">
        <v>2E-3</v>
      </c>
      <c r="AW1141" s="755">
        <v>0.186</v>
      </c>
      <c r="AX1141" s="755">
        <v>2.3E-2</v>
      </c>
      <c r="AY1141" s="755">
        <v>2E-3</v>
      </c>
      <c r="AZ1141" s="755">
        <v>0.186</v>
      </c>
      <c r="BA1141" s="755">
        <v>2.3E-2</v>
      </c>
      <c r="BB1141" s="755">
        <v>2E-3</v>
      </c>
      <c r="BC1141" s="755">
        <v>0.185</v>
      </c>
      <c r="BD1141" s="755">
        <v>2.1999999999999999E-2</v>
      </c>
      <c r="BE1141" s="755">
        <v>2E-3</v>
      </c>
    </row>
    <row r="1142" spans="2:57" ht="16.5" customHeight="1" x14ac:dyDescent="0.3">
      <c r="B1142" s="920"/>
      <c r="E1142" s="1965" t="s">
        <v>2128</v>
      </c>
      <c r="F1142" s="1292" t="s">
        <v>1251</v>
      </c>
      <c r="G1142" s="755">
        <v>0.2</v>
      </c>
      <c r="H1142" s="755">
        <v>8.2000000000000003E-2</v>
      </c>
      <c r="I1142" s="755">
        <v>2E-3</v>
      </c>
      <c r="J1142" s="755">
        <v>0.2</v>
      </c>
      <c r="K1142" s="755">
        <v>8.2000000000000003E-2</v>
      </c>
      <c r="L1142" s="755">
        <v>2E-3</v>
      </c>
      <c r="M1142" s="755">
        <v>0.2</v>
      </c>
      <c r="N1142" s="755">
        <v>8.2000000000000003E-2</v>
      </c>
      <c r="O1142" s="755">
        <v>2E-3</v>
      </c>
      <c r="P1142" s="755">
        <v>0.2</v>
      </c>
      <c r="Q1142" s="755">
        <v>8.2000000000000003E-2</v>
      </c>
      <c r="R1142" s="755">
        <v>2E-3</v>
      </c>
      <c r="S1142" s="755">
        <v>0.2</v>
      </c>
      <c r="T1142" s="755">
        <v>8.2000000000000003E-2</v>
      </c>
      <c r="U1142" s="755">
        <v>2E-3</v>
      </c>
      <c r="V1142" s="755">
        <v>0.2</v>
      </c>
      <c r="W1142" s="755">
        <v>8.2000000000000003E-2</v>
      </c>
      <c r="X1142" s="755">
        <v>2E-3</v>
      </c>
      <c r="Y1142" s="755">
        <v>0.2</v>
      </c>
      <c r="Z1142" s="755">
        <v>8.2000000000000003E-2</v>
      </c>
      <c r="AA1142" s="755">
        <v>2E-3</v>
      </c>
      <c r="AB1142" s="755">
        <v>0.2</v>
      </c>
      <c r="AC1142" s="755">
        <v>8.2000000000000003E-2</v>
      </c>
      <c r="AD1142" s="755">
        <v>2E-3</v>
      </c>
      <c r="AE1142" s="755">
        <v>0.19900000000000001</v>
      </c>
      <c r="AF1142" s="755">
        <v>0.08</v>
      </c>
      <c r="AG1142" s="755">
        <v>2E-3</v>
      </c>
      <c r="AH1142" s="755">
        <v>0.19800000000000001</v>
      </c>
      <c r="AI1142" s="755">
        <v>7.9000000000000001E-2</v>
      </c>
      <c r="AJ1142" s="755">
        <v>2E-3</v>
      </c>
      <c r="AK1142" s="755">
        <v>0.19800000000000001</v>
      </c>
      <c r="AL1142" s="755">
        <v>0.08</v>
      </c>
      <c r="AM1142" s="755">
        <v>2E-3</v>
      </c>
      <c r="AN1142" s="755">
        <v>0.19700000000000001</v>
      </c>
      <c r="AO1142" s="755">
        <v>7.9000000000000001E-2</v>
      </c>
      <c r="AP1142" s="755">
        <v>2E-3</v>
      </c>
      <c r="AQ1142" s="755">
        <v>0.19400000000000001</v>
      </c>
      <c r="AR1142" s="755">
        <v>0.08</v>
      </c>
      <c r="AS1142" s="755">
        <v>2E-3</v>
      </c>
      <c r="AT1142" s="755">
        <v>0.188</v>
      </c>
      <c r="AU1142" s="755">
        <v>7.5999999999999998E-2</v>
      </c>
      <c r="AV1142" s="755">
        <v>2E-3</v>
      </c>
      <c r="AW1142" s="755">
        <v>0.184</v>
      </c>
      <c r="AX1142" s="755">
        <v>7.3999999999999996E-2</v>
      </c>
      <c r="AY1142" s="755">
        <v>2E-3</v>
      </c>
      <c r="AZ1142" s="755">
        <v>0.182</v>
      </c>
      <c r="BA1142" s="755">
        <v>7.3999999999999996E-2</v>
      </c>
      <c r="BB1142" s="755">
        <v>2E-3</v>
      </c>
      <c r="BC1142" s="755">
        <v>0.17799999999999999</v>
      </c>
      <c r="BD1142" s="755">
        <v>7.0000000000000007E-2</v>
      </c>
      <c r="BE1142" s="755">
        <v>2E-3</v>
      </c>
    </row>
    <row r="1143" spans="2:57" ht="16.5" customHeight="1" x14ac:dyDescent="0.3">
      <c r="B1143" s="920"/>
      <c r="E1143" s="1966"/>
      <c r="F1143" s="1292" t="s">
        <v>2326</v>
      </c>
      <c r="G1143" s="755">
        <v>0.76500000000000001</v>
      </c>
      <c r="H1143" s="755" t="s">
        <v>158</v>
      </c>
      <c r="I1143" s="755" t="s">
        <v>158</v>
      </c>
      <c r="J1143" s="755">
        <v>0.76500000000000001</v>
      </c>
      <c r="K1143" s="755" t="s">
        <v>158</v>
      </c>
      <c r="L1143" s="755" t="s">
        <v>158</v>
      </c>
      <c r="M1143" s="755">
        <v>0.76500000000000001</v>
      </c>
      <c r="N1143" s="755" t="s">
        <v>158</v>
      </c>
      <c r="O1143" s="755" t="s">
        <v>158</v>
      </c>
      <c r="P1143" s="755">
        <v>0.76500000000000001</v>
      </c>
      <c r="Q1143" s="755" t="s">
        <v>158</v>
      </c>
      <c r="R1143" s="755" t="s">
        <v>158</v>
      </c>
      <c r="S1143" s="755">
        <v>0.76500000000000001</v>
      </c>
      <c r="T1143" s="755" t="s">
        <v>158</v>
      </c>
      <c r="U1143" s="755" t="s">
        <v>158</v>
      </c>
      <c r="V1143" s="755">
        <v>0.76500000000000001</v>
      </c>
      <c r="W1143" s="755" t="s">
        <v>158</v>
      </c>
      <c r="X1143" s="755" t="s">
        <v>158</v>
      </c>
      <c r="Y1143" s="755">
        <v>0.76500000000000001</v>
      </c>
      <c r="Z1143" s="755" t="s">
        <v>158</v>
      </c>
      <c r="AA1143" s="755" t="s">
        <v>158</v>
      </c>
      <c r="AB1143" s="755">
        <v>0.76500000000000001</v>
      </c>
      <c r="AC1143" s="755" t="s">
        <v>158</v>
      </c>
      <c r="AD1143" s="755" t="s">
        <v>158</v>
      </c>
      <c r="AE1143" s="755">
        <v>0.76500000000000001</v>
      </c>
      <c r="AF1143" s="755" t="s">
        <v>158</v>
      </c>
      <c r="AG1143" s="755" t="s">
        <v>158</v>
      </c>
      <c r="AH1143" s="755">
        <v>0.76500000000000001</v>
      </c>
      <c r="AI1143" s="755" t="s">
        <v>158</v>
      </c>
      <c r="AJ1143" s="755" t="s">
        <v>158</v>
      </c>
      <c r="AK1143" s="755">
        <v>0.76500000000000001</v>
      </c>
      <c r="AL1143" s="755" t="s">
        <v>158</v>
      </c>
      <c r="AM1143" s="755" t="s">
        <v>158</v>
      </c>
      <c r="AN1143" s="755">
        <v>0.76500000000000001</v>
      </c>
      <c r="AO1143" s="755" t="s">
        <v>158</v>
      </c>
      <c r="AP1143" s="755" t="s">
        <v>158</v>
      </c>
      <c r="AQ1143" s="755">
        <v>0.76500000000000001</v>
      </c>
      <c r="AR1143" s="755" t="s">
        <v>158</v>
      </c>
      <c r="AS1143" s="755" t="s">
        <v>158</v>
      </c>
      <c r="AT1143" s="755">
        <v>0.76500000000000001</v>
      </c>
      <c r="AU1143" s="755" t="s">
        <v>158</v>
      </c>
      <c r="AV1143" s="755" t="s">
        <v>158</v>
      </c>
      <c r="AW1143" s="755">
        <v>0.76500000000000001</v>
      </c>
      <c r="AX1143" s="755" t="s">
        <v>158</v>
      </c>
      <c r="AY1143" s="755" t="s">
        <v>158</v>
      </c>
      <c r="AZ1143" s="755">
        <v>0.76500000000000001</v>
      </c>
      <c r="BA1143" s="755" t="s">
        <v>158</v>
      </c>
      <c r="BB1143" s="755" t="s">
        <v>158</v>
      </c>
      <c r="BC1143" s="755">
        <v>0.76500000000000001</v>
      </c>
      <c r="BD1143" s="755" t="s">
        <v>158</v>
      </c>
      <c r="BE1143" s="755" t="s">
        <v>158</v>
      </c>
    </row>
    <row r="1144" spans="2:57" ht="16.5" customHeight="1" x14ac:dyDescent="0.3">
      <c r="B1144" s="920"/>
      <c r="E1144" s="1967"/>
      <c r="F1144" s="1292" t="s">
        <v>2301</v>
      </c>
      <c r="G1144" s="755">
        <v>1.2190000000000001</v>
      </c>
      <c r="H1144" s="755">
        <v>1.7470000000000001</v>
      </c>
      <c r="I1144" s="755">
        <v>0</v>
      </c>
      <c r="J1144" s="755">
        <v>1.175</v>
      </c>
      <c r="K1144" s="755">
        <v>1.367</v>
      </c>
      <c r="L1144" s="755">
        <v>0</v>
      </c>
      <c r="M1144" s="755">
        <v>1.1739999999999999</v>
      </c>
      <c r="N1144" s="755">
        <v>1.349</v>
      </c>
      <c r="O1144" s="755">
        <v>0</v>
      </c>
      <c r="P1144" s="755">
        <v>1.1359999999999999</v>
      </c>
      <c r="Q1144" s="755">
        <v>1.0209999999999999</v>
      </c>
      <c r="R1144" s="755">
        <v>0</v>
      </c>
      <c r="S1144" s="755">
        <v>1.1359999999999999</v>
      </c>
      <c r="T1144" s="755">
        <v>1.016</v>
      </c>
      <c r="U1144" s="755">
        <v>0</v>
      </c>
      <c r="V1144" s="755">
        <v>1.1319999999999999</v>
      </c>
      <c r="W1144" s="755">
        <v>1.006</v>
      </c>
      <c r="X1144" s="755">
        <v>0</v>
      </c>
      <c r="Y1144" s="755">
        <v>1.125</v>
      </c>
      <c r="Z1144" s="755">
        <v>1</v>
      </c>
      <c r="AA1144" s="755">
        <v>0</v>
      </c>
      <c r="AB1144" s="755">
        <v>1.131</v>
      </c>
      <c r="AC1144" s="755">
        <v>0.999</v>
      </c>
      <c r="AD1144" s="755">
        <v>0</v>
      </c>
      <c r="AE1144" s="755">
        <v>1.127</v>
      </c>
      <c r="AF1144" s="755">
        <v>0.98399999999999999</v>
      </c>
      <c r="AG1144" s="755">
        <v>0</v>
      </c>
      <c r="AH1144" s="755">
        <v>1.1200000000000001</v>
      </c>
      <c r="AI1144" s="755">
        <v>0.98399999999999999</v>
      </c>
      <c r="AJ1144" s="755">
        <v>0</v>
      </c>
      <c r="AK1144" s="755">
        <v>1.121</v>
      </c>
      <c r="AL1144" s="755">
        <v>0.98299999999999998</v>
      </c>
      <c r="AM1144" s="755">
        <v>0</v>
      </c>
      <c r="AN1144" s="755">
        <v>1.117</v>
      </c>
      <c r="AO1144" s="755">
        <v>0.98099999999999998</v>
      </c>
      <c r="AP1144" s="755">
        <v>0</v>
      </c>
      <c r="AQ1144" s="755">
        <v>1.111</v>
      </c>
      <c r="AR1144" s="755">
        <v>0.999</v>
      </c>
      <c r="AS1144" s="755">
        <v>0</v>
      </c>
      <c r="AT1144" s="755">
        <v>1.1080000000000001</v>
      </c>
      <c r="AU1144" s="755">
        <v>0.997</v>
      </c>
      <c r="AV1144" s="755">
        <v>0</v>
      </c>
      <c r="AW1144" s="755">
        <v>1.099</v>
      </c>
      <c r="AX1144" s="755">
        <v>0.99399999999999999</v>
      </c>
      <c r="AY1144" s="755">
        <v>0</v>
      </c>
      <c r="AZ1144" s="755">
        <v>1.099</v>
      </c>
      <c r="BA1144" s="755">
        <v>0.99099999999999999</v>
      </c>
      <c r="BB1144" s="755">
        <v>0</v>
      </c>
      <c r="BC1144" s="755">
        <v>1.0960000000000001</v>
      </c>
      <c r="BD1144" s="755">
        <v>0.98899999999999999</v>
      </c>
      <c r="BE1144" s="755">
        <v>0</v>
      </c>
    </row>
    <row r="1145" spans="2:57" ht="16.5" customHeight="1" x14ac:dyDescent="0.3">
      <c r="B1145" s="920"/>
      <c r="E1145" s="735" t="s">
        <v>2331</v>
      </c>
      <c r="F1145" s="1292" t="s">
        <v>2326</v>
      </c>
      <c r="G1145" s="755">
        <v>0.75800000000000001</v>
      </c>
      <c r="H1145" s="755" t="s">
        <v>158</v>
      </c>
      <c r="I1145" s="755" t="s">
        <v>158</v>
      </c>
      <c r="J1145" s="755">
        <v>0.75800000000000001</v>
      </c>
      <c r="K1145" s="755" t="s">
        <v>158</v>
      </c>
      <c r="L1145" s="755" t="s">
        <v>158</v>
      </c>
      <c r="M1145" s="755">
        <v>0.75800000000000001</v>
      </c>
      <c r="N1145" s="755" t="s">
        <v>158</v>
      </c>
      <c r="O1145" s="755" t="s">
        <v>158</v>
      </c>
      <c r="P1145" s="755">
        <v>0.75800000000000001</v>
      </c>
      <c r="Q1145" s="755" t="s">
        <v>158</v>
      </c>
      <c r="R1145" s="755" t="s">
        <v>158</v>
      </c>
      <c r="S1145" s="755">
        <v>0.75800000000000001</v>
      </c>
      <c r="T1145" s="755" t="s">
        <v>158</v>
      </c>
      <c r="U1145" s="755" t="s">
        <v>158</v>
      </c>
      <c r="V1145" s="755">
        <v>0.75800000000000001</v>
      </c>
      <c r="W1145" s="755" t="s">
        <v>158</v>
      </c>
      <c r="X1145" s="755" t="s">
        <v>158</v>
      </c>
      <c r="Y1145" s="755">
        <v>0.75800000000000001</v>
      </c>
      <c r="Z1145" s="755" t="s">
        <v>158</v>
      </c>
      <c r="AA1145" s="755" t="s">
        <v>158</v>
      </c>
      <c r="AB1145" s="755">
        <v>0.75800000000000001</v>
      </c>
      <c r="AC1145" s="755" t="s">
        <v>158</v>
      </c>
      <c r="AD1145" s="755" t="s">
        <v>158</v>
      </c>
      <c r="AE1145" s="755">
        <v>0.75800000000000001</v>
      </c>
      <c r="AF1145" s="755" t="s">
        <v>158</v>
      </c>
      <c r="AG1145" s="755" t="s">
        <v>158</v>
      </c>
      <c r="AH1145" s="755">
        <v>0.75800000000000001</v>
      </c>
      <c r="AI1145" s="755" t="s">
        <v>158</v>
      </c>
      <c r="AJ1145" s="755" t="s">
        <v>158</v>
      </c>
      <c r="AK1145" s="755">
        <v>0.75800000000000001</v>
      </c>
      <c r="AL1145" s="755" t="s">
        <v>158</v>
      </c>
      <c r="AM1145" s="755" t="s">
        <v>158</v>
      </c>
      <c r="AN1145" s="755">
        <v>0.75800000000000001</v>
      </c>
      <c r="AO1145" s="755" t="s">
        <v>158</v>
      </c>
      <c r="AP1145" s="755" t="s">
        <v>158</v>
      </c>
      <c r="AQ1145" s="755">
        <v>0.75800000000000001</v>
      </c>
      <c r="AR1145" s="755" t="s">
        <v>158</v>
      </c>
      <c r="AS1145" s="755" t="s">
        <v>158</v>
      </c>
      <c r="AT1145" s="755">
        <v>0.75800000000000001</v>
      </c>
      <c r="AU1145" s="755" t="s">
        <v>158</v>
      </c>
      <c r="AV1145" s="755" t="s">
        <v>158</v>
      </c>
      <c r="AW1145" s="755">
        <v>0.75800000000000001</v>
      </c>
      <c r="AX1145" s="755" t="s">
        <v>158</v>
      </c>
      <c r="AY1145" s="755" t="s">
        <v>158</v>
      </c>
      <c r="AZ1145" s="755">
        <v>0.75800000000000001</v>
      </c>
      <c r="BA1145" s="755" t="s">
        <v>158</v>
      </c>
      <c r="BB1145" s="755" t="s">
        <v>158</v>
      </c>
      <c r="BC1145" s="755">
        <v>0.75800000000000001</v>
      </c>
      <c r="BD1145" s="755" t="s">
        <v>158</v>
      </c>
      <c r="BE1145" s="755" t="s">
        <v>158</v>
      </c>
    </row>
    <row r="1146" spans="2:57" ht="16.5" customHeight="1" x14ac:dyDescent="0.3">
      <c r="B1146" s="920"/>
      <c r="E1146" s="1388" t="s">
        <v>2328</v>
      </c>
      <c r="F1146" s="255"/>
      <c r="G1146" s="255"/>
      <c r="H1146" s="255"/>
      <c r="I1146" s="255"/>
      <c r="J1146" s="255"/>
      <c r="K1146" s="255"/>
      <c r="L1146" s="255"/>
      <c r="M1146" s="255"/>
      <c r="N1146" s="255"/>
      <c r="O1146" s="255"/>
      <c r="P1146" s="255"/>
      <c r="Q1146" s="255"/>
      <c r="R1146" s="255"/>
      <c r="S1146" s="255"/>
      <c r="T1146" s="255"/>
      <c r="U1146" s="255"/>
      <c r="V1146" s="255"/>
      <c r="W1146" s="255"/>
      <c r="X1146" s="255"/>
      <c r="Y1146" s="255"/>
      <c r="Z1146" s="255"/>
      <c r="AA1146" s="255"/>
      <c r="AB1146" s="255"/>
      <c r="AC1146" s="255"/>
      <c r="AD1146" s="255"/>
      <c r="AE1146" s="255"/>
      <c r="AF1146" s="255"/>
      <c r="AG1146" s="255"/>
      <c r="AH1146" s="255"/>
      <c r="AI1146" s="255"/>
      <c r="AJ1146" s="255"/>
      <c r="AK1146" s="255"/>
      <c r="AL1146" s="255"/>
      <c r="AM1146" s="255"/>
      <c r="AN1146" s="255"/>
      <c r="AO1146" s="255"/>
      <c r="AP1146" s="255"/>
      <c r="AQ1146" s="255"/>
      <c r="AR1146" s="255"/>
      <c r="AS1146" s="255"/>
      <c r="AT1146" s="255"/>
      <c r="AU1146" s="255"/>
      <c r="AV1146" s="255"/>
      <c r="AW1146" s="255"/>
      <c r="AX1146" s="255"/>
      <c r="AY1146" s="255"/>
      <c r="AZ1146" s="255"/>
      <c r="BA1146" s="255"/>
      <c r="BB1146" s="255"/>
      <c r="BC1146" s="255"/>
      <c r="BD1146" s="255"/>
    </row>
    <row r="1147" spans="2:57" ht="16.5" customHeight="1" x14ac:dyDescent="0.3">
      <c r="B1147" s="920"/>
      <c r="E1147" s="718" t="s">
        <v>2223</v>
      </c>
      <c r="F1147" s="255"/>
      <c r="G1147" s="255"/>
      <c r="H1147" s="255"/>
      <c r="I1147" s="255"/>
      <c r="J1147" s="255"/>
      <c r="K1147" s="255"/>
      <c r="L1147" s="255"/>
      <c r="M1147" s="255"/>
      <c r="N1147" s="255"/>
      <c r="O1147" s="255"/>
      <c r="P1147" s="255"/>
      <c r="Q1147" s="255"/>
      <c r="R1147" s="255"/>
      <c r="S1147" s="255"/>
      <c r="T1147" s="255"/>
      <c r="U1147" s="255"/>
      <c r="V1147" s="255"/>
      <c r="W1147" s="255"/>
      <c r="X1147" s="255"/>
      <c r="Y1147" s="255"/>
      <c r="Z1147" s="255"/>
    </row>
    <row r="1148" spans="2:57" ht="16.5" customHeight="1" x14ac:dyDescent="0.3">
      <c r="B1148" s="920"/>
      <c r="E1148" s="255"/>
      <c r="F1148" s="255"/>
      <c r="G1148" s="255"/>
      <c r="H1148" s="255"/>
      <c r="I1148" s="255"/>
      <c r="J1148" s="255"/>
      <c r="K1148" s="255"/>
      <c r="L1148" s="255"/>
      <c r="M1148" s="255"/>
      <c r="N1148" s="255"/>
      <c r="O1148" s="255"/>
      <c r="P1148" s="255"/>
      <c r="Q1148" s="255"/>
      <c r="R1148" s="255"/>
      <c r="S1148" s="255"/>
      <c r="T1148" s="255"/>
      <c r="U1148" s="255"/>
      <c r="V1148" s="255"/>
      <c r="W1148" s="255"/>
      <c r="X1148" s="255"/>
      <c r="Y1148" s="255"/>
      <c r="Z1148" s="255"/>
    </row>
    <row r="1149" spans="2:57" ht="16.5" customHeight="1" x14ac:dyDescent="0.3">
      <c r="B1149" s="920"/>
      <c r="E1149" s="733" t="s">
        <v>1867</v>
      </c>
      <c r="F1149" s="255"/>
      <c r="G1149" s="255"/>
      <c r="H1149" s="255"/>
      <c r="I1149" s="255"/>
      <c r="J1149" s="255"/>
      <c r="K1149" s="255"/>
    </row>
    <row r="1150" spans="2:57" ht="16.5" customHeight="1" x14ac:dyDescent="0.3">
      <c r="B1150" s="920"/>
      <c r="E1150" s="733"/>
      <c r="F1150" s="255"/>
      <c r="G1150" s="255"/>
      <c r="H1150" s="255"/>
      <c r="I1150" s="255"/>
      <c r="J1150" s="255"/>
      <c r="K1150" s="255"/>
    </row>
    <row r="1151" spans="2:57" ht="16.5" customHeight="1" x14ac:dyDescent="0.3">
      <c r="B1151" s="920"/>
      <c r="E1151" s="1296" t="s">
        <v>2284</v>
      </c>
      <c r="F1151" s="255"/>
      <c r="G1151" s="255"/>
      <c r="H1151" s="255"/>
      <c r="I1151" s="255"/>
      <c r="J1151" s="255"/>
      <c r="K1151" s="255"/>
    </row>
    <row r="1152" spans="2:57" ht="16.5" customHeight="1" x14ac:dyDescent="0.3">
      <c r="B1152" s="920"/>
      <c r="E1152" s="1296"/>
      <c r="F1152" s="255"/>
      <c r="G1152" s="255"/>
      <c r="H1152" s="255"/>
      <c r="I1152" s="255"/>
      <c r="J1152" s="255"/>
      <c r="K1152" s="255"/>
    </row>
    <row r="1153" spans="2:23" ht="16.5" customHeight="1" x14ac:dyDescent="0.3">
      <c r="B1153" s="920"/>
      <c r="E1153" s="980" t="s">
        <v>2192</v>
      </c>
      <c r="F1153" s="255"/>
      <c r="G1153" s="255"/>
      <c r="H1153" s="255"/>
      <c r="I1153" s="255"/>
      <c r="J1153" s="255"/>
      <c r="K1153" s="255"/>
    </row>
    <row r="1154" spans="2:23" ht="16.5" customHeight="1" x14ac:dyDescent="0.3">
      <c r="B1154" s="920"/>
      <c r="E1154" s="733"/>
      <c r="F1154" s="255"/>
      <c r="G1154" s="255"/>
      <c r="H1154" s="255"/>
      <c r="I1154" s="255"/>
      <c r="J1154" s="255"/>
      <c r="K1154" s="255"/>
    </row>
    <row r="1155" spans="2:23" ht="16.5" customHeight="1" x14ac:dyDescent="0.3">
      <c r="B1155" s="920"/>
      <c r="E1155" s="733"/>
      <c r="F1155" s="255"/>
      <c r="G1155" s="754">
        <v>2007</v>
      </c>
      <c r="H1155" s="754">
        <v>2008</v>
      </c>
      <c r="I1155" s="754">
        <v>2009</v>
      </c>
      <c r="J1155" s="754">
        <v>2010</v>
      </c>
      <c r="K1155" s="754">
        <v>2011</v>
      </c>
      <c r="L1155" s="754">
        <v>2012</v>
      </c>
      <c r="M1155" s="754">
        <v>2013</v>
      </c>
      <c r="N1155" s="754">
        <v>2014</v>
      </c>
      <c r="O1155" s="754">
        <v>2015</v>
      </c>
      <c r="P1155" s="754">
        <v>2016</v>
      </c>
      <c r="Q1155" s="754">
        <v>2017</v>
      </c>
      <c r="R1155" s="754">
        <v>2018</v>
      </c>
      <c r="S1155" s="754">
        <v>2019</v>
      </c>
      <c r="T1155" s="754">
        <v>2020</v>
      </c>
      <c r="U1155" s="754">
        <v>2021</v>
      </c>
      <c r="V1155" s="754">
        <v>2022</v>
      </c>
      <c r="W1155" s="754">
        <v>2023</v>
      </c>
    </row>
    <row r="1156" spans="2:23" ht="16.5" customHeight="1" x14ac:dyDescent="0.3">
      <c r="B1156" s="920"/>
      <c r="E1156" s="734" t="s">
        <v>534</v>
      </c>
      <c r="F1156" s="735" t="s">
        <v>719</v>
      </c>
      <c r="G1156" s="1287">
        <v>2.7040000000000002</v>
      </c>
      <c r="H1156" s="1287">
        <v>2.7029999999999998</v>
      </c>
      <c r="I1156" s="1287">
        <v>2.7029999999999998</v>
      </c>
      <c r="J1156" s="1287">
        <v>2.7029999999999998</v>
      </c>
      <c r="K1156" s="1287">
        <v>2.7029999999999998</v>
      </c>
      <c r="L1156" s="1287">
        <v>2.7029999999999998</v>
      </c>
      <c r="M1156" s="1287">
        <v>2.7029999999999998</v>
      </c>
      <c r="N1156" s="1287">
        <v>2.7029999999999998</v>
      </c>
      <c r="O1156" s="1287">
        <v>2.7029999999999998</v>
      </c>
      <c r="P1156" s="1287">
        <v>2.7029999999999998</v>
      </c>
      <c r="Q1156" s="1287">
        <v>2.7029999999999998</v>
      </c>
      <c r="R1156" s="1287">
        <v>2.7029999999999998</v>
      </c>
      <c r="S1156" s="1287">
        <v>2.7029999999999998</v>
      </c>
      <c r="T1156" s="1287">
        <v>2.7029999999999998</v>
      </c>
      <c r="U1156" s="1287">
        <v>2.7029999999999998</v>
      </c>
      <c r="V1156" s="1287">
        <v>2.7029999999999998</v>
      </c>
      <c r="W1156" s="1287">
        <v>2.7029999999999998</v>
      </c>
    </row>
    <row r="1157" spans="2:23" ht="16.5" customHeight="1" x14ac:dyDescent="0.3">
      <c r="B1157" s="920"/>
      <c r="E1157" s="737"/>
      <c r="F1157" s="735" t="s">
        <v>720</v>
      </c>
      <c r="G1157" s="1287">
        <v>2.7029999999999998</v>
      </c>
      <c r="H1157" s="1287">
        <v>2.7029999999999998</v>
      </c>
      <c r="I1157" s="1287">
        <v>2.7029999999999998</v>
      </c>
      <c r="J1157" s="1287">
        <v>2.7029999999999998</v>
      </c>
      <c r="K1157" s="1287">
        <v>2.7029999999999998</v>
      </c>
      <c r="L1157" s="1287">
        <v>2.7029999999999998</v>
      </c>
      <c r="M1157" s="1287">
        <v>2.7029999999999998</v>
      </c>
      <c r="N1157" s="1287">
        <v>2.7029999999999998</v>
      </c>
      <c r="O1157" s="1287">
        <v>2.7029999999999998</v>
      </c>
      <c r="P1157" s="1287">
        <v>2.7029999999999998</v>
      </c>
      <c r="Q1157" s="1287">
        <v>2.702</v>
      </c>
      <c r="R1157" s="1287">
        <v>2.702</v>
      </c>
      <c r="S1157" s="1287">
        <v>2.702</v>
      </c>
      <c r="T1157" s="1287">
        <v>2.702</v>
      </c>
      <c r="U1157" s="1287">
        <v>2.702</v>
      </c>
      <c r="V1157" s="1287">
        <v>2.702</v>
      </c>
      <c r="W1157" s="1287">
        <v>2.702</v>
      </c>
    </row>
    <row r="1158" spans="2:23" ht="16.5" customHeight="1" x14ac:dyDescent="0.3">
      <c r="B1158" s="920"/>
      <c r="E1158" s="738"/>
      <c r="F1158" s="735" t="s">
        <v>721</v>
      </c>
      <c r="G1158" s="1287">
        <v>2.7029999999999998</v>
      </c>
      <c r="H1158" s="1287">
        <v>2.7029999999999998</v>
      </c>
      <c r="I1158" s="1287">
        <v>2.7029999999999998</v>
      </c>
      <c r="J1158" s="1287">
        <v>2.7029999999999998</v>
      </c>
      <c r="K1158" s="1287">
        <v>2.7029999999999998</v>
      </c>
      <c r="L1158" s="1287">
        <v>2.7029999999999998</v>
      </c>
      <c r="M1158" s="1287">
        <v>2.7029999999999998</v>
      </c>
      <c r="N1158" s="1287">
        <v>2.7029999999999998</v>
      </c>
      <c r="O1158" s="1287">
        <v>2.702</v>
      </c>
      <c r="P1158" s="1287">
        <v>2.702</v>
      </c>
      <c r="Q1158" s="1287">
        <v>2.702</v>
      </c>
      <c r="R1158" s="1287">
        <v>2.702</v>
      </c>
      <c r="S1158" s="1287">
        <v>2.702</v>
      </c>
      <c r="T1158" s="1287">
        <v>2.702</v>
      </c>
      <c r="U1158" s="1287">
        <v>2.702</v>
      </c>
      <c r="V1158" s="1287">
        <v>2.702</v>
      </c>
      <c r="W1158" s="1287">
        <v>2.702</v>
      </c>
    </row>
    <row r="1159" spans="2:23" ht="16.5" customHeight="1" x14ac:dyDescent="0.3">
      <c r="B1159" s="920"/>
      <c r="E1159" s="734" t="s">
        <v>713</v>
      </c>
      <c r="F1159" s="735" t="s">
        <v>719</v>
      </c>
      <c r="G1159" s="1287">
        <v>2.6779999999999999</v>
      </c>
      <c r="H1159" s="1287">
        <v>2.6779999999999999</v>
      </c>
      <c r="I1159" s="1287">
        <v>2.6779999999999999</v>
      </c>
      <c r="J1159" s="1287">
        <v>2.6779999999999999</v>
      </c>
      <c r="K1159" s="1287">
        <v>2.5270000000000001</v>
      </c>
      <c r="L1159" s="1287">
        <v>2.5019999999999998</v>
      </c>
      <c r="M1159" s="1287">
        <v>2.5750000000000002</v>
      </c>
      <c r="N1159" s="1287">
        <v>2.5750000000000002</v>
      </c>
      <c r="O1159" s="1287">
        <v>2.5750000000000002</v>
      </c>
      <c r="P1159" s="1287">
        <v>2.569</v>
      </c>
      <c r="Q1159" s="1287">
        <v>2.5529999999999999</v>
      </c>
      <c r="R1159" s="1287">
        <v>2.5270000000000001</v>
      </c>
      <c r="S1159" s="1293" t="s">
        <v>158</v>
      </c>
      <c r="T1159" s="1293" t="s">
        <v>158</v>
      </c>
      <c r="U1159" s="1293" t="s">
        <v>158</v>
      </c>
      <c r="V1159" s="1293" t="s">
        <v>158</v>
      </c>
      <c r="W1159" s="1293" t="s">
        <v>158</v>
      </c>
    </row>
    <row r="1160" spans="2:23" ht="16.5" customHeight="1" x14ac:dyDescent="0.3">
      <c r="B1160" s="920"/>
      <c r="E1160" s="737"/>
      <c r="F1160" s="735" t="s">
        <v>720</v>
      </c>
      <c r="G1160" s="1287">
        <v>2.6779999999999999</v>
      </c>
      <c r="H1160" s="1287">
        <v>2.6779999999999999</v>
      </c>
      <c r="I1160" s="1287">
        <v>2.6779999999999999</v>
      </c>
      <c r="J1160" s="1287">
        <v>2.6779999999999999</v>
      </c>
      <c r="K1160" s="1287">
        <v>2.5270000000000001</v>
      </c>
      <c r="L1160" s="1287">
        <v>2.5019999999999998</v>
      </c>
      <c r="M1160" s="1287">
        <v>2.5750000000000002</v>
      </c>
      <c r="N1160" s="1287">
        <v>2.5739999999999998</v>
      </c>
      <c r="O1160" s="1287">
        <v>2.5739999999999998</v>
      </c>
      <c r="P1160" s="1287">
        <v>2.569</v>
      </c>
      <c r="Q1160" s="1287">
        <v>2.552</v>
      </c>
      <c r="R1160" s="1287">
        <v>2.5259999999999998</v>
      </c>
      <c r="S1160" s="1293" t="s">
        <v>158</v>
      </c>
      <c r="T1160" s="1293" t="s">
        <v>158</v>
      </c>
      <c r="U1160" s="1293" t="s">
        <v>158</v>
      </c>
      <c r="V1160" s="1293" t="s">
        <v>158</v>
      </c>
      <c r="W1160" s="1293" t="s">
        <v>158</v>
      </c>
    </row>
    <row r="1161" spans="2:23" ht="16.5" customHeight="1" x14ac:dyDescent="0.3">
      <c r="B1161" s="920"/>
      <c r="E1161" s="738"/>
      <c r="F1161" s="735" t="s">
        <v>721</v>
      </c>
      <c r="G1161" s="1287">
        <v>2.6779999999999999</v>
      </c>
      <c r="H1161" s="1287">
        <v>2.6779999999999999</v>
      </c>
      <c r="I1161" s="1287">
        <v>2.6779999999999999</v>
      </c>
      <c r="J1161" s="1287">
        <v>2.6779999999999999</v>
      </c>
      <c r="K1161" s="1287">
        <v>2.5259999999999998</v>
      </c>
      <c r="L1161" s="1287">
        <v>2.5009999999999999</v>
      </c>
      <c r="M1161" s="1287">
        <v>2.5739999999999998</v>
      </c>
      <c r="N1161" s="1287">
        <v>2.5739999999999998</v>
      </c>
      <c r="O1161" s="1287">
        <v>2.5739999999999998</v>
      </c>
      <c r="P1161" s="1287">
        <v>2.569</v>
      </c>
      <c r="Q1161" s="1287">
        <v>2.552</v>
      </c>
      <c r="R1161" s="1287">
        <v>2.5259999999999998</v>
      </c>
      <c r="S1161" s="1293" t="s">
        <v>158</v>
      </c>
      <c r="T1161" s="1293" t="s">
        <v>158</v>
      </c>
      <c r="U1161" s="1293" t="s">
        <v>158</v>
      </c>
      <c r="V1161" s="1293" t="s">
        <v>158</v>
      </c>
      <c r="W1161" s="1293" t="s">
        <v>158</v>
      </c>
    </row>
    <row r="1162" spans="2:23" ht="16.5" customHeight="1" x14ac:dyDescent="0.3">
      <c r="B1162" s="920"/>
      <c r="E1162" s="734" t="s">
        <v>371</v>
      </c>
      <c r="F1162" s="735" t="s">
        <v>719</v>
      </c>
      <c r="G1162" s="1293" t="s">
        <v>158</v>
      </c>
      <c r="H1162" s="1293" t="s">
        <v>158</v>
      </c>
      <c r="I1162" s="1293" t="s">
        <v>158</v>
      </c>
      <c r="J1162" s="1293" t="s">
        <v>158</v>
      </c>
      <c r="K1162" s="1293" t="s">
        <v>158</v>
      </c>
      <c r="L1162" s="1293" t="s">
        <v>158</v>
      </c>
      <c r="M1162" s="1293" t="s">
        <v>158</v>
      </c>
      <c r="N1162" s="1293" t="s">
        <v>158</v>
      </c>
      <c r="O1162" s="1293" t="s">
        <v>158</v>
      </c>
      <c r="P1162" s="1293" t="s">
        <v>158</v>
      </c>
      <c r="Q1162" s="1293" t="s">
        <v>158</v>
      </c>
      <c r="R1162" s="1293" t="s">
        <v>158</v>
      </c>
      <c r="S1162" s="1287">
        <v>2.5019999999999998</v>
      </c>
      <c r="T1162" s="1287">
        <v>2.5009999999999999</v>
      </c>
      <c r="U1162" s="1287">
        <v>2.5009999999999999</v>
      </c>
      <c r="V1162" s="1287">
        <v>2.5009999999999999</v>
      </c>
      <c r="W1162" s="1287">
        <v>2.5009999999999999</v>
      </c>
    </row>
    <row r="1163" spans="2:23" ht="16.5" customHeight="1" x14ac:dyDescent="0.3">
      <c r="B1163" s="920"/>
      <c r="E1163" s="737"/>
      <c r="F1163" s="735" t="s">
        <v>720</v>
      </c>
      <c r="G1163" s="1293" t="s">
        <v>158</v>
      </c>
      <c r="H1163" s="1293" t="s">
        <v>158</v>
      </c>
      <c r="I1163" s="1293" t="s">
        <v>158</v>
      </c>
      <c r="J1163" s="1293" t="s">
        <v>158</v>
      </c>
      <c r="K1163" s="1293" t="s">
        <v>158</v>
      </c>
      <c r="L1163" s="1293" t="s">
        <v>158</v>
      </c>
      <c r="M1163" s="1293" t="s">
        <v>158</v>
      </c>
      <c r="N1163" s="1293" t="s">
        <v>158</v>
      </c>
      <c r="O1163" s="1293" t="s">
        <v>158</v>
      </c>
      <c r="P1163" s="1293" t="s">
        <v>158</v>
      </c>
      <c r="Q1163" s="1293" t="s">
        <v>158</v>
      </c>
      <c r="R1163" s="1293" t="s">
        <v>158</v>
      </c>
      <c r="S1163" s="1287">
        <v>2.5009999999999999</v>
      </c>
      <c r="T1163" s="1287">
        <v>2.5009999999999999</v>
      </c>
      <c r="U1163" s="1287">
        <v>2.5009999999999999</v>
      </c>
      <c r="V1163" s="1287">
        <v>2.5009999999999999</v>
      </c>
      <c r="W1163" s="1287">
        <v>2.5009999999999999</v>
      </c>
    </row>
    <row r="1164" spans="2:23" ht="16.5" customHeight="1" x14ac:dyDescent="0.3">
      <c r="B1164" s="920"/>
      <c r="E1164" s="738"/>
      <c r="F1164" s="735" t="s">
        <v>721</v>
      </c>
      <c r="G1164" s="1293" t="s">
        <v>158</v>
      </c>
      <c r="H1164" s="1293" t="s">
        <v>158</v>
      </c>
      <c r="I1164" s="1293" t="s">
        <v>158</v>
      </c>
      <c r="J1164" s="1293" t="s">
        <v>158</v>
      </c>
      <c r="K1164" s="1293" t="s">
        <v>158</v>
      </c>
      <c r="L1164" s="1293" t="s">
        <v>158</v>
      </c>
      <c r="M1164" s="1293" t="s">
        <v>158</v>
      </c>
      <c r="N1164" s="1293" t="s">
        <v>158</v>
      </c>
      <c r="O1164" s="1293" t="s">
        <v>158</v>
      </c>
      <c r="P1164" s="1293" t="s">
        <v>158</v>
      </c>
      <c r="Q1164" s="1293" t="s">
        <v>158</v>
      </c>
      <c r="R1164" s="1293" t="s">
        <v>158</v>
      </c>
      <c r="S1164" s="1287">
        <v>2.5009999999999999</v>
      </c>
      <c r="T1164" s="1287">
        <v>2.5009999999999999</v>
      </c>
      <c r="U1164" s="1287">
        <v>2.5009999999999999</v>
      </c>
      <c r="V1164" s="1287">
        <v>2.5009999999999999</v>
      </c>
      <c r="W1164" s="1287">
        <v>2.5009999999999999</v>
      </c>
    </row>
    <row r="1165" spans="2:23" ht="16.5" customHeight="1" x14ac:dyDescent="0.3">
      <c r="B1165" s="920"/>
      <c r="E1165" s="734" t="s">
        <v>241</v>
      </c>
      <c r="F1165" s="735" t="s">
        <v>719</v>
      </c>
      <c r="G1165" s="1293" t="s">
        <v>158</v>
      </c>
      <c r="H1165" s="1293" t="s">
        <v>158</v>
      </c>
      <c r="I1165" s="1293" t="s">
        <v>158</v>
      </c>
      <c r="J1165" s="1293" t="s">
        <v>158</v>
      </c>
      <c r="K1165" s="1293" t="s">
        <v>158</v>
      </c>
      <c r="L1165" s="1293" t="s">
        <v>158</v>
      </c>
      <c r="M1165" s="1293" t="s">
        <v>158</v>
      </c>
      <c r="N1165" s="1293" t="s">
        <v>158</v>
      </c>
      <c r="O1165" s="1293" t="s">
        <v>158</v>
      </c>
      <c r="P1165" s="1293" t="s">
        <v>158</v>
      </c>
      <c r="Q1165" s="1293" t="s">
        <v>158</v>
      </c>
      <c r="R1165" s="1293" t="s">
        <v>158</v>
      </c>
      <c r="S1165" s="1287">
        <v>2.427</v>
      </c>
      <c r="T1165" s="1287">
        <v>2.4260000000000002</v>
      </c>
      <c r="U1165" s="1287">
        <v>2.4260000000000002</v>
      </c>
      <c r="V1165" s="1287">
        <v>2.4260000000000002</v>
      </c>
      <c r="W1165" s="1287">
        <v>2.4260000000000002</v>
      </c>
    </row>
    <row r="1166" spans="2:23" ht="16.5" customHeight="1" x14ac:dyDescent="0.3">
      <c r="B1166" s="920"/>
      <c r="E1166" s="737"/>
      <c r="F1166" s="735" t="s">
        <v>720</v>
      </c>
      <c r="G1166" s="1293" t="s">
        <v>158</v>
      </c>
      <c r="H1166" s="1293" t="s">
        <v>158</v>
      </c>
      <c r="I1166" s="1293" t="s">
        <v>158</v>
      </c>
      <c r="J1166" s="1293" t="s">
        <v>158</v>
      </c>
      <c r="K1166" s="1293" t="s">
        <v>158</v>
      </c>
      <c r="L1166" s="1293" t="s">
        <v>158</v>
      </c>
      <c r="M1166" s="1293" t="s">
        <v>158</v>
      </c>
      <c r="N1166" s="1293" t="s">
        <v>158</v>
      </c>
      <c r="O1166" s="1293" t="s">
        <v>158</v>
      </c>
      <c r="P1166" s="1293" t="s">
        <v>158</v>
      </c>
      <c r="Q1166" s="1293" t="s">
        <v>158</v>
      </c>
      <c r="R1166" s="1293" t="s">
        <v>158</v>
      </c>
      <c r="S1166" s="1287">
        <v>2.4260000000000002</v>
      </c>
      <c r="T1166" s="1287">
        <v>2.4260000000000002</v>
      </c>
      <c r="U1166" s="1287">
        <v>2.4260000000000002</v>
      </c>
      <c r="V1166" s="1287">
        <v>2.4260000000000002</v>
      </c>
      <c r="W1166" s="1287">
        <v>2.4260000000000002</v>
      </c>
    </row>
    <row r="1167" spans="2:23" ht="16.5" customHeight="1" x14ac:dyDescent="0.3">
      <c r="B1167" s="920"/>
      <c r="E1167" s="738"/>
      <c r="F1167" s="735" t="s">
        <v>721</v>
      </c>
      <c r="G1167" s="1293" t="s">
        <v>158</v>
      </c>
      <c r="H1167" s="1293" t="s">
        <v>158</v>
      </c>
      <c r="I1167" s="1293" t="s">
        <v>158</v>
      </c>
      <c r="J1167" s="1293" t="s">
        <v>158</v>
      </c>
      <c r="K1167" s="1293" t="s">
        <v>158</v>
      </c>
      <c r="L1167" s="1293" t="s">
        <v>158</v>
      </c>
      <c r="M1167" s="1293" t="s">
        <v>158</v>
      </c>
      <c r="N1167" s="1293" t="s">
        <v>158</v>
      </c>
      <c r="O1167" s="1293" t="s">
        <v>158</v>
      </c>
      <c r="P1167" s="1293" t="s">
        <v>158</v>
      </c>
      <c r="Q1167" s="1293" t="s">
        <v>158</v>
      </c>
      <c r="R1167" s="1293" t="s">
        <v>158</v>
      </c>
      <c r="S1167" s="1287">
        <v>2.4260000000000002</v>
      </c>
      <c r="T1167" s="1287">
        <v>2.4260000000000002</v>
      </c>
      <c r="U1167" s="1287">
        <v>2.4260000000000002</v>
      </c>
      <c r="V1167" s="1287">
        <v>2.4260000000000002</v>
      </c>
      <c r="W1167" s="1287">
        <v>2.4260000000000002</v>
      </c>
    </row>
    <row r="1168" spans="2:23" ht="16.5" customHeight="1" x14ac:dyDescent="0.3">
      <c r="B1168" s="920"/>
      <c r="E1168" s="734" t="s">
        <v>511</v>
      </c>
      <c r="F1168" s="735" t="s">
        <v>719</v>
      </c>
      <c r="G1168" s="1293" t="s">
        <v>158</v>
      </c>
      <c r="H1168" s="1293" t="s">
        <v>158</v>
      </c>
      <c r="I1168" s="1293" t="s">
        <v>158</v>
      </c>
      <c r="J1168" s="1293" t="s">
        <v>158</v>
      </c>
      <c r="K1168" s="1293" t="s">
        <v>158</v>
      </c>
      <c r="L1168" s="1293" t="s">
        <v>158</v>
      </c>
      <c r="M1168" s="1293" t="s">
        <v>158</v>
      </c>
      <c r="N1168" s="1293" t="s">
        <v>158</v>
      </c>
      <c r="O1168" s="1293" t="s">
        <v>158</v>
      </c>
      <c r="P1168" s="1293" t="s">
        <v>158</v>
      </c>
      <c r="Q1168" s="1293" t="s">
        <v>158</v>
      </c>
      <c r="R1168" s="1293" t="s">
        <v>158</v>
      </c>
      <c r="S1168" s="1287">
        <v>2.1760000000000002</v>
      </c>
      <c r="T1168" s="1287">
        <v>2.1749999999999998</v>
      </c>
      <c r="U1168" s="1287">
        <v>2.1749999999999998</v>
      </c>
      <c r="V1168" s="1287">
        <v>2.1749999999999998</v>
      </c>
      <c r="W1168" s="1287">
        <v>2.1749999999999998</v>
      </c>
    </row>
    <row r="1169" spans="2:23" ht="16.5" customHeight="1" x14ac:dyDescent="0.3">
      <c r="B1169" s="920"/>
      <c r="E1169" s="737"/>
      <c r="F1169" s="735" t="s">
        <v>720</v>
      </c>
      <c r="G1169" s="1293" t="s">
        <v>158</v>
      </c>
      <c r="H1169" s="1293" t="s">
        <v>158</v>
      </c>
      <c r="I1169" s="1293" t="s">
        <v>158</v>
      </c>
      <c r="J1169" s="1293" t="s">
        <v>158</v>
      </c>
      <c r="K1169" s="1293" t="s">
        <v>158</v>
      </c>
      <c r="L1169" s="1293" t="s">
        <v>158</v>
      </c>
      <c r="M1169" s="1293" t="s">
        <v>158</v>
      </c>
      <c r="N1169" s="1293" t="s">
        <v>158</v>
      </c>
      <c r="O1169" s="1293" t="s">
        <v>158</v>
      </c>
      <c r="P1169" s="1293" t="s">
        <v>158</v>
      </c>
      <c r="Q1169" s="1293" t="s">
        <v>158</v>
      </c>
      <c r="R1169" s="1293" t="s">
        <v>158</v>
      </c>
      <c r="S1169" s="1287">
        <v>2.1749999999999998</v>
      </c>
      <c r="T1169" s="1287">
        <v>2.1749999999999998</v>
      </c>
      <c r="U1169" s="1287">
        <v>2.1749999999999998</v>
      </c>
      <c r="V1169" s="1287">
        <v>2.1749999999999998</v>
      </c>
      <c r="W1169" s="1287">
        <v>2.1749999999999998</v>
      </c>
    </row>
    <row r="1170" spans="2:23" ht="16.5" customHeight="1" x14ac:dyDescent="0.3">
      <c r="B1170" s="920"/>
      <c r="E1170" s="738"/>
      <c r="F1170" s="735" t="s">
        <v>721</v>
      </c>
      <c r="G1170" s="1293" t="s">
        <v>158</v>
      </c>
      <c r="H1170" s="1293" t="s">
        <v>158</v>
      </c>
      <c r="I1170" s="1293" t="s">
        <v>158</v>
      </c>
      <c r="J1170" s="1293" t="s">
        <v>158</v>
      </c>
      <c r="K1170" s="1293" t="s">
        <v>158</v>
      </c>
      <c r="L1170" s="1293" t="s">
        <v>158</v>
      </c>
      <c r="M1170" s="1293" t="s">
        <v>158</v>
      </c>
      <c r="N1170" s="1293" t="s">
        <v>158</v>
      </c>
      <c r="O1170" s="1293" t="s">
        <v>158</v>
      </c>
      <c r="P1170" s="1293" t="s">
        <v>158</v>
      </c>
      <c r="Q1170" s="1293" t="s">
        <v>158</v>
      </c>
      <c r="R1170" s="1293" t="s">
        <v>158</v>
      </c>
      <c r="S1170" s="1287">
        <v>2.1749999999999998</v>
      </c>
      <c r="T1170" s="1287">
        <v>2.1749999999999998</v>
      </c>
      <c r="U1170" s="1287">
        <v>2.1749999999999998</v>
      </c>
      <c r="V1170" s="1287">
        <v>2.1749999999999998</v>
      </c>
      <c r="W1170" s="1287">
        <v>2.1749999999999998</v>
      </c>
    </row>
    <row r="1171" spans="2:23" ht="16.5" customHeight="1" x14ac:dyDescent="0.3">
      <c r="B1171" s="920"/>
      <c r="E1171" s="734" t="s">
        <v>512</v>
      </c>
      <c r="F1171" s="735" t="s">
        <v>719</v>
      </c>
      <c r="G1171" s="1293" t="s">
        <v>158</v>
      </c>
      <c r="H1171" s="1293" t="s">
        <v>158</v>
      </c>
      <c r="I1171" s="1293" t="s">
        <v>158</v>
      </c>
      <c r="J1171" s="1293" t="s">
        <v>158</v>
      </c>
      <c r="K1171" s="1293" t="s">
        <v>158</v>
      </c>
      <c r="L1171" s="1293" t="s">
        <v>158</v>
      </c>
      <c r="M1171" s="1293" t="s">
        <v>158</v>
      </c>
      <c r="N1171" s="1293" t="s">
        <v>158</v>
      </c>
      <c r="O1171" s="1293" t="s">
        <v>158</v>
      </c>
      <c r="P1171" s="1293" t="s">
        <v>158</v>
      </c>
      <c r="Q1171" s="1293" t="s">
        <v>158</v>
      </c>
      <c r="R1171" s="1293" t="s">
        <v>158</v>
      </c>
      <c r="S1171" s="1287">
        <v>1.925</v>
      </c>
      <c r="T1171" s="1287">
        <v>1.9239999999999999</v>
      </c>
      <c r="U1171" s="1287">
        <v>1.925</v>
      </c>
      <c r="V1171" s="1287">
        <v>1.9239999999999999</v>
      </c>
      <c r="W1171" s="1287">
        <v>1.9239999999999999</v>
      </c>
    </row>
    <row r="1172" spans="2:23" ht="16.5" customHeight="1" x14ac:dyDescent="0.3">
      <c r="B1172" s="920"/>
      <c r="E1172" s="737"/>
      <c r="F1172" s="735" t="s">
        <v>720</v>
      </c>
      <c r="G1172" s="1293" t="s">
        <v>158</v>
      </c>
      <c r="H1172" s="1293" t="s">
        <v>158</v>
      </c>
      <c r="I1172" s="1293" t="s">
        <v>158</v>
      </c>
      <c r="J1172" s="1293" t="s">
        <v>158</v>
      </c>
      <c r="K1172" s="1293" t="s">
        <v>158</v>
      </c>
      <c r="L1172" s="1293" t="s">
        <v>158</v>
      </c>
      <c r="M1172" s="1293" t="s">
        <v>158</v>
      </c>
      <c r="N1172" s="1293" t="s">
        <v>158</v>
      </c>
      <c r="O1172" s="1293" t="s">
        <v>158</v>
      </c>
      <c r="P1172" s="1293" t="s">
        <v>158</v>
      </c>
      <c r="Q1172" s="1293" t="s">
        <v>158</v>
      </c>
      <c r="R1172" s="1293" t="s">
        <v>158</v>
      </c>
      <c r="S1172" s="1287">
        <v>1.9239999999999999</v>
      </c>
      <c r="T1172" s="1287">
        <v>1.9239999999999999</v>
      </c>
      <c r="U1172" s="1287">
        <v>1.925</v>
      </c>
      <c r="V1172" s="1287">
        <v>1.9239999999999999</v>
      </c>
      <c r="W1172" s="1287">
        <v>1.9239999999999999</v>
      </c>
    </row>
    <row r="1173" spans="2:23" ht="16.5" customHeight="1" x14ac:dyDescent="0.3">
      <c r="B1173" s="920"/>
      <c r="E1173" s="738"/>
      <c r="F1173" s="735" t="s">
        <v>721</v>
      </c>
      <c r="G1173" s="1293" t="s">
        <v>158</v>
      </c>
      <c r="H1173" s="1293" t="s">
        <v>158</v>
      </c>
      <c r="I1173" s="1293" t="s">
        <v>158</v>
      </c>
      <c r="J1173" s="1293" t="s">
        <v>158</v>
      </c>
      <c r="K1173" s="1293" t="s">
        <v>158</v>
      </c>
      <c r="L1173" s="1293" t="s">
        <v>158</v>
      </c>
      <c r="M1173" s="1293" t="s">
        <v>158</v>
      </c>
      <c r="N1173" s="1293" t="s">
        <v>158</v>
      </c>
      <c r="O1173" s="1293" t="s">
        <v>158</v>
      </c>
      <c r="P1173" s="1293" t="s">
        <v>158</v>
      </c>
      <c r="Q1173" s="1293" t="s">
        <v>158</v>
      </c>
      <c r="R1173" s="1293" t="s">
        <v>158</v>
      </c>
      <c r="S1173" s="1287">
        <v>1.9239999999999999</v>
      </c>
      <c r="T1173" s="1287">
        <v>1.9239999999999999</v>
      </c>
      <c r="U1173" s="1287">
        <v>1.925</v>
      </c>
      <c r="V1173" s="1287">
        <v>1.9239999999999999</v>
      </c>
      <c r="W1173" s="1287">
        <v>1.9239999999999999</v>
      </c>
    </row>
    <row r="1174" spans="2:23" ht="16.5" customHeight="1" x14ac:dyDescent="0.3">
      <c r="B1174" s="920"/>
      <c r="E1174" s="734" t="s">
        <v>513</v>
      </c>
      <c r="F1174" s="735" t="s">
        <v>719</v>
      </c>
      <c r="G1174" s="1293" t="s">
        <v>158</v>
      </c>
      <c r="H1174" s="1293" t="s">
        <v>158</v>
      </c>
      <c r="I1174" s="1293" t="s">
        <v>158</v>
      </c>
      <c r="J1174" s="1293" t="s">
        <v>158</v>
      </c>
      <c r="K1174" s="1293" t="s">
        <v>158</v>
      </c>
      <c r="L1174" s="1293" t="s">
        <v>158</v>
      </c>
      <c r="M1174" s="1293" t="s">
        <v>158</v>
      </c>
      <c r="N1174" s="1293" t="s">
        <v>158</v>
      </c>
      <c r="O1174" s="1293" t="s">
        <v>158</v>
      </c>
      <c r="P1174" s="1293" t="s">
        <v>158</v>
      </c>
      <c r="Q1174" s="1293" t="s">
        <v>158</v>
      </c>
      <c r="R1174" s="1293" t="s">
        <v>158</v>
      </c>
      <c r="S1174" s="1287">
        <v>0.17</v>
      </c>
      <c r="T1174" s="1287">
        <v>0.16800000000000001</v>
      </c>
      <c r="U1174" s="1287">
        <v>0.16900000000000001</v>
      </c>
      <c r="V1174" s="1287">
        <v>0.16900000000000001</v>
      </c>
      <c r="W1174" s="1287">
        <v>0.16800000000000001</v>
      </c>
    </row>
    <row r="1175" spans="2:23" ht="16.5" customHeight="1" x14ac:dyDescent="0.3">
      <c r="B1175" s="920"/>
      <c r="E1175" s="737"/>
      <c r="F1175" s="735" t="s">
        <v>720</v>
      </c>
      <c r="G1175" s="1293" t="s">
        <v>158</v>
      </c>
      <c r="H1175" s="1293" t="s">
        <v>158</v>
      </c>
      <c r="I1175" s="1293" t="s">
        <v>158</v>
      </c>
      <c r="J1175" s="1293" t="s">
        <v>158</v>
      </c>
      <c r="K1175" s="1293" t="s">
        <v>158</v>
      </c>
      <c r="L1175" s="1293" t="s">
        <v>158</v>
      </c>
      <c r="M1175" s="1293" t="s">
        <v>158</v>
      </c>
      <c r="N1175" s="1293" t="s">
        <v>158</v>
      </c>
      <c r="O1175" s="1293" t="s">
        <v>158</v>
      </c>
      <c r="P1175" s="1293" t="s">
        <v>158</v>
      </c>
      <c r="Q1175" s="1293" t="s">
        <v>158</v>
      </c>
      <c r="R1175" s="1293" t="s">
        <v>158</v>
      </c>
      <c r="S1175" s="1287">
        <v>0.16900000000000001</v>
      </c>
      <c r="T1175" s="1287">
        <v>0.16800000000000001</v>
      </c>
      <c r="U1175" s="1287">
        <v>0.16900000000000001</v>
      </c>
      <c r="V1175" s="1287">
        <v>0.16900000000000001</v>
      </c>
      <c r="W1175" s="1287">
        <v>0.16800000000000001</v>
      </c>
    </row>
    <row r="1176" spans="2:23" ht="16.5" customHeight="1" x14ac:dyDescent="0.3">
      <c r="B1176" s="920"/>
      <c r="E1176" s="738"/>
      <c r="F1176" s="735" t="s">
        <v>721</v>
      </c>
      <c r="G1176" s="1293" t="s">
        <v>158</v>
      </c>
      <c r="H1176" s="1293" t="s">
        <v>158</v>
      </c>
      <c r="I1176" s="1293" t="s">
        <v>158</v>
      </c>
      <c r="J1176" s="1293" t="s">
        <v>158</v>
      </c>
      <c r="K1176" s="1293" t="s">
        <v>158</v>
      </c>
      <c r="L1176" s="1293" t="s">
        <v>158</v>
      </c>
      <c r="M1176" s="1293" t="s">
        <v>158</v>
      </c>
      <c r="N1176" s="1293" t="s">
        <v>158</v>
      </c>
      <c r="O1176" s="1293" t="s">
        <v>158</v>
      </c>
      <c r="P1176" s="1293" t="s">
        <v>158</v>
      </c>
      <c r="Q1176" s="1293" t="s">
        <v>158</v>
      </c>
      <c r="R1176" s="1293" t="s">
        <v>158</v>
      </c>
      <c r="S1176" s="1287">
        <v>0.16900000000000001</v>
      </c>
      <c r="T1176" s="1287">
        <v>0.16800000000000001</v>
      </c>
      <c r="U1176" s="1287">
        <v>0.16900000000000001</v>
      </c>
      <c r="V1176" s="1287">
        <v>0.16900000000000001</v>
      </c>
      <c r="W1176" s="1287">
        <v>0.16800000000000001</v>
      </c>
    </row>
    <row r="1177" spans="2:23" ht="16.5" customHeight="1" x14ac:dyDescent="0.3">
      <c r="B1177" s="920"/>
      <c r="E1177" s="739" t="s">
        <v>327</v>
      </c>
      <c r="F1177" s="735" t="s">
        <v>720</v>
      </c>
      <c r="G1177" s="1287">
        <v>2.7410000000000001</v>
      </c>
      <c r="H1177" s="1287">
        <v>2.7389999999999999</v>
      </c>
      <c r="I1177" s="1287">
        <v>2.7309999999999999</v>
      </c>
      <c r="J1177" s="1287">
        <v>2.68</v>
      </c>
      <c r="K1177" s="1287">
        <v>2.536</v>
      </c>
      <c r="L1177" s="1287">
        <v>2.4769999999999999</v>
      </c>
      <c r="M1177" s="1287">
        <v>2.48</v>
      </c>
      <c r="N1177" s="1287">
        <v>2.4780000000000002</v>
      </c>
      <c r="O1177" s="1287">
        <v>2.476</v>
      </c>
      <c r="P1177" s="1287">
        <v>2.464</v>
      </c>
      <c r="Q1177" s="1287">
        <v>2.4460000000000002</v>
      </c>
      <c r="R1177" s="1287">
        <v>2.42</v>
      </c>
      <c r="S1177" s="1293" t="s">
        <v>158</v>
      </c>
      <c r="T1177" s="1293" t="s">
        <v>158</v>
      </c>
      <c r="U1177" s="1293" t="s">
        <v>158</v>
      </c>
      <c r="V1177" s="1293" t="s">
        <v>158</v>
      </c>
      <c r="W1177" s="1293" t="s">
        <v>158</v>
      </c>
    </row>
    <row r="1178" spans="2:23" ht="16.5" customHeight="1" x14ac:dyDescent="0.3">
      <c r="B1178" s="920"/>
      <c r="E1178" s="738"/>
      <c r="F1178" s="735" t="s">
        <v>721</v>
      </c>
      <c r="G1178" s="1287">
        <v>2.7410000000000001</v>
      </c>
      <c r="H1178" s="1287">
        <v>2.7410000000000001</v>
      </c>
      <c r="I1178" s="1287">
        <v>2.7410000000000001</v>
      </c>
      <c r="J1178" s="1287">
        <v>2.7410000000000001</v>
      </c>
      <c r="K1178" s="1287">
        <v>2.6480000000000001</v>
      </c>
      <c r="L1178" s="1287">
        <v>2.6429999999999998</v>
      </c>
      <c r="M1178" s="1287">
        <v>2.6480000000000001</v>
      </c>
      <c r="N1178" s="1287">
        <v>2.6480000000000001</v>
      </c>
      <c r="O1178" s="1287">
        <v>2.6480000000000001</v>
      </c>
      <c r="P1178" s="1287">
        <v>2.6379999999999999</v>
      </c>
      <c r="Q1178" s="1287">
        <v>2.6219999999999999</v>
      </c>
      <c r="R1178" s="1287">
        <v>2.5979999999999999</v>
      </c>
      <c r="S1178" s="1293" t="s">
        <v>158</v>
      </c>
      <c r="T1178" s="1293" t="s">
        <v>158</v>
      </c>
      <c r="U1178" s="1293" t="s">
        <v>158</v>
      </c>
      <c r="V1178" s="1293" t="s">
        <v>158</v>
      </c>
      <c r="W1178" s="1293" t="s">
        <v>158</v>
      </c>
    </row>
    <row r="1179" spans="2:23" ht="16.5" customHeight="1" x14ac:dyDescent="0.3">
      <c r="B1179" s="920"/>
      <c r="E1179" s="739" t="s">
        <v>510</v>
      </c>
      <c r="F1179" s="735" t="s">
        <v>720</v>
      </c>
      <c r="G1179" s="1293" t="s">
        <v>158</v>
      </c>
      <c r="H1179" s="1293" t="s">
        <v>158</v>
      </c>
      <c r="I1179" s="1293" t="s">
        <v>158</v>
      </c>
      <c r="J1179" s="1293" t="s">
        <v>158</v>
      </c>
      <c r="K1179" s="1293" t="s">
        <v>158</v>
      </c>
      <c r="L1179" s="1293" t="s">
        <v>158</v>
      </c>
      <c r="M1179" s="1293" t="s">
        <v>158</v>
      </c>
      <c r="N1179" s="1293" t="s">
        <v>158</v>
      </c>
      <c r="O1179" s="1293" t="s">
        <v>158</v>
      </c>
      <c r="P1179" s="1293" t="s">
        <v>158</v>
      </c>
      <c r="Q1179" s="1293" t="s">
        <v>158</v>
      </c>
      <c r="R1179" s="1293" t="s">
        <v>158</v>
      </c>
      <c r="S1179" s="1287">
        <v>2.444</v>
      </c>
      <c r="T1179" s="1287">
        <v>2.444</v>
      </c>
      <c r="U1179" s="1287">
        <v>2.444</v>
      </c>
      <c r="V1179" s="1287">
        <v>2.444</v>
      </c>
      <c r="W1179" s="1287">
        <v>2.444</v>
      </c>
    </row>
    <row r="1180" spans="2:23" ht="16.5" customHeight="1" x14ac:dyDescent="0.3">
      <c r="B1180" s="920"/>
      <c r="E1180" s="738"/>
      <c r="F1180" s="735" t="s">
        <v>721</v>
      </c>
      <c r="G1180" s="1293" t="s">
        <v>158</v>
      </c>
      <c r="H1180" s="1293" t="s">
        <v>158</v>
      </c>
      <c r="I1180" s="1293" t="s">
        <v>158</v>
      </c>
      <c r="J1180" s="1293" t="s">
        <v>158</v>
      </c>
      <c r="K1180" s="1293" t="s">
        <v>158</v>
      </c>
      <c r="L1180" s="1293" t="s">
        <v>158</v>
      </c>
      <c r="M1180" s="1293" t="s">
        <v>158</v>
      </c>
      <c r="N1180" s="1293" t="s">
        <v>158</v>
      </c>
      <c r="O1180" s="1293" t="s">
        <v>158</v>
      </c>
      <c r="P1180" s="1293" t="s">
        <v>158</v>
      </c>
      <c r="Q1180" s="1293" t="s">
        <v>158</v>
      </c>
      <c r="R1180" s="1293" t="s">
        <v>158</v>
      </c>
      <c r="S1180" s="1287">
        <v>2.6219999999999999</v>
      </c>
      <c r="T1180" s="1287">
        <v>2.6219999999999999</v>
      </c>
      <c r="U1180" s="1287">
        <v>2.6219999999999999</v>
      </c>
      <c r="V1180" s="1287">
        <v>2.6219999999999999</v>
      </c>
      <c r="W1180" s="1287">
        <v>2.6219999999999999</v>
      </c>
    </row>
    <row r="1181" spans="2:23" ht="16.5" customHeight="1" x14ac:dyDescent="0.3">
      <c r="B1181" s="920"/>
      <c r="E1181" s="739" t="s">
        <v>33</v>
      </c>
      <c r="F1181" s="735" t="s">
        <v>720</v>
      </c>
      <c r="G1181" s="1293" t="s">
        <v>158</v>
      </c>
      <c r="H1181" s="1293" t="s">
        <v>158</v>
      </c>
      <c r="I1181" s="1293" t="s">
        <v>158</v>
      </c>
      <c r="J1181" s="1293" t="s">
        <v>158</v>
      </c>
      <c r="K1181" s="1293" t="s">
        <v>158</v>
      </c>
      <c r="L1181" s="1293" t="s">
        <v>158</v>
      </c>
      <c r="M1181" s="1293" t="s">
        <v>158</v>
      </c>
      <c r="N1181" s="1293" t="s">
        <v>158</v>
      </c>
      <c r="O1181" s="1293" t="s">
        <v>158</v>
      </c>
      <c r="P1181" s="1293" t="s">
        <v>158</v>
      </c>
      <c r="Q1181" s="1293" t="s">
        <v>158</v>
      </c>
      <c r="R1181" s="1293" t="s">
        <v>158</v>
      </c>
      <c r="S1181" s="1287">
        <v>2.3250000000000002</v>
      </c>
      <c r="T1181" s="1287">
        <v>2.3250000000000002</v>
      </c>
      <c r="U1181" s="1287">
        <v>2.3250000000000002</v>
      </c>
      <c r="V1181" s="1287">
        <v>2.3250000000000002</v>
      </c>
      <c r="W1181" s="1287">
        <v>2.3250000000000002</v>
      </c>
    </row>
    <row r="1182" spans="2:23" ht="16.5" customHeight="1" x14ac:dyDescent="0.3">
      <c r="B1182" s="920"/>
      <c r="E1182" s="738"/>
      <c r="F1182" s="735" t="s">
        <v>721</v>
      </c>
      <c r="G1182" s="1293" t="s">
        <v>158</v>
      </c>
      <c r="H1182" s="1293" t="s">
        <v>158</v>
      </c>
      <c r="I1182" s="1293" t="s">
        <v>158</v>
      </c>
      <c r="J1182" s="1293" t="s">
        <v>158</v>
      </c>
      <c r="K1182" s="1293" t="s">
        <v>158</v>
      </c>
      <c r="L1182" s="1293" t="s">
        <v>158</v>
      </c>
      <c r="M1182" s="1293" t="s">
        <v>158</v>
      </c>
      <c r="N1182" s="1293" t="s">
        <v>158</v>
      </c>
      <c r="O1182" s="1293" t="s">
        <v>158</v>
      </c>
      <c r="P1182" s="1293" t="s">
        <v>158</v>
      </c>
      <c r="Q1182" s="1293" t="s">
        <v>158</v>
      </c>
      <c r="R1182" s="1293" t="s">
        <v>158</v>
      </c>
      <c r="S1182" s="1287">
        <v>2.5030000000000001</v>
      </c>
      <c r="T1182" s="1287">
        <v>2.5030000000000001</v>
      </c>
      <c r="U1182" s="1287">
        <v>2.5030000000000001</v>
      </c>
      <c r="V1182" s="1287">
        <v>2.5030000000000001</v>
      </c>
      <c r="W1182" s="1287">
        <v>2.5030000000000001</v>
      </c>
    </row>
    <row r="1183" spans="2:23" ht="16.5" customHeight="1" x14ac:dyDescent="0.3">
      <c r="B1183" s="920"/>
      <c r="E1183" s="739" t="s">
        <v>34</v>
      </c>
      <c r="F1183" s="735" t="s">
        <v>720</v>
      </c>
      <c r="G1183" s="1293" t="s">
        <v>158</v>
      </c>
      <c r="H1183" s="1293" t="s">
        <v>158</v>
      </c>
      <c r="I1183" s="1293" t="s">
        <v>158</v>
      </c>
      <c r="J1183" s="1293" t="s">
        <v>158</v>
      </c>
      <c r="K1183" s="1293" t="s">
        <v>158</v>
      </c>
      <c r="L1183" s="1293" t="s">
        <v>158</v>
      </c>
      <c r="M1183" s="1293" t="s">
        <v>158</v>
      </c>
      <c r="N1183" s="1293" t="s">
        <v>158</v>
      </c>
      <c r="O1183" s="1293" t="s">
        <v>158</v>
      </c>
      <c r="P1183" s="1293" t="s">
        <v>158</v>
      </c>
      <c r="Q1183" s="1293" t="s">
        <v>158</v>
      </c>
      <c r="R1183" s="1293" t="s">
        <v>158</v>
      </c>
      <c r="S1183" s="1287">
        <v>0.53800000000000003</v>
      </c>
      <c r="T1183" s="1287">
        <v>0.53800000000000003</v>
      </c>
      <c r="U1183" s="1287">
        <v>0.53800000000000003</v>
      </c>
      <c r="V1183" s="1287">
        <v>0.53800000000000003</v>
      </c>
      <c r="W1183" s="1287">
        <v>0.53800000000000003</v>
      </c>
    </row>
    <row r="1184" spans="2:23" ht="16.5" customHeight="1" x14ac:dyDescent="0.3">
      <c r="B1184" s="920"/>
      <c r="E1184" s="738"/>
      <c r="F1184" s="735" t="s">
        <v>721</v>
      </c>
      <c r="G1184" s="1293" t="s">
        <v>158</v>
      </c>
      <c r="H1184" s="1293" t="s">
        <v>158</v>
      </c>
      <c r="I1184" s="1293" t="s">
        <v>158</v>
      </c>
      <c r="J1184" s="1293" t="s">
        <v>158</v>
      </c>
      <c r="K1184" s="1293" t="s">
        <v>158</v>
      </c>
      <c r="L1184" s="1293" t="s">
        <v>158</v>
      </c>
      <c r="M1184" s="1293" t="s">
        <v>158</v>
      </c>
      <c r="N1184" s="1293" t="s">
        <v>158</v>
      </c>
      <c r="O1184" s="1293" t="s">
        <v>158</v>
      </c>
      <c r="P1184" s="1293" t="s">
        <v>158</v>
      </c>
      <c r="Q1184" s="1293" t="s">
        <v>158</v>
      </c>
      <c r="R1184" s="1293" t="s">
        <v>158</v>
      </c>
      <c r="S1184" s="1287">
        <v>0.71599999999999997</v>
      </c>
      <c r="T1184" s="1287">
        <v>0.71599999999999997</v>
      </c>
      <c r="U1184" s="1287">
        <v>0.71599999999999997</v>
      </c>
      <c r="V1184" s="1287">
        <v>0.71599999999999997</v>
      </c>
      <c r="W1184" s="1287">
        <v>0.71599999999999997</v>
      </c>
    </row>
    <row r="1185" spans="2:23" ht="16.5" customHeight="1" x14ac:dyDescent="0.3">
      <c r="B1185" s="920"/>
      <c r="E1185" s="1406" t="s">
        <v>535</v>
      </c>
      <c r="F1185" s="735" t="s">
        <v>720</v>
      </c>
      <c r="G1185" s="1293" t="s">
        <v>158</v>
      </c>
      <c r="H1185" s="1293" t="s">
        <v>158</v>
      </c>
      <c r="I1185" s="1293" t="s">
        <v>158</v>
      </c>
      <c r="J1185" s="1293" t="s">
        <v>158</v>
      </c>
      <c r="K1185" s="1293" t="s">
        <v>158</v>
      </c>
      <c r="L1185" s="1293" t="s">
        <v>158</v>
      </c>
      <c r="M1185" s="1293" t="s">
        <v>158</v>
      </c>
      <c r="N1185" s="1293" t="s">
        <v>158</v>
      </c>
      <c r="O1185" s="1293" t="s">
        <v>158</v>
      </c>
      <c r="P1185" s="1293" t="s">
        <v>158</v>
      </c>
      <c r="Q1185" s="1293" t="s">
        <v>158</v>
      </c>
      <c r="R1185" s="1293" t="s">
        <v>158</v>
      </c>
      <c r="S1185" s="1287">
        <v>0.18099999999999999</v>
      </c>
      <c r="T1185" s="1287">
        <v>0.18099999999999999</v>
      </c>
      <c r="U1185" s="1287">
        <v>0.18099999999999999</v>
      </c>
      <c r="V1185" s="1287">
        <v>0.18099999999999999</v>
      </c>
      <c r="W1185" s="1287">
        <v>0.18099999999999999</v>
      </c>
    </row>
    <row r="1186" spans="2:23" ht="16.5" customHeight="1" x14ac:dyDescent="0.3">
      <c r="B1186" s="920"/>
      <c r="E1186" s="1406"/>
      <c r="F1186" s="735" t="s">
        <v>721</v>
      </c>
      <c r="G1186" s="1293" t="s">
        <v>158</v>
      </c>
      <c r="H1186" s="1293" t="s">
        <v>158</v>
      </c>
      <c r="I1186" s="1293" t="s">
        <v>158</v>
      </c>
      <c r="J1186" s="1293" t="s">
        <v>158</v>
      </c>
      <c r="K1186" s="1293" t="s">
        <v>158</v>
      </c>
      <c r="L1186" s="1293" t="s">
        <v>158</v>
      </c>
      <c r="M1186" s="1293" t="s">
        <v>158</v>
      </c>
      <c r="N1186" s="1293" t="s">
        <v>158</v>
      </c>
      <c r="O1186" s="1293" t="s">
        <v>158</v>
      </c>
      <c r="P1186" s="1293" t="s">
        <v>158</v>
      </c>
      <c r="Q1186" s="1293" t="s">
        <v>158</v>
      </c>
      <c r="R1186" s="1293" t="s">
        <v>158</v>
      </c>
      <c r="S1186" s="1287">
        <v>0.35899999999999999</v>
      </c>
      <c r="T1186" s="1287">
        <v>0.35899999999999999</v>
      </c>
      <c r="U1186" s="1287">
        <v>0.35899999999999999</v>
      </c>
      <c r="V1186" s="1287">
        <v>0.35899999999999999</v>
      </c>
      <c r="W1186" s="1287">
        <v>0.35899999999999999</v>
      </c>
    </row>
    <row r="1187" spans="2:23" ht="16.5" customHeight="1" x14ac:dyDescent="0.3">
      <c r="B1187" s="920"/>
      <c r="E1187" s="1407" t="s">
        <v>2338</v>
      </c>
      <c r="F1187" s="1400"/>
      <c r="G1187" s="1293">
        <v>0.51</v>
      </c>
      <c r="H1187" s="1293">
        <v>0.51</v>
      </c>
      <c r="I1187" s="1293">
        <v>0.51</v>
      </c>
      <c r="J1187" s="1293">
        <v>0.51</v>
      </c>
      <c r="K1187" s="1293">
        <v>0.51</v>
      </c>
      <c r="L1187" s="1293">
        <v>0.51</v>
      </c>
      <c r="M1187" s="1293">
        <v>0.51</v>
      </c>
      <c r="N1187" s="1293">
        <v>0.51</v>
      </c>
      <c r="O1187" s="1293">
        <v>0.51</v>
      </c>
      <c r="P1187" s="1293">
        <v>0.51</v>
      </c>
      <c r="Q1187" s="1293">
        <v>0.51</v>
      </c>
      <c r="R1187" s="1293">
        <v>0.51</v>
      </c>
      <c r="S1187" s="1287">
        <v>0.51</v>
      </c>
      <c r="T1187" s="1287">
        <v>0.51</v>
      </c>
      <c r="U1187" s="1287">
        <v>0.51</v>
      </c>
      <c r="V1187" s="1287">
        <v>0.51</v>
      </c>
      <c r="W1187" s="1287">
        <v>0.51</v>
      </c>
    </row>
    <row r="1188" spans="2:23" ht="35.25" customHeight="1" x14ac:dyDescent="0.3">
      <c r="B1188" s="920"/>
      <c r="E1188" s="1994" t="s">
        <v>2475</v>
      </c>
      <c r="F1188" s="1994"/>
      <c r="G1188" s="1994"/>
      <c r="H1188" s="1994"/>
      <c r="I1188" s="1994"/>
      <c r="J1188" s="1994"/>
      <c r="K1188" s="1994"/>
      <c r="L1188" s="1994"/>
      <c r="M1188" s="1994"/>
      <c r="N1188" s="1994"/>
      <c r="O1188" s="1994"/>
      <c r="P1188" s="1994"/>
      <c r="Q1188" s="1994"/>
      <c r="R1188" s="1994"/>
      <c r="S1188" s="1994"/>
      <c r="T1188" s="1994"/>
      <c r="U1188" s="1994"/>
      <c r="V1188" s="1994"/>
      <c r="W1188" s="1994"/>
    </row>
    <row r="1189" spans="2:23" ht="16.5" customHeight="1" x14ac:dyDescent="0.3">
      <c r="B1189" s="920"/>
      <c r="E1189" s="733"/>
      <c r="F1189" s="255"/>
      <c r="G1189" s="255"/>
      <c r="H1189" s="255"/>
      <c r="I1189" s="255"/>
      <c r="J1189" s="255"/>
      <c r="K1189" s="255"/>
    </row>
    <row r="1190" spans="2:23" ht="16.5" customHeight="1" x14ac:dyDescent="0.3">
      <c r="B1190" s="920"/>
      <c r="E1190" s="1289" t="s">
        <v>2345</v>
      </c>
      <c r="F1190" s="255"/>
      <c r="G1190" s="255"/>
      <c r="H1190" s="255"/>
      <c r="I1190" s="255"/>
      <c r="J1190" s="255"/>
      <c r="K1190" s="255"/>
    </row>
    <row r="1191" spans="2:23" ht="16.5" customHeight="1" x14ac:dyDescent="0.3">
      <c r="B1191" s="920"/>
      <c r="E1191" s="1301" t="s">
        <v>2212</v>
      </c>
      <c r="F1191" s="255"/>
      <c r="G1191" s="255"/>
      <c r="H1191" s="255"/>
      <c r="I1191" s="255"/>
      <c r="J1191" s="255"/>
      <c r="K1191" s="255"/>
    </row>
    <row r="1192" spans="2:23" ht="16.5" customHeight="1" x14ac:dyDescent="0.3">
      <c r="B1192" s="920"/>
      <c r="E1192" s="1302" t="s">
        <v>2346</v>
      </c>
      <c r="F1192" s="255"/>
      <c r="G1192" s="255"/>
      <c r="H1192" s="255"/>
      <c r="I1192" s="255"/>
      <c r="J1192" s="255"/>
      <c r="K1192" s="255"/>
    </row>
    <row r="1193" spans="2:23" ht="16.5" customHeight="1" x14ac:dyDescent="0.3">
      <c r="B1193" s="920"/>
      <c r="E1193" s="1963" t="s">
        <v>2107</v>
      </c>
      <c r="F1193" s="1963"/>
      <c r="G1193" s="1963"/>
      <c r="H1193" s="1963"/>
      <c r="I1193" s="1963"/>
      <c r="J1193" s="1963"/>
      <c r="K1193" s="255"/>
    </row>
    <row r="1194" spans="2:23" ht="16.5" customHeight="1" x14ac:dyDescent="0.3">
      <c r="B1194" s="920"/>
      <c r="E1194" s="1301" t="s">
        <v>2473</v>
      </c>
      <c r="F1194" s="255"/>
      <c r="G1194" s="255"/>
      <c r="H1194" s="255"/>
      <c r="I1194" s="255"/>
      <c r="J1194" s="255"/>
      <c r="K1194" s="255"/>
    </row>
    <row r="1195" spans="2:23" ht="16.5" customHeight="1" x14ac:dyDescent="0.3">
      <c r="B1195" s="920"/>
      <c r="E1195" s="1289" t="s">
        <v>2339</v>
      </c>
      <c r="F1195" s="255"/>
      <c r="G1195" s="255"/>
      <c r="H1195" s="255"/>
      <c r="I1195" s="255"/>
      <c r="J1195" s="255"/>
      <c r="K1195" s="255"/>
    </row>
    <row r="1196" spans="2:23" ht="16.5" customHeight="1" x14ac:dyDescent="0.3">
      <c r="B1196" s="920"/>
      <c r="E1196" s="1301" t="s">
        <v>939</v>
      </c>
      <c r="F1196" s="255"/>
      <c r="G1196" s="255"/>
      <c r="H1196" s="255"/>
      <c r="I1196" s="255"/>
      <c r="J1196" s="255"/>
      <c r="K1196" s="255"/>
    </row>
    <row r="1197" spans="2:23" ht="16.5" customHeight="1" x14ac:dyDescent="0.3">
      <c r="B1197" s="920"/>
      <c r="E1197" s="1289" t="s">
        <v>2340</v>
      </c>
      <c r="F1197" s="255"/>
      <c r="G1197" s="255"/>
      <c r="H1197" s="255"/>
      <c r="I1197" s="255"/>
      <c r="J1197" s="255"/>
      <c r="K1197" s="255"/>
    </row>
    <row r="1198" spans="2:23" ht="16.5" customHeight="1" x14ac:dyDescent="0.3">
      <c r="B1198" s="920"/>
      <c r="E1198" s="1289" t="s">
        <v>2341</v>
      </c>
      <c r="F1198" s="255"/>
      <c r="G1198" s="255"/>
      <c r="H1198" s="255"/>
      <c r="I1198" s="255"/>
      <c r="J1198" s="255"/>
      <c r="K1198" s="255"/>
    </row>
    <row r="1199" spans="2:23" ht="16.5" customHeight="1" x14ac:dyDescent="0.3">
      <c r="B1199" s="920"/>
      <c r="E1199" s="1301" t="s">
        <v>938</v>
      </c>
      <c r="F1199" s="255"/>
      <c r="G1199" s="255"/>
      <c r="H1199" s="255"/>
      <c r="I1199" s="255"/>
      <c r="J1199" s="255"/>
      <c r="K1199" s="255"/>
    </row>
    <row r="1200" spans="2:23" ht="16.5" customHeight="1" x14ac:dyDescent="0.3">
      <c r="B1200" s="920"/>
      <c r="E1200" s="1289" t="s">
        <v>2342</v>
      </c>
      <c r="F1200" s="255"/>
      <c r="G1200" s="255"/>
      <c r="H1200" s="255"/>
      <c r="I1200" s="255"/>
      <c r="J1200" s="255"/>
      <c r="K1200" s="255"/>
    </row>
    <row r="1201" spans="2:70" ht="16.5" customHeight="1" x14ac:dyDescent="0.3">
      <c r="B1201" s="920"/>
      <c r="E1201" s="1964" t="s">
        <v>2107</v>
      </c>
      <c r="F1201" s="1964"/>
      <c r="G1201" s="1964"/>
      <c r="H1201" s="1964"/>
      <c r="I1201" s="1964"/>
      <c r="J1201" s="1964"/>
      <c r="K1201" s="255"/>
    </row>
    <row r="1202" spans="2:70" ht="16.5" customHeight="1" x14ac:dyDescent="0.3">
      <c r="B1202" s="920"/>
      <c r="E1202" s="1302" t="s">
        <v>2233</v>
      </c>
      <c r="F1202" s="255"/>
      <c r="G1202" s="255"/>
      <c r="H1202" s="255"/>
      <c r="I1202" s="255"/>
      <c r="J1202" s="255"/>
      <c r="K1202" s="255"/>
    </row>
    <row r="1203" spans="2:70" ht="16.5" customHeight="1" x14ac:dyDescent="0.3">
      <c r="B1203" s="920"/>
      <c r="E1203" s="1963" t="s">
        <v>2201</v>
      </c>
      <c r="F1203" s="1963"/>
      <c r="G1203" s="1963"/>
      <c r="H1203" s="255"/>
      <c r="I1203" s="255"/>
      <c r="J1203" s="255"/>
      <c r="K1203" s="255"/>
    </row>
    <row r="1204" spans="2:70" ht="16.5" customHeight="1" x14ac:dyDescent="0.3">
      <c r="B1204" s="920"/>
      <c r="E1204" s="1302" t="s">
        <v>2343</v>
      </c>
      <c r="F1204" s="255"/>
      <c r="G1204" s="255"/>
      <c r="H1204" s="255"/>
      <c r="I1204" s="255"/>
      <c r="J1204" s="255"/>
      <c r="K1204" s="255"/>
    </row>
    <row r="1205" spans="2:70" ht="16.5" customHeight="1" x14ac:dyDescent="0.3">
      <c r="B1205" s="920"/>
      <c r="E1205" s="1963" t="s">
        <v>2344</v>
      </c>
      <c r="F1205" s="1963"/>
      <c r="G1205" s="255"/>
      <c r="H1205" s="255"/>
      <c r="I1205" s="255"/>
      <c r="J1205" s="255"/>
      <c r="K1205" s="255"/>
    </row>
    <row r="1206" spans="2:70" ht="16.5" customHeight="1" x14ac:dyDescent="0.3">
      <c r="B1206" s="920"/>
      <c r="E1206" s="733"/>
      <c r="F1206" s="255"/>
      <c r="G1206" s="255"/>
      <c r="H1206" s="255"/>
      <c r="I1206" s="255"/>
      <c r="J1206" s="255"/>
      <c r="K1206" s="255"/>
    </row>
    <row r="1207" spans="2:70" ht="16.5" customHeight="1" x14ac:dyDescent="0.3">
      <c r="B1207" s="920"/>
      <c r="E1207" s="980" t="s">
        <v>1273</v>
      </c>
      <c r="F1207" s="255"/>
      <c r="G1207" s="255"/>
      <c r="H1207" s="255"/>
      <c r="I1207" s="255"/>
      <c r="J1207" s="255"/>
      <c r="K1207" s="255"/>
      <c r="L1207" s="255"/>
      <c r="M1207" s="255"/>
      <c r="N1207" s="255"/>
      <c r="O1207" s="255"/>
      <c r="P1207" s="255"/>
      <c r="Q1207" s="255"/>
      <c r="R1207" s="255"/>
      <c r="S1207" s="255"/>
      <c r="T1207" s="255"/>
      <c r="U1207" s="255"/>
      <c r="V1207" s="255"/>
      <c r="W1207" s="255"/>
      <c r="X1207" s="255"/>
      <c r="Y1207" s="255"/>
      <c r="Z1207" s="255"/>
      <c r="BB1207" s="731"/>
      <c r="BC1207" s="731"/>
      <c r="BD1207" s="731"/>
      <c r="BE1207" s="731"/>
      <c r="BF1207" s="731"/>
      <c r="BG1207" s="731"/>
      <c r="BH1207" s="731"/>
      <c r="BI1207" s="731"/>
      <c r="BJ1207" s="731"/>
      <c r="BK1207" s="731"/>
      <c r="BL1207" s="731"/>
      <c r="BM1207" s="731"/>
      <c r="BN1207" s="731"/>
      <c r="BO1207" s="731"/>
      <c r="BP1207" s="731"/>
      <c r="BQ1207" s="731"/>
      <c r="BR1207" s="731"/>
    </row>
    <row r="1208" spans="2:70" ht="16.5" customHeight="1" x14ac:dyDescent="0.3">
      <c r="B1208" s="920"/>
      <c r="E1208" s="258"/>
      <c r="F1208" s="258"/>
      <c r="G1208" s="1960">
        <v>2007</v>
      </c>
      <c r="H1208" s="1961"/>
      <c r="I1208" s="1962"/>
      <c r="J1208" s="1960">
        <v>2008</v>
      </c>
      <c r="K1208" s="1961"/>
      <c r="L1208" s="1962"/>
      <c r="M1208" s="1960">
        <v>2009</v>
      </c>
      <c r="N1208" s="1961"/>
      <c r="O1208" s="1962"/>
      <c r="P1208" s="1960">
        <v>2010</v>
      </c>
      <c r="Q1208" s="1961"/>
      <c r="R1208" s="1962"/>
      <c r="S1208" s="1960">
        <v>2011</v>
      </c>
      <c r="T1208" s="1961"/>
      <c r="U1208" s="1962"/>
      <c r="V1208" s="1960">
        <v>2012</v>
      </c>
      <c r="W1208" s="1961"/>
      <c r="X1208" s="1962"/>
      <c r="Y1208" s="1960">
        <v>2013</v>
      </c>
      <c r="Z1208" s="1961"/>
      <c r="AA1208" s="1962"/>
      <c r="AB1208" s="1960">
        <v>2014</v>
      </c>
      <c r="AC1208" s="1961"/>
      <c r="AD1208" s="1962"/>
      <c r="AE1208" s="1960">
        <v>2015</v>
      </c>
      <c r="AF1208" s="1961"/>
      <c r="AG1208" s="1962"/>
      <c r="AH1208" s="1960">
        <v>2016</v>
      </c>
      <c r="AI1208" s="1961"/>
      <c r="AJ1208" s="1962"/>
      <c r="AK1208" s="1960">
        <v>2017</v>
      </c>
      <c r="AL1208" s="1961"/>
      <c r="AM1208" s="1962"/>
      <c r="AN1208" s="1960">
        <v>2018</v>
      </c>
      <c r="AO1208" s="1961"/>
      <c r="AP1208" s="1962"/>
      <c r="AQ1208" s="1960">
        <v>2019</v>
      </c>
      <c r="AR1208" s="1961"/>
      <c r="AS1208" s="1962"/>
      <c r="AT1208" s="1960">
        <v>2020</v>
      </c>
      <c r="AU1208" s="1961"/>
      <c r="AV1208" s="1962"/>
      <c r="AW1208" s="1960">
        <v>2021</v>
      </c>
      <c r="AX1208" s="1961"/>
      <c r="AY1208" s="1962"/>
      <c r="AZ1208" s="1960">
        <v>2022</v>
      </c>
      <c r="BA1208" s="1961"/>
      <c r="BB1208" s="1962"/>
      <c r="BC1208" s="1960">
        <v>2023</v>
      </c>
      <c r="BD1208" s="1961"/>
      <c r="BE1208" s="1962"/>
      <c r="BF1208" s="731"/>
      <c r="BG1208" s="731"/>
      <c r="BH1208" s="731"/>
      <c r="BI1208" s="731"/>
      <c r="BJ1208" s="731"/>
      <c r="BK1208" s="731"/>
      <c r="BL1208" s="731"/>
      <c r="BM1208" s="731"/>
      <c r="BN1208" s="731"/>
      <c r="BO1208" s="731"/>
      <c r="BP1208" s="731"/>
      <c r="BQ1208" s="731"/>
      <c r="BR1208" s="731"/>
    </row>
    <row r="1209" spans="2:70" ht="16.5" customHeight="1" x14ac:dyDescent="0.3">
      <c r="B1209" s="920"/>
      <c r="E1209" s="259"/>
      <c r="F1209" s="259"/>
      <c r="G1209" s="1386" t="s">
        <v>976</v>
      </c>
      <c r="H1209" s="1386" t="s">
        <v>977</v>
      </c>
      <c r="I1209" s="1386" t="s">
        <v>978</v>
      </c>
      <c r="J1209" s="1386" t="s">
        <v>976</v>
      </c>
      <c r="K1209" s="1386" t="s">
        <v>977</v>
      </c>
      <c r="L1209" s="1386" t="s">
        <v>978</v>
      </c>
      <c r="M1209" s="1386" t="s">
        <v>976</v>
      </c>
      <c r="N1209" s="1386" t="s">
        <v>977</v>
      </c>
      <c r="O1209" s="1386" t="s">
        <v>978</v>
      </c>
      <c r="P1209" s="1386" t="s">
        <v>976</v>
      </c>
      <c r="Q1209" s="1386" t="s">
        <v>977</v>
      </c>
      <c r="R1209" s="1386" t="s">
        <v>978</v>
      </c>
      <c r="S1209" s="1386" t="s">
        <v>976</v>
      </c>
      <c r="T1209" s="1386" t="s">
        <v>977</v>
      </c>
      <c r="U1209" s="1386" t="s">
        <v>978</v>
      </c>
      <c r="V1209" s="1386" t="s">
        <v>976</v>
      </c>
      <c r="W1209" s="1386" t="s">
        <v>977</v>
      </c>
      <c r="X1209" s="1386" t="s">
        <v>978</v>
      </c>
      <c r="Y1209" s="1386" t="s">
        <v>976</v>
      </c>
      <c r="Z1209" s="1386" t="s">
        <v>977</v>
      </c>
      <c r="AA1209" s="1386" t="s">
        <v>978</v>
      </c>
      <c r="AB1209" s="1386" t="s">
        <v>976</v>
      </c>
      <c r="AC1209" s="1386" t="s">
        <v>977</v>
      </c>
      <c r="AD1209" s="1386" t="s">
        <v>978</v>
      </c>
      <c r="AE1209" s="1386" t="s">
        <v>976</v>
      </c>
      <c r="AF1209" s="1386" t="s">
        <v>977</v>
      </c>
      <c r="AG1209" s="1386" t="s">
        <v>978</v>
      </c>
      <c r="AH1209" s="1386" t="s">
        <v>976</v>
      </c>
      <c r="AI1209" s="1386" t="s">
        <v>977</v>
      </c>
      <c r="AJ1209" s="1386" t="s">
        <v>978</v>
      </c>
      <c r="AK1209" s="1386" t="s">
        <v>976</v>
      </c>
      <c r="AL1209" s="1386" t="s">
        <v>977</v>
      </c>
      <c r="AM1209" s="1386" t="s">
        <v>978</v>
      </c>
      <c r="AN1209" s="1386" t="s">
        <v>976</v>
      </c>
      <c r="AO1209" s="1386" t="s">
        <v>977</v>
      </c>
      <c r="AP1209" s="1386" t="s">
        <v>978</v>
      </c>
      <c r="AQ1209" s="1386" t="s">
        <v>976</v>
      </c>
      <c r="AR1209" s="1386" t="s">
        <v>977</v>
      </c>
      <c r="AS1209" s="1386" t="s">
        <v>978</v>
      </c>
      <c r="AT1209" s="1386" t="s">
        <v>976</v>
      </c>
      <c r="AU1209" s="1386" t="s">
        <v>977</v>
      </c>
      <c r="AV1209" s="1386" t="s">
        <v>978</v>
      </c>
      <c r="AW1209" s="1386" t="s">
        <v>976</v>
      </c>
      <c r="AX1209" s="1386" t="s">
        <v>977</v>
      </c>
      <c r="AY1209" s="1386" t="s">
        <v>978</v>
      </c>
      <c r="AZ1209" s="1386" t="s">
        <v>976</v>
      </c>
      <c r="BA1209" s="1386" t="s">
        <v>977</v>
      </c>
      <c r="BB1209" s="1386" t="s">
        <v>978</v>
      </c>
      <c r="BC1209" s="1386" t="s">
        <v>976</v>
      </c>
      <c r="BD1209" s="1386" t="s">
        <v>977</v>
      </c>
      <c r="BE1209" s="1386" t="s">
        <v>978</v>
      </c>
      <c r="BF1209" s="731"/>
      <c r="BG1209" s="731"/>
      <c r="BH1209" s="731"/>
      <c r="BI1209" s="731"/>
      <c r="BJ1209" s="731"/>
      <c r="BK1209" s="731"/>
      <c r="BL1209" s="731"/>
      <c r="BM1209" s="731"/>
      <c r="BN1209" s="731"/>
      <c r="BO1209" s="731"/>
      <c r="BP1209" s="731"/>
      <c r="BQ1209" s="731"/>
      <c r="BR1209" s="731"/>
    </row>
    <row r="1210" spans="2:70" ht="16.5" customHeight="1" x14ac:dyDescent="0.3">
      <c r="B1210" s="920"/>
      <c r="E1210" s="734" t="s">
        <v>534</v>
      </c>
      <c r="F1210" s="735" t="s">
        <v>719</v>
      </c>
      <c r="G1210" s="752">
        <v>2.67</v>
      </c>
      <c r="H1210" s="752">
        <v>7.5999999999999998E-2</v>
      </c>
      <c r="I1210" s="752">
        <v>0.115</v>
      </c>
      <c r="J1210" s="752">
        <v>2.67</v>
      </c>
      <c r="K1210" s="752">
        <v>7.0000000000000007E-2</v>
      </c>
      <c r="L1210" s="752">
        <v>0.115</v>
      </c>
      <c r="M1210" s="752">
        <v>2.67</v>
      </c>
      <c r="N1210" s="752">
        <v>6.5000000000000002E-2</v>
      </c>
      <c r="O1210" s="752">
        <v>0.115</v>
      </c>
      <c r="P1210" s="752">
        <v>2.67</v>
      </c>
      <c r="Q1210" s="752">
        <v>6.0999999999999999E-2</v>
      </c>
      <c r="R1210" s="752">
        <v>0.115</v>
      </c>
      <c r="S1210" s="752">
        <v>2.67</v>
      </c>
      <c r="T1210" s="752">
        <v>5.7000000000000002E-2</v>
      </c>
      <c r="U1210" s="752">
        <v>0.11600000000000001</v>
      </c>
      <c r="V1210" s="752">
        <v>2.67</v>
      </c>
      <c r="W1210" s="752">
        <v>5.2999999999999999E-2</v>
      </c>
      <c r="X1210" s="752">
        <v>0.11600000000000001</v>
      </c>
      <c r="Y1210" s="752">
        <v>2.67</v>
      </c>
      <c r="Z1210" s="752">
        <v>4.8000000000000001E-2</v>
      </c>
      <c r="AA1210" s="752">
        <v>0.11600000000000001</v>
      </c>
      <c r="AB1210" s="752">
        <v>2.67</v>
      </c>
      <c r="AC1210" s="752">
        <v>4.3999999999999997E-2</v>
      </c>
      <c r="AD1210" s="752">
        <v>0.11600000000000001</v>
      </c>
      <c r="AE1210" s="752">
        <v>2.67</v>
      </c>
      <c r="AF1210" s="752">
        <v>4.1000000000000002E-2</v>
      </c>
      <c r="AG1210" s="752">
        <v>0.11600000000000001</v>
      </c>
      <c r="AH1210" s="752">
        <v>2.67</v>
      </c>
      <c r="AI1210" s="752">
        <v>3.7999999999999999E-2</v>
      </c>
      <c r="AJ1210" s="752">
        <v>0.11700000000000001</v>
      </c>
      <c r="AK1210" s="752">
        <v>2.67</v>
      </c>
      <c r="AL1210" s="752">
        <v>3.5000000000000003E-2</v>
      </c>
      <c r="AM1210" s="752">
        <v>0.11700000000000001</v>
      </c>
      <c r="AN1210" s="752">
        <v>2.67</v>
      </c>
      <c r="AO1210" s="752">
        <v>3.2000000000000001E-2</v>
      </c>
      <c r="AP1210" s="752">
        <v>0.11700000000000001</v>
      </c>
      <c r="AQ1210" s="752">
        <v>2.67</v>
      </c>
      <c r="AR1210" s="752">
        <v>3.2000000000000001E-2</v>
      </c>
      <c r="AS1210" s="752">
        <v>0.11700000000000001</v>
      </c>
      <c r="AT1210" s="752">
        <v>2.67</v>
      </c>
      <c r="AU1210" s="752">
        <v>2.7E-2</v>
      </c>
      <c r="AV1210" s="752">
        <v>0.11700000000000001</v>
      </c>
      <c r="AW1210" s="752">
        <v>2.67</v>
      </c>
      <c r="AX1210" s="752">
        <v>2.5000000000000001E-2</v>
      </c>
      <c r="AY1210" s="752">
        <v>0.11700000000000001</v>
      </c>
      <c r="AZ1210" s="752">
        <v>2.67</v>
      </c>
      <c r="BA1210" s="752">
        <v>2.5000000000000001E-2</v>
      </c>
      <c r="BB1210" s="752">
        <v>0.11700000000000001</v>
      </c>
      <c r="BC1210" s="752">
        <v>2.67</v>
      </c>
      <c r="BD1210" s="752">
        <v>2.5000000000000001E-2</v>
      </c>
      <c r="BE1210" s="752">
        <v>0.11700000000000001</v>
      </c>
      <c r="BF1210" s="731"/>
      <c r="BG1210" s="731"/>
      <c r="BH1210" s="731"/>
      <c r="BI1210" s="731"/>
      <c r="BJ1210" s="731"/>
      <c r="BK1210" s="731"/>
      <c r="BL1210" s="731"/>
      <c r="BM1210" s="731"/>
      <c r="BN1210" s="731"/>
      <c r="BO1210" s="731"/>
      <c r="BP1210" s="731"/>
      <c r="BQ1210" s="731"/>
      <c r="BR1210" s="731"/>
    </row>
    <row r="1211" spans="2:70" ht="16.5" customHeight="1" x14ac:dyDescent="0.3">
      <c r="B1211" s="920"/>
      <c r="E1211" s="737"/>
      <c r="F1211" s="735" t="s">
        <v>720</v>
      </c>
      <c r="G1211" s="752">
        <v>2.67</v>
      </c>
      <c r="H1211" s="752">
        <v>4.7E-2</v>
      </c>
      <c r="I1211" s="752">
        <v>0.11700000000000001</v>
      </c>
      <c r="J1211" s="752">
        <v>2.67</v>
      </c>
      <c r="K1211" s="752">
        <v>4.3999999999999997E-2</v>
      </c>
      <c r="L1211" s="752">
        <v>0.11700000000000001</v>
      </c>
      <c r="M1211" s="752">
        <v>2.67</v>
      </c>
      <c r="N1211" s="752">
        <v>0.04</v>
      </c>
      <c r="O1211" s="752">
        <v>0.11700000000000001</v>
      </c>
      <c r="P1211" s="752">
        <v>2.67</v>
      </c>
      <c r="Q1211" s="752">
        <v>3.6999999999999998E-2</v>
      </c>
      <c r="R1211" s="752">
        <v>0.11700000000000001</v>
      </c>
      <c r="S1211" s="752">
        <v>2.67</v>
      </c>
      <c r="T1211" s="752">
        <v>3.5000000000000003E-2</v>
      </c>
      <c r="U1211" s="752">
        <v>0.11700000000000001</v>
      </c>
      <c r="V1211" s="752">
        <v>2.67</v>
      </c>
      <c r="W1211" s="752">
        <v>3.3000000000000002E-2</v>
      </c>
      <c r="X1211" s="752">
        <v>0.11700000000000001</v>
      </c>
      <c r="Y1211" s="752">
        <v>2.67</v>
      </c>
      <c r="Z1211" s="752">
        <v>0.03</v>
      </c>
      <c r="AA1211" s="752">
        <v>0.11700000000000001</v>
      </c>
      <c r="AB1211" s="752">
        <v>2.67</v>
      </c>
      <c r="AC1211" s="752">
        <v>2.7E-2</v>
      </c>
      <c r="AD1211" s="752">
        <v>0.11700000000000001</v>
      </c>
      <c r="AE1211" s="752">
        <v>2.67</v>
      </c>
      <c r="AF1211" s="752">
        <v>2.4E-2</v>
      </c>
      <c r="AG1211" s="752">
        <v>0.11700000000000001</v>
      </c>
      <c r="AH1211" s="752">
        <v>2.67</v>
      </c>
      <c r="AI1211" s="752">
        <v>2.1000000000000001E-2</v>
      </c>
      <c r="AJ1211" s="752">
        <v>0.11700000000000001</v>
      </c>
      <c r="AK1211" s="752">
        <v>2.67</v>
      </c>
      <c r="AL1211" s="752">
        <v>1.7999999999999999E-2</v>
      </c>
      <c r="AM1211" s="752">
        <v>0.11700000000000001</v>
      </c>
      <c r="AN1211" s="752">
        <v>2.67</v>
      </c>
      <c r="AO1211" s="752">
        <v>1.7000000000000001E-2</v>
      </c>
      <c r="AP1211" s="752">
        <v>0.11700000000000001</v>
      </c>
      <c r="AQ1211" s="752">
        <v>2.67</v>
      </c>
      <c r="AR1211" s="752">
        <v>1.4999999999999999E-2</v>
      </c>
      <c r="AS1211" s="752">
        <v>0.11700000000000001</v>
      </c>
      <c r="AT1211" s="752">
        <v>2.67</v>
      </c>
      <c r="AU1211" s="752">
        <v>1.4E-2</v>
      </c>
      <c r="AV1211" s="752">
        <v>0.11700000000000001</v>
      </c>
      <c r="AW1211" s="752">
        <v>2.67</v>
      </c>
      <c r="AX1211" s="752">
        <v>1.2999999999999999E-2</v>
      </c>
      <c r="AY1211" s="752">
        <v>0.11700000000000001</v>
      </c>
      <c r="AZ1211" s="752">
        <v>2.67</v>
      </c>
      <c r="BA1211" s="752">
        <v>1.2999999999999999E-2</v>
      </c>
      <c r="BB1211" s="752">
        <v>0.11700000000000001</v>
      </c>
      <c r="BC1211" s="752">
        <v>2.67</v>
      </c>
      <c r="BD1211" s="752">
        <v>1.2999999999999999E-2</v>
      </c>
      <c r="BE1211" s="752">
        <v>0.11700000000000001</v>
      </c>
      <c r="BF1211" s="731"/>
      <c r="BG1211" s="731"/>
      <c r="BH1211" s="731"/>
      <c r="BI1211" s="731"/>
      <c r="BJ1211" s="731"/>
      <c r="BK1211" s="731"/>
      <c r="BL1211" s="731"/>
      <c r="BM1211" s="731"/>
      <c r="BN1211" s="731"/>
      <c r="BO1211" s="731"/>
      <c r="BP1211" s="731"/>
      <c r="BQ1211" s="731"/>
      <c r="BR1211" s="731"/>
    </row>
    <row r="1212" spans="2:70" ht="16.5" customHeight="1" x14ac:dyDescent="0.3">
      <c r="B1212" s="920"/>
      <c r="E1212" s="738"/>
      <c r="F1212" s="735" t="s">
        <v>721</v>
      </c>
      <c r="G1212" s="752">
        <v>2.67</v>
      </c>
      <c r="H1212" s="752">
        <v>7.0999999999999994E-2</v>
      </c>
      <c r="I1212" s="752">
        <v>0.115</v>
      </c>
      <c r="J1212" s="752">
        <v>2.67</v>
      </c>
      <c r="K1212" s="752">
        <v>6.3E-2</v>
      </c>
      <c r="L1212" s="752">
        <v>0.115</v>
      </c>
      <c r="M1212" s="752">
        <v>2.67</v>
      </c>
      <c r="N1212" s="752">
        <v>5.6000000000000001E-2</v>
      </c>
      <c r="O1212" s="752">
        <v>0.115</v>
      </c>
      <c r="P1212" s="752">
        <v>2.67</v>
      </c>
      <c r="Q1212" s="752">
        <v>5.1999999999999998E-2</v>
      </c>
      <c r="R1212" s="752">
        <v>0.115</v>
      </c>
      <c r="S1212" s="752">
        <v>2.67</v>
      </c>
      <c r="T1212" s="752">
        <v>4.9000000000000002E-2</v>
      </c>
      <c r="U1212" s="752">
        <v>0.115</v>
      </c>
      <c r="V1212" s="752">
        <v>2.67</v>
      </c>
      <c r="W1212" s="752">
        <v>4.7E-2</v>
      </c>
      <c r="X1212" s="752">
        <v>0.115</v>
      </c>
      <c r="Y1212" s="752">
        <v>2.67</v>
      </c>
      <c r="Z1212" s="752">
        <v>4.3999999999999997E-2</v>
      </c>
      <c r="AA1212" s="752">
        <v>0.115</v>
      </c>
      <c r="AB1212" s="752">
        <v>2.67</v>
      </c>
      <c r="AC1212" s="752">
        <v>4.1000000000000002E-2</v>
      </c>
      <c r="AD1212" s="752">
        <v>0.115</v>
      </c>
      <c r="AE1212" s="752">
        <v>2.67</v>
      </c>
      <c r="AF1212" s="752">
        <v>3.6999999999999998E-2</v>
      </c>
      <c r="AG1212" s="752">
        <v>0.115</v>
      </c>
      <c r="AH1212" s="752">
        <v>2.67</v>
      </c>
      <c r="AI1212" s="752">
        <v>3.4000000000000002E-2</v>
      </c>
      <c r="AJ1212" s="752">
        <v>0.115</v>
      </c>
      <c r="AK1212" s="752">
        <v>2.67</v>
      </c>
      <c r="AL1212" s="752">
        <v>3.2000000000000001E-2</v>
      </c>
      <c r="AM1212" s="752">
        <v>0.115</v>
      </c>
      <c r="AN1212" s="752">
        <v>2.67</v>
      </c>
      <c r="AO1212" s="752">
        <v>2.8000000000000001E-2</v>
      </c>
      <c r="AP1212" s="752">
        <v>0.115</v>
      </c>
      <c r="AQ1212" s="752">
        <v>2.67</v>
      </c>
      <c r="AR1212" s="752">
        <v>2.5999999999999999E-2</v>
      </c>
      <c r="AS1212" s="752">
        <v>0.115</v>
      </c>
      <c r="AT1212" s="752">
        <v>2.67</v>
      </c>
      <c r="AU1212" s="752">
        <v>2.4E-2</v>
      </c>
      <c r="AV1212" s="752">
        <v>0.115</v>
      </c>
      <c r="AW1212" s="752">
        <v>2.67</v>
      </c>
      <c r="AX1212" s="752">
        <v>2.1999999999999999E-2</v>
      </c>
      <c r="AY1212" s="752">
        <v>0.115</v>
      </c>
      <c r="AZ1212" s="752">
        <v>2.67</v>
      </c>
      <c r="BA1212" s="752">
        <v>2.1999999999999999E-2</v>
      </c>
      <c r="BB1212" s="752">
        <v>0.115</v>
      </c>
      <c r="BC1212" s="752">
        <v>2.67</v>
      </c>
      <c r="BD1212" s="752">
        <v>2.1999999999999999E-2</v>
      </c>
      <c r="BE1212" s="752">
        <v>0.115</v>
      </c>
      <c r="BF1212" s="731"/>
      <c r="BG1212" s="731"/>
      <c r="BH1212" s="731"/>
      <c r="BI1212" s="731"/>
      <c r="BJ1212" s="731"/>
      <c r="BK1212" s="731"/>
      <c r="BL1212" s="731"/>
      <c r="BM1212" s="731"/>
      <c r="BN1212" s="731"/>
      <c r="BO1212" s="731"/>
      <c r="BP1212" s="731"/>
      <c r="BQ1212" s="731"/>
      <c r="BR1212" s="731"/>
    </row>
    <row r="1213" spans="2:70" ht="16.5" customHeight="1" x14ac:dyDescent="0.3">
      <c r="B1213" s="920"/>
      <c r="E1213" s="734" t="s">
        <v>713</v>
      </c>
      <c r="F1213" s="735" t="s">
        <v>719</v>
      </c>
      <c r="G1213" s="752">
        <v>2.645</v>
      </c>
      <c r="H1213" s="752">
        <v>7.4999999999999997E-2</v>
      </c>
      <c r="I1213" s="752">
        <v>0.113</v>
      </c>
      <c r="J1213" s="752">
        <v>2.645</v>
      </c>
      <c r="K1213" s="752">
        <v>7.0000000000000007E-2</v>
      </c>
      <c r="L1213" s="752">
        <v>0.114</v>
      </c>
      <c r="M1213" s="752">
        <v>2.645</v>
      </c>
      <c r="N1213" s="752">
        <v>6.5000000000000002E-2</v>
      </c>
      <c r="O1213" s="752">
        <v>0.114</v>
      </c>
      <c r="P1213" s="752">
        <v>2.645</v>
      </c>
      <c r="Q1213" s="752">
        <v>0.06</v>
      </c>
      <c r="R1213" s="752">
        <v>0.114</v>
      </c>
      <c r="S1213" s="752">
        <v>2.4940000000000002</v>
      </c>
      <c r="T1213" s="752">
        <v>5.6000000000000001E-2</v>
      </c>
      <c r="U1213" s="752">
        <v>0.115</v>
      </c>
      <c r="V1213" s="752">
        <v>2.4689999999999999</v>
      </c>
      <c r="W1213" s="752">
        <v>5.1999999999999998E-2</v>
      </c>
      <c r="X1213" s="752">
        <v>0.115</v>
      </c>
      <c r="Y1213" s="752">
        <v>2.5419999999999998</v>
      </c>
      <c r="Z1213" s="752">
        <v>4.8000000000000001E-2</v>
      </c>
      <c r="AA1213" s="752">
        <v>0.115</v>
      </c>
      <c r="AB1213" s="752">
        <v>2.5419999999999998</v>
      </c>
      <c r="AC1213" s="752">
        <v>4.3999999999999997E-2</v>
      </c>
      <c r="AD1213" s="752">
        <v>0.115</v>
      </c>
      <c r="AE1213" s="752">
        <v>2.5419999999999998</v>
      </c>
      <c r="AF1213" s="752">
        <v>0.04</v>
      </c>
      <c r="AG1213" s="752">
        <v>0.115</v>
      </c>
      <c r="AH1213" s="752">
        <v>2.5369999999999999</v>
      </c>
      <c r="AI1213" s="752">
        <v>3.6999999999999998E-2</v>
      </c>
      <c r="AJ1213" s="752">
        <v>0.115</v>
      </c>
      <c r="AK1213" s="752">
        <v>2.52</v>
      </c>
      <c r="AL1213" s="752">
        <v>3.4000000000000002E-2</v>
      </c>
      <c r="AM1213" s="752">
        <v>0.11600000000000001</v>
      </c>
      <c r="AN1213" s="752">
        <v>2.4940000000000002</v>
      </c>
      <c r="AO1213" s="752">
        <v>3.2000000000000001E-2</v>
      </c>
      <c r="AP1213" s="752">
        <v>0.11600000000000001</v>
      </c>
      <c r="AQ1213" s="753" t="s">
        <v>158</v>
      </c>
      <c r="AR1213" s="753" t="s">
        <v>158</v>
      </c>
      <c r="AS1213" s="753" t="s">
        <v>158</v>
      </c>
      <c r="AT1213" s="753" t="s">
        <v>158</v>
      </c>
      <c r="AU1213" s="753" t="s">
        <v>158</v>
      </c>
      <c r="AV1213" s="753" t="s">
        <v>158</v>
      </c>
      <c r="AW1213" s="753" t="s">
        <v>158</v>
      </c>
      <c r="AX1213" s="753" t="s">
        <v>158</v>
      </c>
      <c r="AY1213" s="753" t="s">
        <v>158</v>
      </c>
      <c r="AZ1213" s="753" t="s">
        <v>158</v>
      </c>
      <c r="BA1213" s="753" t="s">
        <v>158</v>
      </c>
      <c r="BB1213" s="753" t="s">
        <v>158</v>
      </c>
      <c r="BC1213" s="753" t="s">
        <v>158</v>
      </c>
      <c r="BD1213" s="753" t="s">
        <v>158</v>
      </c>
      <c r="BE1213" s="753" t="s">
        <v>158</v>
      </c>
      <c r="BF1213" s="731"/>
      <c r="BG1213" s="731"/>
      <c r="BH1213" s="731"/>
      <c r="BI1213" s="731"/>
      <c r="BJ1213" s="731"/>
      <c r="BK1213" s="731"/>
      <c r="BL1213" s="731"/>
      <c r="BM1213" s="731"/>
      <c r="BN1213" s="731"/>
      <c r="BO1213" s="731"/>
      <c r="BP1213" s="731"/>
      <c r="BQ1213" s="731"/>
      <c r="BR1213" s="731"/>
    </row>
    <row r="1214" spans="2:70" ht="16.5" customHeight="1" x14ac:dyDescent="0.3">
      <c r="B1214" s="920"/>
      <c r="E1214" s="737"/>
      <c r="F1214" s="735" t="s">
        <v>720</v>
      </c>
      <c r="G1214" s="752">
        <v>2.645</v>
      </c>
      <c r="H1214" s="752">
        <v>4.7E-2</v>
      </c>
      <c r="I1214" s="752">
        <v>0.11600000000000001</v>
      </c>
      <c r="J1214" s="752">
        <v>2.645</v>
      </c>
      <c r="K1214" s="752">
        <v>4.2999999999999997E-2</v>
      </c>
      <c r="L1214" s="752">
        <v>0.11600000000000001</v>
      </c>
      <c r="M1214" s="752">
        <v>2.645</v>
      </c>
      <c r="N1214" s="752">
        <v>3.9E-2</v>
      </c>
      <c r="O1214" s="752">
        <v>0.11600000000000001</v>
      </c>
      <c r="P1214" s="752">
        <v>2.645</v>
      </c>
      <c r="Q1214" s="752">
        <v>3.5999999999999997E-2</v>
      </c>
      <c r="R1214" s="752">
        <v>0.11600000000000001</v>
      </c>
      <c r="S1214" s="752">
        <v>2.4940000000000002</v>
      </c>
      <c r="T1214" s="752">
        <v>3.5000000000000003E-2</v>
      </c>
      <c r="U1214" s="752">
        <v>0.11600000000000001</v>
      </c>
      <c r="V1214" s="752">
        <v>2.4689999999999999</v>
      </c>
      <c r="W1214" s="752">
        <v>3.3000000000000002E-2</v>
      </c>
      <c r="X1214" s="752">
        <v>0.11600000000000001</v>
      </c>
      <c r="Y1214" s="752">
        <v>2.5419999999999998</v>
      </c>
      <c r="Z1214" s="752">
        <v>0.03</v>
      </c>
      <c r="AA1214" s="752">
        <v>0.11600000000000001</v>
      </c>
      <c r="AB1214" s="752">
        <v>2.5419999999999998</v>
      </c>
      <c r="AC1214" s="752">
        <v>2.7E-2</v>
      </c>
      <c r="AD1214" s="752">
        <v>0.11600000000000001</v>
      </c>
      <c r="AE1214" s="752">
        <v>2.5419999999999998</v>
      </c>
      <c r="AF1214" s="752">
        <v>2.4E-2</v>
      </c>
      <c r="AG1214" s="752">
        <v>0.11600000000000001</v>
      </c>
      <c r="AH1214" s="752">
        <v>2.5369999999999999</v>
      </c>
      <c r="AI1214" s="752">
        <v>2.1000000000000001E-2</v>
      </c>
      <c r="AJ1214" s="752">
        <v>0.11600000000000001</v>
      </c>
      <c r="AK1214" s="752">
        <v>2.52</v>
      </c>
      <c r="AL1214" s="752">
        <v>1.7999999999999999E-2</v>
      </c>
      <c r="AM1214" s="752">
        <v>0.11600000000000001</v>
      </c>
      <c r="AN1214" s="752">
        <v>2.4940000000000002</v>
      </c>
      <c r="AO1214" s="752">
        <v>1.6E-2</v>
      </c>
      <c r="AP1214" s="752">
        <v>0.11600000000000001</v>
      </c>
      <c r="AQ1214" s="753" t="s">
        <v>158</v>
      </c>
      <c r="AR1214" s="753" t="s">
        <v>158</v>
      </c>
      <c r="AS1214" s="753" t="s">
        <v>158</v>
      </c>
      <c r="AT1214" s="753" t="s">
        <v>158</v>
      </c>
      <c r="AU1214" s="753" t="s">
        <v>158</v>
      </c>
      <c r="AV1214" s="753" t="s">
        <v>158</v>
      </c>
      <c r="AW1214" s="753" t="s">
        <v>158</v>
      </c>
      <c r="AX1214" s="753" t="s">
        <v>158</v>
      </c>
      <c r="AY1214" s="753" t="s">
        <v>158</v>
      </c>
      <c r="AZ1214" s="753" t="s">
        <v>158</v>
      </c>
      <c r="BA1214" s="753" t="s">
        <v>158</v>
      </c>
      <c r="BB1214" s="753" t="s">
        <v>158</v>
      </c>
      <c r="BC1214" s="753" t="s">
        <v>158</v>
      </c>
      <c r="BD1214" s="753" t="s">
        <v>158</v>
      </c>
      <c r="BE1214" s="753" t="s">
        <v>158</v>
      </c>
      <c r="BF1214" s="731"/>
      <c r="BG1214" s="731"/>
      <c r="BH1214" s="731"/>
      <c r="BI1214" s="731"/>
      <c r="BJ1214" s="731"/>
      <c r="BK1214" s="731"/>
      <c r="BL1214" s="731"/>
      <c r="BM1214" s="731"/>
      <c r="BN1214" s="731"/>
      <c r="BO1214" s="731"/>
      <c r="BP1214" s="731"/>
      <c r="BQ1214" s="731"/>
      <c r="BR1214" s="731"/>
    </row>
    <row r="1215" spans="2:70" ht="16.5" customHeight="1" x14ac:dyDescent="0.3">
      <c r="B1215" s="920"/>
      <c r="E1215" s="738"/>
      <c r="F1215" s="735" t="s">
        <v>721</v>
      </c>
      <c r="G1215" s="752">
        <v>2.645</v>
      </c>
      <c r="H1215" s="752">
        <v>7.0999999999999994E-2</v>
      </c>
      <c r="I1215" s="752">
        <v>0.114</v>
      </c>
      <c r="J1215" s="752">
        <v>2.645</v>
      </c>
      <c r="K1215" s="752">
        <v>6.2E-2</v>
      </c>
      <c r="L1215" s="752">
        <v>0.114</v>
      </c>
      <c r="M1215" s="752">
        <v>2.645</v>
      </c>
      <c r="N1215" s="752">
        <v>5.5E-2</v>
      </c>
      <c r="O1215" s="752">
        <v>0.114</v>
      </c>
      <c r="P1215" s="752">
        <v>2.645</v>
      </c>
      <c r="Q1215" s="752">
        <v>5.0999999999999997E-2</v>
      </c>
      <c r="R1215" s="752">
        <v>0.114</v>
      </c>
      <c r="S1215" s="752">
        <v>2.4940000000000002</v>
      </c>
      <c r="T1215" s="752">
        <v>4.9000000000000002E-2</v>
      </c>
      <c r="U1215" s="752">
        <v>0.114</v>
      </c>
      <c r="V1215" s="752">
        <v>2.4689999999999999</v>
      </c>
      <c r="W1215" s="752">
        <v>4.5999999999999999E-2</v>
      </c>
      <c r="X1215" s="752">
        <v>0.114</v>
      </c>
      <c r="Y1215" s="752">
        <v>2.5419999999999998</v>
      </c>
      <c r="Z1215" s="752">
        <v>4.2999999999999997E-2</v>
      </c>
      <c r="AA1215" s="752">
        <v>0.114</v>
      </c>
      <c r="AB1215" s="752">
        <v>2.5419999999999998</v>
      </c>
      <c r="AC1215" s="752">
        <v>0.04</v>
      </c>
      <c r="AD1215" s="752">
        <v>0.114</v>
      </c>
      <c r="AE1215" s="752">
        <v>2.5419999999999998</v>
      </c>
      <c r="AF1215" s="752">
        <v>3.6999999999999998E-2</v>
      </c>
      <c r="AG1215" s="752">
        <v>0.114</v>
      </c>
      <c r="AH1215" s="752">
        <v>2.5369999999999999</v>
      </c>
      <c r="AI1215" s="752">
        <v>3.4000000000000002E-2</v>
      </c>
      <c r="AJ1215" s="752">
        <v>0.114</v>
      </c>
      <c r="AK1215" s="752">
        <v>2.52</v>
      </c>
      <c r="AL1215" s="752">
        <v>3.1E-2</v>
      </c>
      <c r="AM1215" s="752">
        <v>0.114</v>
      </c>
      <c r="AN1215" s="752">
        <v>2.4940000000000002</v>
      </c>
      <c r="AO1215" s="752">
        <v>2.8000000000000001E-2</v>
      </c>
      <c r="AP1215" s="752">
        <v>0.114</v>
      </c>
      <c r="AQ1215" s="753" t="s">
        <v>158</v>
      </c>
      <c r="AR1215" s="753" t="s">
        <v>158</v>
      </c>
      <c r="AS1215" s="753" t="s">
        <v>158</v>
      </c>
      <c r="AT1215" s="753" t="s">
        <v>158</v>
      </c>
      <c r="AU1215" s="753" t="s">
        <v>158</v>
      </c>
      <c r="AV1215" s="753" t="s">
        <v>158</v>
      </c>
      <c r="AW1215" s="753" t="s">
        <v>158</v>
      </c>
      <c r="AX1215" s="753" t="s">
        <v>158</v>
      </c>
      <c r="AY1215" s="753" t="s">
        <v>158</v>
      </c>
      <c r="AZ1215" s="753" t="s">
        <v>158</v>
      </c>
      <c r="BA1215" s="753" t="s">
        <v>158</v>
      </c>
      <c r="BB1215" s="753" t="s">
        <v>158</v>
      </c>
      <c r="BC1215" s="753" t="s">
        <v>158</v>
      </c>
      <c r="BD1215" s="753" t="s">
        <v>158</v>
      </c>
      <c r="BE1215" s="753" t="s">
        <v>158</v>
      </c>
      <c r="BF1215" s="731"/>
      <c r="BG1215" s="731"/>
      <c r="BH1215" s="731"/>
      <c r="BI1215" s="731"/>
      <c r="BJ1215" s="731"/>
      <c r="BK1215" s="731"/>
      <c r="BL1215" s="731"/>
      <c r="BM1215" s="731"/>
      <c r="BN1215" s="731"/>
      <c r="BO1215" s="731"/>
      <c r="BP1215" s="731"/>
      <c r="BQ1215" s="731"/>
      <c r="BR1215" s="731"/>
    </row>
    <row r="1216" spans="2:70" ht="16.5" customHeight="1" x14ac:dyDescent="0.3">
      <c r="B1216" s="920"/>
      <c r="E1216" s="734" t="s">
        <v>371</v>
      </c>
      <c r="F1216" s="735" t="s">
        <v>719</v>
      </c>
      <c r="G1216" s="753" t="s">
        <v>158</v>
      </c>
      <c r="H1216" s="753" t="s">
        <v>158</v>
      </c>
      <c r="I1216" s="753" t="s">
        <v>158</v>
      </c>
      <c r="J1216" s="753" t="s">
        <v>158</v>
      </c>
      <c r="K1216" s="753" t="s">
        <v>158</v>
      </c>
      <c r="L1216" s="753" t="s">
        <v>158</v>
      </c>
      <c r="M1216" s="753" t="s">
        <v>158</v>
      </c>
      <c r="N1216" s="753" t="s">
        <v>158</v>
      </c>
      <c r="O1216" s="753" t="s">
        <v>158</v>
      </c>
      <c r="P1216" s="753" t="s">
        <v>158</v>
      </c>
      <c r="Q1216" s="753" t="s">
        <v>158</v>
      </c>
      <c r="R1216" s="753" t="s">
        <v>158</v>
      </c>
      <c r="S1216" s="753" t="s">
        <v>158</v>
      </c>
      <c r="T1216" s="753" t="s">
        <v>158</v>
      </c>
      <c r="U1216" s="753" t="s">
        <v>158</v>
      </c>
      <c r="V1216" s="753" t="s">
        <v>158</v>
      </c>
      <c r="W1216" s="753" t="s">
        <v>158</v>
      </c>
      <c r="X1216" s="753" t="s">
        <v>158</v>
      </c>
      <c r="Y1216" s="753" t="s">
        <v>158</v>
      </c>
      <c r="Z1216" s="753" t="s">
        <v>158</v>
      </c>
      <c r="AA1216" s="753" t="s">
        <v>158</v>
      </c>
      <c r="AB1216" s="753" t="s">
        <v>158</v>
      </c>
      <c r="AC1216" s="753" t="s">
        <v>158</v>
      </c>
      <c r="AD1216" s="753" t="s">
        <v>158</v>
      </c>
      <c r="AE1216" s="753" t="s">
        <v>158</v>
      </c>
      <c r="AF1216" s="753" t="s">
        <v>158</v>
      </c>
      <c r="AG1216" s="753" t="s">
        <v>158</v>
      </c>
      <c r="AH1216" s="753" t="s">
        <v>158</v>
      </c>
      <c r="AI1216" s="753" t="s">
        <v>158</v>
      </c>
      <c r="AJ1216" s="753" t="s">
        <v>158</v>
      </c>
      <c r="AK1216" s="753" t="s">
        <v>158</v>
      </c>
      <c r="AL1216" s="753" t="s">
        <v>158</v>
      </c>
      <c r="AM1216" s="753" t="s">
        <v>158</v>
      </c>
      <c r="AN1216" s="753" t="s">
        <v>158</v>
      </c>
      <c r="AO1216" s="753" t="s">
        <v>158</v>
      </c>
      <c r="AP1216" s="753" t="s">
        <v>158</v>
      </c>
      <c r="AQ1216" s="752">
        <v>2.4689999999999999</v>
      </c>
      <c r="AR1216" s="752">
        <v>3.2000000000000001E-2</v>
      </c>
      <c r="AS1216" s="752">
        <v>0.11600000000000001</v>
      </c>
      <c r="AT1216" s="752">
        <v>2.4689999999999999</v>
      </c>
      <c r="AU1216" s="752">
        <v>2.7E-2</v>
      </c>
      <c r="AV1216" s="752">
        <v>0.11600000000000001</v>
      </c>
      <c r="AW1216" s="752">
        <v>2.4689999999999999</v>
      </c>
      <c r="AX1216" s="752">
        <v>2.5000000000000001E-2</v>
      </c>
      <c r="AY1216" s="752">
        <v>0.11600000000000001</v>
      </c>
      <c r="AZ1216" s="752">
        <v>2.4689999999999999</v>
      </c>
      <c r="BA1216" s="752">
        <v>2.5000000000000001E-2</v>
      </c>
      <c r="BB1216" s="752">
        <v>0.11600000000000001</v>
      </c>
      <c r="BC1216" s="752">
        <v>2.4689999999999999</v>
      </c>
      <c r="BD1216" s="752">
        <v>2.4E-2</v>
      </c>
      <c r="BE1216" s="752">
        <v>0.11600000000000001</v>
      </c>
      <c r="BF1216" s="731"/>
      <c r="BG1216" s="731"/>
      <c r="BH1216" s="731"/>
      <c r="BI1216" s="731"/>
      <c r="BJ1216" s="731"/>
      <c r="BK1216" s="731"/>
      <c r="BL1216" s="731"/>
      <c r="BM1216" s="731"/>
      <c r="BN1216" s="731"/>
      <c r="BO1216" s="731"/>
      <c r="BP1216" s="731"/>
      <c r="BQ1216" s="731"/>
      <c r="BR1216" s="731"/>
    </row>
    <row r="1217" spans="2:70" ht="16.5" customHeight="1" x14ac:dyDescent="0.3">
      <c r="B1217" s="920"/>
      <c r="E1217" s="737"/>
      <c r="F1217" s="735" t="s">
        <v>720</v>
      </c>
      <c r="G1217" s="753" t="s">
        <v>158</v>
      </c>
      <c r="H1217" s="753" t="s">
        <v>158</v>
      </c>
      <c r="I1217" s="753" t="s">
        <v>158</v>
      </c>
      <c r="J1217" s="753" t="s">
        <v>158</v>
      </c>
      <c r="K1217" s="753" t="s">
        <v>158</v>
      </c>
      <c r="L1217" s="753" t="s">
        <v>158</v>
      </c>
      <c r="M1217" s="753" t="s">
        <v>158</v>
      </c>
      <c r="N1217" s="753" t="s">
        <v>158</v>
      </c>
      <c r="O1217" s="753" t="s">
        <v>158</v>
      </c>
      <c r="P1217" s="753" t="s">
        <v>158</v>
      </c>
      <c r="Q1217" s="753" t="s">
        <v>158</v>
      </c>
      <c r="R1217" s="753" t="s">
        <v>158</v>
      </c>
      <c r="S1217" s="753" t="s">
        <v>158</v>
      </c>
      <c r="T1217" s="753" t="s">
        <v>158</v>
      </c>
      <c r="U1217" s="753" t="s">
        <v>158</v>
      </c>
      <c r="V1217" s="753" t="s">
        <v>158</v>
      </c>
      <c r="W1217" s="753" t="s">
        <v>158</v>
      </c>
      <c r="X1217" s="753" t="s">
        <v>158</v>
      </c>
      <c r="Y1217" s="753" t="s">
        <v>158</v>
      </c>
      <c r="Z1217" s="753" t="s">
        <v>158</v>
      </c>
      <c r="AA1217" s="753" t="s">
        <v>158</v>
      </c>
      <c r="AB1217" s="753" t="s">
        <v>158</v>
      </c>
      <c r="AC1217" s="753" t="s">
        <v>158</v>
      </c>
      <c r="AD1217" s="753" t="s">
        <v>158</v>
      </c>
      <c r="AE1217" s="753" t="s">
        <v>158</v>
      </c>
      <c r="AF1217" s="753" t="s">
        <v>158</v>
      </c>
      <c r="AG1217" s="753" t="s">
        <v>158</v>
      </c>
      <c r="AH1217" s="753" t="s">
        <v>158</v>
      </c>
      <c r="AI1217" s="753" t="s">
        <v>158</v>
      </c>
      <c r="AJ1217" s="753" t="s">
        <v>158</v>
      </c>
      <c r="AK1217" s="753" t="s">
        <v>158</v>
      </c>
      <c r="AL1217" s="753" t="s">
        <v>158</v>
      </c>
      <c r="AM1217" s="753" t="s">
        <v>158</v>
      </c>
      <c r="AN1217" s="753" t="s">
        <v>158</v>
      </c>
      <c r="AO1217" s="753" t="s">
        <v>158</v>
      </c>
      <c r="AP1217" s="753" t="s">
        <v>158</v>
      </c>
      <c r="AQ1217" s="752">
        <v>2.4689999999999999</v>
      </c>
      <c r="AR1217" s="752">
        <v>1.4999999999999999E-2</v>
      </c>
      <c r="AS1217" s="752">
        <v>0.11600000000000001</v>
      </c>
      <c r="AT1217" s="752">
        <v>2.4689999999999999</v>
      </c>
      <c r="AU1217" s="752">
        <v>1.4E-2</v>
      </c>
      <c r="AV1217" s="752">
        <v>0.11600000000000001</v>
      </c>
      <c r="AW1217" s="752">
        <v>2.4689999999999999</v>
      </c>
      <c r="AX1217" s="752">
        <v>1.2999999999999999E-2</v>
      </c>
      <c r="AY1217" s="752">
        <v>0.11600000000000001</v>
      </c>
      <c r="AZ1217" s="752">
        <v>2.4689999999999999</v>
      </c>
      <c r="BA1217" s="752">
        <v>1.2999999999999999E-2</v>
      </c>
      <c r="BB1217" s="752">
        <v>0.11600000000000001</v>
      </c>
      <c r="BC1217" s="752">
        <v>2.4689999999999999</v>
      </c>
      <c r="BD1217" s="752">
        <v>1.2999999999999999E-2</v>
      </c>
      <c r="BE1217" s="752">
        <v>0.11600000000000001</v>
      </c>
      <c r="BF1217" s="731"/>
      <c r="BG1217" s="731"/>
      <c r="BH1217" s="731"/>
      <c r="BI1217" s="731"/>
      <c r="BJ1217" s="731"/>
      <c r="BK1217" s="731"/>
      <c r="BL1217" s="731"/>
      <c r="BM1217" s="731"/>
      <c r="BN1217" s="731"/>
      <c r="BO1217" s="731"/>
      <c r="BP1217" s="731"/>
      <c r="BQ1217" s="731"/>
      <c r="BR1217" s="731"/>
    </row>
    <row r="1218" spans="2:70" ht="16.5" customHeight="1" x14ac:dyDescent="0.3">
      <c r="B1218" s="920"/>
      <c r="E1218" s="738"/>
      <c r="F1218" s="735" t="s">
        <v>721</v>
      </c>
      <c r="G1218" s="753" t="s">
        <v>158</v>
      </c>
      <c r="H1218" s="753" t="s">
        <v>158</v>
      </c>
      <c r="I1218" s="753" t="s">
        <v>158</v>
      </c>
      <c r="J1218" s="753" t="s">
        <v>158</v>
      </c>
      <c r="K1218" s="753" t="s">
        <v>158</v>
      </c>
      <c r="L1218" s="753" t="s">
        <v>158</v>
      </c>
      <c r="M1218" s="753" t="s">
        <v>158</v>
      </c>
      <c r="N1218" s="753" t="s">
        <v>158</v>
      </c>
      <c r="O1218" s="753" t="s">
        <v>158</v>
      </c>
      <c r="P1218" s="753" t="s">
        <v>158</v>
      </c>
      <c r="Q1218" s="753" t="s">
        <v>158</v>
      </c>
      <c r="R1218" s="753" t="s">
        <v>158</v>
      </c>
      <c r="S1218" s="753" t="s">
        <v>158</v>
      </c>
      <c r="T1218" s="753" t="s">
        <v>158</v>
      </c>
      <c r="U1218" s="753" t="s">
        <v>158</v>
      </c>
      <c r="V1218" s="753" t="s">
        <v>158</v>
      </c>
      <c r="W1218" s="753" t="s">
        <v>158</v>
      </c>
      <c r="X1218" s="753" t="s">
        <v>158</v>
      </c>
      <c r="Y1218" s="753" t="s">
        <v>158</v>
      </c>
      <c r="Z1218" s="753" t="s">
        <v>158</v>
      </c>
      <c r="AA1218" s="753" t="s">
        <v>158</v>
      </c>
      <c r="AB1218" s="753" t="s">
        <v>158</v>
      </c>
      <c r="AC1218" s="753" t="s">
        <v>158</v>
      </c>
      <c r="AD1218" s="753" t="s">
        <v>158</v>
      </c>
      <c r="AE1218" s="753" t="s">
        <v>158</v>
      </c>
      <c r="AF1218" s="753" t="s">
        <v>158</v>
      </c>
      <c r="AG1218" s="753" t="s">
        <v>158</v>
      </c>
      <c r="AH1218" s="753" t="s">
        <v>158</v>
      </c>
      <c r="AI1218" s="753" t="s">
        <v>158</v>
      </c>
      <c r="AJ1218" s="753" t="s">
        <v>158</v>
      </c>
      <c r="AK1218" s="753" t="s">
        <v>158</v>
      </c>
      <c r="AL1218" s="753" t="s">
        <v>158</v>
      </c>
      <c r="AM1218" s="753" t="s">
        <v>158</v>
      </c>
      <c r="AN1218" s="753" t="s">
        <v>158</v>
      </c>
      <c r="AO1218" s="753" t="s">
        <v>158</v>
      </c>
      <c r="AP1218" s="753" t="s">
        <v>158</v>
      </c>
      <c r="AQ1218" s="752">
        <v>2.4689999999999999</v>
      </c>
      <c r="AR1218" s="752">
        <v>2.5999999999999999E-2</v>
      </c>
      <c r="AS1218" s="752">
        <v>0.114</v>
      </c>
      <c r="AT1218" s="752">
        <v>2.4689999999999999</v>
      </c>
      <c r="AU1218" s="752">
        <v>2.4E-2</v>
      </c>
      <c r="AV1218" s="752">
        <v>0.114</v>
      </c>
      <c r="AW1218" s="752">
        <v>2.4689999999999999</v>
      </c>
      <c r="AX1218" s="752">
        <v>2.1999999999999999E-2</v>
      </c>
      <c r="AY1218" s="752">
        <v>0.114</v>
      </c>
      <c r="AZ1218" s="752">
        <v>2.4689999999999999</v>
      </c>
      <c r="BA1218" s="752">
        <v>2.1999999999999999E-2</v>
      </c>
      <c r="BB1218" s="752">
        <v>0.114</v>
      </c>
      <c r="BC1218" s="752">
        <v>2.4689999999999999</v>
      </c>
      <c r="BD1218" s="752">
        <v>2.1999999999999999E-2</v>
      </c>
      <c r="BE1218" s="752">
        <v>0.114</v>
      </c>
      <c r="BF1218" s="731"/>
      <c r="BG1218" s="731"/>
      <c r="BH1218" s="731"/>
      <c r="BI1218" s="731"/>
      <c r="BJ1218" s="731"/>
      <c r="BK1218" s="731"/>
      <c r="BL1218" s="731"/>
      <c r="BM1218" s="731"/>
      <c r="BN1218" s="731"/>
      <c r="BO1218" s="731"/>
      <c r="BP1218" s="731"/>
      <c r="BQ1218" s="731"/>
      <c r="BR1218" s="731"/>
    </row>
    <row r="1219" spans="2:70" ht="16.5" customHeight="1" x14ac:dyDescent="0.3">
      <c r="B1219" s="920"/>
      <c r="E1219" s="734" t="s">
        <v>241</v>
      </c>
      <c r="F1219" s="735" t="s">
        <v>719</v>
      </c>
      <c r="G1219" s="753" t="s">
        <v>158</v>
      </c>
      <c r="H1219" s="753" t="s">
        <v>158</v>
      </c>
      <c r="I1219" s="753" t="s">
        <v>158</v>
      </c>
      <c r="J1219" s="753" t="s">
        <v>158</v>
      </c>
      <c r="K1219" s="753" t="s">
        <v>158</v>
      </c>
      <c r="L1219" s="753" t="s">
        <v>158</v>
      </c>
      <c r="M1219" s="753" t="s">
        <v>158</v>
      </c>
      <c r="N1219" s="753" t="s">
        <v>158</v>
      </c>
      <c r="O1219" s="753" t="s">
        <v>158</v>
      </c>
      <c r="P1219" s="753" t="s">
        <v>158</v>
      </c>
      <c r="Q1219" s="753" t="s">
        <v>158</v>
      </c>
      <c r="R1219" s="753" t="s">
        <v>158</v>
      </c>
      <c r="S1219" s="753" t="s">
        <v>158</v>
      </c>
      <c r="T1219" s="753" t="s">
        <v>158</v>
      </c>
      <c r="U1219" s="753" t="s">
        <v>158</v>
      </c>
      <c r="V1219" s="753" t="s">
        <v>158</v>
      </c>
      <c r="W1219" s="753" t="s">
        <v>158</v>
      </c>
      <c r="X1219" s="753" t="s">
        <v>158</v>
      </c>
      <c r="Y1219" s="753" t="s">
        <v>158</v>
      </c>
      <c r="Z1219" s="753" t="s">
        <v>158</v>
      </c>
      <c r="AA1219" s="753" t="s">
        <v>158</v>
      </c>
      <c r="AB1219" s="753" t="s">
        <v>158</v>
      </c>
      <c r="AC1219" s="753" t="s">
        <v>158</v>
      </c>
      <c r="AD1219" s="753" t="s">
        <v>158</v>
      </c>
      <c r="AE1219" s="753" t="s">
        <v>158</v>
      </c>
      <c r="AF1219" s="753" t="s">
        <v>158</v>
      </c>
      <c r="AG1219" s="753" t="s">
        <v>158</v>
      </c>
      <c r="AH1219" s="753" t="s">
        <v>158</v>
      </c>
      <c r="AI1219" s="753" t="s">
        <v>158</v>
      </c>
      <c r="AJ1219" s="753" t="s">
        <v>158</v>
      </c>
      <c r="AK1219" s="753" t="s">
        <v>158</v>
      </c>
      <c r="AL1219" s="753" t="s">
        <v>158</v>
      </c>
      <c r="AM1219" s="753" t="s">
        <v>158</v>
      </c>
      <c r="AN1219" s="753" t="s">
        <v>158</v>
      </c>
      <c r="AO1219" s="753" t="s">
        <v>158</v>
      </c>
      <c r="AP1219" s="753" t="s">
        <v>158</v>
      </c>
      <c r="AQ1219" s="752">
        <v>2.3940000000000001</v>
      </c>
      <c r="AR1219" s="752">
        <v>3.2000000000000001E-2</v>
      </c>
      <c r="AS1219" s="752">
        <v>0.11600000000000001</v>
      </c>
      <c r="AT1219" s="752">
        <v>2.3940000000000001</v>
      </c>
      <c r="AU1219" s="752">
        <v>2.7E-2</v>
      </c>
      <c r="AV1219" s="752">
        <v>0.11600000000000001</v>
      </c>
      <c r="AW1219" s="752">
        <v>2.3940000000000001</v>
      </c>
      <c r="AX1219" s="752">
        <v>2.5000000000000001E-2</v>
      </c>
      <c r="AY1219" s="752">
        <v>0.11600000000000001</v>
      </c>
      <c r="AZ1219" s="752">
        <v>2.3940000000000001</v>
      </c>
      <c r="BA1219" s="752">
        <v>2.5000000000000001E-2</v>
      </c>
      <c r="BB1219" s="752">
        <v>0.11600000000000001</v>
      </c>
      <c r="BC1219" s="752">
        <v>2.3940000000000001</v>
      </c>
      <c r="BD1219" s="752">
        <v>2.4E-2</v>
      </c>
      <c r="BE1219" s="752">
        <v>0.11600000000000001</v>
      </c>
      <c r="BF1219" s="731"/>
      <c r="BG1219" s="731"/>
      <c r="BH1219" s="731"/>
      <c r="BI1219" s="731"/>
      <c r="BJ1219" s="731"/>
      <c r="BK1219" s="731"/>
      <c r="BL1219" s="731"/>
      <c r="BM1219" s="731"/>
      <c r="BN1219" s="731"/>
      <c r="BO1219" s="731"/>
      <c r="BP1219" s="731"/>
      <c r="BQ1219" s="731"/>
      <c r="BR1219" s="731"/>
    </row>
    <row r="1220" spans="2:70" ht="16.5" customHeight="1" x14ac:dyDescent="0.3">
      <c r="B1220" s="920"/>
      <c r="E1220" s="737"/>
      <c r="F1220" s="735" t="s">
        <v>720</v>
      </c>
      <c r="G1220" s="753" t="s">
        <v>158</v>
      </c>
      <c r="H1220" s="753" t="s">
        <v>158</v>
      </c>
      <c r="I1220" s="753" t="s">
        <v>158</v>
      </c>
      <c r="J1220" s="753" t="s">
        <v>158</v>
      </c>
      <c r="K1220" s="753" t="s">
        <v>158</v>
      </c>
      <c r="L1220" s="753" t="s">
        <v>158</v>
      </c>
      <c r="M1220" s="753" t="s">
        <v>158</v>
      </c>
      <c r="N1220" s="753" t="s">
        <v>158</v>
      </c>
      <c r="O1220" s="753" t="s">
        <v>158</v>
      </c>
      <c r="P1220" s="753" t="s">
        <v>158</v>
      </c>
      <c r="Q1220" s="753" t="s">
        <v>158</v>
      </c>
      <c r="R1220" s="753" t="s">
        <v>158</v>
      </c>
      <c r="S1220" s="753" t="s">
        <v>158</v>
      </c>
      <c r="T1220" s="753" t="s">
        <v>158</v>
      </c>
      <c r="U1220" s="753" t="s">
        <v>158</v>
      </c>
      <c r="V1220" s="753" t="s">
        <v>158</v>
      </c>
      <c r="W1220" s="753" t="s">
        <v>158</v>
      </c>
      <c r="X1220" s="753" t="s">
        <v>158</v>
      </c>
      <c r="Y1220" s="753" t="s">
        <v>158</v>
      </c>
      <c r="Z1220" s="753" t="s">
        <v>158</v>
      </c>
      <c r="AA1220" s="753" t="s">
        <v>158</v>
      </c>
      <c r="AB1220" s="753" t="s">
        <v>158</v>
      </c>
      <c r="AC1220" s="753" t="s">
        <v>158</v>
      </c>
      <c r="AD1220" s="753" t="s">
        <v>158</v>
      </c>
      <c r="AE1220" s="753" t="s">
        <v>158</v>
      </c>
      <c r="AF1220" s="753" t="s">
        <v>158</v>
      </c>
      <c r="AG1220" s="753" t="s">
        <v>158</v>
      </c>
      <c r="AH1220" s="753" t="s">
        <v>158</v>
      </c>
      <c r="AI1220" s="753" t="s">
        <v>158</v>
      </c>
      <c r="AJ1220" s="753" t="s">
        <v>158</v>
      </c>
      <c r="AK1220" s="753" t="s">
        <v>158</v>
      </c>
      <c r="AL1220" s="753" t="s">
        <v>158</v>
      </c>
      <c r="AM1220" s="753" t="s">
        <v>158</v>
      </c>
      <c r="AN1220" s="753" t="s">
        <v>158</v>
      </c>
      <c r="AO1220" s="753" t="s">
        <v>158</v>
      </c>
      <c r="AP1220" s="753" t="s">
        <v>158</v>
      </c>
      <c r="AQ1220" s="752">
        <v>2.3940000000000001</v>
      </c>
      <c r="AR1220" s="752">
        <v>1.4999999999999999E-2</v>
      </c>
      <c r="AS1220" s="752">
        <v>0.11600000000000001</v>
      </c>
      <c r="AT1220" s="752">
        <v>2.3940000000000001</v>
      </c>
      <c r="AU1220" s="752">
        <v>1.4E-2</v>
      </c>
      <c r="AV1220" s="752">
        <v>0.11600000000000001</v>
      </c>
      <c r="AW1220" s="752">
        <v>2.3940000000000001</v>
      </c>
      <c r="AX1220" s="752">
        <v>1.2999999999999999E-2</v>
      </c>
      <c r="AY1220" s="752">
        <v>0.11600000000000001</v>
      </c>
      <c r="AZ1220" s="752">
        <v>2.3940000000000001</v>
      </c>
      <c r="BA1220" s="752">
        <v>1.2999999999999999E-2</v>
      </c>
      <c r="BB1220" s="752">
        <v>0.11600000000000001</v>
      </c>
      <c r="BC1220" s="752">
        <v>2.3940000000000001</v>
      </c>
      <c r="BD1220" s="752">
        <v>1.2999999999999999E-2</v>
      </c>
      <c r="BE1220" s="752">
        <v>0.11600000000000001</v>
      </c>
      <c r="BF1220" s="731"/>
      <c r="BG1220" s="731"/>
      <c r="BH1220" s="731"/>
      <c r="BI1220" s="731"/>
      <c r="BJ1220" s="731"/>
      <c r="BK1220" s="731"/>
      <c r="BL1220" s="731"/>
      <c r="BM1220" s="731"/>
      <c r="BN1220" s="731"/>
      <c r="BO1220" s="731"/>
      <c r="BP1220" s="731"/>
      <c r="BQ1220" s="731"/>
      <c r="BR1220" s="731"/>
    </row>
    <row r="1221" spans="2:70" ht="16.5" customHeight="1" x14ac:dyDescent="0.3">
      <c r="B1221" s="920"/>
      <c r="E1221" s="738"/>
      <c r="F1221" s="735" t="s">
        <v>721</v>
      </c>
      <c r="G1221" s="753" t="s">
        <v>158</v>
      </c>
      <c r="H1221" s="753" t="s">
        <v>158</v>
      </c>
      <c r="I1221" s="753" t="s">
        <v>158</v>
      </c>
      <c r="J1221" s="753" t="s">
        <v>158</v>
      </c>
      <c r="K1221" s="753" t="s">
        <v>158</v>
      </c>
      <c r="L1221" s="753" t="s">
        <v>158</v>
      </c>
      <c r="M1221" s="753" t="s">
        <v>158</v>
      </c>
      <c r="N1221" s="753" t="s">
        <v>158</v>
      </c>
      <c r="O1221" s="753" t="s">
        <v>158</v>
      </c>
      <c r="P1221" s="753" t="s">
        <v>158</v>
      </c>
      <c r="Q1221" s="753" t="s">
        <v>158</v>
      </c>
      <c r="R1221" s="753" t="s">
        <v>158</v>
      </c>
      <c r="S1221" s="753" t="s">
        <v>158</v>
      </c>
      <c r="T1221" s="753" t="s">
        <v>158</v>
      </c>
      <c r="U1221" s="753" t="s">
        <v>158</v>
      </c>
      <c r="V1221" s="753" t="s">
        <v>158</v>
      </c>
      <c r="W1221" s="753" t="s">
        <v>158</v>
      </c>
      <c r="X1221" s="753" t="s">
        <v>158</v>
      </c>
      <c r="Y1221" s="753" t="s">
        <v>158</v>
      </c>
      <c r="Z1221" s="753" t="s">
        <v>158</v>
      </c>
      <c r="AA1221" s="753" t="s">
        <v>158</v>
      </c>
      <c r="AB1221" s="753" t="s">
        <v>158</v>
      </c>
      <c r="AC1221" s="753" t="s">
        <v>158</v>
      </c>
      <c r="AD1221" s="753" t="s">
        <v>158</v>
      </c>
      <c r="AE1221" s="753" t="s">
        <v>158</v>
      </c>
      <c r="AF1221" s="753" t="s">
        <v>158</v>
      </c>
      <c r="AG1221" s="753" t="s">
        <v>158</v>
      </c>
      <c r="AH1221" s="753" t="s">
        <v>158</v>
      </c>
      <c r="AI1221" s="753" t="s">
        <v>158</v>
      </c>
      <c r="AJ1221" s="753" t="s">
        <v>158</v>
      </c>
      <c r="AK1221" s="753" t="s">
        <v>158</v>
      </c>
      <c r="AL1221" s="753" t="s">
        <v>158</v>
      </c>
      <c r="AM1221" s="753" t="s">
        <v>158</v>
      </c>
      <c r="AN1221" s="753" t="s">
        <v>158</v>
      </c>
      <c r="AO1221" s="753" t="s">
        <v>158</v>
      </c>
      <c r="AP1221" s="753" t="s">
        <v>158</v>
      </c>
      <c r="AQ1221" s="752">
        <v>2.3940000000000001</v>
      </c>
      <c r="AR1221" s="752">
        <v>2.5999999999999999E-2</v>
      </c>
      <c r="AS1221" s="752">
        <v>0.114</v>
      </c>
      <c r="AT1221" s="752">
        <v>2.3940000000000001</v>
      </c>
      <c r="AU1221" s="752">
        <v>2.4E-2</v>
      </c>
      <c r="AV1221" s="752">
        <v>0.114</v>
      </c>
      <c r="AW1221" s="752">
        <v>2.3940000000000001</v>
      </c>
      <c r="AX1221" s="752">
        <v>2.1999999999999999E-2</v>
      </c>
      <c r="AY1221" s="752">
        <v>0.114</v>
      </c>
      <c r="AZ1221" s="752">
        <v>2.3940000000000001</v>
      </c>
      <c r="BA1221" s="752">
        <v>2.1999999999999999E-2</v>
      </c>
      <c r="BB1221" s="752">
        <v>0.114</v>
      </c>
      <c r="BC1221" s="752">
        <v>2.3940000000000001</v>
      </c>
      <c r="BD1221" s="752">
        <v>2.1999999999999999E-2</v>
      </c>
      <c r="BE1221" s="752">
        <v>0.114</v>
      </c>
      <c r="BF1221" s="731"/>
      <c r="BG1221" s="731"/>
      <c r="BH1221" s="731"/>
      <c r="BI1221" s="731"/>
      <c r="BJ1221" s="731"/>
      <c r="BK1221" s="731"/>
      <c r="BL1221" s="731"/>
      <c r="BM1221" s="731"/>
      <c r="BN1221" s="731"/>
      <c r="BO1221" s="731"/>
      <c r="BP1221" s="731"/>
      <c r="BQ1221" s="731"/>
      <c r="BR1221" s="731"/>
    </row>
    <row r="1222" spans="2:70" ht="16.5" customHeight="1" x14ac:dyDescent="0.3">
      <c r="B1222" s="920"/>
      <c r="E1222" s="734" t="s">
        <v>511</v>
      </c>
      <c r="F1222" s="735" t="s">
        <v>719</v>
      </c>
      <c r="G1222" s="753" t="s">
        <v>158</v>
      </c>
      <c r="H1222" s="753" t="s">
        <v>158</v>
      </c>
      <c r="I1222" s="753" t="s">
        <v>158</v>
      </c>
      <c r="J1222" s="753" t="s">
        <v>158</v>
      </c>
      <c r="K1222" s="753" t="s">
        <v>158</v>
      </c>
      <c r="L1222" s="753" t="s">
        <v>158</v>
      </c>
      <c r="M1222" s="753" t="s">
        <v>158</v>
      </c>
      <c r="N1222" s="753" t="s">
        <v>158</v>
      </c>
      <c r="O1222" s="753" t="s">
        <v>158</v>
      </c>
      <c r="P1222" s="753" t="s">
        <v>158</v>
      </c>
      <c r="Q1222" s="753" t="s">
        <v>158</v>
      </c>
      <c r="R1222" s="753" t="s">
        <v>158</v>
      </c>
      <c r="S1222" s="753" t="s">
        <v>158</v>
      </c>
      <c r="T1222" s="753" t="s">
        <v>158</v>
      </c>
      <c r="U1222" s="753" t="s">
        <v>158</v>
      </c>
      <c r="V1222" s="753" t="s">
        <v>158</v>
      </c>
      <c r="W1222" s="753" t="s">
        <v>158</v>
      </c>
      <c r="X1222" s="753" t="s">
        <v>158</v>
      </c>
      <c r="Y1222" s="753" t="s">
        <v>158</v>
      </c>
      <c r="Z1222" s="753" t="s">
        <v>158</v>
      </c>
      <c r="AA1222" s="753" t="s">
        <v>158</v>
      </c>
      <c r="AB1222" s="753" t="s">
        <v>158</v>
      </c>
      <c r="AC1222" s="753" t="s">
        <v>158</v>
      </c>
      <c r="AD1222" s="753" t="s">
        <v>158</v>
      </c>
      <c r="AE1222" s="753" t="s">
        <v>158</v>
      </c>
      <c r="AF1222" s="753" t="s">
        <v>158</v>
      </c>
      <c r="AG1222" s="753" t="s">
        <v>158</v>
      </c>
      <c r="AH1222" s="753" t="s">
        <v>158</v>
      </c>
      <c r="AI1222" s="753" t="s">
        <v>158</v>
      </c>
      <c r="AJ1222" s="753" t="s">
        <v>158</v>
      </c>
      <c r="AK1222" s="753" t="s">
        <v>158</v>
      </c>
      <c r="AL1222" s="753" t="s">
        <v>158</v>
      </c>
      <c r="AM1222" s="753" t="s">
        <v>158</v>
      </c>
      <c r="AN1222" s="753" t="s">
        <v>158</v>
      </c>
      <c r="AO1222" s="753" t="s">
        <v>158</v>
      </c>
      <c r="AP1222" s="753" t="s">
        <v>158</v>
      </c>
      <c r="AQ1222" s="752">
        <v>2.1429999999999998</v>
      </c>
      <c r="AR1222" s="752">
        <v>3.2000000000000001E-2</v>
      </c>
      <c r="AS1222" s="752">
        <v>0.11600000000000001</v>
      </c>
      <c r="AT1222" s="752">
        <v>2.1429999999999998</v>
      </c>
      <c r="AU1222" s="752">
        <v>2.7E-2</v>
      </c>
      <c r="AV1222" s="752">
        <v>0.11600000000000001</v>
      </c>
      <c r="AW1222" s="752">
        <v>2.1429999999999998</v>
      </c>
      <c r="AX1222" s="752">
        <v>2.5000000000000001E-2</v>
      </c>
      <c r="AY1222" s="752">
        <v>0.11600000000000001</v>
      </c>
      <c r="AZ1222" s="752">
        <v>2.1429999999999998</v>
      </c>
      <c r="BA1222" s="752">
        <v>2.5000000000000001E-2</v>
      </c>
      <c r="BB1222" s="752">
        <v>0.11600000000000001</v>
      </c>
      <c r="BC1222" s="752">
        <v>2.1429999999999998</v>
      </c>
      <c r="BD1222" s="752">
        <v>2.4E-2</v>
      </c>
      <c r="BE1222" s="752">
        <v>0.11600000000000001</v>
      </c>
      <c r="BF1222" s="731"/>
      <c r="BG1222" s="731"/>
      <c r="BH1222" s="731"/>
      <c r="BI1222" s="731"/>
      <c r="BJ1222" s="731"/>
      <c r="BK1222" s="731"/>
      <c r="BL1222" s="731"/>
      <c r="BM1222" s="731"/>
      <c r="BN1222" s="731"/>
      <c r="BO1222" s="731"/>
      <c r="BP1222" s="731"/>
      <c r="BQ1222" s="731"/>
      <c r="BR1222" s="731"/>
    </row>
    <row r="1223" spans="2:70" ht="16.5" customHeight="1" x14ac:dyDescent="0.3">
      <c r="B1223" s="920"/>
      <c r="E1223" s="737"/>
      <c r="F1223" s="735" t="s">
        <v>720</v>
      </c>
      <c r="G1223" s="753" t="s">
        <v>158</v>
      </c>
      <c r="H1223" s="753" t="s">
        <v>158</v>
      </c>
      <c r="I1223" s="753" t="s">
        <v>158</v>
      </c>
      <c r="J1223" s="753" t="s">
        <v>158</v>
      </c>
      <c r="K1223" s="753" t="s">
        <v>158</v>
      </c>
      <c r="L1223" s="753" t="s">
        <v>158</v>
      </c>
      <c r="M1223" s="753" t="s">
        <v>158</v>
      </c>
      <c r="N1223" s="753" t="s">
        <v>158</v>
      </c>
      <c r="O1223" s="753" t="s">
        <v>158</v>
      </c>
      <c r="P1223" s="753" t="s">
        <v>158</v>
      </c>
      <c r="Q1223" s="753" t="s">
        <v>158</v>
      </c>
      <c r="R1223" s="753" t="s">
        <v>158</v>
      </c>
      <c r="S1223" s="753" t="s">
        <v>158</v>
      </c>
      <c r="T1223" s="753" t="s">
        <v>158</v>
      </c>
      <c r="U1223" s="753" t="s">
        <v>158</v>
      </c>
      <c r="V1223" s="753" t="s">
        <v>158</v>
      </c>
      <c r="W1223" s="753" t="s">
        <v>158</v>
      </c>
      <c r="X1223" s="753" t="s">
        <v>158</v>
      </c>
      <c r="Y1223" s="753" t="s">
        <v>158</v>
      </c>
      <c r="Z1223" s="753" t="s">
        <v>158</v>
      </c>
      <c r="AA1223" s="753" t="s">
        <v>158</v>
      </c>
      <c r="AB1223" s="753" t="s">
        <v>158</v>
      </c>
      <c r="AC1223" s="753" t="s">
        <v>158</v>
      </c>
      <c r="AD1223" s="753" t="s">
        <v>158</v>
      </c>
      <c r="AE1223" s="753" t="s">
        <v>158</v>
      </c>
      <c r="AF1223" s="753" t="s">
        <v>158</v>
      </c>
      <c r="AG1223" s="753" t="s">
        <v>158</v>
      </c>
      <c r="AH1223" s="753" t="s">
        <v>158</v>
      </c>
      <c r="AI1223" s="753" t="s">
        <v>158</v>
      </c>
      <c r="AJ1223" s="753" t="s">
        <v>158</v>
      </c>
      <c r="AK1223" s="753" t="s">
        <v>158</v>
      </c>
      <c r="AL1223" s="753" t="s">
        <v>158</v>
      </c>
      <c r="AM1223" s="753" t="s">
        <v>158</v>
      </c>
      <c r="AN1223" s="753" t="s">
        <v>158</v>
      </c>
      <c r="AO1223" s="753" t="s">
        <v>158</v>
      </c>
      <c r="AP1223" s="753" t="s">
        <v>158</v>
      </c>
      <c r="AQ1223" s="752">
        <v>2.1429999999999998</v>
      </c>
      <c r="AR1223" s="752">
        <v>1.4999999999999999E-2</v>
      </c>
      <c r="AS1223" s="752">
        <v>0.11600000000000001</v>
      </c>
      <c r="AT1223" s="752">
        <v>2.1429999999999998</v>
      </c>
      <c r="AU1223" s="752">
        <v>1.4E-2</v>
      </c>
      <c r="AV1223" s="752">
        <v>0.11600000000000001</v>
      </c>
      <c r="AW1223" s="752">
        <v>2.1429999999999998</v>
      </c>
      <c r="AX1223" s="752">
        <v>1.2999999999999999E-2</v>
      </c>
      <c r="AY1223" s="752">
        <v>0.11600000000000001</v>
      </c>
      <c r="AZ1223" s="752">
        <v>2.1429999999999998</v>
      </c>
      <c r="BA1223" s="752">
        <v>1.2999999999999999E-2</v>
      </c>
      <c r="BB1223" s="752">
        <v>0.11600000000000001</v>
      </c>
      <c r="BC1223" s="752">
        <v>2.1429999999999998</v>
      </c>
      <c r="BD1223" s="752">
        <v>1.2999999999999999E-2</v>
      </c>
      <c r="BE1223" s="752">
        <v>0.11600000000000001</v>
      </c>
      <c r="BF1223" s="731"/>
      <c r="BG1223" s="731"/>
      <c r="BH1223" s="731"/>
      <c r="BI1223" s="731"/>
      <c r="BJ1223" s="731"/>
      <c r="BK1223" s="731"/>
      <c r="BL1223" s="731"/>
      <c r="BM1223" s="731"/>
      <c r="BN1223" s="731"/>
      <c r="BO1223" s="731"/>
      <c r="BP1223" s="731"/>
      <c r="BQ1223" s="731"/>
      <c r="BR1223" s="731"/>
    </row>
    <row r="1224" spans="2:70" ht="16.5" customHeight="1" x14ac:dyDescent="0.3">
      <c r="B1224" s="920"/>
      <c r="E1224" s="738"/>
      <c r="F1224" s="735" t="s">
        <v>721</v>
      </c>
      <c r="G1224" s="753" t="s">
        <v>158</v>
      </c>
      <c r="H1224" s="753" t="s">
        <v>158</v>
      </c>
      <c r="I1224" s="753" t="s">
        <v>158</v>
      </c>
      <c r="J1224" s="753" t="s">
        <v>158</v>
      </c>
      <c r="K1224" s="753" t="s">
        <v>158</v>
      </c>
      <c r="L1224" s="753" t="s">
        <v>158</v>
      </c>
      <c r="M1224" s="753" t="s">
        <v>158</v>
      </c>
      <c r="N1224" s="753" t="s">
        <v>158</v>
      </c>
      <c r="O1224" s="753" t="s">
        <v>158</v>
      </c>
      <c r="P1224" s="753" t="s">
        <v>158</v>
      </c>
      <c r="Q1224" s="753" t="s">
        <v>158</v>
      </c>
      <c r="R1224" s="753" t="s">
        <v>158</v>
      </c>
      <c r="S1224" s="753" t="s">
        <v>158</v>
      </c>
      <c r="T1224" s="753" t="s">
        <v>158</v>
      </c>
      <c r="U1224" s="753" t="s">
        <v>158</v>
      </c>
      <c r="V1224" s="753" t="s">
        <v>158</v>
      </c>
      <c r="W1224" s="753" t="s">
        <v>158</v>
      </c>
      <c r="X1224" s="753" t="s">
        <v>158</v>
      </c>
      <c r="Y1224" s="753" t="s">
        <v>158</v>
      </c>
      <c r="Z1224" s="753" t="s">
        <v>158</v>
      </c>
      <c r="AA1224" s="753" t="s">
        <v>158</v>
      </c>
      <c r="AB1224" s="753" t="s">
        <v>158</v>
      </c>
      <c r="AC1224" s="753" t="s">
        <v>158</v>
      </c>
      <c r="AD1224" s="753" t="s">
        <v>158</v>
      </c>
      <c r="AE1224" s="753" t="s">
        <v>158</v>
      </c>
      <c r="AF1224" s="753" t="s">
        <v>158</v>
      </c>
      <c r="AG1224" s="753" t="s">
        <v>158</v>
      </c>
      <c r="AH1224" s="753" t="s">
        <v>158</v>
      </c>
      <c r="AI1224" s="753" t="s">
        <v>158</v>
      </c>
      <c r="AJ1224" s="753" t="s">
        <v>158</v>
      </c>
      <c r="AK1224" s="753" t="s">
        <v>158</v>
      </c>
      <c r="AL1224" s="753" t="s">
        <v>158</v>
      </c>
      <c r="AM1224" s="753" t="s">
        <v>158</v>
      </c>
      <c r="AN1224" s="753" t="s">
        <v>158</v>
      </c>
      <c r="AO1224" s="753" t="s">
        <v>158</v>
      </c>
      <c r="AP1224" s="753" t="s">
        <v>158</v>
      </c>
      <c r="AQ1224" s="752">
        <v>2.1429999999999998</v>
      </c>
      <c r="AR1224" s="752">
        <v>2.5999999999999999E-2</v>
      </c>
      <c r="AS1224" s="752">
        <v>0.114</v>
      </c>
      <c r="AT1224" s="752">
        <v>2.1429999999999998</v>
      </c>
      <c r="AU1224" s="752">
        <v>2.4E-2</v>
      </c>
      <c r="AV1224" s="752">
        <v>0.114</v>
      </c>
      <c r="AW1224" s="752">
        <v>2.1429999999999998</v>
      </c>
      <c r="AX1224" s="752">
        <v>2.1999999999999999E-2</v>
      </c>
      <c r="AY1224" s="752">
        <v>0.114</v>
      </c>
      <c r="AZ1224" s="752">
        <v>2.1429999999999998</v>
      </c>
      <c r="BA1224" s="752">
        <v>2.1999999999999999E-2</v>
      </c>
      <c r="BB1224" s="752">
        <v>0.114</v>
      </c>
      <c r="BC1224" s="752">
        <v>2.1429999999999998</v>
      </c>
      <c r="BD1224" s="752">
        <v>2.1999999999999999E-2</v>
      </c>
      <c r="BE1224" s="752">
        <v>0.114</v>
      </c>
      <c r="BF1224" s="731"/>
      <c r="BG1224" s="731"/>
      <c r="BH1224" s="731"/>
      <c r="BI1224" s="731"/>
      <c r="BJ1224" s="731"/>
      <c r="BK1224" s="731"/>
      <c r="BL1224" s="731"/>
      <c r="BM1224" s="731"/>
      <c r="BN1224" s="731"/>
      <c r="BO1224" s="731"/>
      <c r="BP1224" s="731"/>
      <c r="BQ1224" s="731"/>
      <c r="BR1224" s="731"/>
    </row>
    <row r="1225" spans="2:70" ht="16.5" customHeight="1" x14ac:dyDescent="0.3">
      <c r="B1225" s="920"/>
      <c r="E1225" s="734" t="s">
        <v>512</v>
      </c>
      <c r="F1225" s="735" t="s">
        <v>719</v>
      </c>
      <c r="G1225" s="753" t="s">
        <v>158</v>
      </c>
      <c r="H1225" s="753" t="s">
        <v>158</v>
      </c>
      <c r="I1225" s="753" t="s">
        <v>158</v>
      </c>
      <c r="J1225" s="753" t="s">
        <v>158</v>
      </c>
      <c r="K1225" s="753" t="s">
        <v>158</v>
      </c>
      <c r="L1225" s="753" t="s">
        <v>158</v>
      </c>
      <c r="M1225" s="753" t="s">
        <v>158</v>
      </c>
      <c r="N1225" s="753" t="s">
        <v>158</v>
      </c>
      <c r="O1225" s="753" t="s">
        <v>158</v>
      </c>
      <c r="P1225" s="753" t="s">
        <v>158</v>
      </c>
      <c r="Q1225" s="753" t="s">
        <v>158</v>
      </c>
      <c r="R1225" s="753" t="s">
        <v>158</v>
      </c>
      <c r="S1225" s="753" t="s">
        <v>158</v>
      </c>
      <c r="T1225" s="753" t="s">
        <v>158</v>
      </c>
      <c r="U1225" s="753" t="s">
        <v>158</v>
      </c>
      <c r="V1225" s="753" t="s">
        <v>158</v>
      </c>
      <c r="W1225" s="753" t="s">
        <v>158</v>
      </c>
      <c r="X1225" s="753" t="s">
        <v>158</v>
      </c>
      <c r="Y1225" s="753" t="s">
        <v>158</v>
      </c>
      <c r="Z1225" s="753" t="s">
        <v>158</v>
      </c>
      <c r="AA1225" s="753" t="s">
        <v>158</v>
      </c>
      <c r="AB1225" s="753" t="s">
        <v>158</v>
      </c>
      <c r="AC1225" s="753" t="s">
        <v>158</v>
      </c>
      <c r="AD1225" s="753" t="s">
        <v>158</v>
      </c>
      <c r="AE1225" s="753" t="s">
        <v>158</v>
      </c>
      <c r="AF1225" s="753" t="s">
        <v>158</v>
      </c>
      <c r="AG1225" s="753" t="s">
        <v>158</v>
      </c>
      <c r="AH1225" s="753" t="s">
        <v>158</v>
      </c>
      <c r="AI1225" s="753" t="s">
        <v>158</v>
      </c>
      <c r="AJ1225" s="753" t="s">
        <v>158</v>
      </c>
      <c r="AK1225" s="753" t="s">
        <v>158</v>
      </c>
      <c r="AL1225" s="753" t="s">
        <v>158</v>
      </c>
      <c r="AM1225" s="753" t="s">
        <v>158</v>
      </c>
      <c r="AN1225" s="753" t="s">
        <v>158</v>
      </c>
      <c r="AO1225" s="753" t="s">
        <v>158</v>
      </c>
      <c r="AP1225" s="753" t="s">
        <v>158</v>
      </c>
      <c r="AQ1225" s="752">
        <v>1.8919999999999999</v>
      </c>
      <c r="AR1225" s="752">
        <v>3.2000000000000001E-2</v>
      </c>
      <c r="AS1225" s="752">
        <v>0.11600000000000001</v>
      </c>
      <c r="AT1225" s="752">
        <v>1.8919999999999999</v>
      </c>
      <c r="AU1225" s="752">
        <v>2.7E-2</v>
      </c>
      <c r="AV1225" s="752">
        <v>0.11600000000000001</v>
      </c>
      <c r="AW1225" s="752">
        <v>1.893</v>
      </c>
      <c r="AX1225" s="752">
        <v>2.5000000000000001E-2</v>
      </c>
      <c r="AY1225" s="752">
        <v>0.11600000000000001</v>
      </c>
      <c r="AZ1225" s="752">
        <v>1.8919999999999999</v>
      </c>
      <c r="BA1225" s="752">
        <v>2.5000000000000001E-2</v>
      </c>
      <c r="BB1225" s="752">
        <v>0.11600000000000001</v>
      </c>
      <c r="BC1225" s="752">
        <v>1.8919999999999999</v>
      </c>
      <c r="BD1225" s="752">
        <v>2.4E-2</v>
      </c>
      <c r="BE1225" s="752">
        <v>0.11600000000000001</v>
      </c>
      <c r="BF1225" s="731"/>
      <c r="BG1225" s="731"/>
      <c r="BH1225" s="731"/>
      <c r="BI1225" s="731"/>
      <c r="BJ1225" s="731"/>
      <c r="BK1225" s="731"/>
      <c r="BL1225" s="731"/>
      <c r="BM1225" s="731"/>
      <c r="BN1225" s="731"/>
      <c r="BO1225" s="731"/>
      <c r="BP1225" s="731"/>
      <c r="BQ1225" s="731"/>
      <c r="BR1225" s="731"/>
    </row>
    <row r="1226" spans="2:70" ht="16.5" customHeight="1" x14ac:dyDescent="0.3">
      <c r="B1226" s="920"/>
      <c r="E1226" s="737"/>
      <c r="F1226" s="735" t="s">
        <v>720</v>
      </c>
      <c r="G1226" s="753" t="s">
        <v>158</v>
      </c>
      <c r="H1226" s="753" t="s">
        <v>158</v>
      </c>
      <c r="I1226" s="753" t="s">
        <v>158</v>
      </c>
      <c r="J1226" s="753" t="s">
        <v>158</v>
      </c>
      <c r="K1226" s="753" t="s">
        <v>158</v>
      </c>
      <c r="L1226" s="753" t="s">
        <v>158</v>
      </c>
      <c r="M1226" s="753" t="s">
        <v>158</v>
      </c>
      <c r="N1226" s="753" t="s">
        <v>158</v>
      </c>
      <c r="O1226" s="753" t="s">
        <v>158</v>
      </c>
      <c r="P1226" s="753" t="s">
        <v>158</v>
      </c>
      <c r="Q1226" s="753" t="s">
        <v>158</v>
      </c>
      <c r="R1226" s="753" t="s">
        <v>158</v>
      </c>
      <c r="S1226" s="753" t="s">
        <v>158</v>
      </c>
      <c r="T1226" s="753" t="s">
        <v>158</v>
      </c>
      <c r="U1226" s="753" t="s">
        <v>158</v>
      </c>
      <c r="V1226" s="753" t="s">
        <v>158</v>
      </c>
      <c r="W1226" s="753" t="s">
        <v>158</v>
      </c>
      <c r="X1226" s="753" t="s">
        <v>158</v>
      </c>
      <c r="Y1226" s="753" t="s">
        <v>158</v>
      </c>
      <c r="Z1226" s="753" t="s">
        <v>158</v>
      </c>
      <c r="AA1226" s="753" t="s">
        <v>158</v>
      </c>
      <c r="AB1226" s="753" t="s">
        <v>158</v>
      </c>
      <c r="AC1226" s="753" t="s">
        <v>158</v>
      </c>
      <c r="AD1226" s="753" t="s">
        <v>158</v>
      </c>
      <c r="AE1226" s="753" t="s">
        <v>158</v>
      </c>
      <c r="AF1226" s="753" t="s">
        <v>158</v>
      </c>
      <c r="AG1226" s="753" t="s">
        <v>158</v>
      </c>
      <c r="AH1226" s="753" t="s">
        <v>158</v>
      </c>
      <c r="AI1226" s="753" t="s">
        <v>158</v>
      </c>
      <c r="AJ1226" s="753" t="s">
        <v>158</v>
      </c>
      <c r="AK1226" s="753" t="s">
        <v>158</v>
      </c>
      <c r="AL1226" s="753" t="s">
        <v>158</v>
      </c>
      <c r="AM1226" s="753" t="s">
        <v>158</v>
      </c>
      <c r="AN1226" s="753" t="s">
        <v>158</v>
      </c>
      <c r="AO1226" s="753" t="s">
        <v>158</v>
      </c>
      <c r="AP1226" s="753" t="s">
        <v>158</v>
      </c>
      <c r="AQ1226" s="752">
        <v>1.8919999999999999</v>
      </c>
      <c r="AR1226" s="752">
        <v>1.4999999999999999E-2</v>
      </c>
      <c r="AS1226" s="752">
        <v>0.11600000000000001</v>
      </c>
      <c r="AT1226" s="752">
        <v>1.8919999999999999</v>
      </c>
      <c r="AU1226" s="752">
        <v>1.4E-2</v>
      </c>
      <c r="AV1226" s="752">
        <v>0.11600000000000001</v>
      </c>
      <c r="AW1226" s="752">
        <v>1.893</v>
      </c>
      <c r="AX1226" s="752">
        <v>1.2999999999999999E-2</v>
      </c>
      <c r="AY1226" s="752">
        <v>0.11600000000000001</v>
      </c>
      <c r="AZ1226" s="752">
        <v>1.8919999999999999</v>
      </c>
      <c r="BA1226" s="752">
        <v>1.2999999999999999E-2</v>
      </c>
      <c r="BB1226" s="752">
        <v>0.11600000000000001</v>
      </c>
      <c r="BC1226" s="752">
        <v>1.8919999999999999</v>
      </c>
      <c r="BD1226" s="752">
        <v>1.2999999999999999E-2</v>
      </c>
      <c r="BE1226" s="752">
        <v>0.11600000000000001</v>
      </c>
      <c r="BF1226" s="731"/>
      <c r="BG1226" s="731"/>
      <c r="BH1226" s="731"/>
      <c r="BI1226" s="731"/>
      <c r="BJ1226" s="731"/>
      <c r="BK1226" s="731"/>
      <c r="BL1226" s="731"/>
      <c r="BM1226" s="731"/>
      <c r="BN1226" s="731"/>
      <c r="BO1226" s="731"/>
      <c r="BP1226" s="731"/>
      <c r="BQ1226" s="731"/>
      <c r="BR1226" s="731"/>
    </row>
    <row r="1227" spans="2:70" ht="16.5" customHeight="1" x14ac:dyDescent="0.3">
      <c r="B1227" s="920"/>
      <c r="E1227" s="738"/>
      <c r="F1227" s="735" t="s">
        <v>721</v>
      </c>
      <c r="G1227" s="753" t="s">
        <v>158</v>
      </c>
      <c r="H1227" s="753" t="s">
        <v>158</v>
      </c>
      <c r="I1227" s="753" t="s">
        <v>158</v>
      </c>
      <c r="J1227" s="753" t="s">
        <v>158</v>
      </c>
      <c r="K1227" s="753" t="s">
        <v>158</v>
      </c>
      <c r="L1227" s="753" t="s">
        <v>158</v>
      </c>
      <c r="M1227" s="753" t="s">
        <v>158</v>
      </c>
      <c r="N1227" s="753" t="s">
        <v>158</v>
      </c>
      <c r="O1227" s="753" t="s">
        <v>158</v>
      </c>
      <c r="P1227" s="753" t="s">
        <v>158</v>
      </c>
      <c r="Q1227" s="753" t="s">
        <v>158</v>
      </c>
      <c r="R1227" s="753" t="s">
        <v>158</v>
      </c>
      <c r="S1227" s="753" t="s">
        <v>158</v>
      </c>
      <c r="T1227" s="753" t="s">
        <v>158</v>
      </c>
      <c r="U1227" s="753" t="s">
        <v>158</v>
      </c>
      <c r="V1227" s="753" t="s">
        <v>158</v>
      </c>
      <c r="W1227" s="753" t="s">
        <v>158</v>
      </c>
      <c r="X1227" s="753" t="s">
        <v>158</v>
      </c>
      <c r="Y1227" s="753" t="s">
        <v>158</v>
      </c>
      <c r="Z1227" s="753" t="s">
        <v>158</v>
      </c>
      <c r="AA1227" s="753" t="s">
        <v>158</v>
      </c>
      <c r="AB1227" s="753" t="s">
        <v>158</v>
      </c>
      <c r="AC1227" s="753" t="s">
        <v>158</v>
      </c>
      <c r="AD1227" s="753" t="s">
        <v>158</v>
      </c>
      <c r="AE1227" s="753" t="s">
        <v>158</v>
      </c>
      <c r="AF1227" s="753" t="s">
        <v>158</v>
      </c>
      <c r="AG1227" s="753" t="s">
        <v>158</v>
      </c>
      <c r="AH1227" s="753" t="s">
        <v>158</v>
      </c>
      <c r="AI1227" s="753" t="s">
        <v>158</v>
      </c>
      <c r="AJ1227" s="753" t="s">
        <v>158</v>
      </c>
      <c r="AK1227" s="753" t="s">
        <v>158</v>
      </c>
      <c r="AL1227" s="753" t="s">
        <v>158</v>
      </c>
      <c r="AM1227" s="753" t="s">
        <v>158</v>
      </c>
      <c r="AN1227" s="753" t="s">
        <v>158</v>
      </c>
      <c r="AO1227" s="753" t="s">
        <v>158</v>
      </c>
      <c r="AP1227" s="753" t="s">
        <v>158</v>
      </c>
      <c r="AQ1227" s="752">
        <v>1.8919999999999999</v>
      </c>
      <c r="AR1227" s="752">
        <v>2.5999999999999999E-2</v>
      </c>
      <c r="AS1227" s="752">
        <v>0.114</v>
      </c>
      <c r="AT1227" s="752">
        <v>1.8919999999999999</v>
      </c>
      <c r="AU1227" s="752">
        <v>2.4E-2</v>
      </c>
      <c r="AV1227" s="752">
        <v>0.114</v>
      </c>
      <c r="AW1227" s="752">
        <v>1.893</v>
      </c>
      <c r="AX1227" s="752">
        <v>2.1999999999999999E-2</v>
      </c>
      <c r="AY1227" s="752">
        <v>0.114</v>
      </c>
      <c r="AZ1227" s="752">
        <v>1.8919999999999999</v>
      </c>
      <c r="BA1227" s="752">
        <v>2.1999999999999999E-2</v>
      </c>
      <c r="BB1227" s="752">
        <v>0.114</v>
      </c>
      <c r="BC1227" s="752">
        <v>1.8919999999999999</v>
      </c>
      <c r="BD1227" s="752">
        <v>2.1999999999999999E-2</v>
      </c>
      <c r="BE1227" s="752">
        <v>0.114</v>
      </c>
      <c r="BF1227" s="731"/>
      <c r="BG1227" s="731"/>
      <c r="BH1227" s="731"/>
      <c r="BI1227" s="731"/>
      <c r="BJ1227" s="731"/>
      <c r="BK1227" s="731"/>
      <c r="BL1227" s="731"/>
      <c r="BM1227" s="731"/>
      <c r="BN1227" s="731"/>
      <c r="BO1227" s="731"/>
      <c r="BP1227" s="731"/>
      <c r="BQ1227" s="731"/>
      <c r="BR1227" s="731"/>
    </row>
    <row r="1228" spans="2:70" ht="16.5" customHeight="1" x14ac:dyDescent="0.3">
      <c r="B1228" s="920"/>
      <c r="E1228" s="734" t="s">
        <v>513</v>
      </c>
      <c r="F1228" s="735" t="s">
        <v>719</v>
      </c>
      <c r="G1228" s="753" t="s">
        <v>158</v>
      </c>
      <c r="H1228" s="753" t="s">
        <v>158</v>
      </c>
      <c r="I1228" s="753" t="s">
        <v>158</v>
      </c>
      <c r="J1228" s="753" t="s">
        <v>158</v>
      </c>
      <c r="K1228" s="753" t="s">
        <v>158</v>
      </c>
      <c r="L1228" s="753" t="s">
        <v>158</v>
      </c>
      <c r="M1228" s="753" t="s">
        <v>158</v>
      </c>
      <c r="N1228" s="753" t="s">
        <v>158</v>
      </c>
      <c r="O1228" s="753" t="s">
        <v>158</v>
      </c>
      <c r="P1228" s="753" t="s">
        <v>158</v>
      </c>
      <c r="Q1228" s="753" t="s">
        <v>158</v>
      </c>
      <c r="R1228" s="753" t="s">
        <v>158</v>
      </c>
      <c r="S1228" s="753" t="s">
        <v>158</v>
      </c>
      <c r="T1228" s="753" t="s">
        <v>158</v>
      </c>
      <c r="U1228" s="753" t="s">
        <v>158</v>
      </c>
      <c r="V1228" s="753" t="s">
        <v>158</v>
      </c>
      <c r="W1228" s="753" t="s">
        <v>158</v>
      </c>
      <c r="X1228" s="753" t="s">
        <v>158</v>
      </c>
      <c r="Y1228" s="753" t="s">
        <v>158</v>
      </c>
      <c r="Z1228" s="753" t="s">
        <v>158</v>
      </c>
      <c r="AA1228" s="753" t="s">
        <v>158</v>
      </c>
      <c r="AB1228" s="753" t="s">
        <v>158</v>
      </c>
      <c r="AC1228" s="753" t="s">
        <v>158</v>
      </c>
      <c r="AD1228" s="753" t="s">
        <v>158</v>
      </c>
      <c r="AE1228" s="753" t="s">
        <v>158</v>
      </c>
      <c r="AF1228" s="753" t="s">
        <v>158</v>
      </c>
      <c r="AG1228" s="753" t="s">
        <v>158</v>
      </c>
      <c r="AH1228" s="753" t="s">
        <v>158</v>
      </c>
      <c r="AI1228" s="753" t="s">
        <v>158</v>
      </c>
      <c r="AJ1228" s="753" t="s">
        <v>158</v>
      </c>
      <c r="AK1228" s="753" t="s">
        <v>158</v>
      </c>
      <c r="AL1228" s="753" t="s">
        <v>158</v>
      </c>
      <c r="AM1228" s="753" t="s">
        <v>158</v>
      </c>
      <c r="AN1228" s="753" t="s">
        <v>158</v>
      </c>
      <c r="AO1228" s="753" t="s">
        <v>158</v>
      </c>
      <c r="AP1228" s="753" t="s">
        <v>158</v>
      </c>
      <c r="AQ1228" s="752">
        <v>0.13700000000000001</v>
      </c>
      <c r="AR1228" s="752">
        <v>3.2000000000000001E-2</v>
      </c>
      <c r="AS1228" s="752">
        <v>0.11600000000000001</v>
      </c>
      <c r="AT1228" s="752">
        <v>0.13600000000000001</v>
      </c>
      <c r="AU1228" s="752">
        <v>2.7E-2</v>
      </c>
      <c r="AV1228" s="752">
        <v>0.11600000000000001</v>
      </c>
      <c r="AW1228" s="752">
        <v>0.13700000000000001</v>
      </c>
      <c r="AX1228" s="752">
        <v>2.5000000000000001E-2</v>
      </c>
      <c r="AY1228" s="752">
        <v>0.11600000000000001</v>
      </c>
      <c r="AZ1228" s="752">
        <v>0.13700000000000001</v>
      </c>
      <c r="BA1228" s="752">
        <v>2.5000000000000001E-2</v>
      </c>
      <c r="BB1228" s="752">
        <v>0.11600000000000001</v>
      </c>
      <c r="BC1228" s="752">
        <v>0.13600000000000001</v>
      </c>
      <c r="BD1228" s="752">
        <v>2.4E-2</v>
      </c>
      <c r="BE1228" s="752">
        <v>0.11600000000000001</v>
      </c>
      <c r="BF1228" s="731"/>
      <c r="BG1228" s="731"/>
      <c r="BH1228" s="731"/>
      <c r="BI1228" s="731"/>
      <c r="BJ1228" s="731"/>
      <c r="BK1228" s="731"/>
      <c r="BL1228" s="731"/>
      <c r="BM1228" s="731"/>
      <c r="BN1228" s="731"/>
      <c r="BO1228" s="731"/>
      <c r="BP1228" s="731"/>
      <c r="BQ1228" s="731"/>
      <c r="BR1228" s="731"/>
    </row>
    <row r="1229" spans="2:70" ht="16.5" customHeight="1" x14ac:dyDescent="0.3">
      <c r="B1229" s="920"/>
      <c r="E1229" s="737"/>
      <c r="F1229" s="735" t="s">
        <v>720</v>
      </c>
      <c r="G1229" s="753" t="s">
        <v>158</v>
      </c>
      <c r="H1229" s="753" t="s">
        <v>158</v>
      </c>
      <c r="I1229" s="753" t="s">
        <v>158</v>
      </c>
      <c r="J1229" s="753" t="s">
        <v>158</v>
      </c>
      <c r="K1229" s="753" t="s">
        <v>158</v>
      </c>
      <c r="L1229" s="753" t="s">
        <v>158</v>
      </c>
      <c r="M1229" s="753" t="s">
        <v>158</v>
      </c>
      <c r="N1229" s="753" t="s">
        <v>158</v>
      </c>
      <c r="O1229" s="753" t="s">
        <v>158</v>
      </c>
      <c r="P1229" s="753" t="s">
        <v>158</v>
      </c>
      <c r="Q1229" s="753" t="s">
        <v>158</v>
      </c>
      <c r="R1229" s="753" t="s">
        <v>158</v>
      </c>
      <c r="S1229" s="753" t="s">
        <v>158</v>
      </c>
      <c r="T1229" s="753" t="s">
        <v>158</v>
      </c>
      <c r="U1229" s="753" t="s">
        <v>158</v>
      </c>
      <c r="V1229" s="753" t="s">
        <v>158</v>
      </c>
      <c r="W1229" s="753" t="s">
        <v>158</v>
      </c>
      <c r="X1229" s="753" t="s">
        <v>158</v>
      </c>
      <c r="Y1229" s="753" t="s">
        <v>158</v>
      </c>
      <c r="Z1229" s="753" t="s">
        <v>158</v>
      </c>
      <c r="AA1229" s="753" t="s">
        <v>158</v>
      </c>
      <c r="AB1229" s="753" t="s">
        <v>158</v>
      </c>
      <c r="AC1229" s="753" t="s">
        <v>158</v>
      </c>
      <c r="AD1229" s="753" t="s">
        <v>158</v>
      </c>
      <c r="AE1229" s="753" t="s">
        <v>158</v>
      </c>
      <c r="AF1229" s="753" t="s">
        <v>158</v>
      </c>
      <c r="AG1229" s="753" t="s">
        <v>158</v>
      </c>
      <c r="AH1229" s="753" t="s">
        <v>158</v>
      </c>
      <c r="AI1229" s="753" t="s">
        <v>158</v>
      </c>
      <c r="AJ1229" s="753" t="s">
        <v>158</v>
      </c>
      <c r="AK1229" s="753" t="s">
        <v>158</v>
      </c>
      <c r="AL1229" s="753" t="s">
        <v>158</v>
      </c>
      <c r="AM1229" s="753" t="s">
        <v>158</v>
      </c>
      <c r="AN1229" s="753" t="s">
        <v>158</v>
      </c>
      <c r="AO1229" s="753" t="s">
        <v>158</v>
      </c>
      <c r="AP1229" s="753" t="s">
        <v>158</v>
      </c>
      <c r="AQ1229" s="752">
        <v>0.13700000000000001</v>
      </c>
      <c r="AR1229" s="752">
        <v>1.4999999999999999E-2</v>
      </c>
      <c r="AS1229" s="752">
        <v>0.11600000000000001</v>
      </c>
      <c r="AT1229" s="752">
        <v>0.13600000000000001</v>
      </c>
      <c r="AU1229" s="752">
        <v>1.4E-2</v>
      </c>
      <c r="AV1229" s="752">
        <v>0.11600000000000001</v>
      </c>
      <c r="AW1229" s="752">
        <v>0.13700000000000001</v>
      </c>
      <c r="AX1229" s="752">
        <v>1.2999999999999999E-2</v>
      </c>
      <c r="AY1229" s="752">
        <v>0.11600000000000001</v>
      </c>
      <c r="AZ1229" s="752">
        <v>0.13700000000000001</v>
      </c>
      <c r="BA1229" s="752">
        <v>1.2999999999999999E-2</v>
      </c>
      <c r="BB1229" s="752">
        <v>0.11600000000000001</v>
      </c>
      <c r="BC1229" s="752">
        <v>0.13600000000000001</v>
      </c>
      <c r="BD1229" s="752">
        <v>1.2999999999999999E-2</v>
      </c>
      <c r="BE1229" s="752">
        <v>0.11600000000000001</v>
      </c>
      <c r="BF1229" s="731"/>
      <c r="BG1229" s="731"/>
      <c r="BH1229" s="731"/>
      <c r="BI1229" s="731"/>
      <c r="BJ1229" s="731"/>
      <c r="BK1229" s="731"/>
      <c r="BL1229" s="731"/>
      <c r="BM1229" s="731"/>
      <c r="BN1229" s="731"/>
      <c r="BO1229" s="731"/>
      <c r="BP1229" s="731"/>
      <c r="BQ1229" s="731"/>
      <c r="BR1229" s="731"/>
    </row>
    <row r="1230" spans="2:70" ht="16.5" customHeight="1" x14ac:dyDescent="0.3">
      <c r="B1230" s="920"/>
      <c r="E1230" s="738"/>
      <c r="F1230" s="735" t="s">
        <v>721</v>
      </c>
      <c r="G1230" s="753" t="s">
        <v>158</v>
      </c>
      <c r="H1230" s="753" t="s">
        <v>158</v>
      </c>
      <c r="I1230" s="753" t="s">
        <v>158</v>
      </c>
      <c r="J1230" s="753" t="s">
        <v>158</v>
      </c>
      <c r="K1230" s="753" t="s">
        <v>158</v>
      </c>
      <c r="L1230" s="753" t="s">
        <v>158</v>
      </c>
      <c r="M1230" s="753" t="s">
        <v>158</v>
      </c>
      <c r="N1230" s="753" t="s">
        <v>158</v>
      </c>
      <c r="O1230" s="753" t="s">
        <v>158</v>
      </c>
      <c r="P1230" s="753" t="s">
        <v>158</v>
      </c>
      <c r="Q1230" s="753" t="s">
        <v>158</v>
      </c>
      <c r="R1230" s="753" t="s">
        <v>158</v>
      </c>
      <c r="S1230" s="753" t="s">
        <v>158</v>
      </c>
      <c r="T1230" s="753" t="s">
        <v>158</v>
      </c>
      <c r="U1230" s="753" t="s">
        <v>158</v>
      </c>
      <c r="V1230" s="753" t="s">
        <v>158</v>
      </c>
      <c r="W1230" s="753" t="s">
        <v>158</v>
      </c>
      <c r="X1230" s="753" t="s">
        <v>158</v>
      </c>
      <c r="Y1230" s="753" t="s">
        <v>158</v>
      </c>
      <c r="Z1230" s="753" t="s">
        <v>158</v>
      </c>
      <c r="AA1230" s="753" t="s">
        <v>158</v>
      </c>
      <c r="AB1230" s="753" t="s">
        <v>158</v>
      </c>
      <c r="AC1230" s="753" t="s">
        <v>158</v>
      </c>
      <c r="AD1230" s="753" t="s">
        <v>158</v>
      </c>
      <c r="AE1230" s="753" t="s">
        <v>158</v>
      </c>
      <c r="AF1230" s="753" t="s">
        <v>158</v>
      </c>
      <c r="AG1230" s="753" t="s">
        <v>158</v>
      </c>
      <c r="AH1230" s="753" t="s">
        <v>158</v>
      </c>
      <c r="AI1230" s="753" t="s">
        <v>158</v>
      </c>
      <c r="AJ1230" s="753" t="s">
        <v>158</v>
      </c>
      <c r="AK1230" s="753" t="s">
        <v>158</v>
      </c>
      <c r="AL1230" s="753" t="s">
        <v>158</v>
      </c>
      <c r="AM1230" s="753" t="s">
        <v>158</v>
      </c>
      <c r="AN1230" s="753" t="s">
        <v>158</v>
      </c>
      <c r="AO1230" s="753" t="s">
        <v>158</v>
      </c>
      <c r="AP1230" s="753" t="s">
        <v>158</v>
      </c>
      <c r="AQ1230" s="752">
        <v>0.13700000000000001</v>
      </c>
      <c r="AR1230" s="752">
        <v>2.5999999999999999E-2</v>
      </c>
      <c r="AS1230" s="752">
        <v>0.114</v>
      </c>
      <c r="AT1230" s="752">
        <v>0.13600000000000001</v>
      </c>
      <c r="AU1230" s="752">
        <v>2.4E-2</v>
      </c>
      <c r="AV1230" s="752">
        <v>0.114</v>
      </c>
      <c r="AW1230" s="752">
        <v>0.13700000000000001</v>
      </c>
      <c r="AX1230" s="752">
        <v>2.1999999999999999E-2</v>
      </c>
      <c r="AY1230" s="752">
        <v>0.114</v>
      </c>
      <c r="AZ1230" s="752">
        <v>0.13700000000000001</v>
      </c>
      <c r="BA1230" s="752">
        <v>2.1999999999999999E-2</v>
      </c>
      <c r="BB1230" s="752">
        <v>0.114</v>
      </c>
      <c r="BC1230" s="752">
        <v>0.13600000000000001</v>
      </c>
      <c r="BD1230" s="752">
        <v>2.1999999999999999E-2</v>
      </c>
      <c r="BE1230" s="752">
        <v>0.114</v>
      </c>
      <c r="BF1230" s="731"/>
      <c r="BG1230" s="731"/>
      <c r="BH1230" s="731"/>
      <c r="BI1230" s="731"/>
      <c r="BJ1230" s="731"/>
      <c r="BK1230" s="731"/>
      <c r="BL1230" s="731"/>
      <c r="BM1230" s="731"/>
      <c r="BN1230" s="731"/>
      <c r="BO1230" s="731"/>
      <c r="BP1230" s="731"/>
      <c r="BQ1230" s="731"/>
      <c r="BR1230" s="731"/>
    </row>
    <row r="1231" spans="2:70" ht="16.5" customHeight="1" x14ac:dyDescent="0.3">
      <c r="B1231" s="920"/>
      <c r="E1231" s="739" t="s">
        <v>327</v>
      </c>
      <c r="F1231" s="735" t="s">
        <v>720</v>
      </c>
      <c r="G1231" s="752">
        <v>2.3820000000000001</v>
      </c>
      <c r="H1231" s="752">
        <v>12.744999999999999</v>
      </c>
      <c r="I1231" s="752">
        <v>1.2999999999999999E-2</v>
      </c>
      <c r="J1231" s="752">
        <v>2.3820000000000001</v>
      </c>
      <c r="K1231" s="752">
        <v>12.657</v>
      </c>
      <c r="L1231" s="752">
        <v>1.2999999999999999E-2</v>
      </c>
      <c r="M1231" s="752">
        <v>2.3820000000000001</v>
      </c>
      <c r="N1231" s="752">
        <v>12.374000000000001</v>
      </c>
      <c r="O1231" s="752">
        <v>1.2999999999999999E-2</v>
      </c>
      <c r="P1231" s="752">
        <v>2.3820000000000001</v>
      </c>
      <c r="Q1231" s="752">
        <v>10.548999999999999</v>
      </c>
      <c r="R1231" s="752">
        <v>1.4E-2</v>
      </c>
      <c r="S1231" s="752">
        <v>2.2890000000000001</v>
      </c>
      <c r="T1231" s="752">
        <v>8.7110000000000003</v>
      </c>
      <c r="U1231" s="752">
        <v>1.4E-2</v>
      </c>
      <c r="V1231" s="752">
        <v>2.2839999999999998</v>
      </c>
      <c r="W1231" s="752">
        <v>6.7830000000000004</v>
      </c>
      <c r="X1231" s="752">
        <v>1.4999999999999999E-2</v>
      </c>
      <c r="Y1231" s="752">
        <v>2.2890000000000001</v>
      </c>
      <c r="Z1231" s="752">
        <v>6.7050000000000001</v>
      </c>
      <c r="AA1231" s="752">
        <v>1.4999999999999999E-2</v>
      </c>
      <c r="AB1231" s="752">
        <v>2.2890000000000001</v>
      </c>
      <c r="AC1231" s="752">
        <v>6.6269999999999998</v>
      </c>
      <c r="AD1231" s="752">
        <v>1.4999999999999999E-2</v>
      </c>
      <c r="AE1231" s="752">
        <v>2.2890000000000001</v>
      </c>
      <c r="AF1231" s="752">
        <v>6.548</v>
      </c>
      <c r="AG1231" s="752">
        <v>1.4999999999999999E-2</v>
      </c>
      <c r="AH1231" s="752">
        <v>2.2789999999999999</v>
      </c>
      <c r="AI1231" s="752">
        <v>6.4790000000000001</v>
      </c>
      <c r="AJ1231" s="752">
        <v>1.4999999999999999E-2</v>
      </c>
      <c r="AK1231" s="752">
        <v>2.2629999999999999</v>
      </c>
      <c r="AL1231" s="752">
        <v>6.4089999999999998</v>
      </c>
      <c r="AM1231" s="752">
        <v>1.4999999999999999E-2</v>
      </c>
      <c r="AN1231" s="752">
        <v>2.2389999999999999</v>
      </c>
      <c r="AO1231" s="752">
        <v>6.3449999999999998</v>
      </c>
      <c r="AP1231" s="752">
        <v>1.4999999999999999E-2</v>
      </c>
      <c r="AQ1231" s="753" t="s">
        <v>158</v>
      </c>
      <c r="AR1231" s="753" t="s">
        <v>158</v>
      </c>
      <c r="AS1231" s="753" t="s">
        <v>158</v>
      </c>
      <c r="AT1231" s="753" t="s">
        <v>158</v>
      </c>
      <c r="AU1231" s="753" t="s">
        <v>158</v>
      </c>
      <c r="AV1231" s="753" t="s">
        <v>158</v>
      </c>
      <c r="AW1231" s="753" t="s">
        <v>158</v>
      </c>
      <c r="AX1231" s="753" t="s">
        <v>158</v>
      </c>
      <c r="AY1231" s="753" t="s">
        <v>158</v>
      </c>
      <c r="AZ1231" s="753" t="s">
        <v>158</v>
      </c>
      <c r="BA1231" s="753" t="s">
        <v>158</v>
      </c>
      <c r="BB1231" s="753" t="s">
        <v>158</v>
      </c>
      <c r="BC1231" s="753" t="s">
        <v>158</v>
      </c>
      <c r="BD1231" s="753" t="s">
        <v>158</v>
      </c>
      <c r="BE1231" s="753" t="s">
        <v>158</v>
      </c>
      <c r="BF1231" s="731"/>
      <c r="BG1231" s="731"/>
      <c r="BH1231" s="731"/>
      <c r="BI1231" s="731"/>
      <c r="BJ1231" s="731"/>
      <c r="BK1231" s="731"/>
      <c r="BL1231" s="731"/>
      <c r="BM1231" s="731"/>
      <c r="BN1231" s="731"/>
      <c r="BO1231" s="731"/>
      <c r="BP1231" s="731"/>
      <c r="BQ1231" s="731"/>
      <c r="BR1231" s="731"/>
    </row>
    <row r="1232" spans="2:70" ht="16.5" customHeight="1" x14ac:dyDescent="0.3">
      <c r="B1232" s="920"/>
      <c r="E1232" s="738"/>
      <c r="F1232" s="735" t="s">
        <v>721</v>
      </c>
      <c r="G1232" s="752">
        <v>2.3820000000000001</v>
      </c>
      <c r="H1232" s="752">
        <v>12.744999999999999</v>
      </c>
      <c r="I1232" s="752">
        <v>1.2999999999999999E-2</v>
      </c>
      <c r="J1232" s="752">
        <v>2.3820000000000001</v>
      </c>
      <c r="K1232" s="752">
        <v>12.744999999999999</v>
      </c>
      <c r="L1232" s="752">
        <v>1.2999999999999999E-2</v>
      </c>
      <c r="M1232" s="752">
        <v>2.3820000000000001</v>
      </c>
      <c r="N1232" s="752">
        <v>12.744999999999999</v>
      </c>
      <c r="O1232" s="752">
        <v>1.2999999999999999E-2</v>
      </c>
      <c r="P1232" s="752">
        <v>2.3820000000000001</v>
      </c>
      <c r="Q1232" s="752">
        <v>12.744999999999999</v>
      </c>
      <c r="R1232" s="752">
        <v>1.2999999999999999E-2</v>
      </c>
      <c r="S1232" s="752">
        <v>2.2890000000000001</v>
      </c>
      <c r="T1232" s="752">
        <v>12.744999999999999</v>
      </c>
      <c r="U1232" s="752">
        <v>1.2999999999999999E-2</v>
      </c>
      <c r="V1232" s="752">
        <v>2.2839999999999998</v>
      </c>
      <c r="W1232" s="752">
        <v>12.744999999999999</v>
      </c>
      <c r="X1232" s="752">
        <v>1.2999999999999999E-2</v>
      </c>
      <c r="Y1232" s="752">
        <v>2.2890000000000001</v>
      </c>
      <c r="Z1232" s="752">
        <v>12.744999999999999</v>
      </c>
      <c r="AA1232" s="752">
        <v>1.2999999999999999E-2</v>
      </c>
      <c r="AB1232" s="752">
        <v>2.2890000000000001</v>
      </c>
      <c r="AC1232" s="752">
        <v>12.744999999999999</v>
      </c>
      <c r="AD1232" s="752">
        <v>1.2999999999999999E-2</v>
      </c>
      <c r="AE1232" s="752">
        <v>2.2890000000000001</v>
      </c>
      <c r="AF1232" s="752">
        <v>12.744999999999999</v>
      </c>
      <c r="AG1232" s="752">
        <v>1.2999999999999999E-2</v>
      </c>
      <c r="AH1232" s="752">
        <v>2.2789999999999999</v>
      </c>
      <c r="AI1232" s="752">
        <v>12.744999999999999</v>
      </c>
      <c r="AJ1232" s="752">
        <v>1.2999999999999999E-2</v>
      </c>
      <c r="AK1232" s="752">
        <v>2.2629999999999999</v>
      </c>
      <c r="AL1232" s="752">
        <v>12.744999999999999</v>
      </c>
      <c r="AM1232" s="752">
        <v>1.2999999999999999E-2</v>
      </c>
      <c r="AN1232" s="752">
        <v>2.2389999999999999</v>
      </c>
      <c r="AO1232" s="752">
        <v>12.744999999999999</v>
      </c>
      <c r="AP1232" s="752">
        <v>1.2999999999999999E-2</v>
      </c>
      <c r="AQ1232" s="753" t="s">
        <v>158</v>
      </c>
      <c r="AR1232" s="753" t="s">
        <v>158</v>
      </c>
      <c r="AS1232" s="753" t="s">
        <v>158</v>
      </c>
      <c r="AT1232" s="753" t="s">
        <v>158</v>
      </c>
      <c r="AU1232" s="753" t="s">
        <v>158</v>
      </c>
      <c r="AV1232" s="753" t="s">
        <v>158</v>
      </c>
      <c r="AW1232" s="753" t="s">
        <v>158</v>
      </c>
      <c r="AX1232" s="753" t="s">
        <v>158</v>
      </c>
      <c r="AY1232" s="753" t="s">
        <v>158</v>
      </c>
      <c r="AZ1232" s="753" t="s">
        <v>158</v>
      </c>
      <c r="BA1232" s="753" t="s">
        <v>158</v>
      </c>
      <c r="BB1232" s="753" t="s">
        <v>158</v>
      </c>
      <c r="BC1232" s="753" t="s">
        <v>158</v>
      </c>
      <c r="BD1232" s="753" t="s">
        <v>158</v>
      </c>
      <c r="BE1232" s="753" t="s">
        <v>158</v>
      </c>
      <c r="BF1232" s="731"/>
      <c r="BG1232" s="731"/>
      <c r="BH1232" s="731"/>
      <c r="BI1232" s="731"/>
      <c r="BJ1232" s="731"/>
      <c r="BK1232" s="731"/>
      <c r="BL1232" s="731"/>
      <c r="BM1232" s="731"/>
      <c r="BN1232" s="731"/>
      <c r="BO1232" s="731"/>
      <c r="BP1232" s="731"/>
      <c r="BQ1232" s="731"/>
      <c r="BR1232" s="731"/>
    </row>
    <row r="1233" spans="1:70" ht="16.5" customHeight="1" x14ac:dyDescent="0.3">
      <c r="B1233" s="920"/>
      <c r="E1233" s="739" t="s">
        <v>510</v>
      </c>
      <c r="F1233" s="735" t="s">
        <v>720</v>
      </c>
      <c r="G1233" s="753" t="s">
        <v>158</v>
      </c>
      <c r="H1233" s="753" t="s">
        <v>158</v>
      </c>
      <c r="I1233" s="753" t="s">
        <v>158</v>
      </c>
      <c r="J1233" s="753" t="s">
        <v>158</v>
      </c>
      <c r="K1233" s="753" t="s">
        <v>158</v>
      </c>
      <c r="L1233" s="753" t="s">
        <v>158</v>
      </c>
      <c r="M1233" s="753" t="s">
        <v>158</v>
      </c>
      <c r="N1233" s="753" t="s">
        <v>158</v>
      </c>
      <c r="O1233" s="753" t="s">
        <v>158</v>
      </c>
      <c r="P1233" s="753" t="s">
        <v>158</v>
      </c>
      <c r="Q1233" s="753" t="s">
        <v>158</v>
      </c>
      <c r="R1233" s="753" t="s">
        <v>158</v>
      </c>
      <c r="S1233" s="753" t="s">
        <v>158</v>
      </c>
      <c r="T1233" s="753" t="s">
        <v>158</v>
      </c>
      <c r="U1233" s="753" t="s">
        <v>158</v>
      </c>
      <c r="V1233" s="753" t="s">
        <v>158</v>
      </c>
      <c r="W1233" s="753" t="s">
        <v>158</v>
      </c>
      <c r="X1233" s="753" t="s">
        <v>158</v>
      </c>
      <c r="Y1233" s="753" t="s">
        <v>158</v>
      </c>
      <c r="Z1233" s="753" t="s">
        <v>158</v>
      </c>
      <c r="AA1233" s="753" t="s">
        <v>158</v>
      </c>
      <c r="AB1233" s="753" t="s">
        <v>158</v>
      </c>
      <c r="AC1233" s="753" t="s">
        <v>158</v>
      </c>
      <c r="AD1233" s="753" t="s">
        <v>158</v>
      </c>
      <c r="AE1233" s="753" t="s">
        <v>158</v>
      </c>
      <c r="AF1233" s="753" t="s">
        <v>158</v>
      </c>
      <c r="AG1233" s="753" t="s">
        <v>158</v>
      </c>
      <c r="AH1233" s="753" t="s">
        <v>158</v>
      </c>
      <c r="AI1233" s="753" t="s">
        <v>158</v>
      </c>
      <c r="AJ1233" s="753" t="s">
        <v>158</v>
      </c>
      <c r="AK1233" s="753" t="s">
        <v>158</v>
      </c>
      <c r="AL1233" s="753" t="s">
        <v>158</v>
      </c>
      <c r="AM1233" s="753" t="s">
        <v>158</v>
      </c>
      <c r="AN1233" s="753" t="s">
        <v>158</v>
      </c>
      <c r="AO1233" s="753" t="s">
        <v>158</v>
      </c>
      <c r="AP1233" s="753" t="s">
        <v>158</v>
      </c>
      <c r="AQ1233" s="752">
        <v>2.2629999999999999</v>
      </c>
      <c r="AR1233" s="752">
        <v>6.3449999999999998</v>
      </c>
      <c r="AS1233" s="752">
        <v>1.4999999999999999E-2</v>
      </c>
      <c r="AT1233" s="752">
        <v>2.2629999999999999</v>
      </c>
      <c r="AU1233" s="752">
        <v>6.35</v>
      </c>
      <c r="AV1233" s="752">
        <v>1.4999999999999999E-2</v>
      </c>
      <c r="AW1233" s="752">
        <v>2.2629999999999999</v>
      </c>
      <c r="AX1233" s="752">
        <v>6.35</v>
      </c>
      <c r="AY1233" s="752">
        <v>1.4999999999999999E-2</v>
      </c>
      <c r="AZ1233" s="752">
        <v>2.2629999999999999</v>
      </c>
      <c r="BA1233" s="752">
        <v>6.35</v>
      </c>
      <c r="BB1233" s="752">
        <v>1.4999999999999999E-2</v>
      </c>
      <c r="BC1233" s="752">
        <v>2.2629999999999999</v>
      </c>
      <c r="BD1233" s="752">
        <v>6.35</v>
      </c>
      <c r="BE1233" s="752">
        <v>1.4999999999999999E-2</v>
      </c>
      <c r="BF1233" s="731"/>
      <c r="BG1233" s="731"/>
      <c r="BH1233" s="731"/>
      <c r="BI1233" s="731"/>
      <c r="BJ1233" s="731"/>
      <c r="BK1233" s="731"/>
      <c r="BL1233" s="731"/>
      <c r="BM1233" s="731"/>
      <c r="BN1233" s="731"/>
      <c r="BO1233" s="731"/>
      <c r="BP1233" s="731"/>
      <c r="BQ1233" s="731"/>
      <c r="BR1233" s="731"/>
    </row>
    <row r="1234" spans="1:70" ht="16.5" customHeight="1" x14ac:dyDescent="0.3">
      <c r="B1234" s="920"/>
      <c r="E1234" s="738"/>
      <c r="F1234" s="735" t="s">
        <v>721</v>
      </c>
      <c r="G1234" s="753" t="s">
        <v>158</v>
      </c>
      <c r="H1234" s="753" t="s">
        <v>158</v>
      </c>
      <c r="I1234" s="753" t="s">
        <v>158</v>
      </c>
      <c r="J1234" s="753" t="s">
        <v>158</v>
      </c>
      <c r="K1234" s="753" t="s">
        <v>158</v>
      </c>
      <c r="L1234" s="753" t="s">
        <v>158</v>
      </c>
      <c r="M1234" s="753" t="s">
        <v>158</v>
      </c>
      <c r="N1234" s="753" t="s">
        <v>158</v>
      </c>
      <c r="O1234" s="753" t="s">
        <v>158</v>
      </c>
      <c r="P1234" s="753" t="s">
        <v>158</v>
      </c>
      <c r="Q1234" s="753" t="s">
        <v>158</v>
      </c>
      <c r="R1234" s="753" t="s">
        <v>158</v>
      </c>
      <c r="S1234" s="753" t="s">
        <v>158</v>
      </c>
      <c r="T1234" s="753" t="s">
        <v>158</v>
      </c>
      <c r="U1234" s="753" t="s">
        <v>158</v>
      </c>
      <c r="V1234" s="753" t="s">
        <v>158</v>
      </c>
      <c r="W1234" s="753" t="s">
        <v>158</v>
      </c>
      <c r="X1234" s="753" t="s">
        <v>158</v>
      </c>
      <c r="Y1234" s="753" t="s">
        <v>158</v>
      </c>
      <c r="Z1234" s="753" t="s">
        <v>158</v>
      </c>
      <c r="AA1234" s="753" t="s">
        <v>158</v>
      </c>
      <c r="AB1234" s="753" t="s">
        <v>158</v>
      </c>
      <c r="AC1234" s="753" t="s">
        <v>158</v>
      </c>
      <c r="AD1234" s="753" t="s">
        <v>158</v>
      </c>
      <c r="AE1234" s="753" t="s">
        <v>158</v>
      </c>
      <c r="AF1234" s="753" t="s">
        <v>158</v>
      </c>
      <c r="AG1234" s="753" t="s">
        <v>158</v>
      </c>
      <c r="AH1234" s="753" t="s">
        <v>158</v>
      </c>
      <c r="AI1234" s="753" t="s">
        <v>158</v>
      </c>
      <c r="AJ1234" s="753" t="s">
        <v>158</v>
      </c>
      <c r="AK1234" s="753" t="s">
        <v>158</v>
      </c>
      <c r="AL1234" s="753" t="s">
        <v>158</v>
      </c>
      <c r="AM1234" s="753" t="s">
        <v>158</v>
      </c>
      <c r="AN1234" s="753" t="s">
        <v>158</v>
      </c>
      <c r="AO1234" s="753" t="s">
        <v>158</v>
      </c>
      <c r="AP1234" s="753" t="s">
        <v>158</v>
      </c>
      <c r="AQ1234" s="752">
        <v>2.2629999999999999</v>
      </c>
      <c r="AR1234" s="752">
        <v>12.744999999999999</v>
      </c>
      <c r="AS1234" s="752">
        <v>1.2999999999999999E-2</v>
      </c>
      <c r="AT1234" s="752">
        <v>2.2629999999999999</v>
      </c>
      <c r="AU1234" s="752">
        <v>12.744999999999999</v>
      </c>
      <c r="AV1234" s="752">
        <v>1.2999999999999999E-2</v>
      </c>
      <c r="AW1234" s="752">
        <v>2.2629999999999999</v>
      </c>
      <c r="AX1234" s="752">
        <v>12.744999999999999</v>
      </c>
      <c r="AY1234" s="752">
        <v>1.2999999999999999E-2</v>
      </c>
      <c r="AZ1234" s="752">
        <v>2.2629999999999999</v>
      </c>
      <c r="BA1234" s="752">
        <v>12.744999999999999</v>
      </c>
      <c r="BB1234" s="752">
        <v>1.2999999999999999E-2</v>
      </c>
      <c r="BC1234" s="752">
        <v>2.2629999999999999</v>
      </c>
      <c r="BD1234" s="752">
        <v>12.744999999999999</v>
      </c>
      <c r="BE1234" s="752">
        <v>1.2999999999999999E-2</v>
      </c>
      <c r="BF1234" s="731"/>
      <c r="BG1234" s="731"/>
      <c r="BH1234" s="731"/>
      <c r="BI1234" s="731"/>
      <c r="BJ1234" s="731"/>
      <c r="BK1234" s="731"/>
      <c r="BL1234" s="731"/>
      <c r="BM1234" s="731"/>
      <c r="BN1234" s="731"/>
      <c r="BO1234" s="731"/>
      <c r="BP1234" s="731"/>
      <c r="BQ1234" s="731"/>
      <c r="BR1234" s="731"/>
    </row>
    <row r="1235" spans="1:70" ht="16.5" customHeight="1" x14ac:dyDescent="0.3">
      <c r="B1235" s="920"/>
      <c r="E1235" s="739" t="s">
        <v>33</v>
      </c>
      <c r="F1235" s="735" t="s">
        <v>720</v>
      </c>
      <c r="G1235" s="753" t="s">
        <v>158</v>
      </c>
      <c r="H1235" s="753" t="s">
        <v>158</v>
      </c>
      <c r="I1235" s="753" t="s">
        <v>158</v>
      </c>
      <c r="J1235" s="753" t="s">
        <v>158</v>
      </c>
      <c r="K1235" s="753" t="s">
        <v>158</v>
      </c>
      <c r="L1235" s="753" t="s">
        <v>158</v>
      </c>
      <c r="M1235" s="753" t="s">
        <v>158</v>
      </c>
      <c r="N1235" s="753" t="s">
        <v>158</v>
      </c>
      <c r="O1235" s="753" t="s">
        <v>158</v>
      </c>
      <c r="P1235" s="753" t="s">
        <v>158</v>
      </c>
      <c r="Q1235" s="753" t="s">
        <v>158</v>
      </c>
      <c r="R1235" s="753" t="s">
        <v>158</v>
      </c>
      <c r="S1235" s="753" t="s">
        <v>158</v>
      </c>
      <c r="T1235" s="753" t="s">
        <v>158</v>
      </c>
      <c r="U1235" s="753" t="s">
        <v>158</v>
      </c>
      <c r="V1235" s="753" t="s">
        <v>158</v>
      </c>
      <c r="W1235" s="753" t="s">
        <v>158</v>
      </c>
      <c r="X1235" s="753" t="s">
        <v>158</v>
      </c>
      <c r="Y1235" s="753" t="s">
        <v>158</v>
      </c>
      <c r="Z1235" s="753" t="s">
        <v>158</v>
      </c>
      <c r="AA1235" s="753" t="s">
        <v>158</v>
      </c>
      <c r="AB1235" s="753" t="s">
        <v>158</v>
      </c>
      <c r="AC1235" s="753" t="s">
        <v>158</v>
      </c>
      <c r="AD1235" s="753" t="s">
        <v>158</v>
      </c>
      <c r="AE1235" s="753" t="s">
        <v>158</v>
      </c>
      <c r="AF1235" s="753" t="s">
        <v>158</v>
      </c>
      <c r="AG1235" s="753" t="s">
        <v>158</v>
      </c>
      <c r="AH1235" s="753" t="s">
        <v>158</v>
      </c>
      <c r="AI1235" s="753" t="s">
        <v>158</v>
      </c>
      <c r="AJ1235" s="753" t="s">
        <v>158</v>
      </c>
      <c r="AK1235" s="753" t="s">
        <v>158</v>
      </c>
      <c r="AL1235" s="753" t="s">
        <v>158</v>
      </c>
      <c r="AM1235" s="753" t="s">
        <v>158</v>
      </c>
      <c r="AN1235" s="753" t="s">
        <v>158</v>
      </c>
      <c r="AO1235" s="753" t="s">
        <v>158</v>
      </c>
      <c r="AP1235" s="753" t="s">
        <v>158</v>
      </c>
      <c r="AQ1235" s="752">
        <v>2.1440000000000001</v>
      </c>
      <c r="AR1235" s="752">
        <v>6.3449999999999998</v>
      </c>
      <c r="AS1235" s="752">
        <v>1.4999999999999999E-2</v>
      </c>
      <c r="AT1235" s="752">
        <v>2.1440000000000001</v>
      </c>
      <c r="AU1235" s="752">
        <v>6.35</v>
      </c>
      <c r="AV1235" s="752">
        <v>1.4999999999999999E-2</v>
      </c>
      <c r="AW1235" s="752">
        <v>2.1440000000000001</v>
      </c>
      <c r="AX1235" s="752">
        <v>6.35</v>
      </c>
      <c r="AY1235" s="752">
        <v>1.4999999999999999E-2</v>
      </c>
      <c r="AZ1235" s="752">
        <v>2.1440000000000001</v>
      </c>
      <c r="BA1235" s="752">
        <v>6.35</v>
      </c>
      <c r="BB1235" s="752">
        <v>1.4999999999999999E-2</v>
      </c>
      <c r="BC1235" s="752">
        <v>2.1440000000000001</v>
      </c>
      <c r="BD1235" s="752">
        <v>6.35</v>
      </c>
      <c r="BE1235" s="752">
        <v>1.4999999999999999E-2</v>
      </c>
      <c r="BF1235" s="731"/>
      <c r="BG1235" s="731"/>
      <c r="BH1235" s="731"/>
      <c r="BI1235" s="731"/>
      <c r="BJ1235" s="731"/>
      <c r="BK1235" s="731"/>
      <c r="BL1235" s="731"/>
      <c r="BM1235" s="731"/>
      <c r="BN1235" s="731"/>
      <c r="BO1235" s="731"/>
      <c r="BP1235" s="731"/>
      <c r="BQ1235" s="731"/>
      <c r="BR1235" s="731"/>
    </row>
    <row r="1236" spans="1:70" ht="16.5" customHeight="1" x14ac:dyDescent="0.3">
      <c r="B1236" s="920"/>
      <c r="E1236" s="738"/>
      <c r="F1236" s="735" t="s">
        <v>721</v>
      </c>
      <c r="G1236" s="753" t="s">
        <v>158</v>
      </c>
      <c r="H1236" s="753" t="s">
        <v>158</v>
      </c>
      <c r="I1236" s="753" t="s">
        <v>158</v>
      </c>
      <c r="J1236" s="753" t="s">
        <v>158</v>
      </c>
      <c r="K1236" s="753" t="s">
        <v>158</v>
      </c>
      <c r="L1236" s="753" t="s">
        <v>158</v>
      </c>
      <c r="M1236" s="753" t="s">
        <v>158</v>
      </c>
      <c r="N1236" s="753" t="s">
        <v>158</v>
      </c>
      <c r="O1236" s="753" t="s">
        <v>158</v>
      </c>
      <c r="P1236" s="753" t="s">
        <v>158</v>
      </c>
      <c r="Q1236" s="753" t="s">
        <v>158</v>
      </c>
      <c r="R1236" s="753" t="s">
        <v>158</v>
      </c>
      <c r="S1236" s="753" t="s">
        <v>158</v>
      </c>
      <c r="T1236" s="753" t="s">
        <v>158</v>
      </c>
      <c r="U1236" s="753" t="s">
        <v>158</v>
      </c>
      <c r="V1236" s="753" t="s">
        <v>158</v>
      </c>
      <c r="W1236" s="753" t="s">
        <v>158</v>
      </c>
      <c r="X1236" s="753" t="s">
        <v>158</v>
      </c>
      <c r="Y1236" s="753" t="s">
        <v>158</v>
      </c>
      <c r="Z1236" s="753" t="s">
        <v>158</v>
      </c>
      <c r="AA1236" s="753" t="s">
        <v>158</v>
      </c>
      <c r="AB1236" s="753" t="s">
        <v>158</v>
      </c>
      <c r="AC1236" s="753" t="s">
        <v>158</v>
      </c>
      <c r="AD1236" s="753" t="s">
        <v>158</v>
      </c>
      <c r="AE1236" s="753" t="s">
        <v>158</v>
      </c>
      <c r="AF1236" s="753" t="s">
        <v>158</v>
      </c>
      <c r="AG1236" s="753" t="s">
        <v>158</v>
      </c>
      <c r="AH1236" s="753" t="s">
        <v>158</v>
      </c>
      <c r="AI1236" s="753" t="s">
        <v>158</v>
      </c>
      <c r="AJ1236" s="753" t="s">
        <v>158</v>
      </c>
      <c r="AK1236" s="753" t="s">
        <v>158</v>
      </c>
      <c r="AL1236" s="753" t="s">
        <v>158</v>
      </c>
      <c r="AM1236" s="753" t="s">
        <v>158</v>
      </c>
      <c r="AN1236" s="753" t="s">
        <v>158</v>
      </c>
      <c r="AO1236" s="753" t="s">
        <v>158</v>
      </c>
      <c r="AP1236" s="753" t="s">
        <v>158</v>
      </c>
      <c r="AQ1236" s="752">
        <v>2.1440000000000001</v>
      </c>
      <c r="AR1236" s="752">
        <v>12.744999999999999</v>
      </c>
      <c r="AS1236" s="752">
        <v>1.2999999999999999E-2</v>
      </c>
      <c r="AT1236" s="752">
        <v>2.1440000000000001</v>
      </c>
      <c r="AU1236" s="752">
        <v>12.744999999999999</v>
      </c>
      <c r="AV1236" s="752">
        <v>1.2999999999999999E-2</v>
      </c>
      <c r="AW1236" s="752">
        <v>2.1440000000000001</v>
      </c>
      <c r="AX1236" s="752">
        <v>12.744999999999999</v>
      </c>
      <c r="AY1236" s="752">
        <v>1.2999999999999999E-2</v>
      </c>
      <c r="AZ1236" s="752">
        <v>2.1440000000000001</v>
      </c>
      <c r="BA1236" s="752">
        <v>12.744999999999999</v>
      </c>
      <c r="BB1236" s="752">
        <v>1.2999999999999999E-2</v>
      </c>
      <c r="BC1236" s="752">
        <v>2.1440000000000001</v>
      </c>
      <c r="BD1236" s="752">
        <v>12.744999999999999</v>
      </c>
      <c r="BE1236" s="752">
        <v>1.2999999999999999E-2</v>
      </c>
      <c r="BF1236" s="731"/>
      <c r="BG1236" s="731"/>
      <c r="BH1236" s="731"/>
      <c r="BI1236" s="731"/>
      <c r="BJ1236" s="731"/>
      <c r="BK1236" s="731"/>
      <c r="BL1236" s="731"/>
      <c r="BM1236" s="731"/>
      <c r="BN1236" s="731"/>
      <c r="BO1236" s="731"/>
      <c r="BP1236" s="731"/>
      <c r="BQ1236" s="731"/>
      <c r="BR1236" s="731"/>
    </row>
    <row r="1237" spans="1:70" ht="16.5" customHeight="1" x14ac:dyDescent="0.3">
      <c r="B1237" s="920"/>
      <c r="E1237" s="739" t="s">
        <v>34</v>
      </c>
      <c r="F1237" s="735" t="s">
        <v>720</v>
      </c>
      <c r="G1237" s="753" t="s">
        <v>158</v>
      </c>
      <c r="H1237" s="753" t="s">
        <v>158</v>
      </c>
      <c r="I1237" s="753" t="s">
        <v>158</v>
      </c>
      <c r="J1237" s="753" t="s">
        <v>158</v>
      </c>
      <c r="K1237" s="753" t="s">
        <v>158</v>
      </c>
      <c r="L1237" s="753" t="s">
        <v>158</v>
      </c>
      <c r="M1237" s="753" t="s">
        <v>158</v>
      </c>
      <c r="N1237" s="753" t="s">
        <v>158</v>
      </c>
      <c r="O1237" s="753" t="s">
        <v>158</v>
      </c>
      <c r="P1237" s="753" t="s">
        <v>158</v>
      </c>
      <c r="Q1237" s="753" t="s">
        <v>158</v>
      </c>
      <c r="R1237" s="753" t="s">
        <v>158</v>
      </c>
      <c r="S1237" s="753" t="s">
        <v>158</v>
      </c>
      <c r="T1237" s="753" t="s">
        <v>158</v>
      </c>
      <c r="U1237" s="753" t="s">
        <v>158</v>
      </c>
      <c r="V1237" s="753" t="s">
        <v>158</v>
      </c>
      <c r="W1237" s="753" t="s">
        <v>158</v>
      </c>
      <c r="X1237" s="753" t="s">
        <v>158</v>
      </c>
      <c r="Y1237" s="753" t="s">
        <v>158</v>
      </c>
      <c r="Z1237" s="753" t="s">
        <v>158</v>
      </c>
      <c r="AA1237" s="753" t="s">
        <v>158</v>
      </c>
      <c r="AB1237" s="753" t="s">
        <v>158</v>
      </c>
      <c r="AC1237" s="753" t="s">
        <v>158</v>
      </c>
      <c r="AD1237" s="753" t="s">
        <v>158</v>
      </c>
      <c r="AE1237" s="753" t="s">
        <v>158</v>
      </c>
      <c r="AF1237" s="753" t="s">
        <v>158</v>
      </c>
      <c r="AG1237" s="753" t="s">
        <v>158</v>
      </c>
      <c r="AH1237" s="753" t="s">
        <v>158</v>
      </c>
      <c r="AI1237" s="753" t="s">
        <v>158</v>
      </c>
      <c r="AJ1237" s="753" t="s">
        <v>158</v>
      </c>
      <c r="AK1237" s="753" t="s">
        <v>158</v>
      </c>
      <c r="AL1237" s="753" t="s">
        <v>158</v>
      </c>
      <c r="AM1237" s="753" t="s">
        <v>158</v>
      </c>
      <c r="AN1237" s="753" t="s">
        <v>158</v>
      </c>
      <c r="AO1237" s="753" t="s">
        <v>158</v>
      </c>
      <c r="AP1237" s="753" t="s">
        <v>158</v>
      </c>
      <c r="AQ1237" s="752">
        <v>0.35699999999999998</v>
      </c>
      <c r="AR1237" s="752">
        <v>6.3449999999999998</v>
      </c>
      <c r="AS1237" s="752">
        <v>1.4999999999999999E-2</v>
      </c>
      <c r="AT1237" s="752">
        <v>0.35699999999999998</v>
      </c>
      <c r="AU1237" s="752">
        <v>6.35</v>
      </c>
      <c r="AV1237" s="752">
        <v>1.4999999999999999E-2</v>
      </c>
      <c r="AW1237" s="752">
        <v>0.35699999999999998</v>
      </c>
      <c r="AX1237" s="752">
        <v>6.35</v>
      </c>
      <c r="AY1237" s="752">
        <v>1.4999999999999999E-2</v>
      </c>
      <c r="AZ1237" s="752">
        <v>0.35699999999999998</v>
      </c>
      <c r="BA1237" s="752">
        <v>6.35</v>
      </c>
      <c r="BB1237" s="752">
        <v>1.4999999999999999E-2</v>
      </c>
      <c r="BC1237" s="752">
        <v>0.35699999999999998</v>
      </c>
      <c r="BD1237" s="752">
        <v>6.35</v>
      </c>
      <c r="BE1237" s="752">
        <v>1.4999999999999999E-2</v>
      </c>
      <c r="BF1237" s="731"/>
      <c r="BG1237" s="731"/>
      <c r="BH1237" s="731"/>
      <c r="BI1237" s="731"/>
      <c r="BJ1237" s="731"/>
      <c r="BK1237" s="731"/>
      <c r="BL1237" s="731"/>
      <c r="BM1237" s="731"/>
      <c r="BN1237" s="731"/>
      <c r="BO1237" s="731"/>
      <c r="BP1237" s="731"/>
      <c r="BQ1237" s="731"/>
      <c r="BR1237" s="731"/>
    </row>
    <row r="1238" spans="1:70" ht="16.5" customHeight="1" x14ac:dyDescent="0.3">
      <c r="B1238" s="920"/>
      <c r="E1238" s="738"/>
      <c r="F1238" s="735" t="s">
        <v>721</v>
      </c>
      <c r="G1238" s="753" t="s">
        <v>158</v>
      </c>
      <c r="H1238" s="753" t="s">
        <v>158</v>
      </c>
      <c r="I1238" s="753" t="s">
        <v>158</v>
      </c>
      <c r="J1238" s="753" t="s">
        <v>158</v>
      </c>
      <c r="K1238" s="753" t="s">
        <v>158</v>
      </c>
      <c r="L1238" s="753" t="s">
        <v>158</v>
      </c>
      <c r="M1238" s="753" t="s">
        <v>158</v>
      </c>
      <c r="N1238" s="753" t="s">
        <v>158</v>
      </c>
      <c r="O1238" s="753" t="s">
        <v>158</v>
      </c>
      <c r="P1238" s="753" t="s">
        <v>158</v>
      </c>
      <c r="Q1238" s="753" t="s">
        <v>158</v>
      </c>
      <c r="R1238" s="753" t="s">
        <v>158</v>
      </c>
      <c r="S1238" s="753" t="s">
        <v>158</v>
      </c>
      <c r="T1238" s="753" t="s">
        <v>158</v>
      </c>
      <c r="U1238" s="753" t="s">
        <v>158</v>
      </c>
      <c r="V1238" s="753" t="s">
        <v>158</v>
      </c>
      <c r="W1238" s="753" t="s">
        <v>158</v>
      </c>
      <c r="X1238" s="753" t="s">
        <v>158</v>
      </c>
      <c r="Y1238" s="753" t="s">
        <v>158</v>
      </c>
      <c r="Z1238" s="753" t="s">
        <v>158</v>
      </c>
      <c r="AA1238" s="753" t="s">
        <v>158</v>
      </c>
      <c r="AB1238" s="753" t="s">
        <v>158</v>
      </c>
      <c r="AC1238" s="753" t="s">
        <v>158</v>
      </c>
      <c r="AD1238" s="753" t="s">
        <v>158</v>
      </c>
      <c r="AE1238" s="753" t="s">
        <v>158</v>
      </c>
      <c r="AF1238" s="753" t="s">
        <v>158</v>
      </c>
      <c r="AG1238" s="753" t="s">
        <v>158</v>
      </c>
      <c r="AH1238" s="753" t="s">
        <v>158</v>
      </c>
      <c r="AI1238" s="753" t="s">
        <v>158</v>
      </c>
      <c r="AJ1238" s="753" t="s">
        <v>158</v>
      </c>
      <c r="AK1238" s="753" t="s">
        <v>158</v>
      </c>
      <c r="AL1238" s="753" t="s">
        <v>158</v>
      </c>
      <c r="AM1238" s="753" t="s">
        <v>158</v>
      </c>
      <c r="AN1238" s="753" t="s">
        <v>158</v>
      </c>
      <c r="AO1238" s="753" t="s">
        <v>158</v>
      </c>
      <c r="AP1238" s="753" t="s">
        <v>158</v>
      </c>
      <c r="AQ1238" s="752">
        <v>0.35699999999999998</v>
      </c>
      <c r="AR1238" s="752">
        <v>12.744999999999999</v>
      </c>
      <c r="AS1238" s="752">
        <v>1.2999999999999999E-2</v>
      </c>
      <c r="AT1238" s="752">
        <v>0.35699999999999998</v>
      </c>
      <c r="AU1238" s="752">
        <v>12.744999999999999</v>
      </c>
      <c r="AV1238" s="752">
        <v>1.2999999999999999E-2</v>
      </c>
      <c r="AW1238" s="752">
        <v>0.35699999999999998</v>
      </c>
      <c r="AX1238" s="752">
        <v>12.744999999999999</v>
      </c>
      <c r="AY1238" s="752">
        <v>1.2999999999999999E-2</v>
      </c>
      <c r="AZ1238" s="752">
        <v>0.35699999999999998</v>
      </c>
      <c r="BA1238" s="752">
        <v>12.744999999999999</v>
      </c>
      <c r="BB1238" s="752">
        <v>1.2999999999999999E-2</v>
      </c>
      <c r="BC1238" s="752">
        <v>0.35699999999999998</v>
      </c>
      <c r="BD1238" s="752">
        <v>12.744999999999999</v>
      </c>
      <c r="BE1238" s="752">
        <v>1.2999999999999999E-2</v>
      </c>
      <c r="BF1238" s="731"/>
      <c r="BG1238" s="731"/>
      <c r="BH1238" s="731"/>
      <c r="BI1238" s="731"/>
      <c r="BJ1238" s="731"/>
      <c r="BK1238" s="731"/>
      <c r="BL1238" s="731"/>
      <c r="BM1238" s="731"/>
      <c r="BN1238" s="731"/>
      <c r="BO1238" s="731"/>
      <c r="BP1238" s="731"/>
      <c r="BQ1238" s="731"/>
      <c r="BR1238" s="731"/>
    </row>
    <row r="1239" spans="1:70" ht="16.5" customHeight="1" x14ac:dyDescent="0.3">
      <c r="B1239" s="920"/>
      <c r="E1239" s="739" t="s">
        <v>535</v>
      </c>
      <c r="F1239" s="735" t="s">
        <v>720</v>
      </c>
      <c r="G1239" s="753" t="s">
        <v>158</v>
      </c>
      <c r="H1239" s="753" t="s">
        <v>158</v>
      </c>
      <c r="I1239" s="753" t="s">
        <v>158</v>
      </c>
      <c r="J1239" s="753" t="s">
        <v>158</v>
      </c>
      <c r="K1239" s="753" t="s">
        <v>158</v>
      </c>
      <c r="L1239" s="753" t="s">
        <v>158</v>
      </c>
      <c r="M1239" s="753" t="s">
        <v>158</v>
      </c>
      <c r="N1239" s="753" t="s">
        <v>158</v>
      </c>
      <c r="O1239" s="753" t="s">
        <v>158</v>
      </c>
      <c r="P1239" s="753" t="s">
        <v>158</v>
      </c>
      <c r="Q1239" s="753" t="s">
        <v>158</v>
      </c>
      <c r="R1239" s="753" t="s">
        <v>158</v>
      </c>
      <c r="S1239" s="753" t="s">
        <v>158</v>
      </c>
      <c r="T1239" s="753" t="s">
        <v>158</v>
      </c>
      <c r="U1239" s="753" t="s">
        <v>158</v>
      </c>
      <c r="V1239" s="753" t="s">
        <v>158</v>
      </c>
      <c r="W1239" s="753" t="s">
        <v>158</v>
      </c>
      <c r="X1239" s="753" t="s">
        <v>158</v>
      </c>
      <c r="Y1239" s="753" t="s">
        <v>158</v>
      </c>
      <c r="Z1239" s="753" t="s">
        <v>158</v>
      </c>
      <c r="AA1239" s="753" t="s">
        <v>158</v>
      </c>
      <c r="AB1239" s="753" t="s">
        <v>158</v>
      </c>
      <c r="AC1239" s="753" t="s">
        <v>158</v>
      </c>
      <c r="AD1239" s="753" t="s">
        <v>158</v>
      </c>
      <c r="AE1239" s="753" t="s">
        <v>158</v>
      </c>
      <c r="AF1239" s="753" t="s">
        <v>158</v>
      </c>
      <c r="AG1239" s="753" t="s">
        <v>158</v>
      </c>
      <c r="AH1239" s="753" t="s">
        <v>158</v>
      </c>
      <c r="AI1239" s="753" t="s">
        <v>158</v>
      </c>
      <c r="AJ1239" s="753" t="s">
        <v>158</v>
      </c>
      <c r="AK1239" s="753" t="s">
        <v>158</v>
      </c>
      <c r="AL1239" s="753" t="s">
        <v>158</v>
      </c>
      <c r="AM1239" s="753" t="s">
        <v>158</v>
      </c>
      <c r="AN1239" s="753" t="s">
        <v>158</v>
      </c>
      <c r="AO1239" s="753" t="s">
        <v>158</v>
      </c>
      <c r="AP1239" s="753" t="s">
        <v>158</v>
      </c>
      <c r="AQ1239" s="752">
        <v>0</v>
      </c>
      <c r="AR1239" s="752">
        <v>6.3449999999999998</v>
      </c>
      <c r="AS1239" s="752">
        <v>1.4999999999999999E-2</v>
      </c>
      <c r="AT1239" s="752">
        <v>0</v>
      </c>
      <c r="AU1239" s="752">
        <v>6.35</v>
      </c>
      <c r="AV1239" s="752">
        <v>1.4999999999999999E-2</v>
      </c>
      <c r="AW1239" s="752">
        <v>0</v>
      </c>
      <c r="AX1239" s="752">
        <v>6.35</v>
      </c>
      <c r="AY1239" s="752">
        <v>1.4999999999999999E-2</v>
      </c>
      <c r="AZ1239" s="752">
        <v>0</v>
      </c>
      <c r="BA1239" s="752">
        <v>6.35</v>
      </c>
      <c r="BB1239" s="752">
        <v>1.4999999999999999E-2</v>
      </c>
      <c r="BC1239" s="752">
        <v>0</v>
      </c>
      <c r="BD1239" s="752">
        <v>6.35</v>
      </c>
      <c r="BE1239" s="752">
        <v>1.4999999999999999E-2</v>
      </c>
      <c r="BF1239" s="731"/>
      <c r="BG1239" s="731"/>
      <c r="BH1239" s="731"/>
      <c r="BI1239" s="731"/>
      <c r="BJ1239" s="731"/>
      <c r="BK1239" s="731"/>
      <c r="BL1239" s="731"/>
      <c r="BM1239" s="731"/>
      <c r="BN1239" s="731"/>
      <c r="BO1239" s="731"/>
      <c r="BP1239" s="731"/>
      <c r="BQ1239" s="731"/>
      <c r="BR1239" s="731"/>
    </row>
    <row r="1240" spans="1:70" ht="16.5" customHeight="1" x14ac:dyDescent="0.3">
      <c r="B1240" s="920"/>
      <c r="E1240" s="738"/>
      <c r="F1240" s="735" t="s">
        <v>721</v>
      </c>
      <c r="G1240" s="753" t="s">
        <v>158</v>
      </c>
      <c r="H1240" s="753" t="s">
        <v>158</v>
      </c>
      <c r="I1240" s="753" t="s">
        <v>158</v>
      </c>
      <c r="J1240" s="753" t="s">
        <v>158</v>
      </c>
      <c r="K1240" s="753" t="s">
        <v>158</v>
      </c>
      <c r="L1240" s="753" t="s">
        <v>158</v>
      </c>
      <c r="M1240" s="753" t="s">
        <v>158</v>
      </c>
      <c r="N1240" s="753" t="s">
        <v>158</v>
      </c>
      <c r="O1240" s="753" t="s">
        <v>158</v>
      </c>
      <c r="P1240" s="753" t="s">
        <v>158</v>
      </c>
      <c r="Q1240" s="753" t="s">
        <v>158</v>
      </c>
      <c r="R1240" s="753" t="s">
        <v>158</v>
      </c>
      <c r="S1240" s="753" t="s">
        <v>158</v>
      </c>
      <c r="T1240" s="753" t="s">
        <v>158</v>
      </c>
      <c r="U1240" s="753" t="s">
        <v>158</v>
      </c>
      <c r="V1240" s="753" t="s">
        <v>158</v>
      </c>
      <c r="W1240" s="753" t="s">
        <v>158</v>
      </c>
      <c r="X1240" s="753" t="s">
        <v>158</v>
      </c>
      <c r="Y1240" s="753" t="s">
        <v>158</v>
      </c>
      <c r="Z1240" s="753" t="s">
        <v>158</v>
      </c>
      <c r="AA1240" s="753" t="s">
        <v>158</v>
      </c>
      <c r="AB1240" s="753" t="s">
        <v>158</v>
      </c>
      <c r="AC1240" s="753" t="s">
        <v>158</v>
      </c>
      <c r="AD1240" s="753" t="s">
        <v>158</v>
      </c>
      <c r="AE1240" s="753" t="s">
        <v>158</v>
      </c>
      <c r="AF1240" s="753" t="s">
        <v>158</v>
      </c>
      <c r="AG1240" s="753" t="s">
        <v>158</v>
      </c>
      <c r="AH1240" s="753" t="s">
        <v>158</v>
      </c>
      <c r="AI1240" s="753" t="s">
        <v>158</v>
      </c>
      <c r="AJ1240" s="753" t="s">
        <v>158</v>
      </c>
      <c r="AK1240" s="753" t="s">
        <v>158</v>
      </c>
      <c r="AL1240" s="753" t="s">
        <v>158</v>
      </c>
      <c r="AM1240" s="753" t="s">
        <v>158</v>
      </c>
      <c r="AN1240" s="753" t="s">
        <v>158</v>
      </c>
      <c r="AO1240" s="753" t="s">
        <v>158</v>
      </c>
      <c r="AP1240" s="753" t="s">
        <v>158</v>
      </c>
      <c r="AQ1240" s="752">
        <v>0</v>
      </c>
      <c r="AR1240" s="752">
        <v>12.744999999999999</v>
      </c>
      <c r="AS1240" s="752">
        <v>1.2999999999999999E-2</v>
      </c>
      <c r="AT1240" s="752">
        <v>0</v>
      </c>
      <c r="AU1240" s="752">
        <v>12.744999999999999</v>
      </c>
      <c r="AV1240" s="752">
        <v>1.2999999999999999E-2</v>
      </c>
      <c r="AW1240" s="752">
        <v>0</v>
      </c>
      <c r="AX1240" s="752">
        <v>12.744999999999999</v>
      </c>
      <c r="AY1240" s="752">
        <v>1.2999999999999999E-2</v>
      </c>
      <c r="AZ1240" s="752">
        <v>0</v>
      </c>
      <c r="BA1240" s="752">
        <v>12.744999999999999</v>
      </c>
      <c r="BB1240" s="752">
        <v>1.2999999999999999E-2</v>
      </c>
      <c r="BC1240" s="752">
        <v>0</v>
      </c>
      <c r="BD1240" s="752">
        <v>12.744999999999999</v>
      </c>
      <c r="BE1240" s="752">
        <v>1.2999999999999999E-2</v>
      </c>
      <c r="BF1240" s="731"/>
      <c r="BG1240" s="731"/>
      <c r="BH1240" s="731"/>
      <c r="BI1240" s="731"/>
      <c r="BJ1240" s="731"/>
      <c r="BK1240" s="731"/>
      <c r="BL1240" s="731"/>
      <c r="BM1240" s="731"/>
      <c r="BN1240" s="731"/>
      <c r="BO1240" s="731"/>
      <c r="BP1240" s="731"/>
      <c r="BQ1240" s="731"/>
      <c r="BR1240" s="731"/>
    </row>
    <row r="1241" spans="1:70" ht="16.5" customHeight="1" x14ac:dyDescent="0.3">
      <c r="B1241" s="920"/>
      <c r="E1241" s="1407" t="s">
        <v>2338</v>
      </c>
      <c r="F1241" s="1400"/>
      <c r="G1241" s="753">
        <v>0.51</v>
      </c>
      <c r="H1241" s="753" t="s">
        <v>158</v>
      </c>
      <c r="I1241" s="753" t="s">
        <v>158</v>
      </c>
      <c r="J1241" s="753">
        <v>0.51</v>
      </c>
      <c r="K1241" s="753" t="s">
        <v>158</v>
      </c>
      <c r="L1241" s="753" t="s">
        <v>158</v>
      </c>
      <c r="M1241" s="753">
        <v>0.51</v>
      </c>
      <c r="N1241" s="753" t="s">
        <v>158</v>
      </c>
      <c r="O1241" s="753" t="s">
        <v>158</v>
      </c>
      <c r="P1241" s="753">
        <v>0.51</v>
      </c>
      <c r="Q1241" s="753" t="s">
        <v>158</v>
      </c>
      <c r="R1241" s="753" t="s">
        <v>158</v>
      </c>
      <c r="S1241" s="753">
        <v>0.51</v>
      </c>
      <c r="T1241" s="753" t="s">
        <v>158</v>
      </c>
      <c r="U1241" s="753" t="s">
        <v>158</v>
      </c>
      <c r="V1241" s="753">
        <v>0.51</v>
      </c>
      <c r="W1241" s="753" t="s">
        <v>158</v>
      </c>
      <c r="X1241" s="753" t="s">
        <v>158</v>
      </c>
      <c r="Y1241" s="753">
        <v>0.51</v>
      </c>
      <c r="Z1241" s="753" t="s">
        <v>158</v>
      </c>
      <c r="AA1241" s="753" t="s">
        <v>158</v>
      </c>
      <c r="AB1241" s="753">
        <v>0.51</v>
      </c>
      <c r="AC1241" s="753" t="s">
        <v>158</v>
      </c>
      <c r="AD1241" s="753" t="s">
        <v>158</v>
      </c>
      <c r="AE1241" s="753">
        <v>0.51</v>
      </c>
      <c r="AF1241" s="753" t="s">
        <v>158</v>
      </c>
      <c r="AG1241" s="753" t="s">
        <v>158</v>
      </c>
      <c r="AH1241" s="753">
        <v>0.51</v>
      </c>
      <c r="AI1241" s="753" t="s">
        <v>158</v>
      </c>
      <c r="AJ1241" s="753" t="s">
        <v>158</v>
      </c>
      <c r="AK1241" s="753">
        <v>0.51</v>
      </c>
      <c r="AL1241" s="753" t="s">
        <v>158</v>
      </c>
      <c r="AM1241" s="753" t="s">
        <v>158</v>
      </c>
      <c r="AN1241" s="753">
        <v>0.51</v>
      </c>
      <c r="AO1241" s="753" t="s">
        <v>158</v>
      </c>
      <c r="AP1241" s="753" t="s">
        <v>158</v>
      </c>
      <c r="AQ1241" s="752">
        <v>0.51</v>
      </c>
      <c r="AR1241" s="753" t="s">
        <v>158</v>
      </c>
      <c r="AS1241" s="753" t="s">
        <v>158</v>
      </c>
      <c r="AT1241" s="752">
        <v>0.51</v>
      </c>
      <c r="AU1241" s="753" t="s">
        <v>158</v>
      </c>
      <c r="AV1241" s="753" t="s">
        <v>158</v>
      </c>
      <c r="AW1241" s="752">
        <v>0.51</v>
      </c>
      <c r="AX1241" s="753" t="s">
        <v>158</v>
      </c>
      <c r="AY1241" s="753" t="s">
        <v>158</v>
      </c>
      <c r="AZ1241" s="752">
        <v>0.51</v>
      </c>
      <c r="BA1241" s="753" t="s">
        <v>158</v>
      </c>
      <c r="BB1241" s="753" t="s">
        <v>158</v>
      </c>
      <c r="BC1241" s="752">
        <v>0.51</v>
      </c>
      <c r="BD1241" s="753" t="s">
        <v>158</v>
      </c>
      <c r="BE1241" s="753" t="s">
        <v>158</v>
      </c>
      <c r="BF1241" s="731"/>
      <c r="BG1241" s="731"/>
      <c r="BH1241" s="731"/>
      <c r="BI1241" s="731"/>
      <c r="BJ1241" s="731"/>
      <c r="BK1241" s="731"/>
      <c r="BL1241" s="731"/>
      <c r="BM1241" s="731"/>
      <c r="BN1241" s="731"/>
      <c r="BO1241" s="731"/>
      <c r="BP1241" s="731"/>
      <c r="BQ1241" s="731"/>
      <c r="BR1241" s="731"/>
    </row>
    <row r="1242" spans="1:70" ht="19.5" customHeight="1" x14ac:dyDescent="0.3">
      <c r="B1242" s="920"/>
      <c r="E1242" s="1970" t="s">
        <v>2475</v>
      </c>
      <c r="F1242" s="1970"/>
      <c r="G1242" s="1970"/>
      <c r="H1242" s="1970"/>
      <c r="I1242" s="1970"/>
      <c r="J1242" s="1970"/>
      <c r="K1242" s="1970"/>
      <c r="L1242" s="1970"/>
      <c r="M1242" s="1970"/>
      <c r="N1242" s="1970"/>
      <c r="O1242" s="1970"/>
      <c r="P1242" s="1970"/>
      <c r="Q1242" s="1970"/>
      <c r="R1242" s="1970"/>
      <c r="S1242" s="1970"/>
      <c r="T1242" s="1970"/>
      <c r="U1242" s="1970"/>
      <c r="V1242" s="1970"/>
      <c r="W1242" s="1970"/>
      <c r="X1242" s="1970"/>
      <c r="Y1242" s="1970"/>
      <c r="Z1242" s="1970"/>
      <c r="AA1242" s="1970"/>
      <c r="AB1242" s="1970"/>
      <c r="AC1242" s="1970"/>
      <c r="AD1242" s="1970"/>
      <c r="AE1242" s="1970"/>
      <c r="AF1242" s="1970"/>
      <c r="AG1242" s="1970"/>
      <c r="AH1242" s="1970"/>
      <c r="AI1242" s="1970"/>
      <c r="AJ1242" s="1970"/>
      <c r="AK1242" s="1970"/>
      <c r="AL1242" s="1970"/>
      <c r="AM1242" s="1970"/>
      <c r="AN1242" s="1970"/>
      <c r="AO1242" s="1970"/>
      <c r="AP1242" s="1970"/>
      <c r="AQ1242" s="1970"/>
      <c r="AR1242" s="1970"/>
      <c r="AS1242" s="1970"/>
      <c r="AT1242" s="1970"/>
      <c r="AU1242" s="1970"/>
      <c r="AV1242" s="1970"/>
      <c r="AW1242" s="1970"/>
      <c r="AX1242" s="1970"/>
      <c r="AY1242" s="1970"/>
      <c r="AZ1242" s="1970"/>
      <c r="BA1242" s="1970"/>
      <c r="BB1242" s="1970"/>
      <c r="BC1242" s="1970"/>
      <c r="BD1242" s="1970"/>
      <c r="BE1242" s="1970"/>
      <c r="BF1242" s="730"/>
      <c r="BG1242" s="730"/>
      <c r="BH1242" s="730"/>
      <c r="BI1242" s="730"/>
      <c r="BJ1242" s="730"/>
      <c r="BK1242" s="730"/>
      <c r="BL1242" s="730"/>
      <c r="BM1242" s="731"/>
      <c r="BN1242" s="731"/>
      <c r="BO1242" s="731"/>
      <c r="BP1242" s="731"/>
      <c r="BQ1242" s="731"/>
      <c r="BR1242" s="731"/>
    </row>
    <row r="1243" spans="1:70" ht="16.5" customHeight="1" x14ac:dyDescent="0.3">
      <c r="B1243" s="920"/>
      <c r="E1243" s="718" t="s">
        <v>2223</v>
      </c>
      <c r="F1243" s="255"/>
      <c r="G1243" s="255"/>
      <c r="H1243" s="255"/>
      <c r="I1243" s="255"/>
      <c r="J1243" s="255"/>
      <c r="K1243" s="255"/>
      <c r="L1243" s="255"/>
      <c r="M1243" s="255"/>
      <c r="N1243" s="255"/>
      <c r="O1243" s="255"/>
      <c r="P1243" s="255"/>
      <c r="Q1243" s="255"/>
      <c r="R1243" s="255"/>
      <c r="S1243" s="255"/>
      <c r="T1243" s="255"/>
      <c r="U1243" s="255"/>
      <c r="V1243" s="255"/>
      <c r="W1243" s="255"/>
      <c r="X1243" s="255"/>
      <c r="Y1243" s="255"/>
      <c r="Z1243" s="255"/>
      <c r="BB1243" s="731"/>
      <c r="BC1243" s="731"/>
      <c r="BD1243" s="731"/>
      <c r="BE1243" s="731"/>
      <c r="BF1243" s="731"/>
      <c r="BG1243" s="731"/>
      <c r="BH1243" s="731"/>
      <c r="BI1243" s="731"/>
      <c r="BJ1243" s="731"/>
      <c r="BK1243" s="731"/>
      <c r="BL1243" s="731"/>
      <c r="BM1243" s="731"/>
      <c r="BN1243" s="731"/>
      <c r="BO1243" s="731"/>
      <c r="BP1243" s="731"/>
      <c r="BQ1243" s="731"/>
      <c r="BR1243" s="731"/>
    </row>
    <row r="1244" spans="1:70" ht="16.5" customHeight="1" x14ac:dyDescent="0.3">
      <c r="B1244" s="920"/>
      <c r="E1244" s="730"/>
      <c r="F1244" s="730"/>
      <c r="G1244" s="730"/>
      <c r="H1244" s="730"/>
      <c r="I1244" s="730"/>
      <c r="J1244" s="730"/>
      <c r="K1244" s="730"/>
      <c r="L1244" s="730"/>
      <c r="M1244" s="730"/>
      <c r="N1244" s="730"/>
      <c r="O1244" s="730"/>
      <c r="P1244" s="730"/>
      <c r="Q1244" s="730"/>
      <c r="R1244" s="730"/>
      <c r="S1244" s="730"/>
      <c r="T1244" s="730"/>
      <c r="U1244" s="730"/>
      <c r="V1244" s="730"/>
      <c r="W1244" s="730"/>
      <c r="X1244" s="730"/>
      <c r="Y1244" s="730"/>
      <c r="Z1244" s="730"/>
      <c r="AA1244" s="730"/>
      <c r="AB1244" s="730"/>
      <c r="AC1244" s="730"/>
      <c r="AD1244" s="730"/>
      <c r="AE1244" s="730"/>
      <c r="AF1244" s="730"/>
      <c r="AG1244" s="730"/>
      <c r="AH1244" s="730"/>
      <c r="AI1244" s="730"/>
      <c r="AJ1244" s="730"/>
      <c r="AK1244" s="730"/>
      <c r="AL1244" s="730"/>
      <c r="AM1244" s="730"/>
      <c r="AN1244" s="730"/>
      <c r="AO1244" s="730"/>
      <c r="AP1244" s="730"/>
      <c r="AQ1244" s="730"/>
    </row>
    <row r="1245" spans="1:70" s="928" customFormat="1" ht="16.5" customHeight="1" x14ac:dyDescent="0.3">
      <c r="A1245" s="367"/>
      <c r="B1245" s="927"/>
      <c r="C1245" s="375"/>
      <c r="D1245" s="375"/>
      <c r="E1245" s="1296" t="s">
        <v>1822</v>
      </c>
      <c r="F1245" s="372"/>
      <c r="G1245" s="372"/>
      <c r="H1245" s="372"/>
      <c r="I1245" s="372"/>
      <c r="J1245" s="372"/>
      <c r="K1245" s="372"/>
      <c r="L1245" s="372"/>
      <c r="U1245" s="372"/>
      <c r="V1245" s="372"/>
      <c r="W1245" s="372"/>
      <c r="X1245" s="372"/>
      <c r="Y1245" s="372"/>
      <c r="Z1245" s="372"/>
      <c r="AA1245" s="372"/>
    </row>
    <row r="1246" spans="1:70" s="928" customFormat="1" ht="16.5" customHeight="1" x14ac:dyDescent="0.3">
      <c r="A1246" s="367"/>
      <c r="B1246" s="927"/>
      <c r="C1246" s="375"/>
      <c r="D1246" s="375"/>
      <c r="E1246" s="372"/>
      <c r="F1246" s="372"/>
      <c r="G1246" s="372"/>
      <c r="H1246" s="372"/>
      <c r="I1246" s="372"/>
      <c r="J1246" s="372"/>
      <c r="K1246" s="372"/>
      <c r="L1246" s="372"/>
      <c r="M1246" s="372"/>
      <c r="N1246" s="372"/>
      <c r="O1246" s="372"/>
      <c r="P1246" s="372"/>
      <c r="Q1246" s="372"/>
      <c r="R1246" s="372"/>
      <c r="S1246" s="372"/>
      <c r="T1246" s="372"/>
      <c r="U1246" s="372"/>
      <c r="V1246" s="372"/>
      <c r="W1246" s="372"/>
      <c r="X1246" s="372"/>
      <c r="Y1246" s="372"/>
      <c r="Z1246" s="372"/>
      <c r="AA1246" s="372"/>
    </row>
    <row r="1247" spans="1:70" s="928" customFormat="1" ht="16.5" customHeight="1" x14ac:dyDescent="0.3">
      <c r="A1247" s="367"/>
      <c r="B1247" s="927"/>
      <c r="C1247" s="375"/>
      <c r="D1247" s="375"/>
      <c r="E1247" s="980" t="s">
        <v>1868</v>
      </c>
      <c r="F1247" s="372"/>
      <c r="G1247" s="372"/>
      <c r="H1247" s="372"/>
      <c r="I1247" s="372"/>
      <c r="J1247" s="372"/>
      <c r="K1247" s="372"/>
      <c r="L1247" s="372"/>
      <c r="M1247" s="372"/>
      <c r="N1247" s="372"/>
      <c r="O1247" s="372"/>
      <c r="P1247" s="372"/>
      <c r="Q1247" s="372"/>
      <c r="R1247" s="372"/>
      <c r="S1247" s="372"/>
      <c r="T1247" s="372"/>
      <c r="U1247" s="372"/>
      <c r="V1247" s="372"/>
      <c r="W1247" s="372"/>
      <c r="X1247" s="372"/>
      <c r="Y1247" s="372"/>
      <c r="Z1247" s="372"/>
      <c r="AA1247" s="372"/>
    </row>
    <row r="1248" spans="1:70" s="928" customFormat="1" ht="16.5" customHeight="1" x14ac:dyDescent="0.3">
      <c r="A1248" s="367"/>
      <c r="B1248" s="927"/>
      <c r="C1248" s="375"/>
      <c r="D1248" s="375"/>
      <c r="E1248" s="372"/>
      <c r="F1248" s="372"/>
      <c r="G1248" s="372"/>
      <c r="H1248" s="372"/>
      <c r="I1248" s="372"/>
      <c r="J1248" s="372"/>
      <c r="K1248" s="372"/>
      <c r="L1248" s="372"/>
      <c r="M1248" s="372"/>
      <c r="N1248" s="372"/>
      <c r="O1248" s="372"/>
      <c r="P1248" s="372"/>
      <c r="Q1248" s="372"/>
      <c r="R1248" s="372"/>
      <c r="S1248" s="372"/>
      <c r="T1248" s="372"/>
      <c r="U1248" s="372"/>
      <c r="V1248" s="372"/>
      <c r="W1248" s="372"/>
      <c r="X1248" s="372"/>
      <c r="Y1248" s="372"/>
      <c r="Z1248" s="372"/>
      <c r="AA1248" s="372"/>
    </row>
    <row r="1249" spans="1:27" s="928" customFormat="1" ht="16.5" customHeight="1" x14ac:dyDescent="0.3">
      <c r="A1249" s="367"/>
      <c r="B1249" s="927"/>
      <c r="C1249" s="375"/>
      <c r="D1249" s="375"/>
      <c r="E1249" s="1941" t="s">
        <v>1476</v>
      </c>
      <c r="F1249" s="1942"/>
      <c r="G1249" s="1932" t="s">
        <v>1477</v>
      </c>
      <c r="H1249" s="1933"/>
      <c r="I1249" s="1933"/>
      <c r="J1249" s="1934"/>
      <c r="K1249" s="1971" t="s">
        <v>1478</v>
      </c>
      <c r="Q1249" s="372"/>
      <c r="R1249" s="372"/>
      <c r="S1249" s="372"/>
      <c r="T1249" s="372"/>
      <c r="U1249" s="372"/>
      <c r="V1249" s="372"/>
      <c r="W1249" s="372"/>
      <c r="X1249" s="372"/>
      <c r="Y1249" s="372"/>
      <c r="Z1249" s="372"/>
      <c r="AA1249" s="372"/>
    </row>
    <row r="1250" spans="1:27" s="928" customFormat="1" ht="16.5" customHeight="1" x14ac:dyDescent="0.3">
      <c r="A1250" s="367"/>
      <c r="B1250" s="927"/>
      <c r="C1250" s="375"/>
      <c r="D1250" s="375"/>
      <c r="E1250" s="1943"/>
      <c r="F1250" s="1944"/>
      <c r="G1250" s="926" t="s">
        <v>1479</v>
      </c>
      <c r="H1250" s="926" t="s">
        <v>1857</v>
      </c>
      <c r="I1250" s="926" t="s">
        <v>1858</v>
      </c>
      <c r="J1250" s="926" t="s">
        <v>1859</v>
      </c>
      <c r="K1250" s="1972"/>
      <c r="Q1250" s="372"/>
      <c r="R1250" s="372"/>
      <c r="S1250" s="372"/>
      <c r="T1250" s="372"/>
      <c r="U1250" s="372"/>
      <c r="V1250" s="372"/>
      <c r="W1250" s="372"/>
      <c r="X1250" s="372"/>
      <c r="Y1250" s="372"/>
      <c r="Z1250" s="372"/>
      <c r="AA1250" s="372"/>
    </row>
    <row r="1251" spans="1:27" s="928" customFormat="1" ht="16.5" customHeight="1" x14ac:dyDescent="0.3">
      <c r="A1251" s="367"/>
      <c r="B1251" s="927"/>
      <c r="C1251" s="375"/>
      <c r="D1251" s="375"/>
      <c r="E1251" s="961" t="s">
        <v>1483</v>
      </c>
      <c r="F1251" s="960"/>
      <c r="G1251" s="959">
        <v>18</v>
      </c>
      <c r="H1251" s="959">
        <v>23</v>
      </c>
      <c r="I1251" s="959">
        <v>27</v>
      </c>
      <c r="J1251" s="959">
        <v>30</v>
      </c>
      <c r="K1251" s="959">
        <v>45</v>
      </c>
      <c r="Q1251" s="372"/>
      <c r="R1251" s="372"/>
      <c r="S1251" s="372"/>
      <c r="T1251" s="372"/>
      <c r="U1251" s="372"/>
      <c r="V1251" s="372"/>
      <c r="W1251" s="372"/>
      <c r="X1251" s="372"/>
      <c r="Y1251" s="372"/>
      <c r="Z1251" s="372"/>
      <c r="AA1251" s="372"/>
    </row>
    <row r="1252" spans="1:27" s="928" customFormat="1" ht="16.5" customHeight="1" x14ac:dyDescent="0.3">
      <c r="A1252" s="367"/>
      <c r="B1252" s="927"/>
      <c r="C1252" s="375"/>
      <c r="D1252" s="375"/>
      <c r="E1252" s="961" t="s">
        <v>1484</v>
      </c>
      <c r="F1252" s="960"/>
      <c r="G1252" s="959">
        <v>18</v>
      </c>
      <c r="H1252" s="959">
        <v>22</v>
      </c>
      <c r="I1252" s="959">
        <v>26</v>
      </c>
      <c r="J1252" s="959">
        <v>30</v>
      </c>
      <c r="K1252" s="959">
        <v>28</v>
      </c>
      <c r="Q1252" s="372"/>
      <c r="R1252" s="372"/>
      <c r="S1252" s="372"/>
      <c r="T1252" s="372"/>
      <c r="U1252" s="372"/>
      <c r="V1252" s="372"/>
      <c r="W1252" s="372"/>
      <c r="X1252" s="372"/>
      <c r="Y1252" s="372"/>
      <c r="Z1252" s="372"/>
      <c r="AA1252" s="372"/>
    </row>
    <row r="1253" spans="1:27" s="928" customFormat="1" ht="16.5" customHeight="1" x14ac:dyDescent="0.3">
      <c r="A1253" s="367"/>
      <c r="B1253" s="927"/>
      <c r="C1253" s="375"/>
      <c r="D1253" s="375"/>
      <c r="E1253" s="961" t="s">
        <v>1485</v>
      </c>
      <c r="F1253" s="960"/>
      <c r="G1253" s="959">
        <v>15</v>
      </c>
      <c r="H1253" s="959">
        <v>19</v>
      </c>
      <c r="I1253" s="959">
        <v>23</v>
      </c>
      <c r="J1253" s="959">
        <v>27</v>
      </c>
      <c r="K1253" s="959">
        <v>26</v>
      </c>
      <c r="V1253" s="372"/>
      <c r="W1253" s="372"/>
      <c r="X1253" s="372"/>
      <c r="Y1253" s="372"/>
      <c r="Z1253" s="372"/>
      <c r="AA1253" s="372"/>
    </row>
    <row r="1254" spans="1:27" s="928" customFormat="1" ht="16.5" customHeight="1" x14ac:dyDescent="0.3">
      <c r="A1254" s="367"/>
      <c r="B1254" s="927"/>
      <c r="C1254" s="375"/>
      <c r="D1254" s="375"/>
      <c r="E1254" s="961" t="s">
        <v>1486</v>
      </c>
      <c r="F1254" s="960"/>
      <c r="G1254" s="959">
        <v>9</v>
      </c>
      <c r="H1254" s="959">
        <v>12</v>
      </c>
      <c r="I1254" s="959">
        <v>15</v>
      </c>
      <c r="J1254" s="959">
        <v>18</v>
      </c>
      <c r="K1254" s="959">
        <v>22</v>
      </c>
      <c r="V1254" s="372"/>
      <c r="W1254" s="372"/>
      <c r="X1254" s="372"/>
      <c r="Y1254" s="372"/>
      <c r="Z1254" s="372"/>
      <c r="AA1254" s="372"/>
    </row>
    <row r="1255" spans="1:27" s="928" customFormat="1" ht="16.5" customHeight="1" x14ac:dyDescent="0.3">
      <c r="A1255" s="367"/>
      <c r="B1255" s="927"/>
      <c r="C1255" s="375"/>
      <c r="D1255" s="375"/>
      <c r="E1255" s="961" t="s">
        <v>1487</v>
      </c>
      <c r="F1255" s="960"/>
      <c r="G1255" s="959">
        <v>12</v>
      </c>
      <c r="H1255" s="959">
        <v>14</v>
      </c>
      <c r="I1255" s="959">
        <v>18</v>
      </c>
      <c r="J1255" s="959">
        <v>20</v>
      </c>
      <c r="K1255" s="959">
        <v>10</v>
      </c>
      <c r="V1255" s="372"/>
      <c r="W1255" s="372"/>
      <c r="X1255" s="372"/>
      <c r="Y1255" s="372"/>
      <c r="Z1255" s="372"/>
      <c r="AA1255" s="372"/>
    </row>
    <row r="1256" spans="1:27" s="928" customFormat="1" ht="16.5" customHeight="1" x14ac:dyDescent="0.3">
      <c r="A1256" s="367"/>
      <c r="B1256" s="927"/>
      <c r="C1256" s="375"/>
      <c r="D1256" s="375"/>
      <c r="E1256" s="961" t="s">
        <v>1488</v>
      </c>
      <c r="F1256" s="960"/>
      <c r="G1256" s="959">
        <v>6</v>
      </c>
      <c r="H1256" s="959">
        <v>7</v>
      </c>
      <c r="I1256" s="959">
        <v>9</v>
      </c>
      <c r="J1256" s="959">
        <v>10</v>
      </c>
      <c r="K1256" s="959">
        <v>13</v>
      </c>
      <c r="Q1256" s="372"/>
      <c r="R1256" s="372"/>
      <c r="S1256" s="372"/>
      <c r="T1256" s="372"/>
      <c r="U1256" s="372"/>
      <c r="V1256" s="372"/>
      <c r="W1256" s="372"/>
      <c r="X1256" s="372"/>
      <c r="Y1256" s="372"/>
      <c r="Z1256" s="372"/>
      <c r="AA1256" s="372"/>
    </row>
    <row r="1257" spans="1:27" s="928" customFormat="1" ht="16.5" customHeight="1" x14ac:dyDescent="0.3">
      <c r="A1257" s="367"/>
      <c r="B1257" s="927"/>
      <c r="C1257" s="375"/>
      <c r="D1257" s="375"/>
      <c r="E1257" s="961" t="s">
        <v>1489</v>
      </c>
      <c r="F1257" s="960"/>
      <c r="G1257" s="959">
        <v>4</v>
      </c>
      <c r="H1257" s="959">
        <v>6</v>
      </c>
      <c r="I1257" s="959">
        <v>8</v>
      </c>
      <c r="J1257" s="959">
        <v>10</v>
      </c>
      <c r="K1257" s="959">
        <v>15</v>
      </c>
      <c r="Q1257" s="372"/>
      <c r="R1257" s="372"/>
      <c r="S1257" s="372"/>
      <c r="T1257" s="372"/>
      <c r="U1257" s="372"/>
      <c r="V1257" s="372"/>
      <c r="W1257" s="372"/>
      <c r="X1257" s="372"/>
      <c r="Y1257" s="372"/>
      <c r="Z1257" s="372"/>
      <c r="AA1257" s="372"/>
    </row>
    <row r="1258" spans="1:27" s="928" customFormat="1" ht="16.5" customHeight="1" x14ac:dyDescent="0.3">
      <c r="A1258" s="367"/>
      <c r="B1258" s="927"/>
      <c r="C1258" s="375"/>
      <c r="D1258" s="375"/>
      <c r="E1258" s="961" t="s">
        <v>1490</v>
      </c>
      <c r="F1258" s="960"/>
      <c r="G1258" s="959">
        <v>6</v>
      </c>
      <c r="H1258" s="959">
        <v>6</v>
      </c>
      <c r="I1258" s="959">
        <v>6</v>
      </c>
      <c r="J1258" s="959">
        <v>6</v>
      </c>
      <c r="K1258" s="959">
        <v>10</v>
      </c>
      <c r="Q1258" s="372"/>
      <c r="R1258" s="372"/>
      <c r="S1258" s="372"/>
      <c r="T1258" s="372"/>
      <c r="U1258" s="372"/>
      <c r="V1258" s="372"/>
      <c r="W1258" s="372"/>
      <c r="X1258" s="372"/>
      <c r="Y1258" s="372"/>
      <c r="Z1258" s="372"/>
      <c r="AA1258" s="372"/>
    </row>
    <row r="1259" spans="1:27" s="928" customFormat="1" ht="16.5" customHeight="1" x14ac:dyDescent="0.3">
      <c r="A1259" s="367"/>
      <c r="B1259" s="927"/>
      <c r="C1259" s="375"/>
      <c r="D1259" s="375"/>
      <c r="E1259" s="961" t="s">
        <v>1491</v>
      </c>
      <c r="F1259" s="960"/>
      <c r="G1259" s="959">
        <v>5</v>
      </c>
      <c r="H1259" s="959">
        <v>5</v>
      </c>
      <c r="I1259" s="959">
        <v>5</v>
      </c>
      <c r="J1259" s="959">
        <v>5</v>
      </c>
      <c r="K1259" s="959">
        <v>5</v>
      </c>
      <c r="Q1259" s="372"/>
      <c r="R1259" s="372"/>
      <c r="S1259" s="372"/>
      <c r="T1259" s="372"/>
      <c r="U1259" s="372"/>
      <c r="V1259" s="372"/>
      <c r="W1259" s="372"/>
      <c r="X1259" s="372"/>
      <c r="Y1259" s="372"/>
      <c r="Z1259" s="372"/>
      <c r="AA1259" s="372"/>
    </row>
    <row r="1260" spans="1:27" s="928" customFormat="1" ht="16.5" customHeight="1" x14ac:dyDescent="0.3">
      <c r="A1260" s="367"/>
      <c r="B1260" s="927"/>
      <c r="C1260" s="375"/>
      <c r="D1260" s="375"/>
      <c r="E1260" s="1955" t="s">
        <v>2070</v>
      </c>
      <c r="F1260" s="1956"/>
      <c r="G1260" s="1956"/>
      <c r="H1260" s="1956"/>
      <c r="I1260" s="1956"/>
      <c r="J1260" s="1956"/>
      <c r="K1260" s="1956"/>
      <c r="L1260" s="1956"/>
      <c r="M1260" s="1956"/>
      <c r="N1260" s="1956"/>
      <c r="O1260" s="1956"/>
      <c r="P1260" s="1956"/>
      <c r="Q1260" s="1956"/>
      <c r="R1260" s="1956"/>
      <c r="S1260" s="1956"/>
      <c r="T1260" s="1956"/>
      <c r="U1260" s="372"/>
      <c r="V1260" s="372"/>
      <c r="W1260" s="372"/>
      <c r="X1260" s="372"/>
      <c r="Y1260" s="372"/>
      <c r="Z1260" s="372"/>
      <c r="AA1260" s="372"/>
    </row>
    <row r="1261" spans="1:27" s="928" customFormat="1" ht="23.25" customHeight="1" x14ac:dyDescent="0.3">
      <c r="A1261" s="367"/>
      <c r="B1261" s="927"/>
      <c r="C1261" s="375"/>
      <c r="D1261" s="375"/>
      <c r="E1261" s="1949" t="s">
        <v>1492</v>
      </c>
      <c r="F1261" s="1949"/>
      <c r="G1261" s="1949"/>
      <c r="H1261" s="1949"/>
      <c r="I1261" s="1949"/>
      <c r="J1261" s="1949"/>
      <c r="K1261" s="1949"/>
      <c r="L1261" s="1949"/>
      <c r="M1261" s="1949"/>
      <c r="N1261" s="1949"/>
      <c r="O1261" s="1949"/>
      <c r="P1261" s="1949"/>
      <c r="Q1261" s="1949"/>
      <c r="R1261" s="1949"/>
      <c r="S1261" s="372"/>
      <c r="T1261" s="372"/>
      <c r="U1261" s="372"/>
      <c r="V1261" s="372"/>
      <c r="W1261" s="372"/>
      <c r="X1261" s="372"/>
      <c r="Y1261" s="372"/>
      <c r="Z1261" s="372"/>
      <c r="AA1261" s="372"/>
    </row>
    <row r="1262" spans="1:27" s="928" customFormat="1" ht="23.25" customHeight="1" x14ac:dyDescent="0.3">
      <c r="A1262" s="367"/>
      <c r="B1262" s="927"/>
      <c r="C1262" s="375"/>
      <c r="D1262" s="375"/>
      <c r="E1262" s="1949"/>
      <c r="F1262" s="1949"/>
      <c r="G1262" s="1949"/>
      <c r="H1262" s="1949"/>
      <c r="I1262" s="1949"/>
      <c r="J1262" s="1949"/>
      <c r="K1262" s="1949"/>
      <c r="L1262" s="1949"/>
      <c r="M1262" s="1949"/>
      <c r="N1262" s="1949"/>
      <c r="O1262" s="1949"/>
      <c r="P1262" s="1949"/>
      <c r="Q1262" s="1949"/>
      <c r="R1262" s="1949"/>
      <c r="S1262" s="372"/>
      <c r="T1262" s="372"/>
      <c r="U1262" s="372"/>
      <c r="V1262" s="372"/>
      <c r="W1262" s="372"/>
      <c r="X1262" s="372"/>
      <c r="Y1262" s="372"/>
      <c r="Z1262" s="372"/>
      <c r="AA1262" s="372"/>
    </row>
    <row r="1263" spans="1:27" s="928" customFormat="1" ht="16.5" customHeight="1" x14ac:dyDescent="0.3">
      <c r="A1263" s="367"/>
      <c r="B1263" s="927"/>
      <c r="C1263" s="375"/>
      <c r="D1263" s="375"/>
      <c r="E1263" s="980" t="s">
        <v>1869</v>
      </c>
      <c r="F1263" s="388"/>
      <c r="G1263" s="388"/>
      <c r="H1263" s="388"/>
      <c r="I1263" s="388"/>
      <c r="J1263" s="388"/>
      <c r="K1263" s="372"/>
      <c r="L1263" s="372"/>
      <c r="M1263" s="372"/>
      <c r="N1263" s="372"/>
      <c r="O1263" s="372"/>
      <c r="P1263" s="372"/>
      <c r="Q1263" s="372"/>
      <c r="R1263" s="372"/>
      <c r="S1263" s="372"/>
      <c r="T1263" s="372"/>
      <c r="U1263" s="372"/>
      <c r="V1263" s="372"/>
      <c r="W1263" s="372"/>
      <c r="X1263" s="372"/>
      <c r="Y1263" s="372"/>
      <c r="Z1263" s="372"/>
      <c r="AA1263" s="372"/>
    </row>
    <row r="1264" spans="1:27" s="928" customFormat="1" ht="16.5" customHeight="1" x14ac:dyDescent="0.3">
      <c r="A1264" s="367"/>
      <c r="B1264" s="927"/>
      <c r="C1264" s="375"/>
      <c r="D1264" s="375"/>
      <c r="E1264" s="388"/>
      <c r="F1264" s="388"/>
      <c r="G1264" s="388"/>
      <c r="H1264" s="388"/>
      <c r="I1264" s="388"/>
      <c r="J1264" s="388"/>
      <c r="K1264" s="372"/>
      <c r="L1264" s="372"/>
      <c r="M1264" s="372"/>
      <c r="N1264" s="372"/>
      <c r="O1264" s="372"/>
      <c r="P1264" s="372"/>
      <c r="Q1264" s="372"/>
      <c r="R1264" s="372"/>
      <c r="S1264" s="372"/>
      <c r="T1264" s="372"/>
      <c r="U1264" s="372"/>
      <c r="V1264" s="372"/>
      <c r="W1264" s="372"/>
      <c r="X1264" s="372"/>
      <c r="Y1264" s="372"/>
      <c r="Z1264" s="372"/>
      <c r="AA1264" s="372"/>
    </row>
    <row r="1265" spans="1:27" s="928" customFormat="1" ht="27.75" customHeight="1" x14ac:dyDescent="0.3">
      <c r="A1265" s="367"/>
      <c r="B1265" s="927"/>
      <c r="C1265" s="375"/>
      <c r="D1265" s="375"/>
      <c r="E1265" s="994" t="s">
        <v>1856</v>
      </c>
      <c r="F1265" s="995"/>
      <c r="G1265" s="1957" t="s">
        <v>1878</v>
      </c>
      <c r="H1265" s="1958"/>
      <c r="I1265" s="1957" t="s">
        <v>1879</v>
      </c>
      <c r="J1265" s="1958"/>
      <c r="L1265" s="372"/>
      <c r="M1265" s="372"/>
      <c r="N1265" s="372"/>
      <c r="O1265" s="372"/>
      <c r="P1265" s="372"/>
      <c r="Q1265" s="372"/>
      <c r="R1265" s="372"/>
      <c r="S1265" s="372"/>
      <c r="T1265" s="372"/>
      <c r="U1265" s="372"/>
      <c r="V1265" s="372"/>
      <c r="W1265" s="372"/>
      <c r="X1265" s="372"/>
      <c r="Y1265" s="372"/>
      <c r="Z1265" s="372"/>
      <c r="AA1265" s="372"/>
    </row>
    <row r="1266" spans="1:27" s="928" customFormat="1" ht="16.5" customHeight="1" x14ac:dyDescent="0.3">
      <c r="A1266" s="367"/>
      <c r="B1266" s="927"/>
      <c r="C1266" s="375"/>
      <c r="D1266" s="375"/>
      <c r="E1266" s="996"/>
      <c r="F1266" s="997"/>
      <c r="G1266" s="962" t="s">
        <v>1623</v>
      </c>
      <c r="H1266" s="962" t="s">
        <v>1880</v>
      </c>
      <c r="I1266" s="962" t="s">
        <v>1881</v>
      </c>
      <c r="J1266" s="962" t="s">
        <v>1880</v>
      </c>
      <c r="R1266" s="372"/>
      <c r="S1266" s="372"/>
      <c r="T1266" s="372"/>
      <c r="U1266" s="372"/>
      <c r="V1266" s="372"/>
      <c r="W1266" s="372"/>
      <c r="X1266" s="372"/>
      <c r="Y1266" s="372"/>
      <c r="Z1266" s="372"/>
      <c r="AA1266" s="372"/>
    </row>
    <row r="1267" spans="1:27" s="928" customFormat="1" ht="16.5" customHeight="1" x14ac:dyDescent="0.3">
      <c r="A1267" s="367"/>
      <c r="B1267" s="927"/>
      <c r="C1267" s="375"/>
      <c r="D1267" s="375"/>
      <c r="E1267" s="961" t="s">
        <v>1901</v>
      </c>
      <c r="F1267" s="960"/>
      <c r="G1267" s="998">
        <v>1.5</v>
      </c>
      <c r="H1267" s="999" t="s">
        <v>1882</v>
      </c>
      <c r="I1267" s="998">
        <v>0.75</v>
      </c>
      <c r="J1267" s="999" t="s">
        <v>1890</v>
      </c>
      <c r="R1267" s="372"/>
      <c r="S1267" s="372"/>
      <c r="T1267" s="372"/>
      <c r="U1267" s="372"/>
      <c r="V1267" s="372"/>
      <c r="W1267" s="372"/>
      <c r="X1267" s="372"/>
      <c r="Y1267" s="372"/>
      <c r="Z1267" s="372"/>
      <c r="AA1267" s="372"/>
    </row>
    <row r="1268" spans="1:27" s="928" customFormat="1" ht="16.5" customHeight="1" x14ac:dyDescent="0.3">
      <c r="A1268" s="367"/>
      <c r="B1268" s="927"/>
      <c r="C1268" s="375"/>
      <c r="D1268" s="375"/>
      <c r="E1268" s="961" t="s">
        <v>1902</v>
      </c>
      <c r="F1268" s="960"/>
      <c r="G1268" s="998">
        <v>6</v>
      </c>
      <c r="H1268" s="999" t="s">
        <v>1883</v>
      </c>
      <c r="I1268" s="998">
        <v>4</v>
      </c>
      <c r="J1268" s="999" t="s">
        <v>1891</v>
      </c>
      <c r="R1268" s="372"/>
      <c r="S1268" s="372"/>
      <c r="T1268" s="372"/>
      <c r="U1268" s="372"/>
      <c r="V1268" s="372"/>
      <c r="W1268" s="372"/>
      <c r="X1268" s="372"/>
      <c r="Y1268" s="372"/>
      <c r="Z1268" s="372"/>
      <c r="AA1268" s="372"/>
    </row>
    <row r="1269" spans="1:27" s="928" customFormat="1" ht="16.5" customHeight="1" x14ac:dyDescent="0.3">
      <c r="A1269" s="367"/>
      <c r="B1269" s="927"/>
      <c r="C1269" s="375"/>
      <c r="D1269" s="375"/>
      <c r="E1269" s="961" t="s">
        <v>1903</v>
      </c>
      <c r="F1269" s="960"/>
      <c r="G1269" s="998">
        <v>7</v>
      </c>
      <c r="H1269" s="999" t="s">
        <v>1884</v>
      </c>
      <c r="I1269" s="998">
        <v>4</v>
      </c>
      <c r="J1269" s="999" t="s">
        <v>1892</v>
      </c>
      <c r="L1269" s="372"/>
      <c r="M1269" s="372"/>
      <c r="N1269" s="372"/>
      <c r="O1269" s="372"/>
      <c r="P1269" s="372"/>
      <c r="Q1269" s="372"/>
      <c r="R1269" s="372"/>
      <c r="S1269" s="372"/>
      <c r="T1269" s="372"/>
      <c r="U1269" s="372"/>
      <c r="V1269" s="372"/>
      <c r="W1269" s="372"/>
      <c r="X1269" s="372"/>
      <c r="Y1269" s="372"/>
      <c r="Z1269" s="372"/>
      <c r="AA1269" s="372"/>
    </row>
    <row r="1270" spans="1:27" s="928" customFormat="1" ht="16.5" customHeight="1" x14ac:dyDescent="0.3">
      <c r="A1270" s="367"/>
      <c r="B1270" s="927"/>
      <c r="C1270" s="375"/>
      <c r="D1270" s="375"/>
      <c r="E1270" s="961" t="s">
        <v>1904</v>
      </c>
      <c r="F1270" s="960"/>
      <c r="G1270" s="998">
        <v>11</v>
      </c>
      <c r="H1270" s="999" t="s">
        <v>1884</v>
      </c>
      <c r="I1270" s="998">
        <v>6</v>
      </c>
      <c r="J1270" s="999" t="s">
        <v>1892</v>
      </c>
      <c r="L1270" s="372"/>
      <c r="M1270" s="372"/>
      <c r="N1270" s="372"/>
      <c r="O1270" s="372"/>
      <c r="P1270" s="372"/>
      <c r="Q1270" s="372"/>
      <c r="R1270" s="372"/>
      <c r="S1270" s="372"/>
      <c r="T1270" s="372"/>
      <c r="U1270" s="372"/>
      <c r="V1270" s="372"/>
      <c r="W1270" s="372"/>
      <c r="X1270" s="372"/>
      <c r="Y1270" s="372"/>
      <c r="Z1270" s="372"/>
      <c r="AA1270" s="372"/>
    </row>
    <row r="1271" spans="1:27" s="928" customFormat="1" ht="16.5" customHeight="1" x14ac:dyDescent="0.3">
      <c r="A1271" s="367"/>
      <c r="B1271" s="927"/>
      <c r="C1271" s="375"/>
      <c r="D1271" s="375"/>
      <c r="E1271" s="961" t="s">
        <v>1905</v>
      </c>
      <c r="F1271" s="960"/>
      <c r="G1271" s="998">
        <v>6.5</v>
      </c>
      <c r="H1271" s="999" t="s">
        <v>1885</v>
      </c>
      <c r="I1271" s="998">
        <v>4.5</v>
      </c>
      <c r="J1271" s="999" t="s">
        <v>1893</v>
      </c>
      <c r="L1271" s="372"/>
      <c r="M1271" s="372"/>
      <c r="N1271" s="372"/>
      <c r="O1271" s="372"/>
      <c r="P1271" s="372"/>
      <c r="Q1271" s="372"/>
      <c r="R1271" s="372"/>
      <c r="S1271" s="372"/>
      <c r="T1271" s="372"/>
      <c r="U1271" s="372"/>
      <c r="V1271" s="372"/>
      <c r="W1271" s="372"/>
      <c r="X1271" s="372"/>
      <c r="Y1271" s="372"/>
      <c r="Z1271" s="372"/>
      <c r="AA1271" s="372"/>
    </row>
    <row r="1272" spans="1:27" s="928" customFormat="1" ht="16.5" customHeight="1" x14ac:dyDescent="0.3">
      <c r="A1272" s="367"/>
      <c r="B1272" s="927"/>
      <c r="C1272" s="375"/>
      <c r="D1272" s="375"/>
      <c r="E1272" s="961" t="s">
        <v>1906</v>
      </c>
      <c r="F1272" s="960"/>
      <c r="G1272" s="998">
        <v>7</v>
      </c>
      <c r="H1272" s="999" t="s">
        <v>1885</v>
      </c>
      <c r="I1272" s="998">
        <v>5</v>
      </c>
      <c r="J1272" s="999" t="s">
        <v>1893</v>
      </c>
      <c r="L1272" s="372"/>
      <c r="M1272" s="372"/>
      <c r="N1272" s="372"/>
      <c r="O1272" s="372"/>
      <c r="P1272" s="372"/>
      <c r="Q1272" s="372"/>
      <c r="R1272" s="372"/>
      <c r="S1272" s="372"/>
      <c r="T1272" s="372"/>
      <c r="U1272" s="372"/>
      <c r="V1272" s="372"/>
      <c r="W1272" s="372"/>
      <c r="X1272" s="372"/>
      <c r="Y1272" s="372"/>
      <c r="Z1272" s="372"/>
      <c r="AA1272" s="372"/>
    </row>
    <row r="1273" spans="1:27" s="928" customFormat="1" ht="16.5" customHeight="1" x14ac:dyDescent="0.3">
      <c r="A1273" s="367"/>
      <c r="B1273" s="927"/>
      <c r="C1273" s="375"/>
      <c r="D1273" s="375"/>
      <c r="E1273" s="961" t="s">
        <v>1907</v>
      </c>
      <c r="F1273" s="960"/>
      <c r="G1273" s="998">
        <v>6.5</v>
      </c>
      <c r="H1273" s="999" t="s">
        <v>1886</v>
      </c>
      <c r="I1273" s="998">
        <v>5</v>
      </c>
      <c r="J1273" s="999" t="s">
        <v>1894</v>
      </c>
      <c r="L1273" s="372"/>
      <c r="M1273" s="372"/>
      <c r="N1273" s="372"/>
      <c r="O1273" s="372"/>
      <c r="P1273" s="372"/>
      <c r="Q1273" s="372"/>
      <c r="R1273" s="372"/>
      <c r="S1273" s="372"/>
      <c r="T1273" s="372"/>
      <c r="U1273" s="372"/>
      <c r="V1273" s="372"/>
      <c r="W1273" s="372"/>
      <c r="X1273" s="372"/>
      <c r="Y1273" s="372"/>
      <c r="Z1273" s="372"/>
      <c r="AA1273" s="372"/>
    </row>
    <row r="1274" spans="1:27" s="928" customFormat="1" ht="16.5" customHeight="1" x14ac:dyDescent="0.3">
      <c r="A1274" s="367"/>
      <c r="B1274" s="927"/>
      <c r="C1274" s="375"/>
      <c r="D1274" s="375"/>
      <c r="E1274" s="961" t="s">
        <v>1908</v>
      </c>
      <c r="F1274" s="960"/>
      <c r="G1274" s="998">
        <v>4.5</v>
      </c>
      <c r="H1274" s="999" t="s">
        <v>1885</v>
      </c>
      <c r="I1274" s="998">
        <v>3.5</v>
      </c>
      <c r="J1274" s="999" t="s">
        <v>1893</v>
      </c>
      <c r="L1274" s="372"/>
      <c r="M1274" s="372"/>
      <c r="N1274" s="372"/>
      <c r="O1274" s="372"/>
      <c r="P1274" s="372"/>
      <c r="Q1274" s="372"/>
      <c r="R1274" s="372"/>
      <c r="S1274" s="372"/>
      <c r="T1274" s="372"/>
      <c r="U1274" s="372"/>
      <c r="V1274" s="372"/>
      <c r="W1274" s="372"/>
      <c r="X1274" s="372"/>
      <c r="Y1274" s="372"/>
      <c r="Z1274" s="372"/>
      <c r="AA1274" s="372"/>
    </row>
    <row r="1275" spans="1:27" s="928" customFormat="1" ht="16.5" customHeight="1" x14ac:dyDescent="0.3">
      <c r="A1275" s="367"/>
      <c r="B1275" s="927"/>
      <c r="C1275" s="375"/>
      <c r="D1275" s="375"/>
      <c r="E1275" s="961" t="s">
        <v>1909</v>
      </c>
      <c r="F1275" s="960"/>
      <c r="G1275" s="998">
        <v>4.5</v>
      </c>
      <c r="H1275" s="999" t="s">
        <v>1885</v>
      </c>
      <c r="I1275" s="998">
        <v>3.5</v>
      </c>
      <c r="J1275" s="999" t="s">
        <v>1893</v>
      </c>
      <c r="L1275" s="372"/>
      <c r="M1275" s="372"/>
      <c r="N1275" s="372"/>
      <c r="O1275" s="372"/>
      <c r="P1275" s="372"/>
      <c r="Q1275" s="372"/>
      <c r="R1275" s="372"/>
      <c r="S1275" s="372"/>
      <c r="T1275" s="372"/>
      <c r="U1275" s="372"/>
      <c r="V1275" s="372"/>
      <c r="W1275" s="372"/>
      <c r="X1275" s="372"/>
      <c r="Y1275" s="372"/>
      <c r="Z1275" s="372"/>
      <c r="AA1275" s="372"/>
    </row>
    <row r="1276" spans="1:27" s="928" customFormat="1" ht="16.5" customHeight="1" x14ac:dyDescent="0.3">
      <c r="A1276" s="367"/>
      <c r="B1276" s="927"/>
      <c r="C1276" s="375"/>
      <c r="D1276" s="375"/>
      <c r="E1276" s="961" t="s">
        <v>1910</v>
      </c>
      <c r="F1276" s="960"/>
      <c r="G1276" s="998">
        <v>5</v>
      </c>
      <c r="H1276" s="999" t="s">
        <v>1887</v>
      </c>
      <c r="I1276" s="998">
        <v>4</v>
      </c>
      <c r="J1276" s="999" t="s">
        <v>1895</v>
      </c>
      <c r="L1276" s="372"/>
      <c r="M1276" s="372"/>
      <c r="N1276" s="372"/>
      <c r="O1276" s="372"/>
      <c r="P1276" s="372"/>
      <c r="Q1276" s="372"/>
      <c r="R1276" s="372"/>
      <c r="S1276" s="372"/>
      <c r="T1276" s="372"/>
      <c r="U1276" s="372"/>
      <c r="V1276" s="372"/>
      <c r="W1276" s="372"/>
      <c r="X1276" s="372"/>
      <c r="Y1276" s="372"/>
      <c r="Z1276" s="372"/>
      <c r="AA1276" s="372"/>
    </row>
    <row r="1277" spans="1:27" s="928" customFormat="1" ht="16.5" customHeight="1" x14ac:dyDescent="0.3">
      <c r="A1277" s="367"/>
      <c r="B1277" s="927"/>
      <c r="C1277" s="375"/>
      <c r="D1277" s="375"/>
      <c r="E1277" s="961" t="s">
        <v>1911</v>
      </c>
      <c r="F1277" s="960"/>
      <c r="G1277" s="998">
        <v>1.1000000000000001</v>
      </c>
      <c r="H1277" s="999" t="s">
        <v>1888</v>
      </c>
      <c r="I1277" s="998">
        <v>0.75</v>
      </c>
      <c r="J1277" s="999" t="s">
        <v>1896</v>
      </c>
      <c r="L1277" s="372"/>
      <c r="M1277" s="372"/>
      <c r="N1277" s="372"/>
      <c r="O1277" s="372"/>
      <c r="P1277" s="372"/>
      <c r="Q1277" s="372"/>
      <c r="R1277" s="372"/>
      <c r="S1277" s="372"/>
      <c r="T1277" s="372"/>
      <c r="U1277" s="372"/>
      <c r="V1277" s="372"/>
      <c r="W1277" s="372"/>
      <c r="X1277" s="372"/>
      <c r="Y1277" s="372"/>
      <c r="Z1277" s="372"/>
      <c r="AA1277" s="372"/>
    </row>
    <row r="1278" spans="1:27" s="928" customFormat="1" ht="16.5" customHeight="1" x14ac:dyDescent="0.3">
      <c r="A1278" s="367"/>
      <c r="B1278" s="927"/>
      <c r="C1278" s="375"/>
      <c r="D1278" s="375"/>
      <c r="E1278" s="961" t="s">
        <v>1912</v>
      </c>
      <c r="F1278" s="960"/>
      <c r="G1278" s="998">
        <v>4</v>
      </c>
      <c r="H1278" s="999" t="s">
        <v>1887</v>
      </c>
      <c r="I1278" s="998">
        <v>2</v>
      </c>
      <c r="J1278" s="999" t="s">
        <v>1895</v>
      </c>
      <c r="L1278" s="372"/>
      <c r="M1278" s="372"/>
      <c r="N1278" s="372"/>
      <c r="O1278" s="372"/>
      <c r="P1278" s="372"/>
      <c r="Q1278" s="372"/>
      <c r="R1278" s="372"/>
      <c r="S1278" s="372"/>
      <c r="T1278" s="372"/>
      <c r="U1278" s="372"/>
      <c r="V1278" s="372"/>
      <c r="W1278" s="372"/>
      <c r="X1278" s="372"/>
      <c r="Y1278" s="372"/>
      <c r="Z1278" s="372"/>
      <c r="AA1278" s="372"/>
    </row>
    <row r="1279" spans="1:27" s="928" customFormat="1" ht="16.5" customHeight="1" x14ac:dyDescent="0.3">
      <c r="A1279" s="367"/>
      <c r="B1279" s="927"/>
      <c r="C1279" s="375"/>
      <c r="D1279" s="375"/>
      <c r="E1279" s="961" t="s">
        <v>1913</v>
      </c>
      <c r="F1279" s="960"/>
      <c r="G1279" s="998">
        <v>7</v>
      </c>
      <c r="H1279" s="999" t="s">
        <v>1889</v>
      </c>
      <c r="I1279" s="998">
        <v>5</v>
      </c>
      <c r="J1279" s="999" t="s">
        <v>1897</v>
      </c>
      <c r="L1279" s="372"/>
      <c r="M1279" s="372"/>
      <c r="N1279" s="372"/>
      <c r="O1279" s="372"/>
      <c r="P1279" s="372"/>
      <c r="Q1279" s="372"/>
      <c r="R1279" s="372"/>
      <c r="S1279" s="372"/>
      <c r="T1279" s="372"/>
      <c r="U1279" s="372"/>
      <c r="V1279" s="372"/>
      <c r="W1279" s="372"/>
      <c r="X1279" s="372"/>
      <c r="Y1279" s="372"/>
      <c r="Z1279" s="372"/>
      <c r="AA1279" s="372"/>
    </row>
    <row r="1280" spans="1:27" s="928" customFormat="1" ht="16.5" customHeight="1" x14ac:dyDescent="0.3">
      <c r="A1280" s="367"/>
      <c r="B1280" s="927"/>
      <c r="C1280" s="375"/>
      <c r="D1280" s="375"/>
      <c r="E1280" s="1955" t="s">
        <v>2070</v>
      </c>
      <c r="F1280" s="1956"/>
      <c r="G1280" s="1956"/>
      <c r="H1280" s="1956"/>
      <c r="I1280" s="1956"/>
      <c r="J1280" s="1956"/>
      <c r="K1280" s="1956"/>
      <c r="L1280" s="1956"/>
      <c r="M1280" s="1956"/>
      <c r="N1280" s="1956"/>
      <c r="O1280" s="1956"/>
      <c r="P1280" s="1956"/>
      <c r="Q1280" s="1956"/>
      <c r="R1280" s="1956"/>
      <c r="S1280" s="1956"/>
      <c r="T1280" s="1956"/>
      <c r="U1280" s="372"/>
      <c r="V1280" s="372"/>
      <c r="W1280" s="372"/>
      <c r="X1280" s="372"/>
      <c r="Y1280" s="372"/>
      <c r="Z1280" s="372"/>
      <c r="AA1280" s="372"/>
    </row>
    <row r="1281" spans="1:27" s="928" customFormat="1" ht="54" customHeight="1" x14ac:dyDescent="0.3">
      <c r="A1281" s="367"/>
      <c r="B1281" s="927"/>
      <c r="C1281" s="375"/>
      <c r="D1281" s="375"/>
      <c r="E1281" s="1948" t="s">
        <v>2014</v>
      </c>
      <c r="F1281" s="1948"/>
      <c r="G1281" s="1948"/>
      <c r="H1281" s="1948"/>
      <c r="I1281" s="1948"/>
      <c r="J1281" s="1948"/>
      <c r="K1281" s="1948"/>
      <c r="L1281" s="1948"/>
      <c r="M1281" s="1948"/>
      <c r="N1281" s="1948"/>
      <c r="O1281" s="1948"/>
      <c r="P1281" s="1948"/>
      <c r="Q1281" s="1948"/>
      <c r="R1281" s="1948"/>
      <c r="S1281" s="1948"/>
      <c r="T1281" s="372"/>
      <c r="U1281" s="372"/>
      <c r="V1281" s="372"/>
      <c r="W1281" s="372"/>
      <c r="X1281" s="372"/>
      <c r="Y1281" s="372"/>
      <c r="Z1281" s="372"/>
      <c r="AA1281" s="372"/>
    </row>
    <row r="1282" spans="1:27" s="928" customFormat="1" ht="16.5" customHeight="1" x14ac:dyDescent="0.3">
      <c r="A1282" s="367"/>
      <c r="B1282" s="927"/>
      <c r="C1282" s="375"/>
      <c r="D1282" s="375"/>
      <c r="E1282" s="1000" t="s">
        <v>1900</v>
      </c>
      <c r="F1282" s="963"/>
      <c r="G1282" s="963"/>
      <c r="H1282" s="963"/>
      <c r="I1282" s="963"/>
      <c r="J1282" s="963"/>
      <c r="K1282" s="963"/>
      <c r="L1282" s="963"/>
      <c r="M1282" s="963"/>
      <c r="N1282" s="963"/>
      <c r="O1282" s="963"/>
      <c r="P1282" s="963"/>
      <c r="Q1282" s="963"/>
      <c r="R1282" s="963"/>
      <c r="S1282" s="963"/>
      <c r="T1282" s="372"/>
      <c r="U1282" s="372"/>
      <c r="V1282" s="372"/>
      <c r="W1282" s="372"/>
      <c r="X1282" s="372"/>
      <c r="Y1282" s="372"/>
      <c r="Z1282" s="372"/>
      <c r="AA1282" s="372"/>
    </row>
    <row r="1283" spans="1:27" s="928" customFormat="1" ht="16.5" customHeight="1" x14ac:dyDescent="0.3">
      <c r="A1283" s="367"/>
      <c r="B1283" s="927"/>
      <c r="C1283" s="375"/>
      <c r="D1283" s="375"/>
      <c r="E1283" s="1953" t="s">
        <v>1898</v>
      </c>
      <c r="F1283" s="1953"/>
      <c r="G1283" s="1953"/>
      <c r="H1283" s="1953"/>
      <c r="I1283" s="1953"/>
      <c r="J1283" s="1953"/>
      <c r="K1283" s="1953"/>
      <c r="L1283" s="1953"/>
      <c r="M1283" s="1953"/>
      <c r="N1283" s="963"/>
      <c r="O1283" s="963"/>
      <c r="P1283" s="963"/>
      <c r="Q1283" s="963"/>
      <c r="R1283" s="963"/>
      <c r="S1283" s="963"/>
      <c r="T1283" s="372"/>
      <c r="U1283" s="372"/>
      <c r="V1283" s="372"/>
      <c r="W1283" s="372"/>
      <c r="X1283" s="372"/>
      <c r="Y1283" s="372"/>
      <c r="Z1283" s="372"/>
      <c r="AA1283" s="372"/>
    </row>
    <row r="1284" spans="1:27" s="928" customFormat="1" ht="16.5" customHeight="1" x14ac:dyDescent="0.3">
      <c r="A1284" s="367"/>
      <c r="B1284" s="927"/>
      <c r="C1284" s="375"/>
      <c r="D1284" s="375"/>
      <c r="E1284" s="1953" t="s">
        <v>1899</v>
      </c>
      <c r="F1284" s="1953"/>
      <c r="G1284" s="1953"/>
      <c r="H1284" s="1953"/>
      <c r="I1284" s="1953"/>
      <c r="J1284" s="1953"/>
      <c r="K1284" s="1953"/>
      <c r="L1284" s="1953"/>
      <c r="M1284" s="1953"/>
      <c r="N1284" s="963"/>
      <c r="O1284" s="963"/>
      <c r="P1284" s="963"/>
      <c r="Q1284" s="963"/>
      <c r="R1284" s="963"/>
      <c r="S1284" s="963"/>
      <c r="T1284" s="372"/>
      <c r="U1284" s="372"/>
      <c r="V1284" s="372"/>
      <c r="W1284" s="372"/>
      <c r="X1284" s="372"/>
      <c r="Y1284" s="372"/>
      <c r="Z1284" s="372"/>
      <c r="AA1284" s="372"/>
    </row>
    <row r="1285" spans="1:27" s="928" customFormat="1" ht="16.5" customHeight="1" x14ac:dyDescent="0.3">
      <c r="A1285" s="367"/>
      <c r="B1285" s="927"/>
      <c r="C1285" s="375"/>
      <c r="D1285" s="375"/>
      <c r="E1285" s="980"/>
      <c r="F1285" s="388"/>
      <c r="G1285" s="388"/>
      <c r="H1285" s="388"/>
      <c r="I1285" s="388"/>
      <c r="J1285" s="388"/>
      <c r="K1285" s="372"/>
      <c r="L1285" s="372"/>
      <c r="M1285" s="372"/>
      <c r="N1285" s="372"/>
      <c r="O1285" s="372"/>
      <c r="P1285" s="372"/>
      <c r="Q1285" s="372"/>
      <c r="R1285" s="372"/>
      <c r="S1285" s="372"/>
      <c r="T1285" s="372"/>
      <c r="U1285" s="372"/>
      <c r="V1285" s="372"/>
      <c r="W1285" s="372"/>
      <c r="X1285" s="372"/>
      <c r="Y1285" s="372"/>
      <c r="Z1285" s="372"/>
      <c r="AA1285" s="372"/>
    </row>
    <row r="1286" spans="1:27" s="928" customFormat="1" ht="16.5" customHeight="1" x14ac:dyDescent="0.3">
      <c r="A1286" s="367"/>
      <c r="B1286" s="927"/>
      <c r="C1286" s="375"/>
      <c r="D1286" s="375"/>
      <c r="E1286" s="980" t="s">
        <v>1819</v>
      </c>
      <c r="F1286" s="388"/>
      <c r="G1286" s="388"/>
      <c r="H1286" s="388"/>
      <c r="I1286" s="388"/>
      <c r="J1286" s="388"/>
      <c r="K1286" s="372"/>
      <c r="L1286" s="372"/>
      <c r="M1286" s="372"/>
      <c r="N1286" s="372"/>
      <c r="O1286" s="372"/>
      <c r="P1286" s="372"/>
      <c r="Q1286" s="372"/>
      <c r="R1286" s="372"/>
      <c r="S1286" s="372"/>
      <c r="T1286" s="372"/>
      <c r="U1286" s="372"/>
      <c r="V1286" s="372"/>
      <c r="W1286" s="372"/>
      <c r="X1286" s="372"/>
      <c r="Y1286" s="372"/>
      <c r="Z1286" s="372"/>
      <c r="AA1286" s="372"/>
    </row>
    <row r="1287" spans="1:27" s="928" customFormat="1" ht="16.5" customHeight="1" x14ac:dyDescent="0.3">
      <c r="A1287" s="367"/>
      <c r="B1287" s="927"/>
      <c r="C1287" s="375"/>
      <c r="D1287" s="375"/>
      <c r="E1287" s="388"/>
      <c r="F1287" s="388"/>
      <c r="G1287" s="388"/>
      <c r="H1287" s="388"/>
      <c r="I1287" s="388"/>
      <c r="J1287" s="388"/>
      <c r="K1287" s="372"/>
      <c r="L1287" s="372"/>
      <c r="M1287" s="372"/>
      <c r="N1287" s="372"/>
      <c r="O1287" s="372"/>
      <c r="P1287" s="372"/>
      <c r="Q1287" s="372"/>
      <c r="R1287" s="372"/>
      <c r="S1287" s="372"/>
      <c r="T1287" s="372"/>
      <c r="U1287" s="372"/>
      <c r="V1287" s="372"/>
      <c r="W1287" s="372"/>
      <c r="X1287" s="372"/>
      <c r="Y1287" s="372"/>
      <c r="Z1287" s="372"/>
      <c r="AA1287" s="372"/>
    </row>
    <row r="1288" spans="1:27" s="928" customFormat="1" ht="16.5" customHeight="1" x14ac:dyDescent="0.3">
      <c r="A1288" s="367"/>
      <c r="B1288" s="927"/>
      <c r="C1288" s="375"/>
      <c r="D1288" s="375"/>
      <c r="E1288" s="1947" t="s">
        <v>715</v>
      </c>
      <c r="F1288" s="1947"/>
      <c r="G1288" s="1940" t="s">
        <v>1914</v>
      </c>
      <c r="H1288" s="1940"/>
      <c r="I1288" s="1940"/>
      <c r="J1288" s="1940" t="s">
        <v>1915</v>
      </c>
      <c r="K1288" s="1940"/>
      <c r="L1288" s="1940"/>
      <c r="S1288" s="372"/>
      <c r="T1288" s="372"/>
      <c r="U1288" s="372"/>
      <c r="V1288" s="372"/>
      <c r="W1288" s="372"/>
      <c r="X1288" s="372"/>
      <c r="Y1288" s="372"/>
      <c r="Z1288" s="372"/>
      <c r="AA1288" s="372"/>
    </row>
    <row r="1289" spans="1:27" s="928" customFormat="1" ht="16.5" customHeight="1" x14ac:dyDescent="0.3">
      <c r="A1289" s="367"/>
      <c r="B1289" s="927"/>
      <c r="C1289" s="375"/>
      <c r="D1289" s="375"/>
      <c r="E1289" s="1947"/>
      <c r="F1289" s="1947"/>
      <c r="G1289" s="951" t="s">
        <v>1623</v>
      </c>
      <c r="H1289" s="1940" t="s">
        <v>1371</v>
      </c>
      <c r="I1289" s="1940"/>
      <c r="J1289" s="951" t="s">
        <v>1623</v>
      </c>
      <c r="K1289" s="1940" t="s">
        <v>1371</v>
      </c>
      <c r="L1289" s="1940"/>
      <c r="S1289" s="372"/>
      <c r="T1289" s="372"/>
      <c r="U1289" s="372"/>
      <c r="V1289" s="372"/>
      <c r="W1289" s="372"/>
      <c r="X1289" s="372"/>
      <c r="Y1289" s="372"/>
      <c r="Z1289" s="372"/>
      <c r="AA1289" s="372"/>
    </row>
    <row r="1290" spans="1:27" s="928" customFormat="1" ht="29.25" customHeight="1" x14ac:dyDescent="0.3">
      <c r="A1290" s="367"/>
      <c r="B1290" s="927"/>
      <c r="C1290" s="375"/>
      <c r="D1290" s="375"/>
      <c r="E1290" s="949" t="s">
        <v>1511</v>
      </c>
      <c r="F1290" s="946"/>
      <c r="G1290" s="1155">
        <v>15</v>
      </c>
      <c r="H1290" s="1939" t="s">
        <v>1916</v>
      </c>
      <c r="I1290" s="1939"/>
      <c r="J1290" s="1156">
        <v>9</v>
      </c>
      <c r="K1290" s="1939" t="s">
        <v>1917</v>
      </c>
      <c r="L1290" s="1939"/>
      <c r="S1290" s="372"/>
      <c r="T1290" s="372"/>
      <c r="U1290" s="372"/>
      <c r="V1290" s="372"/>
      <c r="W1290" s="372"/>
      <c r="X1290" s="372"/>
      <c r="Y1290" s="372"/>
      <c r="Z1290" s="372"/>
      <c r="AA1290" s="372"/>
    </row>
    <row r="1291" spans="1:27" s="928" customFormat="1" ht="29.25" customHeight="1" x14ac:dyDescent="0.3">
      <c r="A1291" s="367"/>
      <c r="B1291" s="927"/>
      <c r="C1291" s="375"/>
      <c r="D1291" s="375"/>
      <c r="E1291" s="949" t="s">
        <v>1512</v>
      </c>
      <c r="F1291" s="946"/>
      <c r="G1291" s="1155">
        <v>20</v>
      </c>
      <c r="H1291" s="1939" t="s">
        <v>1918</v>
      </c>
      <c r="I1291" s="1939"/>
      <c r="J1291" s="1156">
        <v>12</v>
      </c>
      <c r="K1291" s="1939" t="s">
        <v>1919</v>
      </c>
      <c r="L1291" s="1939"/>
      <c r="M1291" s="372"/>
      <c r="N1291" s="372"/>
      <c r="O1291" s="372"/>
      <c r="P1291" s="372"/>
      <c r="Q1291" s="372"/>
      <c r="R1291" s="372"/>
      <c r="S1291" s="372"/>
      <c r="T1291" s="372"/>
      <c r="U1291" s="372"/>
      <c r="V1291" s="372"/>
      <c r="W1291" s="372"/>
      <c r="X1291" s="372"/>
      <c r="Y1291" s="372"/>
      <c r="Z1291" s="372"/>
      <c r="AA1291" s="372"/>
    </row>
    <row r="1292" spans="1:27" s="928" customFormat="1" ht="29.25" customHeight="1" x14ac:dyDescent="0.3">
      <c r="A1292" s="367"/>
      <c r="B1292" s="927"/>
      <c r="C1292" s="375"/>
      <c r="D1292" s="375"/>
      <c r="E1292" s="949" t="s">
        <v>1513</v>
      </c>
      <c r="F1292" s="946"/>
      <c r="G1292" s="1155">
        <v>8</v>
      </c>
      <c r="H1292" s="1939" t="s">
        <v>1916</v>
      </c>
      <c r="I1292" s="1939"/>
      <c r="J1292" s="1156">
        <v>4</v>
      </c>
      <c r="K1292" s="1939" t="s">
        <v>1917</v>
      </c>
      <c r="L1292" s="1939"/>
      <c r="M1292" s="372"/>
      <c r="N1292" s="372"/>
      <c r="O1292" s="372"/>
      <c r="P1292" s="372"/>
      <c r="Q1292" s="372"/>
      <c r="R1292" s="372"/>
      <c r="S1292" s="372"/>
      <c r="T1292" s="372"/>
      <c r="U1292" s="372"/>
      <c r="V1292" s="372"/>
      <c r="W1292" s="372"/>
      <c r="X1292" s="372"/>
      <c r="Y1292" s="372"/>
      <c r="Z1292" s="372"/>
      <c r="AA1292" s="372"/>
    </row>
    <row r="1293" spans="1:27" s="928" customFormat="1" ht="29.25" customHeight="1" x14ac:dyDescent="0.3">
      <c r="A1293" s="367"/>
      <c r="B1293" s="927"/>
      <c r="C1293" s="375"/>
      <c r="D1293" s="375"/>
      <c r="E1293" s="949" t="s">
        <v>1978</v>
      </c>
      <c r="F1293" s="946"/>
      <c r="G1293" s="1155">
        <v>12</v>
      </c>
      <c r="H1293" s="1939" t="s">
        <v>1920</v>
      </c>
      <c r="I1293" s="1939"/>
      <c r="J1293" s="1156">
        <v>10</v>
      </c>
      <c r="K1293" s="1939" t="s">
        <v>1926</v>
      </c>
      <c r="L1293" s="1939"/>
      <c r="M1293" s="372"/>
      <c r="N1293" s="372"/>
      <c r="O1293" s="372"/>
      <c r="P1293" s="372"/>
      <c r="Q1293" s="372"/>
      <c r="R1293" s="372"/>
      <c r="S1293" s="372"/>
      <c r="T1293" s="372"/>
      <c r="U1293" s="372"/>
      <c r="V1293" s="372"/>
      <c r="W1293" s="372"/>
      <c r="X1293" s="372"/>
      <c r="Y1293" s="372"/>
      <c r="Z1293" s="372"/>
      <c r="AA1293" s="372"/>
    </row>
    <row r="1294" spans="1:27" s="928" customFormat="1" ht="29.25" customHeight="1" x14ac:dyDescent="0.3">
      <c r="A1294" s="367"/>
      <c r="B1294" s="927"/>
      <c r="C1294" s="375"/>
      <c r="D1294" s="375"/>
      <c r="E1294" s="949" t="s">
        <v>1979</v>
      </c>
      <c r="F1294" s="946"/>
      <c r="G1294" s="1155">
        <v>9</v>
      </c>
      <c r="H1294" s="1939" t="s">
        <v>1920</v>
      </c>
      <c r="I1294" s="1939"/>
      <c r="J1294" s="1156">
        <v>7</v>
      </c>
      <c r="K1294" s="1939" t="s">
        <v>1921</v>
      </c>
      <c r="L1294" s="1939"/>
      <c r="M1294" s="372"/>
      <c r="N1294" s="372"/>
      <c r="O1294" s="372"/>
      <c r="P1294" s="372"/>
      <c r="Q1294" s="372"/>
      <c r="R1294" s="372"/>
      <c r="S1294" s="372"/>
      <c r="T1294" s="372"/>
      <c r="U1294" s="372"/>
      <c r="V1294" s="372"/>
      <c r="W1294" s="372"/>
      <c r="X1294" s="372"/>
      <c r="Y1294" s="372"/>
      <c r="Z1294" s="372"/>
      <c r="AA1294" s="372"/>
    </row>
    <row r="1295" spans="1:27" s="928" customFormat="1" ht="29.25" customHeight="1" x14ac:dyDescent="0.3">
      <c r="A1295" s="367"/>
      <c r="B1295" s="927"/>
      <c r="C1295" s="375"/>
      <c r="D1295" s="375"/>
      <c r="E1295" s="949" t="s">
        <v>1980</v>
      </c>
      <c r="F1295" s="946"/>
      <c r="G1295" s="1155">
        <v>11</v>
      </c>
      <c r="H1295" s="1939" t="s">
        <v>1922</v>
      </c>
      <c r="I1295" s="1939"/>
      <c r="J1295" s="1156">
        <v>8</v>
      </c>
      <c r="K1295" s="1939" t="s">
        <v>1923</v>
      </c>
      <c r="L1295" s="1939"/>
      <c r="M1295" s="372"/>
      <c r="N1295" s="372"/>
      <c r="O1295" s="372"/>
      <c r="P1295" s="372"/>
      <c r="Q1295" s="372"/>
      <c r="R1295" s="372"/>
      <c r="S1295" s="372"/>
      <c r="T1295" s="372"/>
      <c r="U1295" s="372"/>
      <c r="V1295" s="372"/>
      <c r="W1295" s="372"/>
      <c r="X1295" s="372"/>
      <c r="Y1295" s="372"/>
      <c r="Z1295" s="372"/>
      <c r="AA1295" s="372"/>
    </row>
    <row r="1296" spans="1:27" s="928" customFormat="1" ht="29.25" customHeight="1" x14ac:dyDescent="0.3">
      <c r="A1296" s="367"/>
      <c r="B1296" s="927"/>
      <c r="C1296" s="375"/>
      <c r="D1296" s="375"/>
      <c r="E1296" s="949" t="s">
        <v>1514</v>
      </c>
      <c r="F1296" s="946"/>
      <c r="G1296" s="1155">
        <v>33</v>
      </c>
      <c r="H1296" s="1939" t="s">
        <v>1918</v>
      </c>
      <c r="I1296" s="1939"/>
      <c r="J1296" s="1156">
        <v>25</v>
      </c>
      <c r="K1296" s="1939" t="s">
        <v>1919</v>
      </c>
      <c r="L1296" s="1939"/>
      <c r="M1296" s="372"/>
      <c r="N1296" s="372"/>
      <c r="O1296" s="372"/>
      <c r="P1296" s="372"/>
      <c r="Q1296" s="372"/>
      <c r="R1296" s="372"/>
      <c r="S1296" s="372"/>
      <c r="T1296" s="372"/>
      <c r="U1296" s="372"/>
      <c r="V1296" s="372"/>
      <c r="W1296" s="372"/>
      <c r="X1296" s="372"/>
      <c r="Y1296" s="372"/>
      <c r="Z1296" s="372"/>
      <c r="AA1296" s="372"/>
    </row>
    <row r="1297" spans="1:27" s="928" customFormat="1" ht="29.25" customHeight="1" x14ac:dyDescent="0.3">
      <c r="A1297" s="367"/>
      <c r="B1297" s="927"/>
      <c r="C1297" s="375"/>
      <c r="D1297" s="375"/>
      <c r="E1297" s="949" t="s">
        <v>1515</v>
      </c>
      <c r="F1297" s="946"/>
      <c r="G1297" s="1155">
        <v>7.5</v>
      </c>
      <c r="H1297" s="1939" t="s">
        <v>1924</v>
      </c>
      <c r="I1297" s="1939"/>
      <c r="J1297" s="1156">
        <v>6</v>
      </c>
      <c r="K1297" s="1939" t="s">
        <v>1925</v>
      </c>
      <c r="L1297" s="1939"/>
      <c r="M1297" s="372"/>
      <c r="N1297" s="372"/>
      <c r="O1297" s="372"/>
      <c r="P1297" s="372"/>
      <c r="Q1297" s="372"/>
      <c r="R1297" s="372"/>
      <c r="S1297" s="372"/>
      <c r="T1297" s="372"/>
      <c r="U1297" s="372"/>
      <c r="V1297" s="372"/>
      <c r="W1297" s="372"/>
      <c r="X1297" s="372"/>
      <c r="Y1297" s="372"/>
      <c r="Z1297" s="372"/>
      <c r="AA1297" s="372"/>
    </row>
    <row r="1298" spans="1:27" s="928" customFormat="1" ht="29.25" customHeight="1" x14ac:dyDescent="0.3">
      <c r="A1298" s="367"/>
      <c r="B1298" s="927"/>
      <c r="C1298" s="375"/>
      <c r="D1298" s="375"/>
      <c r="E1298" s="949" t="s">
        <v>1981</v>
      </c>
      <c r="F1298" s="946"/>
      <c r="G1298" s="1155">
        <v>7.5</v>
      </c>
      <c r="H1298" s="1939" t="s">
        <v>1924</v>
      </c>
      <c r="I1298" s="1939"/>
      <c r="J1298" s="1156">
        <v>6</v>
      </c>
      <c r="K1298" s="1939" t="s">
        <v>1925</v>
      </c>
      <c r="L1298" s="1939"/>
      <c r="M1298" s="372"/>
      <c r="N1298" s="372"/>
      <c r="O1298" s="372"/>
      <c r="P1298" s="372"/>
      <c r="Q1298" s="372"/>
      <c r="R1298" s="372"/>
      <c r="S1298" s="372"/>
      <c r="T1298" s="372"/>
      <c r="U1298" s="372"/>
      <c r="V1298" s="372"/>
      <c r="W1298" s="372"/>
      <c r="X1298" s="372"/>
      <c r="Y1298" s="372"/>
      <c r="Z1298" s="372"/>
      <c r="AA1298" s="372"/>
    </row>
    <row r="1299" spans="1:27" s="928" customFormat="1" ht="29.25" customHeight="1" x14ac:dyDescent="0.3">
      <c r="A1299" s="367"/>
      <c r="B1299" s="927"/>
      <c r="C1299" s="375"/>
      <c r="D1299" s="375"/>
      <c r="E1299" s="949" t="s">
        <v>1516</v>
      </c>
      <c r="F1299" s="946"/>
      <c r="G1299" s="1155">
        <v>7</v>
      </c>
      <c r="H1299" s="1939" t="s">
        <v>1924</v>
      </c>
      <c r="I1299" s="1939"/>
      <c r="J1299" s="1156">
        <v>6</v>
      </c>
      <c r="K1299" s="1939" t="s">
        <v>1925</v>
      </c>
      <c r="L1299" s="1939"/>
      <c r="M1299" s="372"/>
      <c r="N1299" s="372"/>
      <c r="O1299" s="372"/>
      <c r="P1299" s="372"/>
      <c r="Q1299" s="372"/>
      <c r="R1299" s="372"/>
      <c r="S1299" s="372"/>
      <c r="T1299" s="372"/>
      <c r="U1299" s="372"/>
      <c r="V1299" s="372"/>
      <c r="W1299" s="372"/>
      <c r="X1299" s="372"/>
      <c r="Y1299" s="372"/>
      <c r="Z1299" s="372"/>
      <c r="AA1299" s="372"/>
    </row>
    <row r="1300" spans="1:27" s="928" customFormat="1" ht="29.25" customHeight="1" x14ac:dyDescent="0.3">
      <c r="A1300" s="367"/>
      <c r="B1300" s="927"/>
      <c r="C1300" s="375"/>
      <c r="D1300" s="375"/>
      <c r="E1300" s="949" t="s">
        <v>1517</v>
      </c>
      <c r="F1300" s="946"/>
      <c r="G1300" s="1155">
        <v>4</v>
      </c>
      <c r="H1300" s="1939" t="s">
        <v>1924</v>
      </c>
      <c r="I1300" s="1939"/>
      <c r="J1300" s="1156">
        <v>1</v>
      </c>
      <c r="K1300" s="1939" t="s">
        <v>1925</v>
      </c>
      <c r="L1300" s="1939"/>
      <c r="M1300" s="372"/>
      <c r="N1300" s="372"/>
      <c r="O1300" s="372"/>
      <c r="P1300" s="372"/>
      <c r="Q1300" s="372"/>
      <c r="R1300" s="372"/>
      <c r="S1300" s="372"/>
      <c r="T1300" s="372"/>
      <c r="U1300" s="372"/>
      <c r="V1300" s="372"/>
      <c r="W1300" s="372"/>
      <c r="X1300" s="372"/>
      <c r="Y1300" s="372"/>
      <c r="Z1300" s="372"/>
      <c r="AA1300" s="372"/>
    </row>
    <row r="1301" spans="1:27" s="928" customFormat="1" ht="29.25" customHeight="1" x14ac:dyDescent="0.3">
      <c r="A1301" s="367"/>
      <c r="B1301" s="927"/>
      <c r="C1301" s="375"/>
      <c r="D1301" s="375"/>
      <c r="E1301" s="949" t="s">
        <v>1518</v>
      </c>
      <c r="F1301" s="946"/>
      <c r="G1301" s="1155">
        <v>10</v>
      </c>
      <c r="H1301" s="1939" t="s">
        <v>1924</v>
      </c>
      <c r="I1301" s="1939"/>
      <c r="J1301" s="1156">
        <v>5.5</v>
      </c>
      <c r="K1301" s="1939" t="s">
        <v>1925</v>
      </c>
      <c r="L1301" s="1939"/>
      <c r="M1301" s="372"/>
      <c r="N1301" s="372"/>
      <c r="O1301" s="372"/>
      <c r="P1301" s="372"/>
      <c r="Q1301" s="372"/>
      <c r="R1301" s="372"/>
      <c r="S1301" s="372"/>
      <c r="T1301" s="372"/>
      <c r="U1301" s="372"/>
      <c r="V1301" s="372"/>
      <c r="W1301" s="372"/>
      <c r="X1301" s="372"/>
      <c r="Y1301" s="372"/>
      <c r="Z1301" s="372"/>
      <c r="AA1301" s="372"/>
    </row>
    <row r="1302" spans="1:27" s="928" customFormat="1" ht="29.25" customHeight="1" x14ac:dyDescent="0.3">
      <c r="A1302" s="367"/>
      <c r="B1302" s="927"/>
      <c r="C1302" s="375"/>
      <c r="D1302" s="375"/>
      <c r="E1302" s="949" t="s">
        <v>1519</v>
      </c>
      <c r="F1302" s="946"/>
      <c r="G1302" s="1155">
        <v>1.2</v>
      </c>
      <c r="H1302" s="1939" t="s">
        <v>1918</v>
      </c>
      <c r="I1302" s="1939"/>
      <c r="J1302" s="1156">
        <v>0.8</v>
      </c>
      <c r="K1302" s="1939" t="s">
        <v>1919</v>
      </c>
      <c r="L1302" s="1939"/>
      <c r="S1302" s="372"/>
      <c r="T1302" s="372"/>
      <c r="U1302" s="372"/>
      <c r="V1302" s="372"/>
      <c r="W1302" s="372"/>
      <c r="X1302" s="372"/>
      <c r="Y1302" s="372"/>
      <c r="Z1302" s="372"/>
      <c r="AA1302" s="372"/>
    </row>
    <row r="1303" spans="1:27" s="928" customFormat="1" ht="29.25" customHeight="1" x14ac:dyDescent="0.3">
      <c r="A1303" s="367"/>
      <c r="B1303" s="927"/>
      <c r="C1303" s="375"/>
      <c r="D1303" s="375"/>
      <c r="E1303" s="949" t="s">
        <v>1520</v>
      </c>
      <c r="F1303" s="946"/>
      <c r="G1303" s="1155">
        <v>2.5</v>
      </c>
      <c r="H1303" s="1939" t="s">
        <v>1918</v>
      </c>
      <c r="I1303" s="1939"/>
      <c r="J1303" s="1156">
        <v>2</v>
      </c>
      <c r="K1303" s="1939" t="s">
        <v>1919</v>
      </c>
      <c r="L1303" s="1939"/>
      <c r="S1303" s="372"/>
      <c r="T1303" s="372"/>
      <c r="U1303" s="372"/>
      <c r="V1303" s="372"/>
      <c r="W1303" s="372"/>
      <c r="X1303" s="372"/>
      <c r="Y1303" s="372"/>
      <c r="Z1303" s="372"/>
      <c r="AA1303" s="372"/>
    </row>
    <row r="1304" spans="1:27" s="928" customFormat="1" ht="29.25" customHeight="1" x14ac:dyDescent="0.3">
      <c r="A1304" s="367"/>
      <c r="B1304" s="927"/>
      <c r="C1304" s="375"/>
      <c r="D1304" s="375"/>
      <c r="E1304" s="949" t="s">
        <v>1521</v>
      </c>
      <c r="F1304" s="946"/>
      <c r="G1304" s="1155">
        <v>2.5</v>
      </c>
      <c r="H1304" s="1939" t="s">
        <v>1918</v>
      </c>
      <c r="I1304" s="1939"/>
      <c r="J1304" s="1156">
        <v>1.5</v>
      </c>
      <c r="K1304" s="1939" t="s">
        <v>1919</v>
      </c>
      <c r="L1304" s="1939"/>
      <c r="S1304" s="372"/>
      <c r="T1304" s="372"/>
      <c r="U1304" s="372"/>
      <c r="V1304" s="372"/>
      <c r="W1304" s="372"/>
      <c r="X1304" s="372"/>
      <c r="Y1304" s="372"/>
      <c r="Z1304" s="372"/>
      <c r="AA1304" s="372"/>
    </row>
    <row r="1305" spans="1:27" s="928" customFormat="1" ht="29.25" customHeight="1" x14ac:dyDescent="0.3">
      <c r="A1305" s="367"/>
      <c r="B1305" s="927"/>
      <c r="C1305" s="375"/>
      <c r="D1305" s="375"/>
      <c r="E1305" s="949" t="s">
        <v>1522</v>
      </c>
      <c r="F1305" s="946"/>
      <c r="G1305" s="1155">
        <v>25</v>
      </c>
      <c r="H1305" s="1939" t="s">
        <v>1918</v>
      </c>
      <c r="I1305" s="1939"/>
      <c r="J1305" s="1156">
        <v>20</v>
      </c>
      <c r="K1305" s="1939" t="s">
        <v>1919</v>
      </c>
      <c r="L1305" s="1939"/>
      <c r="M1305" s="372"/>
      <c r="N1305" s="372"/>
      <c r="O1305" s="372"/>
      <c r="P1305" s="372"/>
      <c r="Q1305" s="372"/>
      <c r="R1305" s="372"/>
      <c r="S1305" s="372"/>
      <c r="T1305" s="372"/>
      <c r="U1305" s="372"/>
      <c r="V1305" s="372"/>
      <c r="W1305" s="372"/>
      <c r="X1305" s="372"/>
      <c r="Y1305" s="372"/>
      <c r="Z1305" s="372"/>
      <c r="AA1305" s="372"/>
    </row>
    <row r="1306" spans="1:27" s="928" customFormat="1" ht="29.25" customHeight="1" x14ac:dyDescent="0.3">
      <c r="A1306" s="367"/>
      <c r="B1306" s="927"/>
      <c r="C1306" s="375"/>
      <c r="D1306" s="375"/>
      <c r="E1306" s="949" t="s">
        <v>1523</v>
      </c>
      <c r="F1306" s="946"/>
      <c r="G1306" s="1155">
        <v>36</v>
      </c>
      <c r="H1306" s="1939" t="s">
        <v>1918</v>
      </c>
      <c r="I1306" s="1939"/>
      <c r="J1306" s="1156">
        <v>27</v>
      </c>
      <c r="K1306" s="1939" t="s">
        <v>1919</v>
      </c>
      <c r="L1306" s="1939"/>
      <c r="M1306" s="372"/>
      <c r="N1306" s="372"/>
      <c r="O1306" s="372"/>
      <c r="P1306" s="372"/>
      <c r="Q1306" s="372"/>
      <c r="R1306" s="372"/>
      <c r="S1306" s="372"/>
      <c r="T1306" s="372"/>
      <c r="U1306" s="372"/>
      <c r="V1306" s="372"/>
      <c r="W1306" s="372"/>
      <c r="X1306" s="372"/>
      <c r="Y1306" s="372"/>
      <c r="Z1306" s="372"/>
      <c r="AA1306" s="372"/>
    </row>
    <row r="1307" spans="1:27" s="928" customFormat="1" ht="29.25" customHeight="1" x14ac:dyDescent="0.3">
      <c r="A1307" s="367"/>
      <c r="B1307" s="927"/>
      <c r="C1307" s="375"/>
      <c r="D1307" s="375"/>
      <c r="E1307" s="949" t="s">
        <v>1524</v>
      </c>
      <c r="F1307" s="946"/>
      <c r="G1307" s="1155">
        <v>19</v>
      </c>
      <c r="H1307" s="1939" t="s">
        <v>1916</v>
      </c>
      <c r="I1307" s="1939"/>
      <c r="J1307" s="1156">
        <v>12.5</v>
      </c>
      <c r="K1307" s="1939" t="s">
        <v>1917</v>
      </c>
      <c r="L1307" s="1939"/>
      <c r="M1307" s="372"/>
      <c r="N1307" s="372"/>
      <c r="O1307" s="372"/>
      <c r="P1307" s="372"/>
      <c r="Q1307" s="372"/>
      <c r="R1307" s="372"/>
      <c r="S1307" s="372"/>
      <c r="T1307" s="372"/>
      <c r="U1307" s="372"/>
      <c r="V1307" s="372"/>
      <c r="W1307" s="372"/>
      <c r="X1307" s="372"/>
      <c r="Y1307" s="372"/>
      <c r="Z1307" s="372"/>
      <c r="AA1307" s="372"/>
    </row>
    <row r="1308" spans="1:27" s="928" customFormat="1" ht="16.5" customHeight="1" x14ac:dyDescent="0.3">
      <c r="A1308" s="367"/>
      <c r="B1308" s="927"/>
      <c r="C1308" s="375"/>
      <c r="D1308" s="375"/>
      <c r="E1308" s="1955" t="s">
        <v>2070</v>
      </c>
      <c r="F1308" s="1956"/>
      <c r="G1308" s="1956"/>
      <c r="H1308" s="1956"/>
      <c r="I1308" s="1956"/>
      <c r="J1308" s="1956"/>
      <c r="K1308" s="1956"/>
      <c r="L1308" s="1956"/>
      <c r="M1308" s="1956"/>
      <c r="N1308" s="1956"/>
      <c r="O1308" s="1956"/>
      <c r="P1308" s="1956"/>
      <c r="Q1308" s="1956"/>
      <c r="R1308" s="1956"/>
      <c r="S1308" s="1956"/>
      <c r="T1308" s="1956"/>
      <c r="U1308" s="372"/>
      <c r="V1308" s="372"/>
      <c r="W1308" s="372"/>
      <c r="X1308" s="372"/>
      <c r="Y1308" s="372"/>
      <c r="Z1308" s="372"/>
      <c r="AA1308" s="372"/>
    </row>
    <row r="1309" spans="1:27" s="928" customFormat="1" ht="32.25" customHeight="1" x14ac:dyDescent="0.3">
      <c r="A1309" s="367"/>
      <c r="B1309" s="927"/>
      <c r="C1309" s="375"/>
      <c r="D1309" s="375"/>
      <c r="E1309" s="1949" t="s">
        <v>1988</v>
      </c>
      <c r="F1309" s="1949"/>
      <c r="G1309" s="1949"/>
      <c r="H1309" s="1949"/>
      <c r="I1309" s="1949"/>
      <c r="J1309" s="1949"/>
      <c r="K1309" s="1949"/>
      <c r="L1309" s="1949"/>
      <c r="M1309" s="1949"/>
      <c r="N1309" s="1949"/>
      <c r="O1309" s="1949"/>
      <c r="P1309" s="1949"/>
      <c r="Q1309" s="1949"/>
      <c r="R1309" s="1949"/>
      <c r="S1309" s="1949"/>
      <c r="T1309" s="950"/>
      <c r="U1309" s="372"/>
      <c r="V1309" s="372"/>
      <c r="W1309" s="372"/>
      <c r="X1309" s="372"/>
      <c r="Y1309" s="372"/>
      <c r="Z1309" s="372"/>
      <c r="AA1309" s="372"/>
    </row>
    <row r="1310" spans="1:27" s="928" customFormat="1" ht="32.25" customHeight="1" x14ac:dyDescent="0.3">
      <c r="A1310" s="367"/>
      <c r="B1310" s="927"/>
      <c r="C1310" s="375"/>
      <c r="D1310" s="375"/>
      <c r="E1310" s="1949" t="s">
        <v>2348</v>
      </c>
      <c r="F1310" s="1949"/>
      <c r="G1310" s="1949"/>
      <c r="H1310" s="1949"/>
      <c r="I1310" s="1949"/>
      <c r="J1310" s="1949"/>
      <c r="K1310" s="1949"/>
      <c r="L1310" s="1949"/>
      <c r="M1310" s="1949"/>
      <c r="N1310" s="1949"/>
      <c r="O1310" s="1949"/>
      <c r="P1310" s="1949"/>
      <c r="Q1310" s="1949"/>
      <c r="R1310" s="1949"/>
      <c r="S1310" s="1949"/>
      <c r="T1310" s="950"/>
      <c r="U1310" s="372"/>
      <c r="V1310" s="372"/>
      <c r="W1310" s="372"/>
      <c r="X1310" s="372"/>
      <c r="Y1310" s="372"/>
      <c r="Z1310" s="372"/>
      <c r="AA1310" s="372"/>
    </row>
    <row r="1311" spans="1:27" s="928" customFormat="1" ht="16.5" customHeight="1" x14ac:dyDescent="0.3">
      <c r="A1311" s="367"/>
      <c r="B1311" s="927"/>
      <c r="C1311" s="375"/>
      <c r="D1311" s="375"/>
      <c r="E1311" s="1954" t="s">
        <v>1989</v>
      </c>
      <c r="F1311" s="1954"/>
      <c r="G1311" s="1954"/>
      <c r="H1311" s="1954"/>
      <c r="I1311" s="1954"/>
      <c r="J1311" s="1954"/>
      <c r="K1311" s="1954"/>
      <c r="L1311" s="1954"/>
      <c r="M1311" s="1954"/>
      <c r="N1311" s="1954"/>
      <c r="O1311" s="1954"/>
      <c r="P1311" s="1954"/>
      <c r="Q1311" s="1954"/>
      <c r="R1311" s="1954"/>
      <c r="S1311" s="1954"/>
      <c r="T1311" s="1054"/>
      <c r="U1311" s="372"/>
      <c r="V1311" s="372"/>
      <c r="W1311" s="372"/>
      <c r="X1311" s="372"/>
      <c r="Y1311" s="372"/>
      <c r="Z1311" s="372"/>
      <c r="AA1311" s="372"/>
    </row>
    <row r="1312" spans="1:27" s="928" customFormat="1" ht="16.5" customHeight="1" x14ac:dyDescent="0.3">
      <c r="A1312" s="367"/>
      <c r="B1312" s="927"/>
      <c r="C1312" s="375"/>
      <c r="D1312" s="375"/>
      <c r="E1312" s="388"/>
      <c r="F1312" s="388"/>
      <c r="G1312" s="388"/>
      <c r="H1312" s="388"/>
      <c r="I1312" s="388"/>
      <c r="J1312" s="388"/>
      <c r="S1312" s="372"/>
      <c r="T1312" s="372"/>
      <c r="U1312" s="372"/>
      <c r="V1312" s="372"/>
      <c r="W1312" s="372"/>
      <c r="X1312" s="372"/>
      <c r="Y1312" s="372"/>
      <c r="Z1312" s="372"/>
      <c r="AA1312" s="372"/>
    </row>
    <row r="1313" spans="2:26" ht="16.5" customHeight="1" x14ac:dyDescent="0.3">
      <c r="B1313" s="920"/>
      <c r="E1313" s="733" t="s">
        <v>1866</v>
      </c>
      <c r="F1313" s="255"/>
      <c r="G1313" s="255"/>
      <c r="H1313" s="255"/>
      <c r="I1313" s="255"/>
      <c r="J1313" s="255"/>
      <c r="K1313" s="255"/>
      <c r="L1313" s="255"/>
      <c r="M1313" s="255"/>
      <c r="N1313" s="255"/>
      <c r="O1313" s="255"/>
      <c r="P1313" s="255"/>
      <c r="Q1313" s="255"/>
      <c r="R1313" s="255"/>
      <c r="S1313" s="255"/>
      <c r="T1313" s="255"/>
      <c r="U1313" s="255"/>
      <c r="V1313" s="255"/>
      <c r="W1313" s="255"/>
      <c r="X1313" s="255"/>
      <c r="Y1313" s="255"/>
      <c r="Z1313" s="255"/>
    </row>
    <row r="1314" spans="2:26" ht="16.5" customHeight="1" x14ac:dyDescent="0.3">
      <c r="B1314" s="920"/>
      <c r="E1314" s="733"/>
      <c r="F1314" s="255"/>
      <c r="G1314" s="255"/>
      <c r="H1314" s="255"/>
      <c r="I1314" s="255"/>
      <c r="J1314" s="255"/>
      <c r="K1314" s="255"/>
      <c r="L1314" s="255"/>
      <c r="M1314" s="255"/>
      <c r="N1314" s="255"/>
      <c r="O1314" s="255"/>
      <c r="P1314" s="255"/>
      <c r="Q1314" s="255"/>
      <c r="R1314" s="255"/>
      <c r="S1314" s="255"/>
      <c r="T1314" s="255"/>
      <c r="U1314" s="255"/>
      <c r="V1314" s="255"/>
      <c r="W1314" s="255"/>
      <c r="X1314" s="255"/>
      <c r="Y1314" s="255"/>
      <c r="Z1314" s="255"/>
    </row>
    <row r="1315" spans="2:26" ht="16.5" customHeight="1" x14ac:dyDescent="0.3">
      <c r="B1315" s="920"/>
      <c r="E1315" s="980" t="s">
        <v>2192</v>
      </c>
      <c r="F1315" s="255"/>
      <c r="G1315" s="255"/>
      <c r="H1315" s="255"/>
      <c r="I1315" s="255"/>
      <c r="J1315" s="255"/>
      <c r="K1315" s="255"/>
      <c r="L1315" s="255"/>
      <c r="M1315" s="255"/>
      <c r="N1315" s="255"/>
      <c r="O1315" s="255"/>
      <c r="P1315" s="255"/>
      <c r="Q1315" s="255"/>
      <c r="R1315" s="255"/>
      <c r="S1315" s="255"/>
      <c r="T1315" s="255"/>
      <c r="U1315" s="255"/>
      <c r="V1315" s="255"/>
      <c r="W1315" s="255"/>
      <c r="X1315" s="255"/>
      <c r="Y1315" s="255"/>
      <c r="Z1315" s="255"/>
    </row>
    <row r="1316" spans="2:26" ht="16.5" customHeight="1" x14ac:dyDescent="0.3">
      <c r="B1316" s="920"/>
      <c r="E1316" s="733"/>
      <c r="F1316" s="255"/>
      <c r="G1316" s="255"/>
      <c r="H1316" s="255"/>
      <c r="I1316" s="255"/>
      <c r="J1316" s="255"/>
      <c r="K1316" s="255"/>
      <c r="L1316" s="255"/>
      <c r="M1316" s="255"/>
      <c r="N1316" s="255"/>
      <c r="O1316" s="255"/>
      <c r="P1316" s="255"/>
      <c r="Q1316" s="255"/>
      <c r="R1316" s="255"/>
      <c r="S1316" s="255"/>
      <c r="T1316" s="255"/>
      <c r="U1316" s="255"/>
      <c r="V1316" s="255"/>
      <c r="W1316" s="255"/>
      <c r="X1316" s="255"/>
      <c r="Y1316" s="255"/>
      <c r="Z1316" s="255"/>
    </row>
    <row r="1317" spans="2:26" ht="16.5" customHeight="1" x14ac:dyDescent="0.3">
      <c r="B1317" s="920"/>
      <c r="E1317" s="733"/>
      <c r="F1317" s="255"/>
      <c r="G1317" s="1252">
        <v>2007</v>
      </c>
      <c r="H1317" s="1252">
        <v>2008</v>
      </c>
      <c r="I1317" s="1252">
        <v>2009</v>
      </c>
      <c r="J1317" s="1252">
        <v>2010</v>
      </c>
      <c r="K1317" s="1252">
        <v>2011</v>
      </c>
      <c r="L1317" s="1252">
        <v>2012</v>
      </c>
      <c r="M1317" s="1252">
        <v>2013</v>
      </c>
      <c r="N1317" s="1252">
        <v>2014</v>
      </c>
      <c r="O1317" s="1252">
        <v>2015</v>
      </c>
      <c r="P1317" s="1252">
        <v>2016</v>
      </c>
      <c r="Q1317" s="1252">
        <v>2017</v>
      </c>
      <c r="R1317" s="1252">
        <v>2018</v>
      </c>
      <c r="S1317" s="1252">
        <v>2019</v>
      </c>
      <c r="T1317" s="1252">
        <v>2020</v>
      </c>
      <c r="U1317" s="1252">
        <v>2021</v>
      </c>
      <c r="V1317" s="1252">
        <v>2022</v>
      </c>
      <c r="W1317" s="1386">
        <v>2023</v>
      </c>
      <c r="X1317" s="255"/>
      <c r="Y1317" s="255"/>
      <c r="Z1317" s="255"/>
    </row>
    <row r="1318" spans="2:26" ht="16.5" customHeight="1" x14ac:dyDescent="0.3">
      <c r="B1318" s="920"/>
      <c r="E1318" s="734" t="s">
        <v>979</v>
      </c>
      <c r="F1318" s="735" t="s">
        <v>712</v>
      </c>
      <c r="G1318" s="1287">
        <v>2.7090000000000001</v>
      </c>
      <c r="H1318" s="1287">
        <v>2.7090000000000001</v>
      </c>
      <c r="I1318" s="1287">
        <v>2.7090000000000001</v>
      </c>
      <c r="J1318" s="1287">
        <v>2.7090000000000001</v>
      </c>
      <c r="K1318" s="1287">
        <v>2.7090000000000001</v>
      </c>
      <c r="L1318" s="1287">
        <v>2.7090000000000001</v>
      </c>
      <c r="M1318" s="1287">
        <v>2.7090000000000001</v>
      </c>
      <c r="N1318" s="1287">
        <v>2.7090000000000001</v>
      </c>
      <c r="O1318" s="1287">
        <v>2.7090000000000001</v>
      </c>
      <c r="P1318" s="1287">
        <v>2.7090000000000001</v>
      </c>
      <c r="Q1318" s="1287">
        <v>2.7090000000000001</v>
      </c>
      <c r="R1318" s="1287">
        <v>2.7090000000000001</v>
      </c>
      <c r="S1318" s="1287">
        <v>2.7090000000000001</v>
      </c>
      <c r="T1318" s="1287">
        <v>2.7090000000000001</v>
      </c>
      <c r="U1318" s="1287">
        <v>2.7090000000000001</v>
      </c>
      <c r="V1318" s="1287">
        <v>2.7090000000000001</v>
      </c>
      <c r="W1318" s="1287">
        <v>2.7090000000000001</v>
      </c>
      <c r="X1318" s="255"/>
      <c r="Y1318" s="255"/>
      <c r="Z1318" s="255"/>
    </row>
    <row r="1319" spans="2:26" ht="16.5" customHeight="1" x14ac:dyDescent="0.3">
      <c r="B1319" s="920"/>
      <c r="E1319" s="736"/>
      <c r="F1319" s="735" t="s">
        <v>656</v>
      </c>
      <c r="G1319" s="1287">
        <v>2.774</v>
      </c>
      <c r="H1319" s="1287">
        <v>2.774</v>
      </c>
      <c r="I1319" s="1287">
        <v>2.774</v>
      </c>
      <c r="J1319" s="1287">
        <v>2.774</v>
      </c>
      <c r="K1319" s="1287">
        <v>2.774</v>
      </c>
      <c r="L1319" s="1287">
        <v>2.774</v>
      </c>
      <c r="M1319" s="1287">
        <v>2.774</v>
      </c>
      <c r="N1319" s="1287">
        <v>2.774</v>
      </c>
      <c r="O1319" s="1287">
        <v>2.774</v>
      </c>
      <c r="P1319" s="1287">
        <v>2.774</v>
      </c>
      <c r="Q1319" s="1287">
        <v>2.774</v>
      </c>
      <c r="R1319" s="1287">
        <v>2.774</v>
      </c>
      <c r="S1319" s="1287">
        <v>2.774</v>
      </c>
      <c r="T1319" s="1287">
        <v>2.774</v>
      </c>
      <c r="U1319" s="1287">
        <v>2.774</v>
      </c>
      <c r="V1319" s="1287">
        <v>2.774</v>
      </c>
      <c r="W1319" s="1287">
        <v>2.774</v>
      </c>
      <c r="X1319" s="255"/>
      <c r="Y1319" s="255"/>
      <c r="Z1319" s="255"/>
    </row>
    <row r="1320" spans="2:26" ht="16.5" customHeight="1" x14ac:dyDescent="0.3">
      <c r="B1320" s="920"/>
      <c r="E1320" s="735" t="s">
        <v>714</v>
      </c>
      <c r="F1320" s="735" t="s">
        <v>656</v>
      </c>
      <c r="G1320" s="1287">
        <v>3.2229999999999999</v>
      </c>
      <c r="H1320" s="1287">
        <v>3.2320000000000002</v>
      </c>
      <c r="I1320" s="1287">
        <v>3.23</v>
      </c>
      <c r="J1320" s="1287">
        <v>3.226</v>
      </c>
      <c r="K1320" s="1287">
        <v>3.2210000000000001</v>
      </c>
      <c r="L1320" s="1287">
        <v>3.2269999999999999</v>
      </c>
      <c r="M1320" s="1287">
        <v>3.21</v>
      </c>
      <c r="N1320" s="1287">
        <v>3.1789999999999998</v>
      </c>
      <c r="O1320" s="1287">
        <v>3.234</v>
      </c>
      <c r="P1320" s="1287">
        <v>3.2370000000000001</v>
      </c>
      <c r="Q1320" s="1287">
        <v>3.2389999999999999</v>
      </c>
      <c r="R1320" s="1287">
        <v>3.2189999999999999</v>
      </c>
      <c r="S1320" s="1287">
        <v>3.234</v>
      </c>
      <c r="T1320" s="1287">
        <v>3.2229999999999999</v>
      </c>
      <c r="U1320" s="1287">
        <v>3.2240000000000002</v>
      </c>
      <c r="V1320" s="1287">
        <v>3.2130000000000001</v>
      </c>
      <c r="W1320" s="1287">
        <v>3.21</v>
      </c>
      <c r="X1320" s="255"/>
      <c r="Y1320" s="255"/>
      <c r="Z1320" s="255"/>
    </row>
    <row r="1321" spans="2:26" ht="16.5" customHeight="1" x14ac:dyDescent="0.3">
      <c r="B1321" s="920"/>
      <c r="E1321" s="735" t="s">
        <v>777</v>
      </c>
      <c r="F1321" s="735" t="s">
        <v>657</v>
      </c>
      <c r="G1321" s="1287">
        <v>2.54</v>
      </c>
      <c r="H1321" s="1287">
        <v>2.54</v>
      </c>
      <c r="I1321" s="1287">
        <v>2.54</v>
      </c>
      <c r="J1321" s="1287">
        <v>2.54</v>
      </c>
      <c r="K1321" s="1287">
        <v>2.54</v>
      </c>
      <c r="L1321" s="1287">
        <v>2.54</v>
      </c>
      <c r="M1321" s="1287">
        <v>2.54</v>
      </c>
      <c r="N1321" s="1287">
        <v>2.54</v>
      </c>
      <c r="O1321" s="1287">
        <v>2.54</v>
      </c>
      <c r="P1321" s="1287">
        <v>2.54</v>
      </c>
      <c r="Q1321" s="1287">
        <v>2.54</v>
      </c>
      <c r="R1321" s="1287">
        <v>2.54</v>
      </c>
      <c r="S1321" s="1287">
        <v>2.54</v>
      </c>
      <c r="T1321" s="1287">
        <v>2.54</v>
      </c>
      <c r="U1321" s="1287">
        <v>2.54</v>
      </c>
      <c r="V1321" s="1287">
        <v>2.54</v>
      </c>
      <c r="W1321" s="1287">
        <v>2.54</v>
      </c>
      <c r="X1321" s="255"/>
      <c r="Y1321" s="255"/>
      <c r="Z1321" s="255"/>
    </row>
    <row r="1322" spans="2:26" ht="16.5" customHeight="1" x14ac:dyDescent="0.3">
      <c r="B1322" s="920"/>
      <c r="E1322" s="735" t="s">
        <v>2213</v>
      </c>
      <c r="F1322" s="735" t="s">
        <v>657</v>
      </c>
      <c r="G1322" s="1287">
        <v>2.3050000000000002</v>
      </c>
      <c r="H1322" s="1287">
        <v>2.3050000000000002</v>
      </c>
      <c r="I1322" s="1287">
        <v>2.3050000000000002</v>
      </c>
      <c r="J1322" s="1287">
        <v>2.3050000000000002</v>
      </c>
      <c r="K1322" s="1287">
        <v>2.3050000000000002</v>
      </c>
      <c r="L1322" s="1287">
        <v>2.3050000000000002</v>
      </c>
      <c r="M1322" s="1287">
        <v>2.3050000000000002</v>
      </c>
      <c r="N1322" s="1287">
        <v>2.3050000000000002</v>
      </c>
      <c r="O1322" s="1287">
        <v>2.3050000000000002</v>
      </c>
      <c r="P1322" s="1287">
        <v>2.3050000000000002</v>
      </c>
      <c r="Q1322" s="1287">
        <v>2.3050000000000002</v>
      </c>
      <c r="R1322" s="1287">
        <v>2.3050000000000002</v>
      </c>
      <c r="S1322" s="1287">
        <v>2.3050000000000002</v>
      </c>
      <c r="T1322" s="1287">
        <v>2.3050000000000002</v>
      </c>
      <c r="U1322" s="1287">
        <v>2.3050000000000002</v>
      </c>
      <c r="V1322" s="1287">
        <v>2.3050000000000002</v>
      </c>
      <c r="W1322" s="1287">
        <v>2.3050000000000002</v>
      </c>
      <c r="X1322" s="255"/>
      <c r="Y1322" s="255"/>
      <c r="Z1322" s="255"/>
    </row>
    <row r="1323" spans="2:26" ht="16.5" customHeight="1" x14ac:dyDescent="0.3">
      <c r="B1323" s="920"/>
      <c r="E1323" s="733"/>
      <c r="F1323" s="255"/>
      <c r="G1323" s="255"/>
      <c r="H1323" s="255"/>
      <c r="I1323" s="255"/>
      <c r="J1323" s="255"/>
      <c r="K1323" s="255"/>
      <c r="L1323" s="255"/>
      <c r="M1323" s="255"/>
      <c r="N1323" s="255"/>
      <c r="O1323" s="255"/>
      <c r="P1323" s="255"/>
      <c r="Q1323" s="255"/>
      <c r="R1323" s="255"/>
      <c r="S1323" s="255"/>
      <c r="T1323" s="255"/>
      <c r="U1323" s="255"/>
      <c r="V1323" s="255"/>
      <c r="W1323" s="255"/>
      <c r="X1323" s="255"/>
      <c r="Y1323" s="255"/>
      <c r="Z1323" s="255"/>
    </row>
    <row r="1324" spans="2:26" ht="16.5" customHeight="1" x14ac:dyDescent="0.3">
      <c r="B1324" s="920"/>
      <c r="E1324" s="1306" t="s">
        <v>778</v>
      </c>
      <c r="F1324" s="255"/>
      <c r="G1324" s="255"/>
      <c r="H1324" s="255"/>
      <c r="I1324" s="255"/>
      <c r="J1324" s="255"/>
      <c r="K1324" s="255"/>
      <c r="L1324" s="255"/>
      <c r="M1324" s="255"/>
      <c r="N1324" s="255"/>
      <c r="O1324" s="255"/>
      <c r="P1324" s="255"/>
      <c r="Q1324" s="255"/>
      <c r="R1324" s="255"/>
      <c r="S1324" s="255"/>
      <c r="T1324" s="255"/>
      <c r="U1324" s="255"/>
      <c r="V1324" s="255"/>
      <c r="W1324" s="255"/>
      <c r="X1324" s="255"/>
      <c r="Y1324" s="255"/>
      <c r="Z1324" s="255"/>
    </row>
    <row r="1325" spans="2:26" ht="16.5" customHeight="1" x14ac:dyDescent="0.3">
      <c r="B1325" s="920"/>
      <c r="E1325" s="1302" t="s">
        <v>2347</v>
      </c>
      <c r="F1325" s="255"/>
      <c r="G1325" s="255"/>
      <c r="H1325" s="255"/>
      <c r="I1325" s="255"/>
      <c r="J1325" s="255"/>
      <c r="K1325" s="255"/>
      <c r="L1325" s="255"/>
      <c r="M1325" s="255"/>
      <c r="N1325" s="255"/>
      <c r="O1325" s="255"/>
      <c r="P1325" s="255"/>
      <c r="Q1325" s="255"/>
      <c r="R1325" s="255"/>
      <c r="S1325" s="255"/>
      <c r="T1325" s="255"/>
      <c r="U1325" s="255"/>
      <c r="V1325" s="255"/>
      <c r="W1325" s="255"/>
      <c r="X1325" s="255"/>
      <c r="Y1325" s="255"/>
      <c r="Z1325" s="255"/>
    </row>
    <row r="1326" spans="2:26" ht="16.5" customHeight="1" x14ac:dyDescent="0.3">
      <c r="B1326" s="920"/>
      <c r="E1326" s="1963" t="s">
        <v>2107</v>
      </c>
      <c r="F1326" s="1963"/>
      <c r="G1326" s="1963"/>
      <c r="H1326" s="1963"/>
      <c r="I1326" s="1963"/>
      <c r="J1326" s="1963"/>
      <c r="K1326" s="255"/>
      <c r="L1326" s="255"/>
      <c r="M1326" s="255"/>
      <c r="N1326" s="255"/>
      <c r="O1326" s="255"/>
      <c r="P1326" s="255"/>
      <c r="Q1326" s="255"/>
      <c r="R1326" s="255"/>
      <c r="S1326" s="255"/>
      <c r="T1326" s="255"/>
      <c r="U1326" s="255"/>
      <c r="V1326" s="255"/>
      <c r="W1326" s="255"/>
      <c r="X1326" s="255"/>
      <c r="Y1326" s="255"/>
      <c r="Z1326" s="255"/>
    </row>
    <row r="1327" spans="2:26" ht="16.5" customHeight="1" x14ac:dyDescent="0.3">
      <c r="B1327" s="920"/>
      <c r="E1327" s="1306" t="s">
        <v>939</v>
      </c>
      <c r="F1327" s="255"/>
      <c r="G1327" s="255"/>
      <c r="H1327" s="255"/>
      <c r="I1327" s="255"/>
      <c r="J1327" s="255"/>
      <c r="K1327" s="255"/>
      <c r="L1327" s="255"/>
      <c r="M1327" s="255"/>
      <c r="N1327" s="255"/>
      <c r="O1327" s="255"/>
      <c r="P1327" s="255"/>
      <c r="Q1327" s="255"/>
      <c r="R1327" s="255"/>
      <c r="S1327" s="255"/>
      <c r="T1327" s="255"/>
      <c r="U1327" s="255"/>
      <c r="V1327" s="255"/>
      <c r="W1327" s="255"/>
      <c r="X1327" s="255"/>
      <c r="Y1327" s="255"/>
      <c r="Z1327" s="255"/>
    </row>
    <row r="1328" spans="2:26" ht="16.5" customHeight="1" x14ac:dyDescent="0.3">
      <c r="B1328" s="920"/>
      <c r="E1328" s="1394" t="s">
        <v>2339</v>
      </c>
      <c r="F1328" s="255"/>
      <c r="G1328" s="255"/>
      <c r="H1328" s="255"/>
      <c r="I1328" s="255"/>
      <c r="J1328" s="255"/>
      <c r="K1328" s="255"/>
      <c r="L1328" s="255"/>
      <c r="M1328" s="255"/>
      <c r="N1328" s="255"/>
      <c r="O1328" s="255"/>
      <c r="P1328" s="255"/>
      <c r="Q1328" s="255"/>
      <c r="R1328" s="255"/>
      <c r="S1328" s="255"/>
      <c r="T1328" s="255"/>
      <c r="U1328" s="255"/>
      <c r="V1328" s="255"/>
      <c r="W1328" s="255"/>
      <c r="X1328" s="255"/>
      <c r="Y1328" s="255"/>
      <c r="Z1328" s="255"/>
    </row>
    <row r="1329" spans="2:70" ht="16.5" customHeight="1" x14ac:dyDescent="0.3">
      <c r="B1329" s="920"/>
      <c r="E1329" s="1306" t="s">
        <v>938</v>
      </c>
      <c r="F1329" s="255"/>
      <c r="G1329" s="255"/>
      <c r="H1329" s="255"/>
      <c r="I1329" s="255"/>
      <c r="J1329" s="255"/>
      <c r="K1329" s="255"/>
      <c r="L1329" s="255"/>
      <c r="M1329" s="255"/>
      <c r="N1329" s="255"/>
      <c r="O1329" s="255"/>
      <c r="P1329" s="255"/>
      <c r="Q1329" s="255"/>
      <c r="R1329" s="255"/>
      <c r="S1329" s="255"/>
      <c r="T1329" s="255"/>
      <c r="U1329" s="255"/>
      <c r="V1329" s="255"/>
      <c r="W1329" s="255"/>
      <c r="X1329" s="255"/>
      <c r="Y1329" s="255"/>
      <c r="Z1329" s="255"/>
    </row>
    <row r="1330" spans="2:70" ht="16.5" customHeight="1" x14ac:dyDescent="0.3">
      <c r="B1330" s="920"/>
      <c r="E1330" s="1307" t="s">
        <v>2200</v>
      </c>
      <c r="F1330" s="255"/>
      <c r="G1330" s="255"/>
      <c r="H1330" s="255"/>
      <c r="I1330" s="255"/>
      <c r="J1330" s="255"/>
      <c r="K1330" s="255"/>
      <c r="L1330" s="255"/>
      <c r="M1330" s="255"/>
      <c r="N1330" s="255"/>
      <c r="O1330" s="255"/>
      <c r="P1330" s="255"/>
      <c r="Q1330" s="255"/>
      <c r="R1330" s="255"/>
      <c r="S1330" s="255"/>
      <c r="T1330" s="255"/>
      <c r="U1330" s="255"/>
      <c r="V1330" s="255"/>
      <c r="W1330" s="255"/>
      <c r="X1330" s="255"/>
      <c r="Y1330" s="255"/>
      <c r="Z1330" s="255"/>
    </row>
    <row r="1331" spans="2:70" ht="16.5" customHeight="1" x14ac:dyDescent="0.3">
      <c r="B1331" s="920"/>
      <c r="E1331" s="1963" t="s">
        <v>2201</v>
      </c>
      <c r="F1331" s="1963"/>
      <c r="G1331" s="1963"/>
      <c r="H1331" s="255"/>
      <c r="I1331" s="255"/>
      <c r="J1331" s="255"/>
      <c r="K1331" s="255"/>
      <c r="L1331" s="255"/>
      <c r="M1331" s="255"/>
      <c r="N1331" s="255"/>
      <c r="O1331" s="255"/>
      <c r="P1331" s="255"/>
      <c r="Q1331" s="255"/>
      <c r="R1331" s="255"/>
      <c r="S1331" s="255"/>
      <c r="T1331" s="255"/>
      <c r="U1331" s="255"/>
      <c r="V1331" s="255"/>
      <c r="W1331" s="255"/>
      <c r="X1331" s="255"/>
      <c r="Y1331" s="255"/>
      <c r="Z1331" s="255"/>
    </row>
    <row r="1332" spans="2:70" ht="16.5" customHeight="1" x14ac:dyDescent="0.3">
      <c r="B1332" s="920"/>
      <c r="E1332" s="733"/>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row>
    <row r="1333" spans="2:70" ht="16.5" customHeight="1" x14ac:dyDescent="0.3">
      <c r="B1333" s="920"/>
      <c r="E1333" s="980" t="s">
        <v>1273</v>
      </c>
      <c r="F1333" s="255"/>
      <c r="G1333" s="255"/>
      <c r="H1333" s="255"/>
      <c r="I1333" s="255"/>
      <c r="J1333" s="255"/>
      <c r="K1333" s="255"/>
      <c r="L1333" s="255"/>
      <c r="M1333" s="255"/>
      <c r="N1333" s="255"/>
      <c r="O1333" s="255"/>
      <c r="P1333" s="255"/>
      <c r="Q1333" s="255"/>
      <c r="R1333" s="255"/>
      <c r="S1333" s="255"/>
      <c r="T1333" s="255"/>
      <c r="U1333" s="255"/>
      <c r="V1333" s="255"/>
      <c r="W1333" s="255"/>
      <c r="X1333" s="255"/>
      <c r="Y1333" s="255"/>
      <c r="Z1333" s="255"/>
    </row>
    <row r="1334" spans="2:70" ht="16.5" customHeight="1" x14ac:dyDescent="0.3">
      <c r="B1334" s="920"/>
      <c r="E1334" s="257"/>
      <c r="F1334" s="255"/>
      <c r="G1334" s="1947">
        <v>2007</v>
      </c>
      <c r="H1334" s="1947"/>
      <c r="I1334" s="1947"/>
      <c r="J1334" s="1960">
        <v>2008</v>
      </c>
      <c r="K1334" s="1961"/>
      <c r="L1334" s="1962"/>
      <c r="M1334" s="1947">
        <v>2009</v>
      </c>
      <c r="N1334" s="1947"/>
      <c r="O1334" s="1947"/>
      <c r="P1334" s="1947">
        <v>2010</v>
      </c>
      <c r="Q1334" s="1947"/>
      <c r="R1334" s="1947"/>
      <c r="S1334" s="1947">
        <v>2011</v>
      </c>
      <c r="T1334" s="1947"/>
      <c r="U1334" s="1947"/>
      <c r="V1334" s="1947">
        <v>2012</v>
      </c>
      <c r="W1334" s="1947"/>
      <c r="X1334" s="1947"/>
      <c r="Y1334" s="1947">
        <v>2013</v>
      </c>
      <c r="Z1334" s="1947"/>
      <c r="AA1334" s="1947"/>
      <c r="AB1334" s="1947">
        <v>2014</v>
      </c>
      <c r="AC1334" s="1947"/>
      <c r="AD1334" s="1947"/>
      <c r="AE1334" s="1947">
        <v>2015</v>
      </c>
      <c r="AF1334" s="1947"/>
      <c r="AG1334" s="1947"/>
      <c r="AH1334" s="1947">
        <v>2016</v>
      </c>
      <c r="AI1334" s="1947"/>
      <c r="AJ1334" s="1947"/>
      <c r="AK1334" s="1947">
        <v>2017</v>
      </c>
      <c r="AL1334" s="1947"/>
      <c r="AM1334" s="1947"/>
      <c r="AN1334" s="1947">
        <v>2018</v>
      </c>
      <c r="AO1334" s="1947"/>
      <c r="AP1334" s="1947"/>
      <c r="AQ1334" s="1947">
        <v>2019</v>
      </c>
      <c r="AR1334" s="1947"/>
      <c r="AS1334" s="1947"/>
      <c r="AT1334" s="1947">
        <v>2020</v>
      </c>
      <c r="AU1334" s="1947"/>
      <c r="AV1334" s="1947"/>
      <c r="AW1334" s="1947">
        <v>2021</v>
      </c>
      <c r="AX1334" s="1947"/>
      <c r="AY1334" s="1947"/>
      <c r="AZ1334" s="1947">
        <v>2022</v>
      </c>
      <c r="BA1334" s="1947"/>
      <c r="BB1334" s="1947"/>
      <c r="BC1334" s="1947">
        <v>2023</v>
      </c>
      <c r="BD1334" s="1947"/>
      <c r="BE1334" s="1947"/>
    </row>
    <row r="1335" spans="2:70" ht="16.5" customHeight="1" x14ac:dyDescent="0.3">
      <c r="B1335" s="920"/>
      <c r="E1335" s="257"/>
      <c r="F1335" s="255"/>
      <c r="G1335" s="754" t="s">
        <v>976</v>
      </c>
      <c r="H1335" s="754" t="s">
        <v>977</v>
      </c>
      <c r="I1335" s="754" t="s">
        <v>978</v>
      </c>
      <c r="J1335" s="754" t="s">
        <v>976</v>
      </c>
      <c r="K1335" s="754" t="s">
        <v>977</v>
      </c>
      <c r="L1335" s="754" t="s">
        <v>978</v>
      </c>
      <c r="M1335" s="754" t="s">
        <v>976</v>
      </c>
      <c r="N1335" s="754" t="s">
        <v>977</v>
      </c>
      <c r="O1335" s="754" t="s">
        <v>978</v>
      </c>
      <c r="P1335" s="754" t="s">
        <v>976</v>
      </c>
      <c r="Q1335" s="754" t="s">
        <v>977</v>
      </c>
      <c r="R1335" s="754" t="s">
        <v>978</v>
      </c>
      <c r="S1335" s="754" t="s">
        <v>976</v>
      </c>
      <c r="T1335" s="754" t="s">
        <v>977</v>
      </c>
      <c r="U1335" s="754" t="s">
        <v>978</v>
      </c>
      <c r="V1335" s="754" t="s">
        <v>976</v>
      </c>
      <c r="W1335" s="754" t="s">
        <v>977</v>
      </c>
      <c r="X1335" s="754" t="s">
        <v>978</v>
      </c>
      <c r="Y1335" s="754" t="s">
        <v>976</v>
      </c>
      <c r="Z1335" s="754" t="s">
        <v>977</v>
      </c>
      <c r="AA1335" s="754" t="s">
        <v>978</v>
      </c>
      <c r="AB1335" s="754" t="s">
        <v>976</v>
      </c>
      <c r="AC1335" s="754" t="s">
        <v>977</v>
      </c>
      <c r="AD1335" s="754" t="s">
        <v>978</v>
      </c>
      <c r="AE1335" s="754" t="s">
        <v>976</v>
      </c>
      <c r="AF1335" s="754" t="s">
        <v>977</v>
      </c>
      <c r="AG1335" s="754" t="s">
        <v>978</v>
      </c>
      <c r="AH1335" s="754" t="s">
        <v>976</v>
      </c>
      <c r="AI1335" s="754" t="s">
        <v>977</v>
      </c>
      <c r="AJ1335" s="754" t="s">
        <v>978</v>
      </c>
      <c r="AK1335" s="754" t="s">
        <v>976</v>
      </c>
      <c r="AL1335" s="754" t="s">
        <v>977</v>
      </c>
      <c r="AM1335" s="754" t="s">
        <v>978</v>
      </c>
      <c r="AN1335" s="754" t="s">
        <v>976</v>
      </c>
      <c r="AO1335" s="754" t="s">
        <v>977</v>
      </c>
      <c r="AP1335" s="754" t="s">
        <v>978</v>
      </c>
      <c r="AQ1335" s="754" t="s">
        <v>976</v>
      </c>
      <c r="AR1335" s="754" t="s">
        <v>977</v>
      </c>
      <c r="AS1335" s="754" t="s">
        <v>978</v>
      </c>
      <c r="AT1335" s="754" t="s">
        <v>976</v>
      </c>
      <c r="AU1335" s="754" t="s">
        <v>977</v>
      </c>
      <c r="AV1335" s="754" t="s">
        <v>978</v>
      </c>
      <c r="AW1335" s="754" t="s">
        <v>976</v>
      </c>
      <c r="AX1335" s="754" t="s">
        <v>977</v>
      </c>
      <c r="AY1335" s="754" t="s">
        <v>978</v>
      </c>
      <c r="AZ1335" s="754" t="s">
        <v>976</v>
      </c>
      <c r="BA1335" s="754" t="s">
        <v>977</v>
      </c>
      <c r="BB1335" s="754" t="s">
        <v>978</v>
      </c>
      <c r="BC1335" s="754" t="s">
        <v>976</v>
      </c>
      <c r="BD1335" s="754" t="s">
        <v>977</v>
      </c>
      <c r="BE1335" s="754" t="s">
        <v>978</v>
      </c>
    </row>
    <row r="1336" spans="2:70" ht="16.5" customHeight="1" x14ac:dyDescent="0.3">
      <c r="B1336" s="920"/>
      <c r="E1336" s="734" t="s">
        <v>713</v>
      </c>
      <c r="F1336" s="735" t="s">
        <v>712</v>
      </c>
      <c r="G1336" s="752">
        <v>2.6989999999999998</v>
      </c>
      <c r="H1336" s="752">
        <v>0.151</v>
      </c>
      <c r="I1336" s="752">
        <v>0.02</v>
      </c>
      <c r="J1336" s="752">
        <v>2.6989999999999998</v>
      </c>
      <c r="K1336" s="752">
        <v>0.151</v>
      </c>
      <c r="L1336" s="752">
        <v>0.02</v>
      </c>
      <c r="M1336" s="752">
        <v>2.6989999999999998</v>
      </c>
      <c r="N1336" s="752">
        <v>0.151</v>
      </c>
      <c r="O1336" s="752">
        <v>0.02</v>
      </c>
      <c r="P1336" s="752">
        <v>2.6989999999999998</v>
      </c>
      <c r="Q1336" s="752">
        <v>0.151</v>
      </c>
      <c r="R1336" s="752">
        <v>0.02</v>
      </c>
      <c r="S1336" s="752">
        <v>2.6989999999999998</v>
      </c>
      <c r="T1336" s="752">
        <v>0.151</v>
      </c>
      <c r="U1336" s="752">
        <v>0.02</v>
      </c>
      <c r="V1336" s="752">
        <v>2.6989999999999998</v>
      </c>
      <c r="W1336" s="752">
        <v>0.151</v>
      </c>
      <c r="X1336" s="752">
        <v>0.02</v>
      </c>
      <c r="Y1336" s="752">
        <v>2.6989999999999998</v>
      </c>
      <c r="Z1336" s="752">
        <v>0.151</v>
      </c>
      <c r="AA1336" s="752">
        <v>0.02</v>
      </c>
      <c r="AB1336" s="752">
        <v>2.6989999999999998</v>
      </c>
      <c r="AC1336" s="752">
        <v>0.151</v>
      </c>
      <c r="AD1336" s="752">
        <v>0.02</v>
      </c>
      <c r="AE1336" s="752">
        <v>2.6989999999999998</v>
      </c>
      <c r="AF1336" s="752">
        <v>0.151</v>
      </c>
      <c r="AG1336" s="752">
        <v>0.02</v>
      </c>
      <c r="AH1336" s="752">
        <v>2.6989999999999998</v>
      </c>
      <c r="AI1336" s="752">
        <v>0.151</v>
      </c>
      <c r="AJ1336" s="752">
        <v>0.02</v>
      </c>
      <c r="AK1336" s="752">
        <v>2.6989999999999998</v>
      </c>
      <c r="AL1336" s="752">
        <v>0.151</v>
      </c>
      <c r="AM1336" s="752">
        <v>0.02</v>
      </c>
      <c r="AN1336" s="752">
        <v>2.6989999999999998</v>
      </c>
      <c r="AO1336" s="752">
        <v>0.151</v>
      </c>
      <c r="AP1336" s="752">
        <v>0.02</v>
      </c>
      <c r="AQ1336" s="752">
        <v>2.6989999999999998</v>
      </c>
      <c r="AR1336" s="752">
        <v>0.151</v>
      </c>
      <c r="AS1336" s="752">
        <v>0.02</v>
      </c>
      <c r="AT1336" s="752">
        <v>2.6989999999999998</v>
      </c>
      <c r="AU1336" s="752">
        <v>0.151</v>
      </c>
      <c r="AV1336" s="752">
        <v>0.02</v>
      </c>
      <c r="AW1336" s="752">
        <v>2.6989999999999998</v>
      </c>
      <c r="AX1336" s="752">
        <v>0.151</v>
      </c>
      <c r="AY1336" s="752">
        <v>0.02</v>
      </c>
      <c r="AZ1336" s="752">
        <v>2.6989999999999998</v>
      </c>
      <c r="BA1336" s="752">
        <v>0.151</v>
      </c>
      <c r="BB1336" s="752">
        <v>0.02</v>
      </c>
      <c r="BC1336" s="752">
        <v>2.6989999999999998</v>
      </c>
      <c r="BD1336" s="752">
        <v>0.151</v>
      </c>
      <c r="BE1336" s="752">
        <v>0.02</v>
      </c>
    </row>
    <row r="1337" spans="2:70" ht="16.5" customHeight="1" x14ac:dyDescent="0.3">
      <c r="B1337" s="920"/>
      <c r="E1337" s="736"/>
      <c r="F1337" s="735" t="s">
        <v>656</v>
      </c>
      <c r="G1337" s="752">
        <v>2.7469999999999999</v>
      </c>
      <c r="H1337" s="752">
        <v>0.25900000000000001</v>
      </c>
      <c r="I1337" s="752">
        <v>7.3999999999999996E-2</v>
      </c>
      <c r="J1337" s="752">
        <v>2.7469999999999999</v>
      </c>
      <c r="K1337" s="752">
        <v>0.25900000000000001</v>
      </c>
      <c r="L1337" s="752">
        <v>7.3999999999999996E-2</v>
      </c>
      <c r="M1337" s="752">
        <v>2.7469999999999999</v>
      </c>
      <c r="N1337" s="752">
        <v>0.25900000000000001</v>
      </c>
      <c r="O1337" s="752">
        <v>7.3999999999999996E-2</v>
      </c>
      <c r="P1337" s="752">
        <v>2.7469999999999999</v>
      </c>
      <c r="Q1337" s="752">
        <v>0.25900000000000001</v>
      </c>
      <c r="R1337" s="752">
        <v>7.3999999999999996E-2</v>
      </c>
      <c r="S1337" s="752">
        <v>2.7469999999999999</v>
      </c>
      <c r="T1337" s="752">
        <v>0.25900000000000001</v>
      </c>
      <c r="U1337" s="752">
        <v>7.3999999999999996E-2</v>
      </c>
      <c r="V1337" s="752">
        <v>2.7469999999999999</v>
      </c>
      <c r="W1337" s="752">
        <v>0.25900000000000001</v>
      </c>
      <c r="X1337" s="752">
        <v>7.3999999999999996E-2</v>
      </c>
      <c r="Y1337" s="752">
        <v>2.7469999999999999</v>
      </c>
      <c r="Z1337" s="752">
        <v>0.25900000000000001</v>
      </c>
      <c r="AA1337" s="752">
        <v>7.3999999999999996E-2</v>
      </c>
      <c r="AB1337" s="752">
        <v>2.7469999999999999</v>
      </c>
      <c r="AC1337" s="752">
        <v>0.25900000000000001</v>
      </c>
      <c r="AD1337" s="752">
        <v>7.3999999999999996E-2</v>
      </c>
      <c r="AE1337" s="752">
        <v>2.7469999999999999</v>
      </c>
      <c r="AF1337" s="752">
        <v>0.25900000000000001</v>
      </c>
      <c r="AG1337" s="752">
        <v>7.3999999999999996E-2</v>
      </c>
      <c r="AH1337" s="752">
        <v>2.7469999999999999</v>
      </c>
      <c r="AI1337" s="752">
        <v>0.25900000000000001</v>
      </c>
      <c r="AJ1337" s="752">
        <v>7.3999999999999996E-2</v>
      </c>
      <c r="AK1337" s="752">
        <v>2.7469999999999999</v>
      </c>
      <c r="AL1337" s="752">
        <v>0.25900000000000001</v>
      </c>
      <c r="AM1337" s="752">
        <v>7.3999999999999996E-2</v>
      </c>
      <c r="AN1337" s="752">
        <v>2.7469999999999999</v>
      </c>
      <c r="AO1337" s="752">
        <v>0.25900000000000001</v>
      </c>
      <c r="AP1337" s="752">
        <v>7.3999999999999996E-2</v>
      </c>
      <c r="AQ1337" s="752">
        <v>2.7469999999999999</v>
      </c>
      <c r="AR1337" s="752">
        <v>0.25900000000000001</v>
      </c>
      <c r="AS1337" s="752">
        <v>7.3999999999999996E-2</v>
      </c>
      <c r="AT1337" s="752">
        <v>2.7469999999999999</v>
      </c>
      <c r="AU1337" s="752">
        <v>0.25900000000000001</v>
      </c>
      <c r="AV1337" s="752">
        <v>7.3999999999999996E-2</v>
      </c>
      <c r="AW1337" s="752">
        <v>2.7469999999999999</v>
      </c>
      <c r="AX1337" s="752">
        <v>0.25900000000000001</v>
      </c>
      <c r="AY1337" s="752">
        <v>7.3999999999999996E-2</v>
      </c>
      <c r="AZ1337" s="752">
        <v>2.7469999999999999</v>
      </c>
      <c r="BA1337" s="752">
        <v>0.25900000000000001</v>
      </c>
      <c r="BB1337" s="752">
        <v>7.3999999999999996E-2</v>
      </c>
      <c r="BC1337" s="752">
        <v>2.7469999999999999</v>
      </c>
      <c r="BD1337" s="752">
        <v>0.25900000000000001</v>
      </c>
      <c r="BE1337" s="752">
        <v>7.3999999999999996E-2</v>
      </c>
    </row>
    <row r="1338" spans="2:70" ht="16.5" customHeight="1" x14ac:dyDescent="0.3">
      <c r="B1338" s="920"/>
      <c r="E1338" s="735" t="s">
        <v>714</v>
      </c>
      <c r="F1338" s="735" t="s">
        <v>656</v>
      </c>
      <c r="G1338" s="752">
        <v>3.1930000000000001</v>
      </c>
      <c r="H1338" s="752">
        <v>0.28599999999999998</v>
      </c>
      <c r="I1338" s="752">
        <v>8.2000000000000003E-2</v>
      </c>
      <c r="J1338" s="752">
        <v>3.202</v>
      </c>
      <c r="K1338" s="752">
        <v>0.28399999999999997</v>
      </c>
      <c r="L1338" s="752">
        <v>8.1000000000000003E-2</v>
      </c>
      <c r="M1338" s="752">
        <v>3.2</v>
      </c>
      <c r="N1338" s="752">
        <v>0.28599999999999998</v>
      </c>
      <c r="O1338" s="752">
        <v>8.2000000000000003E-2</v>
      </c>
      <c r="P1338" s="752">
        <v>3.1960000000000002</v>
      </c>
      <c r="Q1338" s="752">
        <v>0.28599999999999998</v>
      </c>
      <c r="R1338" s="752">
        <v>8.2000000000000003E-2</v>
      </c>
      <c r="S1338" s="752">
        <v>3.1909999999999998</v>
      </c>
      <c r="T1338" s="752">
        <v>0.28399999999999997</v>
      </c>
      <c r="U1338" s="752">
        <v>8.1000000000000003E-2</v>
      </c>
      <c r="V1338" s="752">
        <v>3.1970000000000001</v>
      </c>
      <c r="W1338" s="752">
        <v>0.28399999999999997</v>
      </c>
      <c r="X1338" s="752">
        <v>8.1000000000000003E-2</v>
      </c>
      <c r="Y1338" s="752">
        <v>3.18</v>
      </c>
      <c r="Z1338" s="752">
        <v>0.28399999999999997</v>
      </c>
      <c r="AA1338" s="752">
        <v>8.1000000000000003E-2</v>
      </c>
      <c r="AB1338" s="752">
        <v>3.149</v>
      </c>
      <c r="AC1338" s="752">
        <v>0.28399999999999997</v>
      </c>
      <c r="AD1338" s="752">
        <v>8.1000000000000003E-2</v>
      </c>
      <c r="AE1338" s="752">
        <v>3.2040000000000002</v>
      </c>
      <c r="AF1338" s="752">
        <v>0.28599999999999998</v>
      </c>
      <c r="AG1338" s="752">
        <v>8.2000000000000003E-2</v>
      </c>
      <c r="AH1338" s="752">
        <v>3.2069999999999999</v>
      </c>
      <c r="AI1338" s="752">
        <v>0.28399999999999997</v>
      </c>
      <c r="AJ1338" s="752">
        <v>8.1000000000000003E-2</v>
      </c>
      <c r="AK1338" s="752">
        <v>3.2090000000000001</v>
      </c>
      <c r="AL1338" s="752">
        <v>0.28399999999999997</v>
      </c>
      <c r="AM1338" s="752">
        <v>8.1000000000000003E-2</v>
      </c>
      <c r="AN1338" s="752">
        <v>3.1890000000000001</v>
      </c>
      <c r="AO1338" s="752">
        <v>0.28499999999999998</v>
      </c>
      <c r="AP1338" s="752">
        <v>8.1000000000000003E-2</v>
      </c>
      <c r="AQ1338" s="752">
        <v>3.2040000000000002</v>
      </c>
      <c r="AR1338" s="752">
        <v>0.28299999999999997</v>
      </c>
      <c r="AS1338" s="752">
        <v>8.1000000000000003E-2</v>
      </c>
      <c r="AT1338" s="752">
        <v>3.1930000000000001</v>
      </c>
      <c r="AU1338" s="752">
        <v>0.28399999999999997</v>
      </c>
      <c r="AV1338" s="752">
        <v>8.1000000000000003E-2</v>
      </c>
      <c r="AW1338" s="752">
        <v>3.194</v>
      </c>
      <c r="AX1338" s="752">
        <v>0.28399999999999997</v>
      </c>
      <c r="AY1338" s="752">
        <v>8.1000000000000003E-2</v>
      </c>
      <c r="AZ1338" s="752">
        <v>3.1829999999999998</v>
      </c>
      <c r="BA1338" s="752">
        <v>0.28399999999999997</v>
      </c>
      <c r="BB1338" s="752">
        <v>8.1000000000000003E-2</v>
      </c>
      <c r="BC1338" s="752">
        <v>3.18</v>
      </c>
      <c r="BD1338" s="752">
        <v>0.28299999999999997</v>
      </c>
      <c r="BE1338" s="752">
        <v>8.1000000000000003E-2</v>
      </c>
    </row>
    <row r="1339" spans="2:70" ht="16.5" customHeight="1" x14ac:dyDescent="0.3">
      <c r="B1339" s="920"/>
      <c r="E1339" s="735" t="s">
        <v>777</v>
      </c>
      <c r="F1339" s="735" t="s">
        <v>657</v>
      </c>
      <c r="G1339" s="752">
        <v>2.52</v>
      </c>
      <c r="H1339" s="752">
        <v>0.04</v>
      </c>
      <c r="I1339" s="752">
        <v>6.8000000000000005E-2</v>
      </c>
      <c r="J1339" s="752">
        <v>2.52</v>
      </c>
      <c r="K1339" s="752">
        <v>0.04</v>
      </c>
      <c r="L1339" s="752">
        <v>6.8000000000000005E-2</v>
      </c>
      <c r="M1339" s="752">
        <v>2.52</v>
      </c>
      <c r="N1339" s="752">
        <v>3.9E-2</v>
      </c>
      <c r="O1339" s="752">
        <v>6.8000000000000005E-2</v>
      </c>
      <c r="P1339" s="752">
        <v>2.52</v>
      </c>
      <c r="Q1339" s="752">
        <v>3.9E-2</v>
      </c>
      <c r="R1339" s="752">
        <v>6.8000000000000005E-2</v>
      </c>
      <c r="S1339" s="752">
        <v>2.52</v>
      </c>
      <c r="T1339" s="752">
        <v>3.7999999999999999E-2</v>
      </c>
      <c r="U1339" s="752">
        <v>6.8000000000000005E-2</v>
      </c>
      <c r="V1339" s="752">
        <v>2.52</v>
      </c>
      <c r="W1339" s="752">
        <v>3.7999999999999999E-2</v>
      </c>
      <c r="X1339" s="752">
        <v>6.8000000000000005E-2</v>
      </c>
      <c r="Y1339" s="752">
        <v>2.52</v>
      </c>
      <c r="Z1339" s="752">
        <v>3.7999999999999999E-2</v>
      </c>
      <c r="AA1339" s="752">
        <v>6.8000000000000005E-2</v>
      </c>
      <c r="AB1339" s="752">
        <v>2.52</v>
      </c>
      <c r="AC1339" s="752">
        <v>3.6999999999999998E-2</v>
      </c>
      <c r="AD1339" s="752">
        <v>6.8000000000000005E-2</v>
      </c>
      <c r="AE1339" s="752">
        <v>2.52</v>
      </c>
      <c r="AF1339" s="752">
        <v>3.6999999999999998E-2</v>
      </c>
      <c r="AG1339" s="752">
        <v>6.8000000000000005E-2</v>
      </c>
      <c r="AH1339" s="752">
        <v>2.52</v>
      </c>
      <c r="AI1339" s="752">
        <v>3.7999999999999999E-2</v>
      </c>
      <c r="AJ1339" s="752">
        <v>6.8000000000000005E-2</v>
      </c>
      <c r="AK1339" s="752">
        <v>2.52</v>
      </c>
      <c r="AL1339" s="752">
        <v>3.7999999999999999E-2</v>
      </c>
      <c r="AM1339" s="752">
        <v>6.8000000000000005E-2</v>
      </c>
      <c r="AN1339" s="752">
        <v>2.52</v>
      </c>
      <c r="AO1339" s="752">
        <v>3.7999999999999999E-2</v>
      </c>
      <c r="AP1339" s="752">
        <v>6.8000000000000005E-2</v>
      </c>
      <c r="AQ1339" s="752">
        <v>2.52</v>
      </c>
      <c r="AR1339" s="752">
        <v>3.7999999999999999E-2</v>
      </c>
      <c r="AS1339" s="752">
        <v>6.8000000000000005E-2</v>
      </c>
      <c r="AT1339" s="752">
        <v>2.52</v>
      </c>
      <c r="AU1339" s="752">
        <v>3.6999999999999998E-2</v>
      </c>
      <c r="AV1339" s="752">
        <v>6.8000000000000005E-2</v>
      </c>
      <c r="AW1339" s="752">
        <v>2.52</v>
      </c>
      <c r="AX1339" s="752">
        <v>3.6999999999999998E-2</v>
      </c>
      <c r="AY1339" s="752">
        <v>6.8000000000000005E-2</v>
      </c>
      <c r="AZ1339" s="752">
        <v>2.52</v>
      </c>
      <c r="BA1339" s="752">
        <v>3.5999999999999997E-2</v>
      </c>
      <c r="BB1339" s="752">
        <v>6.8000000000000005E-2</v>
      </c>
      <c r="BC1339" s="752">
        <v>2.52</v>
      </c>
      <c r="BD1339" s="752">
        <v>3.5999999999999997E-2</v>
      </c>
      <c r="BE1339" s="752">
        <v>6.8000000000000005E-2</v>
      </c>
    </row>
    <row r="1340" spans="2:70" ht="16.5" customHeight="1" x14ac:dyDescent="0.3">
      <c r="B1340" s="920"/>
      <c r="E1340" s="735" t="s">
        <v>2213</v>
      </c>
      <c r="F1340" s="735" t="s">
        <v>657</v>
      </c>
      <c r="G1340" s="752">
        <v>2.2869999999999999</v>
      </c>
      <c r="H1340" s="752">
        <v>1.6E-2</v>
      </c>
      <c r="I1340" s="752">
        <v>6.4000000000000001E-2</v>
      </c>
      <c r="J1340" s="752">
        <v>2.2869999999999999</v>
      </c>
      <c r="K1340" s="752">
        <v>1.7999999999999999E-2</v>
      </c>
      <c r="L1340" s="752">
        <v>6.4000000000000001E-2</v>
      </c>
      <c r="M1340" s="752">
        <v>2.2869999999999999</v>
      </c>
      <c r="N1340" s="752">
        <v>1.9E-2</v>
      </c>
      <c r="O1340" s="752">
        <v>6.4000000000000001E-2</v>
      </c>
      <c r="P1340" s="752">
        <v>2.2869999999999999</v>
      </c>
      <c r="Q1340" s="752">
        <v>0.02</v>
      </c>
      <c r="R1340" s="752">
        <v>6.4000000000000001E-2</v>
      </c>
      <c r="S1340" s="752">
        <v>2.2869999999999999</v>
      </c>
      <c r="T1340" s="752">
        <v>1.9E-2</v>
      </c>
      <c r="U1340" s="752">
        <v>6.4000000000000001E-2</v>
      </c>
      <c r="V1340" s="752">
        <v>2.2869999999999999</v>
      </c>
      <c r="W1340" s="752">
        <v>1.7999999999999999E-2</v>
      </c>
      <c r="X1340" s="752">
        <v>6.4000000000000001E-2</v>
      </c>
      <c r="Y1340" s="752">
        <v>2.2869999999999999</v>
      </c>
      <c r="Z1340" s="752">
        <v>1.7999999999999999E-2</v>
      </c>
      <c r="AA1340" s="752">
        <v>6.4000000000000001E-2</v>
      </c>
      <c r="AB1340" s="752">
        <v>2.2869999999999999</v>
      </c>
      <c r="AC1340" s="752">
        <v>1.7000000000000001E-2</v>
      </c>
      <c r="AD1340" s="752">
        <v>6.4000000000000001E-2</v>
      </c>
      <c r="AE1340" s="752">
        <v>2.2869999999999999</v>
      </c>
      <c r="AF1340" s="752">
        <v>1.7000000000000001E-2</v>
      </c>
      <c r="AG1340" s="752">
        <v>6.4000000000000001E-2</v>
      </c>
      <c r="AH1340" s="752">
        <v>2.2869999999999999</v>
      </c>
      <c r="AI1340" s="752">
        <v>1.7000000000000001E-2</v>
      </c>
      <c r="AJ1340" s="752">
        <v>6.4000000000000001E-2</v>
      </c>
      <c r="AK1340" s="752">
        <v>2.2869999999999999</v>
      </c>
      <c r="AL1340" s="752">
        <v>1.7999999999999999E-2</v>
      </c>
      <c r="AM1340" s="752">
        <v>6.4000000000000001E-2</v>
      </c>
      <c r="AN1340" s="752">
        <v>2.2869999999999999</v>
      </c>
      <c r="AO1340" s="752">
        <v>1.7000000000000001E-2</v>
      </c>
      <c r="AP1340" s="752">
        <v>6.4000000000000001E-2</v>
      </c>
      <c r="AQ1340" s="752">
        <v>2.2869999999999999</v>
      </c>
      <c r="AR1340" s="752">
        <v>1.7000000000000001E-2</v>
      </c>
      <c r="AS1340" s="752">
        <v>6.4000000000000001E-2</v>
      </c>
      <c r="AT1340" s="752">
        <v>2.2869999999999999</v>
      </c>
      <c r="AU1340" s="752">
        <v>1.6E-2</v>
      </c>
      <c r="AV1340" s="752">
        <v>6.4000000000000001E-2</v>
      </c>
      <c r="AW1340" s="752">
        <v>2.2869999999999999</v>
      </c>
      <c r="AX1340" s="752">
        <v>1.6E-2</v>
      </c>
      <c r="AY1340" s="752">
        <v>6.4000000000000001E-2</v>
      </c>
      <c r="AZ1340" s="752">
        <v>2.2869999999999999</v>
      </c>
      <c r="BA1340" s="752">
        <v>1.7000000000000001E-2</v>
      </c>
      <c r="BB1340" s="752">
        <v>6.4000000000000001E-2</v>
      </c>
      <c r="BC1340" s="752">
        <v>2.2869999999999999</v>
      </c>
      <c r="BD1340" s="752">
        <v>1.6E-2</v>
      </c>
      <c r="BE1340" s="752">
        <v>6.4000000000000001E-2</v>
      </c>
    </row>
    <row r="1341" spans="2:70" ht="16.5" customHeight="1" x14ac:dyDescent="0.3">
      <c r="B1341" s="920"/>
      <c r="E1341" s="718" t="s">
        <v>2223</v>
      </c>
      <c r="F1341" s="255"/>
      <c r="G1341" s="255"/>
      <c r="H1341" s="255"/>
      <c r="I1341" s="255"/>
      <c r="J1341" s="255"/>
      <c r="K1341" s="255"/>
      <c r="L1341" s="255"/>
      <c r="M1341" s="255"/>
    </row>
    <row r="1342" spans="2:70" ht="16.5" customHeight="1" x14ac:dyDescent="0.3">
      <c r="B1342" s="920"/>
      <c r="E1342" s="257"/>
      <c r="F1342" s="256"/>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row>
    <row r="1343" spans="2:70" ht="16.5" customHeight="1" x14ac:dyDescent="0.3">
      <c r="B1343" s="920"/>
      <c r="D1343" s="1950" t="s">
        <v>1876</v>
      </c>
      <c r="E1343" s="1950"/>
      <c r="F1343" s="1950"/>
      <c r="G1343" s="1951"/>
      <c r="H1343" s="1951"/>
      <c r="I1343" s="1951"/>
      <c r="J1343" s="1951"/>
      <c r="K1343" s="1951"/>
      <c r="L1343" s="1951"/>
      <c r="M1343" s="1951"/>
      <c r="N1343" s="1951"/>
      <c r="O1343" s="1951"/>
      <c r="P1343" s="1951"/>
      <c r="Q1343" s="1951"/>
      <c r="R1343" s="1951"/>
      <c r="S1343" s="1951"/>
      <c r="T1343" s="1951"/>
      <c r="U1343" s="1951"/>
      <c r="V1343" s="1951"/>
      <c r="W1343" s="1951"/>
      <c r="X1343" s="1951"/>
      <c r="Y1343" s="1951"/>
      <c r="Z1343" s="1951"/>
      <c r="AA1343" s="1951"/>
      <c r="AB1343" s="1951"/>
      <c r="AC1343" s="1951"/>
      <c r="AD1343" s="1951"/>
      <c r="AE1343" s="1951"/>
      <c r="AF1343" s="1951"/>
      <c r="AG1343" s="1951"/>
      <c r="AH1343" s="1951"/>
      <c r="AI1343" s="1951"/>
      <c r="AJ1343" s="1951"/>
      <c r="AK1343" s="1951"/>
      <c r="AL1343" s="1951"/>
      <c r="AM1343" s="1951"/>
      <c r="AN1343" s="1951"/>
      <c r="AO1343" s="1951"/>
      <c r="AP1343" s="1951"/>
      <c r="AQ1343" s="1951"/>
      <c r="AR1343" s="1951"/>
      <c r="AS1343" s="1951"/>
      <c r="AT1343" s="1951"/>
      <c r="AU1343" s="1951"/>
      <c r="AV1343" s="1951"/>
      <c r="AW1343" s="1951"/>
      <c r="AX1343" s="1951"/>
      <c r="AY1343" s="1951"/>
      <c r="AZ1343" s="1951"/>
      <c r="BA1343" s="1951"/>
      <c r="BB1343" s="1951"/>
      <c r="BC1343" s="1951"/>
      <c r="BD1343" s="1951"/>
      <c r="BE1343" s="1951"/>
      <c r="BF1343" s="1951"/>
      <c r="BG1343" s="1951"/>
      <c r="BH1343" s="1951"/>
      <c r="BI1343" s="1951"/>
      <c r="BJ1343" s="1951"/>
      <c r="BK1343" s="1951"/>
      <c r="BL1343" s="1951"/>
      <c r="BM1343" s="1951"/>
      <c r="BN1343" s="1951"/>
      <c r="BO1343" s="1951"/>
      <c r="BP1343" s="1951"/>
      <c r="BQ1343" s="1951"/>
      <c r="BR1343" s="1951"/>
    </row>
    <row r="1344" spans="2:70" ht="16.5" customHeight="1" x14ac:dyDescent="0.3">
      <c r="B1344" s="920"/>
      <c r="E1344" s="255"/>
      <c r="F1344" s="255"/>
      <c r="G1344" s="255"/>
      <c r="H1344" s="255"/>
      <c r="I1344" s="255"/>
      <c r="J1344" s="255"/>
      <c r="K1344" s="255"/>
      <c r="L1344" s="255"/>
      <c r="M1344" s="255"/>
      <c r="N1344" s="255"/>
      <c r="O1344" s="255"/>
      <c r="P1344" s="255"/>
      <c r="Q1344" s="255"/>
      <c r="R1344" s="255"/>
      <c r="S1344" s="255"/>
      <c r="T1344" s="255"/>
      <c r="U1344" s="255"/>
      <c r="V1344" s="255"/>
      <c r="W1344" s="255"/>
      <c r="X1344" s="255"/>
      <c r="Y1344" s="255"/>
      <c r="Z1344" s="255"/>
    </row>
    <row r="1345" spans="2:26" ht="16.5" customHeight="1" x14ac:dyDescent="0.3">
      <c r="B1345" s="920"/>
      <c r="E1345" s="733" t="s">
        <v>964</v>
      </c>
      <c r="F1345" s="255"/>
      <c r="G1345" s="255"/>
      <c r="H1345" s="255"/>
      <c r="I1345" s="255"/>
      <c r="J1345" s="255"/>
      <c r="K1345" s="255"/>
      <c r="L1345" s="255"/>
      <c r="M1345" s="255"/>
      <c r="N1345" s="255"/>
      <c r="O1345" s="255"/>
      <c r="P1345" s="255"/>
      <c r="Q1345" s="255"/>
      <c r="R1345" s="255"/>
      <c r="S1345" s="255"/>
      <c r="T1345" s="255"/>
      <c r="U1345" s="255"/>
      <c r="V1345" s="255"/>
      <c r="W1345" s="255"/>
      <c r="X1345" s="255"/>
      <c r="Y1345" s="255"/>
      <c r="Z1345" s="255"/>
    </row>
    <row r="1346" spans="2:26" ht="16.5" customHeight="1" x14ac:dyDescent="0.3">
      <c r="B1346" s="920"/>
      <c r="E1346" s="257"/>
      <c r="F1346" s="255"/>
      <c r="G1346" s="255"/>
      <c r="H1346" s="255"/>
      <c r="I1346" s="255"/>
      <c r="J1346" s="255"/>
      <c r="K1346" s="255"/>
      <c r="L1346" s="255"/>
      <c r="M1346" s="255"/>
      <c r="N1346" s="255"/>
      <c r="O1346" s="255"/>
      <c r="P1346" s="255"/>
      <c r="Q1346" s="255"/>
      <c r="R1346" s="255"/>
      <c r="S1346" s="255"/>
      <c r="T1346" s="255"/>
      <c r="U1346" s="255"/>
      <c r="V1346" s="255"/>
      <c r="W1346" s="255"/>
      <c r="X1346" s="255"/>
      <c r="Y1346" s="255"/>
      <c r="Z1346" s="255"/>
    </row>
    <row r="1347" spans="2:26" ht="16.5" customHeight="1" x14ac:dyDescent="0.3">
      <c r="B1347" s="920"/>
      <c r="E1347" s="1480" t="s">
        <v>2376</v>
      </c>
      <c r="F1347" s="1930" t="s">
        <v>157</v>
      </c>
      <c r="G1347" s="1930"/>
      <c r="H1347" s="1930"/>
      <c r="I1347" s="1480" t="s">
        <v>2361</v>
      </c>
      <c r="J1347" s="255"/>
      <c r="K1347" s="255"/>
      <c r="L1347" s="255"/>
      <c r="M1347" s="255"/>
      <c r="N1347" s="255"/>
      <c r="O1347" s="255"/>
      <c r="P1347" s="255"/>
      <c r="Q1347" s="255"/>
      <c r="R1347" s="255"/>
      <c r="S1347" s="255"/>
      <c r="T1347" s="255"/>
      <c r="U1347" s="255"/>
      <c r="V1347" s="255"/>
      <c r="W1347" s="255"/>
      <c r="X1347" s="255"/>
      <c r="Y1347" s="255"/>
      <c r="Z1347" s="255"/>
    </row>
    <row r="1348" spans="2:26" ht="16.5" customHeight="1" x14ac:dyDescent="0.3">
      <c r="B1348" s="920"/>
      <c r="E1348" s="1308" t="s">
        <v>141</v>
      </c>
      <c r="F1348" s="1931" t="s">
        <v>551</v>
      </c>
      <c r="G1348" s="1931"/>
      <c r="H1348" s="1931"/>
      <c r="I1348" s="1309">
        <v>14600</v>
      </c>
      <c r="J1348" s="255"/>
      <c r="K1348" s="255"/>
      <c r="L1348" s="255"/>
      <c r="M1348" s="255"/>
      <c r="N1348" s="255"/>
      <c r="O1348" s="255"/>
      <c r="P1348" s="255"/>
      <c r="Q1348" s="255"/>
      <c r="R1348" s="255"/>
      <c r="S1348" s="255"/>
      <c r="T1348" s="255"/>
      <c r="U1348" s="255"/>
      <c r="V1348" s="255"/>
      <c r="W1348" s="255"/>
      <c r="X1348" s="255"/>
      <c r="Y1348" s="255"/>
      <c r="Z1348" s="255"/>
    </row>
    <row r="1349" spans="2:26" ht="16.5" customHeight="1" x14ac:dyDescent="0.3">
      <c r="B1349" s="920"/>
      <c r="E1349" s="1308" t="s">
        <v>142</v>
      </c>
      <c r="F1349" s="1931" t="s">
        <v>552</v>
      </c>
      <c r="G1349" s="1931"/>
      <c r="H1349" s="1931"/>
      <c r="I1349" s="1310">
        <v>771</v>
      </c>
      <c r="J1349" s="255"/>
      <c r="K1349" s="255"/>
      <c r="L1349" s="255"/>
      <c r="M1349" s="255"/>
      <c r="N1349" s="255"/>
      <c r="O1349" s="255"/>
      <c r="P1349" s="255"/>
      <c r="Q1349" s="255"/>
      <c r="R1349" s="255"/>
      <c r="S1349" s="255"/>
      <c r="T1349" s="255"/>
      <c r="U1349" s="255"/>
      <c r="V1349" s="255"/>
      <c r="W1349" s="255"/>
      <c r="X1349" s="255"/>
      <c r="Y1349" s="255"/>
      <c r="Z1349" s="255"/>
    </row>
    <row r="1350" spans="2:26" ht="16.5" customHeight="1" x14ac:dyDescent="0.3">
      <c r="B1350" s="920"/>
      <c r="E1350" s="1308" t="s">
        <v>143</v>
      </c>
      <c r="F1350" s="1931" t="s">
        <v>553</v>
      </c>
      <c r="G1350" s="1931"/>
      <c r="H1350" s="1931"/>
      <c r="I1350" s="1310">
        <v>135</v>
      </c>
      <c r="J1350" s="255"/>
      <c r="K1350" s="255"/>
      <c r="L1350" s="255"/>
      <c r="M1350" s="255"/>
      <c r="N1350" s="255"/>
      <c r="O1350" s="255"/>
      <c r="P1350" s="255"/>
      <c r="Q1350" s="255"/>
      <c r="R1350" s="255"/>
      <c r="S1350" s="255"/>
      <c r="T1350" s="255"/>
      <c r="U1350" s="255"/>
      <c r="V1350" s="255"/>
      <c r="W1350" s="255"/>
      <c r="X1350" s="255"/>
      <c r="Y1350" s="255"/>
      <c r="Z1350" s="255"/>
    </row>
    <row r="1351" spans="2:26" ht="16.5" customHeight="1" x14ac:dyDescent="0.3">
      <c r="B1351" s="920"/>
      <c r="E1351" s="1308" t="s">
        <v>145</v>
      </c>
      <c r="F1351" s="1931" t="s">
        <v>554</v>
      </c>
      <c r="G1351" s="1931"/>
      <c r="H1351" s="1931"/>
      <c r="I1351" s="1309">
        <v>3740</v>
      </c>
      <c r="J1351" s="255"/>
      <c r="K1351" s="255"/>
      <c r="L1351" s="255"/>
      <c r="M1351" s="255"/>
      <c r="N1351" s="255"/>
      <c r="O1351" s="255"/>
      <c r="P1351" s="255"/>
      <c r="Q1351" s="255"/>
      <c r="R1351" s="255"/>
      <c r="S1351" s="255"/>
      <c r="T1351" s="255"/>
      <c r="U1351" s="255"/>
      <c r="V1351" s="255"/>
      <c r="W1351" s="255"/>
      <c r="X1351" s="255"/>
      <c r="Y1351" s="255"/>
      <c r="Z1351" s="255"/>
    </row>
    <row r="1352" spans="2:26" ht="16.5" customHeight="1" x14ac:dyDescent="0.3">
      <c r="B1352" s="920"/>
      <c r="E1352" s="1308" t="s">
        <v>146</v>
      </c>
      <c r="F1352" s="1931" t="s">
        <v>555</v>
      </c>
      <c r="G1352" s="1931"/>
      <c r="H1352" s="1931"/>
      <c r="I1352" s="1309">
        <v>1260</v>
      </c>
      <c r="J1352" s="255"/>
      <c r="K1352" s="255"/>
      <c r="L1352" s="255"/>
      <c r="M1352" s="255"/>
      <c r="N1352" s="255"/>
      <c r="O1352" s="255"/>
      <c r="P1352" s="255"/>
      <c r="Q1352" s="255"/>
      <c r="R1352" s="255"/>
      <c r="S1352" s="255"/>
      <c r="T1352" s="255"/>
      <c r="U1352" s="255"/>
      <c r="V1352" s="255"/>
      <c r="W1352" s="255"/>
      <c r="X1352" s="255"/>
      <c r="Y1352" s="255"/>
      <c r="Z1352" s="255"/>
    </row>
    <row r="1353" spans="2:26" ht="16.5" customHeight="1" x14ac:dyDescent="0.3">
      <c r="B1353" s="920"/>
      <c r="E1353" s="1308" t="s">
        <v>147</v>
      </c>
      <c r="F1353" s="1931" t="s">
        <v>556</v>
      </c>
      <c r="G1353" s="1931"/>
      <c r="H1353" s="1931"/>
      <c r="I1353" s="1309">
        <v>1530</v>
      </c>
      <c r="J1353" s="255"/>
      <c r="K1353" s="255"/>
      <c r="L1353" s="255"/>
      <c r="M1353" s="255"/>
      <c r="N1353" s="255"/>
      <c r="O1353" s="255"/>
      <c r="P1353" s="255"/>
      <c r="Q1353" s="255"/>
      <c r="R1353" s="255"/>
      <c r="S1353" s="255"/>
      <c r="T1353" s="255"/>
      <c r="U1353" s="255"/>
      <c r="V1353" s="255"/>
      <c r="W1353" s="255"/>
      <c r="X1353" s="255"/>
      <c r="Y1353" s="255"/>
      <c r="Z1353" s="255"/>
    </row>
    <row r="1354" spans="2:26" ht="16.5" customHeight="1" x14ac:dyDescent="0.3">
      <c r="B1354" s="920"/>
      <c r="E1354" s="1308" t="s">
        <v>149</v>
      </c>
      <c r="F1354" s="1931" t="s">
        <v>557</v>
      </c>
      <c r="G1354" s="1931"/>
      <c r="H1354" s="1931"/>
      <c r="I1354" s="1310">
        <v>364</v>
      </c>
      <c r="J1354" s="255"/>
      <c r="K1354" s="255"/>
      <c r="L1354" s="255"/>
      <c r="M1354" s="255"/>
      <c r="N1354" s="255"/>
      <c r="O1354" s="255"/>
      <c r="P1354" s="255"/>
      <c r="Q1354" s="255"/>
      <c r="R1354" s="255"/>
      <c r="S1354" s="255"/>
      <c r="T1354" s="255"/>
      <c r="U1354" s="255"/>
      <c r="V1354" s="255"/>
      <c r="W1354" s="255"/>
      <c r="X1354" s="255"/>
      <c r="Y1354" s="255"/>
      <c r="Z1354" s="255"/>
    </row>
    <row r="1355" spans="2:26" ht="16.5" customHeight="1" x14ac:dyDescent="0.3">
      <c r="B1355" s="920"/>
      <c r="E1355" s="1308" t="s">
        <v>150</v>
      </c>
      <c r="F1355" s="1931" t="s">
        <v>558</v>
      </c>
      <c r="G1355" s="1931"/>
      <c r="H1355" s="1931"/>
      <c r="I1355" s="1309">
        <v>5810</v>
      </c>
      <c r="J1355" s="255"/>
      <c r="K1355" s="255"/>
      <c r="L1355" s="255"/>
      <c r="M1355" s="255"/>
      <c r="N1355" s="255"/>
      <c r="O1355" s="255"/>
      <c r="P1355" s="255"/>
      <c r="Q1355" s="255"/>
      <c r="R1355" s="255"/>
      <c r="S1355" s="255"/>
      <c r="T1355" s="255"/>
      <c r="U1355" s="255"/>
      <c r="V1355" s="255"/>
      <c r="W1355" s="255"/>
      <c r="X1355" s="255"/>
      <c r="Y1355" s="255"/>
      <c r="Z1355" s="255"/>
    </row>
    <row r="1356" spans="2:26" ht="16.5" customHeight="1" x14ac:dyDescent="0.3">
      <c r="B1356" s="920"/>
      <c r="E1356" s="1308" t="s">
        <v>159</v>
      </c>
      <c r="F1356" s="1931" t="s">
        <v>559</v>
      </c>
      <c r="G1356" s="1931"/>
      <c r="H1356" s="1931"/>
      <c r="I1356" s="1310">
        <v>21.5</v>
      </c>
      <c r="J1356" s="255"/>
      <c r="K1356" s="255"/>
      <c r="L1356" s="255"/>
      <c r="M1356" s="255"/>
      <c r="N1356" s="255"/>
      <c r="O1356" s="255"/>
      <c r="P1356" s="255"/>
      <c r="Q1356" s="255"/>
      <c r="R1356" s="255"/>
      <c r="S1356" s="255"/>
      <c r="T1356" s="255"/>
      <c r="U1356" s="255"/>
      <c r="V1356" s="255"/>
      <c r="W1356" s="255"/>
      <c r="X1356" s="255"/>
      <c r="Y1356" s="255"/>
      <c r="Z1356" s="255"/>
    </row>
    <row r="1357" spans="2:26" ht="16.5" customHeight="1" x14ac:dyDescent="0.3">
      <c r="B1357" s="920"/>
      <c r="E1357" s="1308" t="s">
        <v>148</v>
      </c>
      <c r="F1357" s="1931" t="s">
        <v>560</v>
      </c>
      <c r="G1357" s="1931"/>
      <c r="H1357" s="1931"/>
      <c r="I1357" s="1310">
        <v>164</v>
      </c>
      <c r="J1357" s="255"/>
      <c r="K1357" s="255"/>
      <c r="L1357" s="255"/>
      <c r="M1357" s="255"/>
      <c r="N1357" s="255"/>
      <c r="O1357" s="255"/>
      <c r="P1357" s="255"/>
      <c r="Q1357" s="255"/>
      <c r="R1357" s="255"/>
      <c r="S1357" s="255"/>
      <c r="T1357" s="255"/>
      <c r="U1357" s="255"/>
      <c r="V1357" s="255"/>
      <c r="W1357" s="255"/>
      <c r="X1357" s="255"/>
      <c r="Y1357" s="255"/>
      <c r="Z1357" s="255"/>
    </row>
    <row r="1358" spans="2:26" ht="16.5" customHeight="1" x14ac:dyDescent="0.3">
      <c r="B1358" s="920"/>
      <c r="E1358" s="1308" t="s">
        <v>160</v>
      </c>
      <c r="F1358" s="1931" t="s">
        <v>561</v>
      </c>
      <c r="G1358" s="1931"/>
      <c r="H1358" s="1931"/>
      <c r="I1358" s="1310">
        <v>4.84</v>
      </c>
      <c r="J1358" s="255"/>
      <c r="K1358" s="255"/>
      <c r="L1358" s="255"/>
      <c r="M1358" s="255"/>
      <c r="N1358" s="255"/>
      <c r="O1358" s="255"/>
      <c r="P1358" s="255"/>
      <c r="Q1358" s="255"/>
      <c r="R1358" s="255"/>
      <c r="S1358" s="255"/>
      <c r="T1358" s="255"/>
      <c r="U1358" s="255"/>
      <c r="V1358" s="255"/>
      <c r="W1358" s="255"/>
      <c r="X1358" s="255"/>
      <c r="Y1358" s="255"/>
      <c r="Z1358" s="255"/>
    </row>
    <row r="1359" spans="2:26" ht="16.5" customHeight="1" x14ac:dyDescent="0.3">
      <c r="B1359" s="920"/>
      <c r="E1359" s="1308" t="s">
        <v>151</v>
      </c>
      <c r="F1359" s="1931" t="s">
        <v>562</v>
      </c>
      <c r="G1359" s="1931"/>
      <c r="H1359" s="1931"/>
      <c r="I1359" s="1309">
        <v>3600</v>
      </c>
      <c r="J1359" s="255"/>
      <c r="K1359" s="255"/>
      <c r="L1359" s="255"/>
      <c r="M1359" s="255"/>
      <c r="N1359" s="255"/>
      <c r="O1359" s="255"/>
      <c r="P1359" s="255"/>
      <c r="Q1359" s="255"/>
      <c r="R1359" s="255"/>
      <c r="S1359" s="255"/>
      <c r="T1359" s="255"/>
      <c r="U1359" s="255"/>
      <c r="V1359" s="255"/>
      <c r="W1359" s="255"/>
      <c r="X1359" s="255"/>
      <c r="Y1359" s="255"/>
      <c r="Z1359" s="255"/>
    </row>
    <row r="1360" spans="2:26" ht="16.5" customHeight="1" x14ac:dyDescent="0.3">
      <c r="B1360" s="920"/>
      <c r="E1360" s="1308" t="s">
        <v>154</v>
      </c>
      <c r="F1360" s="1931" t="s">
        <v>563</v>
      </c>
      <c r="G1360" s="1931"/>
      <c r="H1360" s="1931"/>
      <c r="I1360" s="1309">
        <v>1350</v>
      </c>
      <c r="J1360" s="255"/>
      <c r="K1360" s="255"/>
      <c r="L1360" s="255"/>
      <c r="M1360" s="255"/>
      <c r="N1360" s="255"/>
      <c r="O1360" s="255"/>
      <c r="P1360" s="255"/>
      <c r="Q1360" s="255"/>
      <c r="R1360" s="255"/>
      <c r="S1360" s="255"/>
      <c r="T1360" s="255"/>
      <c r="U1360" s="255"/>
      <c r="V1360" s="255"/>
      <c r="W1360" s="255"/>
      <c r="X1360" s="255"/>
      <c r="Y1360" s="255"/>
      <c r="Z1360" s="255"/>
    </row>
    <row r="1361" spans="2:26" ht="16.5" customHeight="1" x14ac:dyDescent="0.3">
      <c r="B1361" s="920"/>
      <c r="E1361" s="1308" t="s">
        <v>155</v>
      </c>
      <c r="F1361" s="1931" t="s">
        <v>564</v>
      </c>
      <c r="G1361" s="1931"/>
      <c r="H1361" s="1931"/>
      <c r="I1361" s="1309">
        <v>1500</v>
      </c>
      <c r="J1361" s="255"/>
      <c r="K1361" s="255"/>
      <c r="L1361" s="255"/>
      <c r="M1361" s="255"/>
      <c r="N1361" s="255"/>
      <c r="O1361" s="255"/>
      <c r="P1361" s="255"/>
      <c r="Q1361" s="255"/>
      <c r="R1361" s="255"/>
      <c r="S1361" s="255"/>
      <c r="T1361" s="255"/>
      <c r="U1361" s="255"/>
      <c r="V1361" s="255"/>
      <c r="W1361" s="255"/>
      <c r="X1361" s="255"/>
      <c r="Y1361" s="255"/>
      <c r="Z1361" s="255"/>
    </row>
    <row r="1362" spans="2:26" ht="16.5" customHeight="1" x14ac:dyDescent="0.3">
      <c r="B1362" s="920"/>
      <c r="E1362" s="1308" t="s">
        <v>152</v>
      </c>
      <c r="F1362" s="1931" t="s">
        <v>565</v>
      </c>
      <c r="G1362" s="1931"/>
      <c r="H1362" s="1931"/>
      <c r="I1362" s="1309">
        <v>8690</v>
      </c>
      <c r="J1362" s="255"/>
      <c r="K1362" s="255"/>
      <c r="L1362" s="255"/>
      <c r="M1362" s="255"/>
      <c r="N1362" s="255"/>
      <c r="O1362" s="255"/>
      <c r="P1362" s="255"/>
      <c r="Q1362" s="255"/>
      <c r="R1362" s="255"/>
      <c r="S1362" s="255"/>
      <c r="T1362" s="255"/>
      <c r="U1362" s="255"/>
      <c r="V1362" s="255"/>
      <c r="W1362" s="255"/>
      <c r="X1362" s="255"/>
      <c r="Y1362" s="255"/>
      <c r="Z1362" s="255"/>
    </row>
    <row r="1363" spans="2:26" ht="16.5" customHeight="1" x14ac:dyDescent="0.3">
      <c r="B1363" s="920"/>
      <c r="E1363" s="1308" t="s">
        <v>153</v>
      </c>
      <c r="F1363" s="1931" t="s">
        <v>566</v>
      </c>
      <c r="G1363" s="1931"/>
      <c r="H1363" s="1931"/>
      <c r="I1363" s="1310">
        <v>787</v>
      </c>
      <c r="J1363" s="255"/>
      <c r="K1363" s="255"/>
      <c r="L1363" s="255"/>
      <c r="M1363" s="255"/>
      <c r="N1363" s="255"/>
      <c r="O1363" s="255"/>
      <c r="P1363" s="255"/>
      <c r="Q1363" s="255"/>
      <c r="R1363" s="255"/>
      <c r="S1363" s="255"/>
      <c r="T1363" s="255"/>
      <c r="U1363" s="255"/>
      <c r="V1363" s="255"/>
      <c r="W1363" s="255"/>
      <c r="X1363" s="255"/>
      <c r="Y1363" s="255"/>
      <c r="Z1363" s="255"/>
    </row>
    <row r="1364" spans="2:26" ht="16.5" customHeight="1" x14ac:dyDescent="0.3">
      <c r="B1364" s="920"/>
      <c r="E1364" s="1308" t="s">
        <v>429</v>
      </c>
      <c r="F1364" s="1931" t="s">
        <v>566</v>
      </c>
      <c r="G1364" s="1931"/>
      <c r="H1364" s="1931"/>
      <c r="I1364" s="1310">
        <v>962</v>
      </c>
      <c r="J1364" s="255"/>
      <c r="K1364" s="255"/>
      <c r="L1364" s="255"/>
      <c r="M1364" s="255"/>
      <c r="N1364" s="255"/>
      <c r="O1364" s="255"/>
      <c r="P1364" s="255"/>
      <c r="Q1364" s="255"/>
      <c r="R1364" s="255"/>
      <c r="S1364" s="255"/>
      <c r="T1364" s="255"/>
      <c r="U1364" s="255"/>
      <c r="V1364" s="255"/>
      <c r="W1364" s="255"/>
      <c r="X1364" s="255"/>
      <c r="Y1364" s="255"/>
      <c r="Z1364" s="255"/>
    </row>
    <row r="1365" spans="2:26" ht="16.5" customHeight="1" x14ac:dyDescent="0.3">
      <c r="B1365" s="920"/>
      <c r="E1365" s="1308" t="s">
        <v>430</v>
      </c>
      <c r="F1365" s="1931" t="s">
        <v>567</v>
      </c>
      <c r="G1365" s="1931"/>
      <c r="H1365" s="1931"/>
      <c r="I1365" s="1310">
        <v>914</v>
      </c>
      <c r="J1365" s="255"/>
      <c r="K1365" s="255"/>
      <c r="L1365" s="255"/>
      <c r="M1365" s="255"/>
      <c r="N1365" s="255"/>
      <c r="O1365" s="255"/>
      <c r="P1365" s="255"/>
      <c r="Q1365" s="255"/>
      <c r="R1365" s="255"/>
      <c r="S1365" s="255"/>
      <c r="T1365" s="255"/>
      <c r="U1365" s="255"/>
      <c r="V1365" s="255"/>
      <c r="W1365" s="255"/>
      <c r="X1365" s="255"/>
      <c r="Y1365" s="255"/>
      <c r="Z1365" s="255"/>
    </row>
    <row r="1366" spans="2:26" ht="16.5" customHeight="1" x14ac:dyDescent="0.3">
      <c r="B1366" s="920"/>
      <c r="E1366" s="751" t="s">
        <v>144</v>
      </c>
      <c r="F1366" s="1931" t="s">
        <v>568</v>
      </c>
      <c r="G1366" s="1931"/>
      <c r="H1366" s="1931"/>
      <c r="I1366" s="741">
        <v>1600</v>
      </c>
      <c r="J1366" s="255"/>
      <c r="K1366" s="255"/>
      <c r="L1366" s="255"/>
      <c r="M1366" s="255"/>
      <c r="N1366" s="255"/>
      <c r="O1366" s="255"/>
      <c r="P1366" s="255"/>
      <c r="Q1366" s="255"/>
      <c r="R1366" s="255"/>
      <c r="S1366" s="255"/>
      <c r="T1366" s="255"/>
      <c r="U1366" s="255"/>
      <c r="V1366" s="255"/>
      <c r="W1366" s="255"/>
      <c r="X1366" s="255"/>
      <c r="Y1366" s="255"/>
      <c r="Z1366" s="255"/>
    </row>
    <row r="1367" spans="2:26" ht="16.5" customHeight="1" x14ac:dyDescent="0.3">
      <c r="B1367" s="920"/>
      <c r="E1367" s="751" t="s">
        <v>2362</v>
      </c>
      <c r="F1367" s="1931" t="s">
        <v>2363</v>
      </c>
      <c r="G1367" s="1931"/>
      <c r="H1367" s="1931"/>
      <c r="I1367" s="741">
        <v>1960</v>
      </c>
      <c r="J1367" s="255"/>
      <c r="K1367" s="255"/>
      <c r="L1367" s="255"/>
      <c r="M1367" s="255"/>
      <c r="N1367" s="255"/>
      <c r="O1367" s="255"/>
      <c r="P1367" s="255"/>
      <c r="Q1367" s="255"/>
      <c r="R1367" s="255"/>
      <c r="S1367" s="255"/>
      <c r="T1367" s="255"/>
      <c r="U1367" s="255"/>
      <c r="V1367" s="255"/>
      <c r="W1367" s="255"/>
      <c r="X1367" s="255"/>
      <c r="Y1367" s="255"/>
      <c r="Z1367" s="255"/>
    </row>
    <row r="1368" spans="2:26" ht="16.5" customHeight="1" x14ac:dyDescent="0.3">
      <c r="B1368" s="920"/>
      <c r="E1368" s="751" t="s">
        <v>72</v>
      </c>
      <c r="F1368" s="1931" t="s">
        <v>93</v>
      </c>
      <c r="G1368" s="1931"/>
      <c r="H1368" s="1931"/>
      <c r="I1368" s="741">
        <v>4728</v>
      </c>
      <c r="J1368" s="255"/>
      <c r="K1368" s="255"/>
      <c r="L1368" s="255"/>
      <c r="M1368" s="255"/>
      <c r="N1368" s="255"/>
      <c r="O1368" s="255"/>
      <c r="P1368" s="255"/>
      <c r="Q1368" s="255"/>
      <c r="R1368" s="255"/>
      <c r="S1368" s="255"/>
      <c r="T1368" s="255"/>
      <c r="U1368" s="255"/>
      <c r="V1368" s="255"/>
      <c r="W1368" s="255"/>
      <c r="X1368" s="255"/>
      <c r="Y1368" s="255"/>
      <c r="Z1368" s="255"/>
    </row>
    <row r="1369" spans="2:26" ht="16.5" customHeight="1" x14ac:dyDescent="0.3">
      <c r="B1369" s="920"/>
      <c r="E1369" s="751" t="s">
        <v>73</v>
      </c>
      <c r="F1369" s="1931" t="s">
        <v>94</v>
      </c>
      <c r="G1369" s="1931"/>
      <c r="H1369" s="1931"/>
      <c r="I1369" s="741">
        <v>2262</v>
      </c>
      <c r="J1369" s="255"/>
      <c r="K1369" s="255"/>
      <c r="L1369" s="255"/>
      <c r="M1369" s="255"/>
      <c r="N1369" s="255"/>
      <c r="O1369" s="255"/>
      <c r="P1369" s="255"/>
      <c r="Q1369" s="255"/>
      <c r="R1369" s="255"/>
      <c r="S1369" s="255"/>
      <c r="T1369" s="255"/>
      <c r="U1369" s="255"/>
      <c r="V1369" s="255"/>
      <c r="W1369" s="255"/>
      <c r="X1369" s="255"/>
      <c r="Y1369" s="255"/>
      <c r="Z1369" s="255"/>
    </row>
    <row r="1370" spans="2:26" ht="16.5" customHeight="1" x14ac:dyDescent="0.3">
      <c r="B1370" s="920"/>
      <c r="E1370" s="751" t="s">
        <v>74</v>
      </c>
      <c r="F1370" s="1931" t="s">
        <v>95</v>
      </c>
      <c r="G1370" s="1931"/>
      <c r="H1370" s="1931"/>
      <c r="I1370" s="741">
        <v>3001</v>
      </c>
      <c r="J1370" s="255"/>
      <c r="K1370" s="255"/>
      <c r="L1370" s="255"/>
      <c r="M1370" s="255"/>
      <c r="N1370" s="255"/>
      <c r="O1370" s="255"/>
      <c r="P1370" s="255"/>
      <c r="Q1370" s="255"/>
      <c r="R1370" s="255"/>
      <c r="S1370" s="255"/>
      <c r="T1370" s="255"/>
      <c r="U1370" s="255"/>
      <c r="V1370" s="255"/>
      <c r="W1370" s="255"/>
      <c r="X1370" s="255"/>
      <c r="Y1370" s="255"/>
      <c r="Z1370" s="255"/>
    </row>
    <row r="1371" spans="2:26" ht="16.5" customHeight="1" x14ac:dyDescent="0.3">
      <c r="B1371" s="920"/>
      <c r="E1371" s="751" t="s">
        <v>75</v>
      </c>
      <c r="F1371" s="1931" t="s">
        <v>96</v>
      </c>
      <c r="G1371" s="1931"/>
      <c r="H1371" s="1931"/>
      <c r="I1371" s="741">
        <v>1908</v>
      </c>
      <c r="J1371" s="255"/>
      <c r="K1371" s="255"/>
      <c r="L1371" s="255"/>
      <c r="M1371" s="255"/>
      <c r="N1371" s="255"/>
      <c r="O1371" s="255"/>
      <c r="P1371" s="255"/>
      <c r="Q1371" s="255"/>
      <c r="R1371" s="255"/>
      <c r="S1371" s="255"/>
      <c r="T1371" s="255"/>
      <c r="U1371" s="255"/>
      <c r="V1371" s="255"/>
      <c r="W1371" s="255"/>
      <c r="X1371" s="255"/>
      <c r="Y1371" s="255"/>
      <c r="Z1371" s="255"/>
    </row>
    <row r="1372" spans="2:26" ht="16.5" customHeight="1" x14ac:dyDescent="0.3">
      <c r="B1372" s="920"/>
      <c r="E1372" s="751" t="s">
        <v>76</v>
      </c>
      <c r="F1372" s="1931" t="s">
        <v>97</v>
      </c>
      <c r="G1372" s="1931"/>
      <c r="H1372" s="1931"/>
      <c r="I1372" s="741">
        <v>1965</v>
      </c>
      <c r="J1372" s="255"/>
      <c r="K1372" s="255"/>
      <c r="L1372" s="255"/>
      <c r="M1372" s="255"/>
      <c r="N1372" s="255"/>
      <c r="O1372" s="255"/>
      <c r="P1372" s="255"/>
      <c r="Q1372" s="255"/>
      <c r="R1372" s="255"/>
      <c r="S1372" s="255"/>
      <c r="T1372" s="255"/>
      <c r="U1372" s="255"/>
      <c r="V1372" s="255"/>
      <c r="W1372" s="255"/>
      <c r="X1372" s="255"/>
      <c r="Y1372" s="255"/>
      <c r="Z1372" s="255"/>
    </row>
    <row r="1373" spans="2:26" ht="16.5" customHeight="1" x14ac:dyDescent="0.3">
      <c r="B1373" s="920"/>
      <c r="E1373" s="751" t="s">
        <v>77</v>
      </c>
      <c r="F1373" s="1931" t="s">
        <v>98</v>
      </c>
      <c r="G1373" s="1931"/>
      <c r="H1373" s="1931"/>
      <c r="I1373" s="741">
        <v>2256</v>
      </c>
      <c r="J1373" s="255"/>
      <c r="K1373" s="255"/>
      <c r="L1373" s="255"/>
      <c r="M1373" s="255"/>
      <c r="N1373" s="255"/>
      <c r="O1373" s="255"/>
      <c r="P1373" s="255"/>
      <c r="Q1373" s="255"/>
      <c r="R1373" s="255"/>
      <c r="S1373" s="255"/>
      <c r="T1373" s="255"/>
      <c r="U1373" s="255"/>
      <c r="V1373" s="255"/>
      <c r="W1373" s="255"/>
      <c r="X1373" s="255"/>
      <c r="Y1373" s="255"/>
      <c r="Z1373" s="255"/>
    </row>
    <row r="1374" spans="2:26" ht="16.5" customHeight="1" x14ac:dyDescent="0.3">
      <c r="B1374" s="920"/>
      <c r="E1374" s="751" t="s">
        <v>78</v>
      </c>
      <c r="F1374" s="1931" t="s">
        <v>99</v>
      </c>
      <c r="G1374" s="1931"/>
      <c r="H1374" s="1931"/>
      <c r="I1374" s="741">
        <v>2404</v>
      </c>
      <c r="J1374" s="255"/>
      <c r="K1374" s="255"/>
      <c r="L1374" s="255"/>
      <c r="M1374" s="255"/>
      <c r="N1374" s="255"/>
      <c r="O1374" s="255"/>
      <c r="P1374" s="255"/>
      <c r="Q1374" s="255"/>
      <c r="R1374" s="255"/>
      <c r="S1374" s="255"/>
      <c r="T1374" s="255"/>
      <c r="U1374" s="255"/>
      <c r="V1374" s="255"/>
      <c r="W1374" s="255"/>
      <c r="X1374" s="255"/>
      <c r="Y1374" s="255"/>
      <c r="Z1374" s="255"/>
    </row>
    <row r="1375" spans="2:26" ht="16.5" customHeight="1" x14ac:dyDescent="0.3">
      <c r="B1375" s="920"/>
      <c r="E1375" s="751" t="s">
        <v>79</v>
      </c>
      <c r="F1375" s="1931" t="s">
        <v>100</v>
      </c>
      <c r="G1375" s="1931"/>
      <c r="H1375" s="1931"/>
      <c r="I1375" s="741">
        <v>2183</v>
      </c>
      <c r="J1375" s="255"/>
      <c r="K1375" s="255"/>
      <c r="L1375" s="255"/>
      <c r="M1375" s="255"/>
      <c r="N1375" s="255"/>
      <c r="O1375" s="255"/>
      <c r="P1375" s="255"/>
      <c r="Q1375" s="255"/>
      <c r="R1375" s="255"/>
      <c r="S1375" s="255"/>
      <c r="T1375" s="255"/>
      <c r="U1375" s="255"/>
      <c r="V1375" s="255"/>
      <c r="W1375" s="255"/>
      <c r="X1375" s="255"/>
      <c r="Y1375" s="255"/>
      <c r="Z1375" s="255"/>
    </row>
    <row r="1376" spans="2:26" ht="16.5" customHeight="1" x14ac:dyDescent="0.3">
      <c r="B1376" s="920"/>
      <c r="E1376" s="751" t="s">
        <v>80</v>
      </c>
      <c r="F1376" s="1931" t="s">
        <v>101</v>
      </c>
      <c r="G1376" s="1931"/>
      <c r="H1376" s="1931"/>
      <c r="I1376" s="741">
        <v>2508</v>
      </c>
      <c r="J1376" s="255"/>
      <c r="K1376" s="255"/>
      <c r="L1376" s="255"/>
      <c r="M1376" s="255"/>
      <c r="N1376" s="255"/>
      <c r="O1376" s="255"/>
      <c r="P1376" s="255"/>
      <c r="Q1376" s="255"/>
      <c r="R1376" s="255"/>
      <c r="S1376" s="255"/>
      <c r="T1376" s="255"/>
      <c r="U1376" s="255"/>
      <c r="V1376" s="255"/>
      <c r="W1376" s="255"/>
      <c r="X1376" s="255"/>
      <c r="Y1376" s="255"/>
      <c r="Z1376" s="255"/>
    </row>
    <row r="1377" spans="2:26" ht="16.5" customHeight="1" x14ac:dyDescent="0.3">
      <c r="B1377" s="920"/>
      <c r="E1377" s="751" t="s">
        <v>81</v>
      </c>
      <c r="F1377" s="1931" t="s">
        <v>102</v>
      </c>
      <c r="G1377" s="1931"/>
      <c r="H1377" s="1931"/>
      <c r="I1377" s="741">
        <v>3235</v>
      </c>
      <c r="J1377" s="255"/>
      <c r="K1377" s="255"/>
      <c r="L1377" s="255"/>
      <c r="M1377" s="255"/>
      <c r="N1377" s="255"/>
      <c r="O1377" s="255"/>
      <c r="P1377" s="255"/>
      <c r="Q1377" s="255"/>
      <c r="R1377" s="255"/>
      <c r="S1377" s="255"/>
      <c r="T1377" s="255"/>
      <c r="U1377" s="255"/>
      <c r="V1377" s="255"/>
      <c r="W1377" s="255"/>
      <c r="X1377" s="255"/>
      <c r="Y1377" s="255"/>
      <c r="Z1377" s="255"/>
    </row>
    <row r="1378" spans="2:26" ht="16.5" customHeight="1" x14ac:dyDescent="0.3">
      <c r="B1378" s="920"/>
      <c r="E1378" s="751" t="s">
        <v>82</v>
      </c>
      <c r="F1378" s="1931" t="s">
        <v>103</v>
      </c>
      <c r="G1378" s="1931"/>
      <c r="H1378" s="1931"/>
      <c r="I1378" s="741">
        <v>3359</v>
      </c>
      <c r="J1378" s="255"/>
      <c r="K1378" s="255"/>
      <c r="L1378" s="255"/>
      <c r="M1378" s="255"/>
      <c r="N1378" s="255"/>
      <c r="O1378" s="255"/>
      <c r="P1378" s="255"/>
      <c r="Q1378" s="255"/>
      <c r="R1378" s="255"/>
      <c r="S1378" s="255"/>
      <c r="T1378" s="255"/>
      <c r="U1378" s="255"/>
      <c r="V1378" s="255"/>
      <c r="W1378" s="255"/>
      <c r="X1378" s="255"/>
      <c r="Y1378" s="255"/>
      <c r="Z1378" s="255"/>
    </row>
    <row r="1379" spans="2:26" ht="16.5" customHeight="1" x14ac:dyDescent="0.3">
      <c r="B1379" s="920"/>
      <c r="E1379" s="751" t="s">
        <v>83</v>
      </c>
      <c r="F1379" s="1931" t="s">
        <v>104</v>
      </c>
      <c r="G1379" s="1931"/>
      <c r="H1379" s="1931"/>
      <c r="I1379" s="741">
        <v>2917</v>
      </c>
      <c r="J1379" s="255"/>
      <c r="K1379" s="255"/>
      <c r="L1379" s="255"/>
      <c r="M1379" s="255"/>
      <c r="N1379" s="255"/>
      <c r="O1379" s="255"/>
      <c r="P1379" s="255"/>
      <c r="Q1379" s="255"/>
      <c r="R1379" s="255"/>
      <c r="S1379" s="255"/>
      <c r="T1379" s="255"/>
      <c r="U1379" s="255"/>
      <c r="V1379" s="255"/>
      <c r="W1379" s="255"/>
      <c r="X1379" s="255"/>
      <c r="Y1379" s="255"/>
      <c r="Z1379" s="255"/>
    </row>
    <row r="1380" spans="2:26" ht="16.5" customHeight="1" x14ac:dyDescent="0.3">
      <c r="B1380" s="920"/>
      <c r="E1380" s="751" t="s">
        <v>84</v>
      </c>
      <c r="F1380" s="1931" t="s">
        <v>2364</v>
      </c>
      <c r="G1380" s="1931"/>
      <c r="H1380" s="1931"/>
      <c r="I1380" s="741">
        <v>2608</v>
      </c>
      <c r="J1380" s="255"/>
      <c r="K1380" s="255"/>
      <c r="L1380" s="255"/>
      <c r="M1380" s="255"/>
      <c r="N1380" s="255"/>
      <c r="O1380" s="255"/>
      <c r="P1380" s="255"/>
      <c r="Q1380" s="255"/>
      <c r="R1380" s="255"/>
      <c r="S1380" s="255"/>
      <c r="T1380" s="255"/>
      <c r="U1380" s="255"/>
      <c r="V1380" s="255"/>
      <c r="W1380" s="255"/>
      <c r="X1380" s="255"/>
      <c r="Y1380" s="255"/>
      <c r="Z1380" s="255"/>
    </row>
    <row r="1381" spans="2:26" ht="16.5" customHeight="1" x14ac:dyDescent="0.3">
      <c r="B1381" s="920"/>
      <c r="E1381" s="751" t="s">
        <v>85</v>
      </c>
      <c r="F1381" s="1931" t="s">
        <v>105</v>
      </c>
      <c r="G1381" s="1931"/>
      <c r="H1381" s="1931"/>
      <c r="I1381" s="741">
        <v>1614</v>
      </c>
      <c r="J1381" s="255"/>
      <c r="K1381" s="255"/>
      <c r="L1381" s="255"/>
      <c r="M1381" s="255"/>
      <c r="N1381" s="255"/>
      <c r="O1381" s="255"/>
      <c r="P1381" s="255"/>
      <c r="Q1381" s="255"/>
      <c r="R1381" s="255"/>
      <c r="S1381" s="255"/>
      <c r="T1381" s="255"/>
      <c r="U1381" s="255"/>
      <c r="V1381" s="255"/>
      <c r="W1381" s="255"/>
      <c r="X1381" s="255"/>
      <c r="Y1381" s="255"/>
      <c r="Z1381" s="255"/>
    </row>
    <row r="1382" spans="2:26" ht="16.5" customHeight="1" x14ac:dyDescent="0.3">
      <c r="B1382" s="920"/>
      <c r="E1382" s="751" t="s">
        <v>86</v>
      </c>
      <c r="F1382" s="1931" t="s">
        <v>106</v>
      </c>
      <c r="G1382" s="1931"/>
      <c r="H1382" s="1931"/>
      <c r="I1382" s="741">
        <v>2397</v>
      </c>
      <c r="J1382" s="255"/>
      <c r="K1382" s="255"/>
      <c r="L1382" s="255"/>
      <c r="M1382" s="255"/>
      <c r="N1382" s="255"/>
      <c r="O1382" s="255"/>
      <c r="P1382" s="255"/>
      <c r="Q1382" s="255"/>
      <c r="R1382" s="255"/>
      <c r="S1382" s="255"/>
      <c r="T1382" s="255"/>
      <c r="U1382" s="255"/>
      <c r="V1382" s="255"/>
      <c r="W1382" s="255"/>
      <c r="X1382" s="255"/>
      <c r="Y1382" s="255"/>
      <c r="Z1382" s="255"/>
    </row>
    <row r="1383" spans="2:26" ht="16.5" customHeight="1" x14ac:dyDescent="0.3">
      <c r="B1383" s="920"/>
      <c r="E1383" s="751" t="s">
        <v>87</v>
      </c>
      <c r="F1383" s="1931" t="s">
        <v>2365</v>
      </c>
      <c r="G1383" s="1931"/>
      <c r="H1383" s="1931"/>
      <c r="I1383" s="741">
        <v>4061</v>
      </c>
      <c r="J1383" s="255"/>
      <c r="K1383" s="255"/>
      <c r="L1383" s="255"/>
      <c r="M1383" s="255"/>
      <c r="N1383" s="255"/>
      <c r="O1383" s="255"/>
      <c r="P1383" s="255"/>
      <c r="Q1383" s="255"/>
      <c r="R1383" s="255"/>
      <c r="S1383" s="255"/>
      <c r="T1383" s="255"/>
      <c r="U1383" s="255"/>
      <c r="V1383" s="255"/>
      <c r="W1383" s="255"/>
      <c r="X1383" s="255"/>
      <c r="Y1383" s="255"/>
      <c r="Z1383" s="255"/>
    </row>
    <row r="1384" spans="2:26" ht="16.5" customHeight="1" x14ac:dyDescent="0.3">
      <c r="B1384" s="920"/>
      <c r="E1384" s="751" t="s">
        <v>88</v>
      </c>
      <c r="F1384" s="1931" t="s">
        <v>107</v>
      </c>
      <c r="G1384" s="1931"/>
      <c r="H1384" s="1931"/>
      <c r="I1384" s="741">
        <v>3654</v>
      </c>
      <c r="J1384" s="255"/>
      <c r="K1384" s="255"/>
      <c r="L1384" s="255"/>
      <c r="M1384" s="255"/>
      <c r="N1384" s="255"/>
      <c r="O1384" s="255"/>
      <c r="P1384" s="255"/>
      <c r="Q1384" s="255"/>
      <c r="R1384" s="255"/>
      <c r="S1384" s="255"/>
      <c r="T1384" s="255"/>
      <c r="U1384" s="255"/>
      <c r="V1384" s="255"/>
      <c r="W1384" s="255"/>
      <c r="X1384" s="255"/>
      <c r="Y1384" s="255"/>
      <c r="Z1384" s="255"/>
    </row>
    <row r="1385" spans="2:26" ht="16.5" customHeight="1" x14ac:dyDescent="0.3">
      <c r="B1385" s="920"/>
      <c r="E1385" s="751" t="s">
        <v>89</v>
      </c>
      <c r="F1385" s="1931" t="s">
        <v>2366</v>
      </c>
      <c r="G1385" s="1931"/>
      <c r="H1385" s="1931"/>
      <c r="I1385" s="741">
        <v>1930</v>
      </c>
      <c r="J1385" s="255"/>
      <c r="K1385" s="255"/>
      <c r="L1385" s="255"/>
      <c r="M1385" s="255"/>
      <c r="N1385" s="255"/>
      <c r="O1385" s="255"/>
      <c r="P1385" s="255"/>
      <c r="Q1385" s="255"/>
      <c r="R1385" s="255"/>
      <c r="S1385" s="255"/>
      <c r="T1385" s="255"/>
      <c r="U1385" s="255"/>
      <c r="V1385" s="255"/>
      <c r="W1385" s="255"/>
      <c r="X1385" s="255"/>
      <c r="Y1385" s="255"/>
      <c r="Z1385" s="255"/>
    </row>
    <row r="1386" spans="2:26" ht="16.5" customHeight="1" x14ac:dyDescent="0.3">
      <c r="B1386" s="920"/>
      <c r="E1386" s="751" t="s">
        <v>90</v>
      </c>
      <c r="F1386" s="1931" t="s">
        <v>108</v>
      </c>
      <c r="G1386" s="1931"/>
      <c r="H1386" s="1931"/>
      <c r="I1386" s="741">
        <v>2425</v>
      </c>
      <c r="J1386" s="255"/>
      <c r="K1386" s="255"/>
      <c r="L1386" s="255"/>
      <c r="M1386" s="255"/>
      <c r="N1386" s="255"/>
      <c r="O1386" s="255"/>
      <c r="P1386" s="255"/>
      <c r="Q1386" s="255"/>
      <c r="R1386" s="255"/>
      <c r="S1386" s="255"/>
      <c r="T1386" s="255"/>
      <c r="U1386" s="255"/>
      <c r="V1386" s="255"/>
      <c r="W1386" s="255"/>
      <c r="X1386" s="255"/>
      <c r="Y1386" s="255"/>
      <c r="Z1386" s="255"/>
    </row>
    <row r="1387" spans="2:26" ht="16.5" customHeight="1" x14ac:dyDescent="0.3">
      <c r="B1387" s="920"/>
      <c r="E1387" s="751" t="s">
        <v>91</v>
      </c>
      <c r="F1387" s="1931" t="s">
        <v>109</v>
      </c>
      <c r="G1387" s="1931"/>
      <c r="H1387" s="1931"/>
      <c r="I1387" s="741">
        <v>2042</v>
      </c>
      <c r="J1387" s="255"/>
      <c r="K1387" s="255"/>
      <c r="L1387" s="255"/>
      <c r="M1387" s="255"/>
      <c r="N1387" s="255"/>
      <c r="O1387" s="255"/>
      <c r="P1387" s="255"/>
      <c r="Q1387" s="255"/>
      <c r="R1387" s="255"/>
      <c r="S1387" s="255"/>
      <c r="T1387" s="255"/>
      <c r="U1387" s="255"/>
      <c r="V1387" s="255"/>
      <c r="W1387" s="255"/>
      <c r="X1387" s="255"/>
      <c r="Y1387" s="255"/>
      <c r="Z1387" s="255"/>
    </row>
    <row r="1388" spans="2:26" ht="16.5" customHeight="1" x14ac:dyDescent="0.3">
      <c r="B1388" s="920"/>
      <c r="E1388" s="751" t="s">
        <v>368</v>
      </c>
      <c r="F1388" s="1931" t="s">
        <v>369</v>
      </c>
      <c r="G1388" s="1931"/>
      <c r="H1388" s="1931"/>
      <c r="I1388" s="741">
        <v>1504</v>
      </c>
      <c r="J1388" s="255"/>
      <c r="K1388" s="255"/>
      <c r="L1388" s="255"/>
      <c r="M1388" s="255"/>
      <c r="N1388" s="255"/>
      <c r="O1388" s="255"/>
      <c r="P1388" s="255"/>
      <c r="Q1388" s="255"/>
      <c r="R1388" s="255"/>
      <c r="S1388" s="255"/>
      <c r="T1388" s="255"/>
      <c r="U1388" s="255"/>
      <c r="V1388" s="255"/>
      <c r="W1388" s="255"/>
      <c r="X1388" s="255"/>
      <c r="Y1388" s="255"/>
      <c r="Z1388" s="255"/>
    </row>
    <row r="1389" spans="2:26" ht="16.5" customHeight="1" x14ac:dyDescent="0.3">
      <c r="B1389" s="920"/>
      <c r="E1389" s="751" t="s">
        <v>530</v>
      </c>
      <c r="F1389" s="1931" t="s">
        <v>531</v>
      </c>
      <c r="G1389" s="1931"/>
      <c r="H1389" s="1931"/>
      <c r="I1389" s="741">
        <v>2292</v>
      </c>
      <c r="J1389" s="255"/>
      <c r="K1389" s="255"/>
      <c r="L1389" s="255"/>
      <c r="M1389" s="255"/>
      <c r="N1389" s="255"/>
      <c r="O1389" s="255"/>
      <c r="P1389" s="255"/>
      <c r="Q1389" s="255"/>
      <c r="R1389" s="255"/>
      <c r="S1389" s="255"/>
      <c r="T1389" s="255"/>
      <c r="U1389" s="255"/>
      <c r="V1389" s="255"/>
      <c r="W1389" s="255"/>
      <c r="X1389" s="255"/>
      <c r="Y1389" s="255"/>
      <c r="Z1389" s="255"/>
    </row>
    <row r="1390" spans="2:26" ht="16.5" customHeight="1" x14ac:dyDescent="0.3">
      <c r="B1390" s="920"/>
      <c r="E1390" s="751" t="s">
        <v>529</v>
      </c>
      <c r="F1390" s="1931" t="s">
        <v>532</v>
      </c>
      <c r="G1390" s="1931"/>
      <c r="H1390" s="1931"/>
      <c r="I1390" s="741">
        <v>1905</v>
      </c>
      <c r="J1390" s="255"/>
      <c r="K1390" s="255"/>
      <c r="L1390" s="255"/>
      <c r="M1390" s="255"/>
      <c r="N1390" s="255"/>
      <c r="O1390" s="255"/>
      <c r="P1390" s="255"/>
      <c r="Q1390" s="255"/>
      <c r="R1390" s="255"/>
      <c r="S1390" s="255"/>
      <c r="T1390" s="255"/>
      <c r="U1390" s="255"/>
      <c r="V1390" s="255"/>
      <c r="W1390" s="255"/>
      <c r="X1390" s="255"/>
      <c r="Y1390" s="255"/>
      <c r="Z1390" s="255"/>
    </row>
    <row r="1391" spans="2:26" ht="16.5" customHeight="1" x14ac:dyDescent="0.3">
      <c r="B1391" s="920"/>
      <c r="E1391" s="751" t="s">
        <v>92</v>
      </c>
      <c r="F1391" s="1931" t="s">
        <v>110</v>
      </c>
      <c r="G1391" s="1931"/>
      <c r="H1391" s="1931"/>
      <c r="I1391" s="741">
        <v>4775</v>
      </c>
      <c r="J1391" s="255"/>
      <c r="K1391" s="255"/>
      <c r="L1391" s="255"/>
      <c r="M1391" s="255"/>
      <c r="N1391" s="255"/>
      <c r="O1391" s="255"/>
      <c r="P1391" s="255"/>
      <c r="Q1391" s="255"/>
      <c r="R1391" s="255"/>
      <c r="S1391" s="255"/>
      <c r="T1391" s="255"/>
      <c r="U1391" s="255"/>
      <c r="V1391" s="255"/>
      <c r="W1391" s="255"/>
      <c r="X1391" s="255"/>
      <c r="Y1391" s="255"/>
      <c r="Z1391" s="255"/>
    </row>
    <row r="1392" spans="2:26" ht="16.5" customHeight="1" x14ac:dyDescent="0.3">
      <c r="B1392" s="920"/>
      <c r="E1392" s="751" t="s">
        <v>169</v>
      </c>
      <c r="F1392" s="1931" t="s">
        <v>169</v>
      </c>
      <c r="G1392" s="1931"/>
      <c r="H1392" s="1931"/>
      <c r="I1392" s="740" t="s">
        <v>158</v>
      </c>
      <c r="J1392" s="255"/>
      <c r="K1392" s="255"/>
      <c r="L1392" s="255"/>
      <c r="M1392" s="255"/>
      <c r="N1392" s="255"/>
      <c r="O1392" s="255"/>
      <c r="P1392" s="255"/>
      <c r="Q1392" s="255"/>
      <c r="R1392" s="255"/>
      <c r="S1392" s="255"/>
      <c r="T1392" s="255"/>
      <c r="U1392" s="255"/>
      <c r="V1392" s="255"/>
      <c r="W1392" s="255"/>
      <c r="X1392" s="255"/>
      <c r="Y1392" s="255"/>
      <c r="Z1392" s="255"/>
    </row>
    <row r="1393" spans="2:26" ht="16.5" customHeight="1" x14ac:dyDescent="0.3">
      <c r="B1393" s="920"/>
      <c r="E1393" s="257"/>
      <c r="F1393" s="255"/>
      <c r="G1393" s="255"/>
      <c r="H1393" s="255"/>
      <c r="I1393" s="255"/>
      <c r="J1393" s="255"/>
      <c r="K1393" s="255"/>
      <c r="L1393" s="255"/>
      <c r="M1393" s="255"/>
      <c r="N1393" s="255"/>
      <c r="O1393" s="255"/>
      <c r="P1393" s="255"/>
      <c r="Q1393" s="255"/>
      <c r="R1393" s="255"/>
      <c r="S1393" s="255"/>
      <c r="T1393" s="255"/>
      <c r="U1393" s="255"/>
      <c r="V1393" s="255"/>
      <c r="W1393" s="255"/>
      <c r="X1393" s="255"/>
      <c r="Y1393" s="255"/>
      <c r="Z1393" s="255"/>
    </row>
    <row r="1394" spans="2:26" ht="16.5" customHeight="1" x14ac:dyDescent="0.3">
      <c r="B1394" s="920"/>
      <c r="E1394" s="1935" t="s">
        <v>2377</v>
      </c>
      <c r="F1394" s="1935"/>
      <c r="G1394" s="1935"/>
      <c r="H1394" s="1935"/>
      <c r="I1394" s="1935"/>
      <c r="J1394" s="1935"/>
      <c r="K1394" s="1935"/>
      <c r="L1394" s="1935"/>
      <c r="M1394" s="1935"/>
      <c r="N1394" s="1935"/>
      <c r="O1394" s="1935"/>
      <c r="P1394" s="1935"/>
      <c r="Q1394" s="255"/>
      <c r="R1394" s="255"/>
      <c r="S1394" s="255"/>
      <c r="T1394" s="255"/>
      <c r="U1394" s="255"/>
      <c r="V1394" s="255"/>
      <c r="W1394" s="255"/>
      <c r="X1394" s="255"/>
      <c r="Y1394" s="255"/>
      <c r="Z1394" s="255"/>
    </row>
    <row r="1395" spans="2:26" ht="16.5" customHeight="1" x14ac:dyDescent="0.3">
      <c r="B1395" s="920"/>
      <c r="E1395" s="1489" t="s">
        <v>2378</v>
      </c>
      <c r="F1395" s="1488"/>
      <c r="G1395" s="1488"/>
      <c r="H1395" s="1488"/>
      <c r="I1395" s="1488"/>
      <c r="J1395" s="1488"/>
      <c r="K1395" s="1488"/>
      <c r="L1395" s="1488"/>
      <c r="M1395" s="1488"/>
      <c r="N1395" s="1488"/>
      <c r="O1395" s="1488"/>
      <c r="P1395" s="1488"/>
      <c r="Q1395" s="1481"/>
      <c r="R1395" s="1481"/>
      <c r="S1395" s="255"/>
      <c r="T1395" s="255"/>
      <c r="U1395" s="255"/>
      <c r="V1395" s="255"/>
      <c r="W1395" s="255"/>
      <c r="X1395" s="255"/>
      <c r="Y1395" s="255"/>
      <c r="Z1395" s="255"/>
    </row>
    <row r="1396" spans="2:26" ht="16.5" customHeight="1" x14ac:dyDescent="0.3">
      <c r="B1396" s="920"/>
      <c r="E1396" s="257"/>
      <c r="F1396" s="255"/>
      <c r="G1396" s="255"/>
      <c r="H1396" s="255"/>
      <c r="I1396" s="255"/>
      <c r="J1396" s="255"/>
      <c r="K1396" s="255"/>
      <c r="L1396" s="255"/>
      <c r="M1396" s="255"/>
      <c r="N1396" s="255"/>
      <c r="O1396" s="255"/>
      <c r="P1396" s="255"/>
      <c r="Q1396" s="255"/>
      <c r="R1396" s="255"/>
      <c r="S1396" s="255"/>
      <c r="T1396" s="255"/>
      <c r="U1396" s="255"/>
      <c r="V1396" s="255"/>
      <c r="W1396" s="255"/>
      <c r="X1396" s="255"/>
      <c r="Y1396" s="255"/>
      <c r="Z1396" s="255"/>
    </row>
    <row r="1397" spans="2:26" ht="16.5" customHeight="1" x14ac:dyDescent="0.3">
      <c r="B1397" s="920"/>
      <c r="E1397" s="733" t="s">
        <v>965</v>
      </c>
      <c r="F1397" s="255"/>
      <c r="G1397" s="255"/>
      <c r="H1397" s="255"/>
      <c r="I1397" s="255"/>
      <c r="J1397" s="255"/>
      <c r="K1397" s="255"/>
      <c r="L1397" s="255"/>
      <c r="M1397" s="255"/>
      <c r="N1397" s="255"/>
      <c r="O1397" s="255"/>
      <c r="P1397" s="255"/>
      <c r="Q1397" s="255"/>
      <c r="R1397" s="255"/>
      <c r="S1397" s="255"/>
      <c r="T1397" s="255"/>
      <c r="U1397" s="255"/>
      <c r="V1397" s="255"/>
      <c r="W1397" s="255"/>
      <c r="X1397" s="255"/>
      <c r="Y1397" s="255"/>
      <c r="Z1397" s="255"/>
    </row>
    <row r="1398" spans="2:26" ht="16.5" customHeight="1" x14ac:dyDescent="0.3">
      <c r="B1398" s="920"/>
      <c r="E1398" s="257"/>
      <c r="F1398" s="255"/>
      <c r="G1398" s="255"/>
      <c r="H1398" s="255"/>
      <c r="I1398" s="255"/>
      <c r="J1398" s="255"/>
      <c r="K1398" s="255"/>
      <c r="L1398" s="255"/>
      <c r="M1398" s="255"/>
      <c r="N1398" s="255"/>
      <c r="O1398" s="255"/>
      <c r="P1398" s="255"/>
      <c r="Q1398" s="255"/>
      <c r="R1398" s="255"/>
      <c r="S1398" s="255"/>
      <c r="T1398" s="255"/>
      <c r="U1398" s="255"/>
      <c r="V1398" s="255"/>
      <c r="W1398" s="255"/>
      <c r="X1398" s="255"/>
      <c r="Y1398" s="255"/>
      <c r="Z1398" s="255"/>
    </row>
    <row r="1399" spans="2:26" ht="16.5" customHeight="1" x14ac:dyDescent="0.3">
      <c r="B1399" s="920"/>
      <c r="E1399" s="1959" t="s">
        <v>819</v>
      </c>
      <c r="F1399" s="1959"/>
      <c r="G1399" s="1930" t="s">
        <v>156</v>
      </c>
      <c r="H1399" s="1930"/>
      <c r="I1399" s="1480" t="s">
        <v>2361</v>
      </c>
      <c r="M1399" s="255"/>
      <c r="N1399" s="255"/>
      <c r="O1399" s="255"/>
      <c r="P1399" s="255"/>
      <c r="Q1399" s="255"/>
      <c r="R1399" s="255"/>
      <c r="S1399" s="255"/>
      <c r="T1399" s="255"/>
      <c r="U1399" s="255"/>
      <c r="V1399" s="255"/>
      <c r="W1399" s="255"/>
      <c r="X1399" s="255"/>
      <c r="Y1399" s="255"/>
      <c r="Z1399" s="255"/>
    </row>
    <row r="1400" spans="2:26" ht="16.5" customHeight="1" x14ac:dyDescent="0.3">
      <c r="B1400" s="920"/>
      <c r="E1400" s="1936" t="s">
        <v>980</v>
      </c>
      <c r="F1400" s="1936"/>
      <c r="G1400" s="1936" t="s">
        <v>683</v>
      </c>
      <c r="H1400" s="1936"/>
      <c r="I1400" s="741">
        <v>1</v>
      </c>
      <c r="M1400" s="255"/>
      <c r="N1400" s="255"/>
      <c r="O1400" s="255"/>
      <c r="P1400" s="255"/>
      <c r="Q1400" s="255"/>
      <c r="R1400" s="255"/>
      <c r="S1400" s="255"/>
      <c r="T1400" s="255"/>
      <c r="U1400" s="255"/>
      <c r="V1400" s="255"/>
      <c r="W1400" s="255"/>
      <c r="X1400" s="255"/>
      <c r="Y1400" s="255"/>
      <c r="Z1400" s="255"/>
    </row>
    <row r="1401" spans="2:26" ht="16.5" customHeight="1" x14ac:dyDescent="0.3">
      <c r="B1401" s="920"/>
      <c r="E1401" s="1936" t="s">
        <v>981</v>
      </c>
      <c r="F1401" s="1936"/>
      <c r="G1401" s="1936" t="s">
        <v>817</v>
      </c>
      <c r="H1401" s="1936"/>
      <c r="I1401" s="1490">
        <v>27.9</v>
      </c>
      <c r="M1401" s="255"/>
      <c r="N1401" s="255"/>
      <c r="O1401" s="255"/>
      <c r="P1401" s="255"/>
      <c r="Q1401" s="255"/>
      <c r="R1401" s="255"/>
      <c r="S1401" s="255"/>
      <c r="T1401" s="255"/>
      <c r="U1401" s="255"/>
      <c r="V1401" s="255"/>
      <c r="W1401" s="255"/>
      <c r="X1401" s="255"/>
      <c r="Y1401" s="255"/>
      <c r="Z1401" s="255"/>
    </row>
    <row r="1402" spans="2:26" ht="16.5" customHeight="1" x14ac:dyDescent="0.3">
      <c r="B1402" s="920"/>
      <c r="E1402" s="1936" t="s">
        <v>982</v>
      </c>
      <c r="F1402" s="1936"/>
      <c r="G1402" s="1936" t="s">
        <v>818</v>
      </c>
      <c r="H1402" s="1936"/>
      <c r="I1402" s="741">
        <v>273</v>
      </c>
      <c r="M1402" s="255"/>
      <c r="N1402" s="255"/>
      <c r="O1402" s="255"/>
      <c r="P1402" s="255"/>
      <c r="Q1402" s="255"/>
      <c r="R1402" s="255"/>
      <c r="S1402" s="255"/>
      <c r="T1402" s="255"/>
      <c r="U1402" s="255"/>
      <c r="V1402" s="255"/>
      <c r="W1402" s="255"/>
      <c r="X1402" s="255"/>
      <c r="Y1402" s="255"/>
      <c r="Z1402" s="255"/>
    </row>
    <row r="1403" spans="2:26" ht="16.5" customHeight="1" x14ac:dyDescent="0.3">
      <c r="B1403" s="920"/>
      <c r="E1403" s="1936" t="s">
        <v>984</v>
      </c>
      <c r="F1403" s="1936"/>
      <c r="G1403" s="1936" t="s">
        <v>813</v>
      </c>
      <c r="H1403" s="1936"/>
      <c r="I1403" s="741">
        <v>24300</v>
      </c>
      <c r="M1403" s="255"/>
      <c r="N1403" s="255"/>
      <c r="O1403" s="255"/>
      <c r="P1403" s="255"/>
      <c r="Q1403" s="255"/>
      <c r="R1403" s="255"/>
      <c r="S1403" s="255"/>
      <c r="T1403" s="255"/>
      <c r="U1403" s="255"/>
      <c r="V1403" s="255"/>
      <c r="W1403" s="255"/>
      <c r="X1403" s="255"/>
      <c r="Y1403" s="255"/>
      <c r="Z1403" s="255"/>
    </row>
    <row r="1404" spans="2:26" ht="16.5" customHeight="1" x14ac:dyDescent="0.3">
      <c r="B1404" s="920"/>
      <c r="E1404" s="1936" t="s">
        <v>983</v>
      </c>
      <c r="F1404" s="1936"/>
      <c r="G1404" s="1936" t="s">
        <v>814</v>
      </c>
      <c r="H1404" s="1936"/>
      <c r="I1404" s="1491">
        <v>17400</v>
      </c>
      <c r="M1404" s="255"/>
      <c r="N1404" s="255"/>
      <c r="O1404" s="255"/>
      <c r="P1404" s="255"/>
      <c r="Q1404" s="255"/>
      <c r="R1404" s="255"/>
      <c r="S1404" s="255"/>
      <c r="T1404" s="255"/>
      <c r="U1404" s="255"/>
      <c r="V1404" s="255"/>
      <c r="W1404" s="255"/>
      <c r="X1404" s="255"/>
      <c r="Y1404" s="255"/>
      <c r="Z1404" s="255"/>
    </row>
    <row r="1405" spans="2:26" ht="16.5" customHeight="1" x14ac:dyDescent="0.3">
      <c r="B1405" s="920"/>
      <c r="E1405" s="1936" t="s">
        <v>685</v>
      </c>
      <c r="F1405" s="1936"/>
      <c r="G1405" s="1936" t="s">
        <v>684</v>
      </c>
      <c r="H1405" s="1936"/>
      <c r="I1405" s="1492">
        <v>539</v>
      </c>
      <c r="M1405" s="255"/>
      <c r="N1405" s="255"/>
      <c r="O1405" s="255"/>
      <c r="P1405" s="255"/>
      <c r="Q1405" s="255"/>
      <c r="R1405" s="255"/>
      <c r="S1405" s="255"/>
      <c r="T1405" s="255"/>
      <c r="U1405" s="255"/>
      <c r="V1405" s="255"/>
      <c r="W1405" s="255"/>
      <c r="X1405" s="255"/>
      <c r="Y1405" s="255"/>
      <c r="Z1405" s="255"/>
    </row>
    <row r="1406" spans="2:26" ht="16.5" customHeight="1" x14ac:dyDescent="0.3">
      <c r="B1406" s="920"/>
      <c r="E1406" s="1936" t="s">
        <v>687</v>
      </c>
      <c r="F1406" s="1936"/>
      <c r="G1406" s="1936" t="s">
        <v>686</v>
      </c>
      <c r="H1406" s="1936"/>
      <c r="I1406" s="1492">
        <v>2590</v>
      </c>
      <c r="M1406" s="255"/>
      <c r="N1406" s="255"/>
      <c r="O1406" s="255"/>
      <c r="P1406" s="255"/>
      <c r="Q1406" s="255"/>
      <c r="R1406" s="255"/>
      <c r="S1406" s="255"/>
      <c r="T1406" s="255"/>
      <c r="U1406" s="255"/>
      <c r="V1406" s="255"/>
      <c r="W1406" s="255"/>
      <c r="X1406" s="255"/>
      <c r="Y1406" s="255"/>
      <c r="Z1406" s="255"/>
    </row>
    <row r="1407" spans="2:26" ht="16.5" customHeight="1" x14ac:dyDescent="0.3">
      <c r="B1407" s="920"/>
      <c r="E1407" s="1936" t="s">
        <v>688</v>
      </c>
      <c r="F1407" s="1936"/>
      <c r="G1407" s="1936" t="s">
        <v>820</v>
      </c>
      <c r="H1407" s="1936"/>
      <c r="I1407" s="1492">
        <v>195</v>
      </c>
      <c r="M1407" s="255"/>
      <c r="N1407" s="255"/>
      <c r="O1407" s="255"/>
      <c r="P1407" s="255"/>
      <c r="Q1407" s="255"/>
      <c r="R1407" s="255"/>
      <c r="S1407" s="255"/>
      <c r="T1407" s="255"/>
      <c r="U1407" s="255"/>
      <c r="V1407" s="255"/>
      <c r="W1407" s="255"/>
      <c r="X1407" s="255"/>
      <c r="Y1407" s="255"/>
      <c r="Z1407" s="255"/>
    </row>
    <row r="1408" spans="2:26" ht="16.5" customHeight="1" x14ac:dyDescent="0.3">
      <c r="B1408" s="920"/>
      <c r="E1408" s="1936" t="s">
        <v>985</v>
      </c>
      <c r="F1408" s="1936"/>
      <c r="G1408" s="1936" t="s">
        <v>821</v>
      </c>
      <c r="H1408" s="1936"/>
      <c r="I1408" s="1492">
        <v>12400</v>
      </c>
      <c r="M1408" s="255"/>
      <c r="N1408" s="255"/>
      <c r="O1408" s="255"/>
      <c r="P1408" s="255"/>
      <c r="Q1408" s="255"/>
      <c r="R1408" s="255"/>
      <c r="S1408" s="255"/>
      <c r="T1408" s="255"/>
      <c r="U1408" s="255"/>
      <c r="V1408" s="255"/>
      <c r="W1408" s="255"/>
      <c r="X1408" s="255"/>
      <c r="Y1408" s="255"/>
      <c r="Z1408" s="255"/>
    </row>
    <row r="1409" spans="1:105" ht="16.5" customHeight="1" x14ac:dyDescent="0.3">
      <c r="B1409" s="920"/>
      <c r="E1409" s="1936" t="s">
        <v>986</v>
      </c>
      <c r="F1409" s="1936"/>
      <c r="G1409" s="1936" t="s">
        <v>689</v>
      </c>
      <c r="H1409" s="1936"/>
      <c r="I1409" s="1492">
        <v>9290</v>
      </c>
      <c r="M1409" s="255"/>
      <c r="N1409" s="255"/>
      <c r="O1409" s="255"/>
      <c r="P1409" s="255"/>
      <c r="Q1409" s="255"/>
      <c r="R1409" s="255"/>
      <c r="S1409" s="255"/>
      <c r="T1409" s="255"/>
      <c r="U1409" s="255"/>
      <c r="V1409" s="255"/>
      <c r="W1409" s="255"/>
      <c r="X1409" s="255"/>
      <c r="Y1409" s="255"/>
      <c r="Z1409" s="255"/>
    </row>
    <row r="1410" spans="1:105" ht="16.5" customHeight="1" x14ac:dyDescent="0.3">
      <c r="B1410" s="920"/>
      <c r="E1410" s="1936" t="s">
        <v>169</v>
      </c>
      <c r="F1410" s="1936"/>
      <c r="G1410" s="1936" t="s">
        <v>158</v>
      </c>
      <c r="H1410" s="1936"/>
      <c r="I1410" s="1310" t="s">
        <v>158</v>
      </c>
      <c r="M1410" s="255"/>
      <c r="N1410" s="255"/>
      <c r="O1410" s="255"/>
      <c r="P1410" s="255"/>
      <c r="Q1410" s="255"/>
      <c r="R1410" s="255"/>
      <c r="S1410" s="255"/>
      <c r="T1410" s="255"/>
      <c r="U1410" s="255"/>
      <c r="V1410" s="255"/>
      <c r="W1410" s="255"/>
      <c r="X1410" s="255"/>
      <c r="Y1410" s="255"/>
      <c r="Z1410" s="255"/>
    </row>
    <row r="1411" spans="1:105" ht="16.5" customHeight="1" x14ac:dyDescent="0.3">
      <c r="B1411" s="920"/>
      <c r="E1411" s="257"/>
      <c r="F1411" s="255"/>
      <c r="G1411" s="255"/>
      <c r="H1411" s="255"/>
      <c r="I1411" s="255"/>
      <c r="J1411" s="255"/>
      <c r="K1411" s="255"/>
      <c r="L1411" s="255"/>
      <c r="M1411" s="255"/>
      <c r="N1411" s="255"/>
      <c r="O1411" s="255"/>
      <c r="P1411" s="255"/>
      <c r="Q1411" s="255"/>
      <c r="R1411" s="255"/>
      <c r="S1411" s="255"/>
      <c r="T1411" s="255"/>
      <c r="U1411" s="255"/>
      <c r="V1411" s="255"/>
      <c r="W1411" s="255"/>
      <c r="X1411" s="255"/>
      <c r="Y1411" s="255"/>
      <c r="Z1411" s="255"/>
    </row>
    <row r="1412" spans="1:105" ht="16.5" customHeight="1" x14ac:dyDescent="0.3">
      <c r="B1412" s="920"/>
      <c r="E1412" s="1935" t="s">
        <v>2377</v>
      </c>
      <c r="F1412" s="1935"/>
      <c r="G1412" s="1935"/>
      <c r="H1412" s="1935"/>
      <c r="I1412" s="1935"/>
      <c r="J1412" s="1935"/>
      <c r="K1412" s="1935"/>
      <c r="L1412" s="1935"/>
      <c r="M1412" s="1935"/>
      <c r="N1412" s="1935"/>
      <c r="O1412" s="1935"/>
      <c r="P1412" s="1935"/>
      <c r="Q1412" s="1487"/>
      <c r="R1412" s="1487"/>
      <c r="S1412" s="255"/>
      <c r="T1412" s="255"/>
      <c r="U1412" s="255"/>
      <c r="V1412" s="255"/>
      <c r="W1412" s="255"/>
      <c r="X1412" s="255"/>
      <c r="Y1412" s="255"/>
      <c r="Z1412" s="255"/>
    </row>
    <row r="1413" spans="1:105" ht="16.5" customHeight="1" x14ac:dyDescent="0.3">
      <c r="B1413" s="920"/>
      <c r="E1413" s="257"/>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row>
    <row r="1414" spans="1:105" ht="16.5" customHeight="1" x14ac:dyDescent="0.3">
      <c r="B1414" s="920"/>
      <c r="D1414" s="1329" t="s">
        <v>1877</v>
      </c>
      <c r="E1414" s="1329"/>
      <c r="F1414" s="1329"/>
      <c r="G1414" s="1329"/>
      <c r="H1414" s="1329"/>
      <c r="I1414" s="1329"/>
      <c r="J1414" s="1329"/>
      <c r="K1414" s="1329"/>
      <c r="L1414" s="1329"/>
      <c r="M1414" s="1329"/>
      <c r="N1414" s="1329"/>
      <c r="O1414" s="1329"/>
      <c r="P1414" s="1329"/>
      <c r="Q1414" s="1329"/>
      <c r="R1414" s="1329"/>
      <c r="S1414" s="1329"/>
      <c r="T1414" s="1329"/>
      <c r="U1414" s="1329"/>
      <c r="V1414" s="1329"/>
      <c r="W1414" s="1329"/>
      <c r="X1414" s="1329"/>
      <c r="Y1414" s="1329"/>
      <c r="Z1414" s="1329"/>
      <c r="AA1414" s="1329"/>
      <c r="AB1414" s="1329"/>
      <c r="AC1414" s="1329"/>
      <c r="AD1414" s="1329"/>
      <c r="AE1414" s="1329"/>
      <c r="AF1414" s="1329"/>
      <c r="AG1414" s="1329"/>
      <c r="AH1414" s="1329"/>
      <c r="AI1414" s="1329"/>
      <c r="AJ1414" s="1329"/>
      <c r="AK1414" s="1329"/>
      <c r="AL1414" s="1329"/>
      <c r="AM1414" s="1329"/>
      <c r="AN1414" s="1329"/>
      <c r="AO1414" s="1329"/>
      <c r="AP1414" s="1329"/>
      <c r="AQ1414" s="1329"/>
      <c r="AR1414" s="1329"/>
      <c r="AS1414" s="1329"/>
      <c r="AT1414" s="1329"/>
      <c r="AU1414" s="1329"/>
      <c r="AV1414" s="1329"/>
      <c r="AW1414" s="1329"/>
      <c r="AX1414" s="1329"/>
      <c r="AY1414" s="1329"/>
      <c r="AZ1414" s="1329"/>
      <c r="BA1414" s="1329"/>
      <c r="BB1414" s="1329"/>
      <c r="BC1414" s="1329"/>
      <c r="BD1414" s="1329"/>
      <c r="BE1414" s="1329"/>
      <c r="BF1414" s="1329"/>
      <c r="BG1414" s="1329"/>
      <c r="BH1414" s="1329"/>
      <c r="BI1414" s="1329"/>
      <c r="BJ1414" s="1329"/>
      <c r="BK1414" s="1329"/>
      <c r="BL1414" s="1329"/>
      <c r="BM1414" s="1329"/>
      <c r="BN1414" s="1329"/>
      <c r="BO1414" s="1329"/>
      <c r="BP1414" s="1329"/>
      <c r="BQ1414" s="1329"/>
      <c r="BR1414" s="1329"/>
      <c r="BS1414" s="1329"/>
      <c r="BT1414" s="1329"/>
      <c r="BU1414" s="1329"/>
      <c r="BV1414" s="1329"/>
      <c r="BW1414" s="1329"/>
      <c r="BX1414" s="1329"/>
      <c r="BY1414" s="1329"/>
      <c r="BZ1414" s="1329"/>
      <c r="CA1414" s="1329"/>
      <c r="CB1414" s="1329"/>
      <c r="CC1414" s="1329"/>
      <c r="CD1414" s="1329"/>
      <c r="CE1414" s="1329"/>
      <c r="CF1414" s="1329"/>
      <c r="CG1414" s="1329"/>
      <c r="CH1414" s="1329"/>
      <c r="CI1414" s="1329"/>
      <c r="CJ1414" s="1329"/>
      <c r="CK1414" s="1329"/>
      <c r="CL1414" s="1329"/>
      <c r="CM1414" s="1329"/>
      <c r="CN1414" s="1329"/>
      <c r="CO1414" s="1329"/>
      <c r="CP1414" s="1329"/>
      <c r="CQ1414" s="1329"/>
      <c r="CR1414" s="1329"/>
      <c r="CS1414" s="1329"/>
      <c r="CT1414" s="1329"/>
      <c r="CU1414" s="1329"/>
      <c r="CV1414" s="1329"/>
      <c r="CW1414" s="1329"/>
      <c r="CX1414" s="1329"/>
      <c r="CY1414" s="1329"/>
      <c r="CZ1414" s="1329"/>
      <c r="DA1414" s="1329"/>
    </row>
    <row r="1415" spans="1:105" s="261" customFormat="1" ht="16.5" customHeight="1" x14ac:dyDescent="0.3">
      <c r="A1415" s="367"/>
      <c r="B1415" s="925"/>
      <c r="C1415" s="260"/>
      <c r="D1415" s="251"/>
      <c r="E1415" s="251"/>
      <c r="F1415" s="251"/>
      <c r="G1415" s="251"/>
      <c r="H1415" s="251"/>
      <c r="I1415" s="251"/>
      <c r="J1415" s="251"/>
      <c r="K1415" s="251"/>
      <c r="L1415" s="251"/>
      <c r="M1415" s="251"/>
      <c r="N1415" s="251"/>
      <c r="O1415" s="251"/>
      <c r="P1415" s="251"/>
      <c r="Q1415" s="251"/>
      <c r="R1415" s="251"/>
    </row>
    <row r="1416" spans="1:105" ht="18.75" x14ac:dyDescent="0.3">
      <c r="E1416" s="750">
        <v>2023</v>
      </c>
      <c r="F1416" s="262"/>
      <c r="G1416" s="262"/>
      <c r="H1416" s="263"/>
      <c r="I1416" s="264"/>
      <c r="K1416" s="750">
        <v>2022</v>
      </c>
      <c r="L1416" s="262"/>
      <c r="M1416" s="262"/>
      <c r="N1416" s="263"/>
      <c r="O1416" s="264"/>
      <c r="Q1416" s="750">
        <v>2021</v>
      </c>
      <c r="R1416" s="262"/>
      <c r="S1416" s="262"/>
      <c r="T1416" s="263"/>
      <c r="U1416" s="264"/>
      <c r="W1416" s="750">
        <v>2020</v>
      </c>
      <c r="X1416" s="262"/>
      <c r="Y1416" s="262"/>
      <c r="Z1416" s="263"/>
      <c r="AA1416" s="264"/>
      <c r="AC1416" s="1325">
        <v>2019</v>
      </c>
      <c r="AD1416" s="255"/>
      <c r="AE1416" s="1317"/>
      <c r="AG1416" s="266"/>
      <c r="AI1416" s="750">
        <v>2018</v>
      </c>
      <c r="AJ1416" s="1316"/>
      <c r="AK1416" s="255"/>
      <c r="AO1416" s="1325">
        <v>2017</v>
      </c>
      <c r="AP1416" s="265"/>
      <c r="AQ1416" s="265"/>
      <c r="AS1416" s="266"/>
      <c r="AU1416" s="750">
        <v>2016</v>
      </c>
      <c r="AV1416" s="1256"/>
      <c r="AW1416" s="263"/>
      <c r="AX1416" s="264"/>
      <c r="AY1416" s="263"/>
      <c r="BA1416" s="1321">
        <v>2015</v>
      </c>
      <c r="BB1416" s="267"/>
      <c r="BD1416" s="266"/>
      <c r="BG1416" s="1321">
        <v>2014</v>
      </c>
      <c r="BH1416" s="267"/>
      <c r="BM1416" s="1325">
        <v>2013</v>
      </c>
      <c r="BN1416" s="265"/>
      <c r="BO1416" s="256"/>
      <c r="BP1416" s="256"/>
      <c r="BS1416" s="1326">
        <v>2012</v>
      </c>
      <c r="BT1416" s="268"/>
      <c r="BY1416" s="1325">
        <v>2011</v>
      </c>
      <c r="BZ1416" s="265"/>
      <c r="CA1416" s="256"/>
      <c r="CB1416" s="256"/>
      <c r="CE1416" s="1325">
        <v>2010</v>
      </c>
      <c r="CF1416" s="265"/>
      <c r="CG1416" s="256"/>
      <c r="CH1416" s="256"/>
      <c r="CK1416" s="1325">
        <v>2009</v>
      </c>
      <c r="CL1416" s="265"/>
      <c r="CM1416" s="256"/>
      <c r="CN1416" s="256"/>
      <c r="CQ1416" s="1325">
        <v>2008</v>
      </c>
      <c r="CR1416" s="265"/>
      <c r="CS1416" s="256"/>
      <c r="CT1416" s="256"/>
      <c r="CW1416" s="1325">
        <v>2007</v>
      </c>
      <c r="CX1416" s="265"/>
      <c r="CY1416" s="256"/>
      <c r="CZ1416" s="256"/>
    </row>
    <row r="1417" spans="1:105" ht="16.5" customHeight="1" x14ac:dyDescent="0.3">
      <c r="E1417" s="256"/>
      <c r="F1417" s="256"/>
      <c r="G1417" s="1322" t="s">
        <v>988</v>
      </c>
      <c r="H1417" s="1493">
        <v>0.26</v>
      </c>
      <c r="I1417" s="1494" t="s">
        <v>1027</v>
      </c>
      <c r="K1417" s="256"/>
      <c r="L1417" s="256"/>
      <c r="M1417" s="1322" t="s">
        <v>988</v>
      </c>
      <c r="N1417" s="748">
        <v>0.27300000000000002</v>
      </c>
      <c r="O1417" s="749" t="s">
        <v>1027</v>
      </c>
      <c r="Q1417" s="256"/>
      <c r="R1417" s="256"/>
      <c r="S1417" s="1322" t="s">
        <v>988</v>
      </c>
      <c r="T1417" s="748">
        <v>0.25900000000000001</v>
      </c>
      <c r="U1417" s="749" t="s">
        <v>1027</v>
      </c>
      <c r="W1417" s="256"/>
      <c r="X1417" s="256"/>
      <c r="Y1417" s="1322" t="s">
        <v>988</v>
      </c>
      <c r="Z1417" s="1327">
        <v>0.25</v>
      </c>
      <c r="AA1417" s="1072" t="s">
        <v>987</v>
      </c>
      <c r="AC1417" s="255"/>
      <c r="AD1417" s="255"/>
      <c r="AE1417" s="1324" t="s">
        <v>988</v>
      </c>
      <c r="AF1417" s="1327">
        <v>0.31000000238418579</v>
      </c>
      <c r="AG1417" s="1072" t="s">
        <v>987</v>
      </c>
      <c r="AI1417" s="255"/>
      <c r="AJ1417" s="255"/>
      <c r="AK1417" s="1322" t="s">
        <v>988</v>
      </c>
      <c r="AL1417" s="1327">
        <v>0.41</v>
      </c>
      <c r="AM1417" s="1072" t="s">
        <v>987</v>
      </c>
      <c r="AQ1417" s="1322" t="s">
        <v>988</v>
      </c>
      <c r="AR1417" s="1327">
        <v>0.43</v>
      </c>
      <c r="AS1417" s="1072" t="s">
        <v>987</v>
      </c>
      <c r="AU1417" s="256"/>
      <c r="AV1417" s="269"/>
      <c r="AW1417" s="1322" t="s">
        <v>988</v>
      </c>
      <c r="AX1417" s="1327">
        <v>0.36</v>
      </c>
      <c r="AY1417" s="1072" t="s">
        <v>987</v>
      </c>
      <c r="BC1417" s="1322" t="s">
        <v>988</v>
      </c>
      <c r="BD1417" s="1327">
        <v>0.4</v>
      </c>
      <c r="BE1417" s="1072" t="s">
        <v>987</v>
      </c>
      <c r="BG1417" s="256"/>
      <c r="BI1417" s="1322" t="s">
        <v>988</v>
      </c>
      <c r="BJ1417" s="1327">
        <v>0.37</v>
      </c>
      <c r="BK1417" s="1072" t="s">
        <v>987</v>
      </c>
      <c r="BO1417" s="1322" t="s">
        <v>988</v>
      </c>
      <c r="BP1417" s="1327">
        <v>0.36</v>
      </c>
      <c r="BQ1417" s="1072" t="s">
        <v>987</v>
      </c>
      <c r="BS1417" s="256"/>
      <c r="BU1417" s="1322" t="s">
        <v>988</v>
      </c>
      <c r="BV1417" s="1327">
        <v>0.4</v>
      </c>
      <c r="BW1417" s="1072" t="s">
        <v>987</v>
      </c>
      <c r="CA1417" s="1322" t="s">
        <v>988</v>
      </c>
      <c r="CB1417" s="1327">
        <v>0.36</v>
      </c>
      <c r="CC1417" s="1072" t="s">
        <v>987</v>
      </c>
      <c r="CG1417" s="1322" t="s">
        <v>988</v>
      </c>
      <c r="CH1417" s="1327">
        <v>0.31</v>
      </c>
      <c r="CI1417" s="1072" t="s">
        <v>987</v>
      </c>
      <c r="CM1417" s="1322" t="s">
        <v>988</v>
      </c>
      <c r="CN1417" s="1327">
        <v>0.33</v>
      </c>
      <c r="CO1417" s="1072" t="s">
        <v>987</v>
      </c>
      <c r="CS1417" s="1322" t="s">
        <v>988</v>
      </c>
      <c r="CT1417" s="1327">
        <v>0.42</v>
      </c>
      <c r="CU1417" s="1072" t="s">
        <v>987</v>
      </c>
      <c r="CY1417" s="1322" t="s">
        <v>988</v>
      </c>
      <c r="CZ1417" s="1493">
        <v>0.45</v>
      </c>
      <c r="DA1417" s="1494" t="s">
        <v>987</v>
      </c>
    </row>
    <row r="1418" spans="1:105" ht="4.5" customHeight="1" x14ac:dyDescent="0.3">
      <c r="E1418" s="256"/>
      <c r="F1418" s="256"/>
      <c r="G1418" s="271"/>
      <c r="H1418" s="272"/>
      <c r="I1418" s="273"/>
      <c r="K1418" s="256"/>
      <c r="L1418" s="256"/>
      <c r="M1418" s="747"/>
      <c r="N1418" s="272"/>
      <c r="O1418" s="273"/>
      <c r="Q1418" s="256"/>
      <c r="R1418" s="256"/>
      <c r="S1418" s="747"/>
      <c r="T1418" s="272"/>
      <c r="U1418" s="273"/>
      <c r="W1418" s="256"/>
      <c r="X1418" s="256"/>
      <c r="Y1418" s="271"/>
      <c r="Z1418" s="273"/>
      <c r="AA1418" s="273"/>
      <c r="AC1418" s="255"/>
      <c r="AD1418" s="1318"/>
      <c r="AE1418" s="255"/>
      <c r="AF1418" s="275"/>
      <c r="AG1418" s="275"/>
      <c r="AH1418" s="256"/>
      <c r="AI1418" s="255"/>
      <c r="AJ1418" s="255"/>
      <c r="AK1418" s="1319"/>
      <c r="AL1418" s="273"/>
      <c r="AM1418" s="275"/>
      <c r="AQ1418" s="271"/>
      <c r="AR1418" s="275"/>
      <c r="AS1418" s="275"/>
      <c r="AU1418" s="256"/>
      <c r="AV1418" s="271"/>
      <c r="AW1418" s="271"/>
      <c r="AX1418" s="273"/>
      <c r="AY1418" s="273"/>
      <c r="BB1418" s="274"/>
      <c r="BC1418" s="271"/>
      <c r="BD1418" s="275"/>
      <c r="BE1418" s="275"/>
      <c r="BG1418" s="256"/>
      <c r="BI1418" s="271"/>
      <c r="BJ1418" s="273"/>
      <c r="BK1418" s="273"/>
      <c r="BN1418" s="274"/>
      <c r="BO1418" s="271"/>
      <c r="BP1418" s="275"/>
      <c r="BQ1418" s="275"/>
      <c r="BS1418" s="256"/>
      <c r="BU1418" s="271"/>
      <c r="BV1418" s="273"/>
      <c r="BW1418" s="273"/>
      <c r="BZ1418" s="274"/>
      <c r="CA1418" s="271"/>
      <c r="CB1418" s="275"/>
      <c r="CC1418" s="275"/>
      <c r="CF1418" s="274"/>
      <c r="CG1418" s="271"/>
      <c r="CH1418" s="275"/>
      <c r="CI1418" s="275"/>
      <c r="CL1418" s="274"/>
      <c r="CM1418" s="271"/>
      <c r="CN1418" s="275"/>
      <c r="CO1418" s="275"/>
      <c r="CR1418" s="274"/>
      <c r="CS1418" s="271"/>
      <c r="CT1418" s="275"/>
      <c r="CU1418" s="275"/>
      <c r="CX1418" s="274"/>
      <c r="CY1418" s="271"/>
      <c r="CZ1418" s="1507"/>
      <c r="DA1418" s="275"/>
    </row>
    <row r="1419" spans="1:105" ht="16.5" customHeight="1" x14ac:dyDescent="0.3">
      <c r="E1419" s="256"/>
      <c r="F1419" s="256"/>
      <c r="G1419" s="1322" t="s">
        <v>989</v>
      </c>
      <c r="H1419" s="1493">
        <v>0</v>
      </c>
      <c r="I1419" s="1494" t="s">
        <v>987</v>
      </c>
      <c r="K1419" s="256"/>
      <c r="L1419" s="256"/>
      <c r="M1419" s="1322" t="s">
        <v>989</v>
      </c>
      <c r="N1419" s="748">
        <v>0</v>
      </c>
      <c r="O1419" s="749" t="s">
        <v>987</v>
      </c>
      <c r="Q1419" s="256"/>
      <c r="R1419" s="256"/>
      <c r="S1419" s="1322" t="s">
        <v>989</v>
      </c>
      <c r="T1419" s="748">
        <v>0</v>
      </c>
      <c r="U1419" s="749" t="s">
        <v>987</v>
      </c>
      <c r="W1419" s="256"/>
      <c r="X1419" s="256"/>
      <c r="Y1419" s="1322" t="s">
        <v>989</v>
      </c>
      <c r="Z1419" s="1327">
        <v>0</v>
      </c>
      <c r="AA1419" s="1072" t="s">
        <v>987</v>
      </c>
      <c r="AC1419" s="255"/>
      <c r="AD1419" s="255"/>
      <c r="AE1419" s="1322" t="s">
        <v>989</v>
      </c>
      <c r="AF1419" s="1327">
        <v>0</v>
      </c>
      <c r="AG1419" s="1072" t="s">
        <v>987</v>
      </c>
      <c r="AI1419" s="255"/>
      <c r="AJ1419" s="255"/>
      <c r="AK1419" s="1322" t="s">
        <v>989</v>
      </c>
      <c r="AL1419" s="1327">
        <v>0</v>
      </c>
      <c r="AM1419" s="1072" t="s">
        <v>987</v>
      </c>
      <c r="AQ1419" s="1322" t="s">
        <v>989</v>
      </c>
      <c r="AR1419" s="1327">
        <v>0</v>
      </c>
      <c r="AS1419" s="1072" t="s">
        <v>987</v>
      </c>
      <c r="AU1419" s="256"/>
      <c r="AV1419" s="269"/>
      <c r="AW1419" s="1322" t="s">
        <v>989</v>
      </c>
      <c r="AX1419" s="1327">
        <v>0</v>
      </c>
      <c r="AY1419" s="1072" t="s">
        <v>987</v>
      </c>
      <c r="BB1419" s="256"/>
      <c r="BC1419" s="1322" t="s">
        <v>989</v>
      </c>
      <c r="BD1419" s="1327">
        <v>0</v>
      </c>
      <c r="BE1419" s="1072" t="s">
        <v>987</v>
      </c>
      <c r="BG1419" s="256"/>
      <c r="BI1419" s="1322" t="s">
        <v>989</v>
      </c>
      <c r="BJ1419" s="1327">
        <v>0</v>
      </c>
      <c r="BK1419" s="1072" t="s">
        <v>987</v>
      </c>
      <c r="BN1419" s="256"/>
      <c r="BO1419" s="1322" t="s">
        <v>989</v>
      </c>
      <c r="BP1419" s="1327">
        <v>0</v>
      </c>
      <c r="BQ1419" s="1072" t="s">
        <v>987</v>
      </c>
      <c r="BS1419" s="256"/>
      <c r="BU1419" s="1322" t="s">
        <v>989</v>
      </c>
      <c r="BV1419" s="1327">
        <v>0</v>
      </c>
      <c r="BW1419" s="1072" t="s">
        <v>987</v>
      </c>
      <c r="BZ1419" s="1323"/>
      <c r="CA1419" s="1322" t="s">
        <v>989</v>
      </c>
      <c r="CB1419" s="1327">
        <v>0</v>
      </c>
      <c r="CC1419" s="1072" t="s">
        <v>987</v>
      </c>
      <c r="CF1419" s="1323"/>
      <c r="CG1419" s="1322" t="s">
        <v>989</v>
      </c>
      <c r="CH1419" s="1327">
        <v>0</v>
      </c>
      <c r="CI1419" s="1072" t="s">
        <v>987</v>
      </c>
      <c r="CL1419" s="256"/>
      <c r="CM1419" s="1322" t="s">
        <v>989</v>
      </c>
      <c r="CN1419" s="1327">
        <v>0</v>
      </c>
      <c r="CO1419" s="1072" t="s">
        <v>987</v>
      </c>
      <c r="CR1419" s="256"/>
      <c r="CS1419" s="1322" t="s">
        <v>989</v>
      </c>
      <c r="CT1419" s="1327">
        <v>0</v>
      </c>
      <c r="CU1419" s="1072" t="s">
        <v>987</v>
      </c>
      <c r="CX1419" s="1323"/>
      <c r="CY1419" s="1322" t="s">
        <v>989</v>
      </c>
      <c r="CZ1419" s="1493">
        <v>0</v>
      </c>
      <c r="DA1419" s="1494" t="s">
        <v>987</v>
      </c>
    </row>
    <row r="1420" spans="1:105" ht="4.5" customHeight="1" x14ac:dyDescent="0.3">
      <c r="E1420" s="256"/>
      <c r="F1420" s="256"/>
      <c r="G1420" s="276"/>
      <c r="H1420" s="277"/>
      <c r="I1420" s="278"/>
      <c r="K1420" s="256"/>
      <c r="L1420" s="256"/>
      <c r="M1420" s="747"/>
      <c r="N1420" s="277"/>
      <c r="O1420" s="278"/>
      <c r="Q1420" s="256"/>
      <c r="R1420" s="256"/>
      <c r="S1420" s="747"/>
      <c r="T1420" s="277"/>
      <c r="U1420" s="278"/>
      <c r="W1420" s="256"/>
      <c r="X1420" s="256"/>
      <c r="Y1420" s="276"/>
      <c r="Z1420" s="278"/>
      <c r="AA1420" s="278"/>
      <c r="AC1420" s="255"/>
      <c r="AD1420" s="255"/>
      <c r="AE1420" s="1319"/>
      <c r="AF1420" s="278"/>
      <c r="AG1420" s="278"/>
      <c r="AH1420" s="263"/>
      <c r="AI1420" s="255"/>
      <c r="AJ1420" s="255"/>
      <c r="AK1420" s="1319"/>
      <c r="AL1420" s="278"/>
      <c r="AM1420" s="278"/>
      <c r="AQ1420" s="276"/>
      <c r="AR1420" s="278"/>
      <c r="AS1420" s="278"/>
      <c r="AU1420" s="256"/>
      <c r="AV1420" s="276"/>
      <c r="AW1420" s="276"/>
      <c r="AX1420" s="278"/>
      <c r="AY1420" s="278"/>
      <c r="BB1420" s="256"/>
      <c r="BC1420" s="276"/>
      <c r="BD1420" s="278"/>
      <c r="BE1420" s="278"/>
      <c r="BG1420" s="256"/>
      <c r="BI1420" s="276"/>
      <c r="BJ1420" s="278"/>
      <c r="BK1420" s="278"/>
      <c r="BN1420" s="256"/>
      <c r="BO1420" s="276"/>
      <c r="BP1420" s="278"/>
      <c r="BQ1420" s="278"/>
      <c r="BS1420" s="256"/>
      <c r="BU1420" s="276"/>
      <c r="BV1420" s="278"/>
      <c r="BW1420" s="278"/>
      <c r="BZ1420" s="256"/>
      <c r="CA1420" s="276"/>
      <c r="CB1420" s="278"/>
      <c r="CC1420" s="278"/>
      <c r="CF1420" s="256"/>
      <c r="CG1420" s="276"/>
      <c r="CH1420" s="278"/>
      <c r="CI1420" s="278"/>
      <c r="CL1420" s="256"/>
      <c r="CM1420" s="276"/>
      <c r="CN1420" s="278"/>
      <c r="CO1420" s="278"/>
      <c r="CR1420" s="256"/>
      <c r="CS1420" s="276"/>
      <c r="CT1420" s="278"/>
      <c r="CU1420" s="278"/>
      <c r="CX1420" s="1323"/>
      <c r="CY1420" s="1508"/>
      <c r="CZ1420" s="277"/>
      <c r="DA1420" s="278"/>
    </row>
    <row r="1421" spans="1:105" ht="16.5" customHeight="1" x14ac:dyDescent="0.3">
      <c r="E1421" s="256"/>
      <c r="F1421" s="1323"/>
      <c r="G1421" s="1324" t="s">
        <v>990</v>
      </c>
      <c r="H1421" s="1493">
        <v>0.30199999999999999</v>
      </c>
      <c r="I1421" s="1494" t="s">
        <v>987</v>
      </c>
      <c r="K1421" s="256"/>
      <c r="L1421" s="256"/>
      <c r="M1421" s="1324" t="s">
        <v>990</v>
      </c>
      <c r="N1421" s="748">
        <v>0.30199999999999999</v>
      </c>
      <c r="O1421" s="749" t="s">
        <v>987</v>
      </c>
      <c r="Q1421" s="256"/>
      <c r="R1421" s="256"/>
      <c r="S1421" s="1324" t="s">
        <v>990</v>
      </c>
      <c r="T1421" s="748">
        <v>0.30199999999999999</v>
      </c>
      <c r="U1421" s="749" t="s">
        <v>987</v>
      </c>
      <c r="W1421" s="256"/>
      <c r="X1421" s="256"/>
      <c r="Y1421" s="1324" t="s">
        <v>990</v>
      </c>
      <c r="Z1421" s="1327">
        <v>0.30199999999999999</v>
      </c>
      <c r="AA1421" s="1072" t="s">
        <v>987</v>
      </c>
      <c r="AC1421" s="255"/>
      <c r="AD1421" s="255"/>
      <c r="AE1421" s="1324" t="s">
        <v>990</v>
      </c>
      <c r="AF1421" s="1327">
        <v>0.30199999999999999</v>
      </c>
      <c r="AG1421" s="1072" t="s">
        <v>987</v>
      </c>
      <c r="AI1421" s="255"/>
      <c r="AJ1421" s="255"/>
      <c r="AK1421" s="1324" t="s">
        <v>990</v>
      </c>
      <c r="AL1421" s="1327">
        <v>0.30199999999999999</v>
      </c>
      <c r="AM1421" s="1072" t="s">
        <v>987</v>
      </c>
      <c r="AQ1421" s="1324" t="s">
        <v>990</v>
      </c>
      <c r="AR1421" s="1327">
        <v>0.30199999999999999</v>
      </c>
      <c r="AS1421" s="1072" t="s">
        <v>987</v>
      </c>
      <c r="AU1421" s="256"/>
      <c r="AV1421" s="270"/>
      <c r="AW1421" s="1324" t="s">
        <v>990</v>
      </c>
      <c r="AX1421" s="1327">
        <v>0.30199999999999999</v>
      </c>
      <c r="AY1421" s="1072" t="s">
        <v>987</v>
      </c>
      <c r="BB1421" s="256"/>
      <c r="BC1421" s="1324" t="s">
        <v>990</v>
      </c>
      <c r="BD1421" s="1327">
        <v>0.30199999999999999</v>
      </c>
      <c r="BE1421" s="1072" t="s">
        <v>987</v>
      </c>
      <c r="BG1421" s="256"/>
      <c r="BI1421" s="1324" t="s">
        <v>990</v>
      </c>
      <c r="BJ1421" s="1327">
        <v>0.30199999999999999</v>
      </c>
      <c r="BK1421" s="1072" t="s">
        <v>987</v>
      </c>
      <c r="BN1421" s="256"/>
      <c r="BO1421" s="1324" t="s">
        <v>990</v>
      </c>
      <c r="BP1421" s="1327">
        <v>0.30199999999999999</v>
      </c>
      <c r="BQ1421" s="1072" t="s">
        <v>987</v>
      </c>
      <c r="BS1421" s="256"/>
      <c r="BU1421" s="1324" t="s">
        <v>990</v>
      </c>
      <c r="BV1421" s="1327">
        <v>0.30199999999999999</v>
      </c>
      <c r="BW1421" s="1072" t="s">
        <v>987</v>
      </c>
      <c r="BZ1421" s="1323"/>
      <c r="CA1421" s="1324" t="s">
        <v>990</v>
      </c>
      <c r="CB1421" s="1327">
        <v>0.30199999999999999</v>
      </c>
      <c r="CC1421" s="1072" t="s">
        <v>987</v>
      </c>
      <c r="CF1421" s="1323"/>
      <c r="CG1421" s="1324" t="s">
        <v>990</v>
      </c>
      <c r="CH1421" s="1327">
        <v>0.30199999999999999</v>
      </c>
      <c r="CI1421" s="1072" t="s">
        <v>987</v>
      </c>
      <c r="CL1421" s="1323"/>
      <c r="CM1421" s="1324" t="s">
        <v>990</v>
      </c>
      <c r="CN1421" s="1327">
        <v>0.30199999999999999</v>
      </c>
      <c r="CO1421" s="1072" t="s">
        <v>987</v>
      </c>
      <c r="CR1421" s="256"/>
      <c r="CS1421" s="1324" t="s">
        <v>990</v>
      </c>
      <c r="CT1421" s="1327">
        <v>0.30199999999999999</v>
      </c>
      <c r="CU1421" s="1072" t="s">
        <v>987</v>
      </c>
      <c r="CX1421" s="1323"/>
      <c r="CY1421" s="1324" t="s">
        <v>990</v>
      </c>
      <c r="CZ1421" s="1501">
        <v>0.30199999999999999</v>
      </c>
      <c r="DA1421" s="1494" t="s">
        <v>987</v>
      </c>
    </row>
    <row r="1422" spans="1:105" ht="3.75" customHeight="1" x14ac:dyDescent="0.3">
      <c r="E1422" s="274"/>
      <c r="F1422" s="274"/>
      <c r="G1422" s="256"/>
      <c r="H1422" s="256"/>
      <c r="I1422" s="256"/>
      <c r="Q1422" s="274"/>
      <c r="R1422" s="274"/>
      <c r="S1422" s="256"/>
      <c r="T1422" s="256"/>
      <c r="U1422" s="256"/>
      <c r="W1422" s="274"/>
      <c r="X1422" s="274"/>
      <c r="Y1422" s="256"/>
      <c r="Z1422" s="256"/>
      <c r="AA1422" s="256"/>
      <c r="AH1422" s="256"/>
      <c r="AI1422" s="279"/>
      <c r="AJ1422" s="263"/>
      <c r="AK1422" s="263"/>
      <c r="AU1422" s="279">
        <v>0.36</v>
      </c>
      <c r="AV1422" s="263"/>
      <c r="AW1422" s="263"/>
      <c r="AY1422" s="263"/>
      <c r="BG1422" s="274"/>
      <c r="BH1422" s="256"/>
      <c r="BL1422" s="274"/>
      <c r="BM1422" s="274"/>
      <c r="BN1422" s="256"/>
      <c r="BO1422" s="256"/>
      <c r="BP1422" s="256"/>
      <c r="BS1422" s="274"/>
      <c r="BT1422" s="256"/>
      <c r="BX1422" s="274"/>
      <c r="BY1422" s="274"/>
      <c r="BZ1422" s="256"/>
      <c r="CA1422" s="256"/>
      <c r="CB1422" s="256"/>
      <c r="CE1422" s="274"/>
      <c r="CF1422" s="256"/>
      <c r="CG1422" s="256"/>
      <c r="CH1422" s="256"/>
      <c r="CK1422" s="274"/>
      <c r="CL1422" s="256"/>
      <c r="CM1422" s="256"/>
      <c r="CN1422" s="256"/>
      <c r="CQ1422" s="274"/>
      <c r="CR1422" s="256"/>
      <c r="CS1422" s="256"/>
      <c r="CT1422" s="256"/>
      <c r="CW1422" s="274"/>
      <c r="CX1422" s="256"/>
      <c r="CY1422" s="256"/>
      <c r="CZ1422" s="256"/>
    </row>
    <row r="1424" spans="1:105" ht="33" customHeight="1" x14ac:dyDescent="0.3">
      <c r="E1424" s="1509" t="s">
        <v>1243</v>
      </c>
      <c r="F1424" s="1510"/>
      <c r="G1424" s="1510"/>
      <c r="H1424" s="1510"/>
      <c r="I1424" s="1510"/>
      <c r="J1424" s="1510"/>
      <c r="K1424" s="1920" t="s">
        <v>1243</v>
      </c>
      <c r="L1424" s="1920"/>
      <c r="M1424" s="1920"/>
      <c r="N1424" s="1920"/>
      <c r="O1424" s="1920"/>
      <c r="P1424" s="1510"/>
      <c r="Q1424" s="1509" t="s">
        <v>2215</v>
      </c>
      <c r="R1424" s="1510"/>
      <c r="S1424" s="1510"/>
      <c r="T1424" s="1510"/>
      <c r="U1424" s="1510"/>
      <c r="V1424" s="1510"/>
      <c r="W1424" s="1509" t="s">
        <v>1246</v>
      </c>
      <c r="X1424" s="1511"/>
      <c r="Y1424" s="1510"/>
      <c r="Z1424" s="1510"/>
      <c r="AA1424" s="1510"/>
      <c r="AB1424" s="1510"/>
      <c r="AC1424" s="1509" t="s">
        <v>1246</v>
      </c>
      <c r="AD1424" s="1510"/>
      <c r="AE1424" s="1510"/>
      <c r="AF1424" s="1510"/>
      <c r="AG1424" s="1510"/>
      <c r="AH1424" s="1510"/>
      <c r="AI1424" s="1509" t="s">
        <v>1246</v>
      </c>
      <c r="AJ1424" s="1510"/>
      <c r="AK1424" s="1510"/>
      <c r="AL1424" s="1510"/>
      <c r="AM1424" s="1510"/>
      <c r="AN1424" s="1510"/>
      <c r="AO1424" s="1509" t="s">
        <v>1246</v>
      </c>
      <c r="AP1424" s="1510"/>
      <c r="AQ1424" s="1510"/>
      <c r="AR1424" s="1510"/>
      <c r="AS1424" s="1510"/>
      <c r="AT1424" s="1510"/>
      <c r="AU1424" s="1509" t="s">
        <v>1246</v>
      </c>
      <c r="AV1424" s="1510"/>
      <c r="AW1424" s="1511"/>
      <c r="AX1424" s="1510"/>
      <c r="AY1424" s="1510"/>
      <c r="AZ1424" s="1510"/>
      <c r="BA1424" s="1509" t="s">
        <v>1246</v>
      </c>
      <c r="BB1424" s="1510"/>
      <c r="BC1424" s="1512"/>
      <c r="BD1424" s="1510"/>
      <c r="BE1424" s="1510"/>
      <c r="BF1424" s="1510"/>
      <c r="BG1424" s="1509" t="s">
        <v>1246</v>
      </c>
      <c r="BH1424" s="1512"/>
      <c r="BI1424" s="1510"/>
      <c r="BJ1424" s="1510"/>
      <c r="BK1424" s="1510"/>
      <c r="BL1424" s="1510"/>
      <c r="BM1424" s="1509" t="s">
        <v>1246</v>
      </c>
      <c r="BN1424" s="1510"/>
      <c r="BO1424" s="1512"/>
      <c r="BP1424" s="1510"/>
      <c r="BQ1424" s="1510"/>
      <c r="BR1424" s="1510"/>
      <c r="BS1424" s="1509" t="s">
        <v>1246</v>
      </c>
      <c r="BT1424" s="1510"/>
      <c r="BU1424" s="1512"/>
      <c r="BV1424" s="1510"/>
      <c r="BW1424" s="1510"/>
      <c r="BX1424" s="1510"/>
      <c r="BY1424" s="1509" t="s">
        <v>1246</v>
      </c>
      <c r="BZ1424" s="1510"/>
      <c r="CA1424" s="1510"/>
      <c r="CB1424" s="1510"/>
      <c r="CC1424" s="1510"/>
      <c r="CD1424" s="1510"/>
      <c r="CE1424" s="1509" t="s">
        <v>1246</v>
      </c>
      <c r="CF1424" s="1510"/>
      <c r="CG1424" s="1510"/>
      <c r="CH1424" s="1510"/>
      <c r="CI1424" s="1510"/>
      <c r="CJ1424" s="1510"/>
      <c r="CK1424" s="1509" t="s">
        <v>1246</v>
      </c>
      <c r="CL1424" s="1510"/>
      <c r="CM1424" s="1510"/>
      <c r="CN1424" s="1510"/>
      <c r="CO1424" s="1510"/>
      <c r="CP1424" s="1510"/>
      <c r="CQ1424" s="1509" t="s">
        <v>1246</v>
      </c>
      <c r="CR1424" s="1510"/>
      <c r="CS1424" s="1510"/>
      <c r="CT1424" s="1510"/>
      <c r="CU1424" s="1510"/>
      <c r="CV1424" s="1510"/>
      <c r="CW1424" s="1509" t="s">
        <v>1246</v>
      </c>
      <c r="CX1424" s="1512"/>
      <c r="CY1424" s="1512"/>
      <c r="CZ1424" s="1510"/>
      <c r="DA1424" s="1510"/>
    </row>
    <row r="1425" spans="5:105" x14ac:dyDescent="0.3">
      <c r="E1425" s="1917" t="s">
        <v>50</v>
      </c>
      <c r="F1425" s="1918"/>
      <c r="G1425" s="1918"/>
      <c r="H1425" s="1919"/>
      <c r="I1425" s="1495" t="s">
        <v>1028</v>
      </c>
      <c r="K1425" s="1925" t="s">
        <v>50</v>
      </c>
      <c r="L1425" s="1926"/>
      <c r="M1425" s="1926"/>
      <c r="N1425" s="1927"/>
      <c r="O1425" s="1311" t="s">
        <v>1028</v>
      </c>
      <c r="Q1425" s="1917" t="s">
        <v>50</v>
      </c>
      <c r="R1425" s="1918"/>
      <c r="S1425" s="1918"/>
      <c r="T1425" s="1919"/>
      <c r="U1425" s="746" t="s">
        <v>1028</v>
      </c>
      <c r="W1425" s="1917" t="s">
        <v>50</v>
      </c>
      <c r="X1425" s="1918"/>
      <c r="Y1425" s="1918"/>
      <c r="Z1425" s="1919"/>
      <c r="AA1425" s="746" t="s">
        <v>991</v>
      </c>
      <c r="AC1425" s="1917" t="s">
        <v>50</v>
      </c>
      <c r="AD1425" s="1918"/>
      <c r="AE1425" s="1918"/>
      <c r="AF1425" s="1919"/>
      <c r="AG1425" s="746" t="s">
        <v>991</v>
      </c>
      <c r="AI1425" s="1917" t="s">
        <v>50</v>
      </c>
      <c r="AJ1425" s="1918"/>
      <c r="AK1425" s="1918"/>
      <c r="AL1425" s="1919"/>
      <c r="AM1425" s="746" t="s">
        <v>991</v>
      </c>
      <c r="AO1425" s="1917" t="s">
        <v>50</v>
      </c>
      <c r="AP1425" s="1918"/>
      <c r="AQ1425" s="1918"/>
      <c r="AR1425" s="1919"/>
      <c r="AS1425" s="746" t="s">
        <v>991</v>
      </c>
      <c r="AU1425" s="1917" t="s">
        <v>50</v>
      </c>
      <c r="AV1425" s="1918"/>
      <c r="AW1425" s="1918"/>
      <c r="AX1425" s="1919"/>
      <c r="AY1425" s="746" t="s">
        <v>991</v>
      </c>
      <c r="BA1425" s="1917" t="s">
        <v>50</v>
      </c>
      <c r="BB1425" s="1918"/>
      <c r="BC1425" s="1918"/>
      <c r="BD1425" s="1919"/>
      <c r="BE1425" s="746" t="s">
        <v>991</v>
      </c>
      <c r="BG1425" s="1917" t="s">
        <v>50</v>
      </c>
      <c r="BH1425" s="1918"/>
      <c r="BI1425" s="1918"/>
      <c r="BJ1425" s="1919"/>
      <c r="BK1425" s="746" t="s">
        <v>991</v>
      </c>
      <c r="BM1425" s="1917" t="s">
        <v>50</v>
      </c>
      <c r="BN1425" s="1918"/>
      <c r="BO1425" s="1918"/>
      <c r="BP1425" s="1919"/>
      <c r="BQ1425" s="746" t="s">
        <v>991</v>
      </c>
      <c r="BS1425" s="1917" t="s">
        <v>50</v>
      </c>
      <c r="BT1425" s="1918"/>
      <c r="BU1425" s="1918"/>
      <c r="BV1425" s="1919"/>
      <c r="BW1425" s="746" t="s">
        <v>991</v>
      </c>
      <c r="BX1425" s="274"/>
      <c r="BY1425" s="1917" t="s">
        <v>50</v>
      </c>
      <c r="BZ1425" s="1918"/>
      <c r="CA1425" s="1918"/>
      <c r="CB1425" s="1919"/>
      <c r="CC1425" s="746" t="s">
        <v>991</v>
      </c>
      <c r="CE1425" s="1917" t="s">
        <v>50</v>
      </c>
      <c r="CF1425" s="1918"/>
      <c r="CG1425" s="1918"/>
      <c r="CH1425" s="1919"/>
      <c r="CI1425" s="746" t="s">
        <v>991</v>
      </c>
      <c r="CK1425" s="1917" t="s">
        <v>50</v>
      </c>
      <c r="CL1425" s="1918"/>
      <c r="CM1425" s="1918"/>
      <c r="CN1425" s="1919"/>
      <c r="CO1425" s="746" t="s">
        <v>991</v>
      </c>
      <c r="CQ1425" s="1917" t="s">
        <v>50</v>
      </c>
      <c r="CR1425" s="1918"/>
      <c r="CS1425" s="1918"/>
      <c r="CT1425" s="1919"/>
      <c r="CU1425" s="746" t="s">
        <v>991</v>
      </c>
      <c r="CW1425" s="1917" t="s">
        <v>50</v>
      </c>
      <c r="CX1425" s="1918"/>
      <c r="CY1425" s="1918"/>
      <c r="CZ1425" s="1919"/>
      <c r="DA1425" s="1495" t="s">
        <v>991</v>
      </c>
    </row>
    <row r="1426" spans="5:105" x14ac:dyDescent="0.3">
      <c r="E1426" s="1496" t="s">
        <v>1070</v>
      </c>
      <c r="F1426" s="1497"/>
      <c r="G1426" s="1497"/>
      <c r="H1426" s="1498"/>
      <c r="I1426" s="1499">
        <v>0.25900000000000001</v>
      </c>
      <c r="K1426" s="1312" t="s">
        <v>1070</v>
      </c>
      <c r="L1426" s="1313"/>
      <c r="M1426" s="1313"/>
      <c r="N1426" s="1314"/>
      <c r="O1426" s="1315">
        <v>0.27300000000000002</v>
      </c>
      <c r="Q1426" s="742" t="s">
        <v>1072</v>
      </c>
      <c r="R1426" s="743"/>
      <c r="S1426" s="744"/>
      <c r="T1426" s="744"/>
      <c r="U1426" s="745">
        <v>0</v>
      </c>
      <c r="W1426" s="1060" t="s">
        <v>62</v>
      </c>
      <c r="X1426" s="1061"/>
      <c r="Y1426" s="1062"/>
      <c r="Z1426" s="1062"/>
      <c r="AA1426" s="1328">
        <v>0</v>
      </c>
      <c r="AC1426" s="1060" t="s">
        <v>265</v>
      </c>
      <c r="AD1426" s="1062"/>
      <c r="AE1426" s="1062"/>
      <c r="AF1426" s="1063"/>
      <c r="AG1426" s="1328">
        <v>0</v>
      </c>
      <c r="AI1426" s="1060" t="s">
        <v>377</v>
      </c>
      <c r="AJ1426" s="1062"/>
      <c r="AK1426" s="1062"/>
      <c r="AL1426" s="1062"/>
      <c r="AM1426" s="1328">
        <v>0</v>
      </c>
      <c r="AO1426" s="1060" t="s">
        <v>346</v>
      </c>
      <c r="AP1426" s="1061"/>
      <c r="AQ1426" s="1062"/>
      <c r="AR1426" s="1066"/>
      <c r="AS1426" s="1328">
        <v>0.34000000357627869</v>
      </c>
      <c r="AU1426" s="1060" t="s">
        <v>62</v>
      </c>
      <c r="AV1426" s="1062"/>
      <c r="AW1426" s="1062"/>
      <c r="AX1426" s="1062"/>
      <c r="AY1426" s="1328">
        <v>0</v>
      </c>
      <c r="BA1426" s="1060" t="s">
        <v>62</v>
      </c>
      <c r="BB1426" s="1060"/>
      <c r="BC1426" s="1066"/>
      <c r="BD1426" s="1063"/>
      <c r="BE1426" s="1328">
        <v>0</v>
      </c>
      <c r="BG1426" s="1060" t="s">
        <v>62</v>
      </c>
      <c r="BH1426" s="1062"/>
      <c r="BI1426" s="1062"/>
      <c r="BJ1426" s="1062"/>
      <c r="BK1426" s="1328">
        <v>0</v>
      </c>
      <c r="BM1426" s="1060" t="s">
        <v>62</v>
      </c>
      <c r="BN1426" s="1062"/>
      <c r="BO1426" s="1062"/>
      <c r="BP1426" s="1068"/>
      <c r="BQ1426" s="1328">
        <v>0</v>
      </c>
      <c r="BS1426" s="1070" t="s">
        <v>62</v>
      </c>
      <c r="BT1426" s="1071"/>
      <c r="BU1426" s="1071"/>
      <c r="BV1426" s="1071"/>
      <c r="BW1426" s="1328">
        <v>0</v>
      </c>
      <c r="BX1426" s="274"/>
      <c r="BY1426" s="1070" t="s">
        <v>62</v>
      </c>
      <c r="BZ1426" s="1071"/>
      <c r="CA1426" s="1071"/>
      <c r="CB1426" s="1068"/>
      <c r="CC1426" s="1328">
        <v>0</v>
      </c>
      <c r="CE1426" s="1070" t="s">
        <v>62</v>
      </c>
      <c r="CF1426" s="1071"/>
      <c r="CG1426" s="1071"/>
      <c r="CH1426" s="1068"/>
      <c r="CI1426" s="1328">
        <v>0</v>
      </c>
      <c r="CK1426" s="1070" t="s">
        <v>62</v>
      </c>
      <c r="CL1426" s="1071"/>
      <c r="CM1426" s="1071"/>
      <c r="CN1426" s="1068"/>
      <c r="CO1426" s="1328">
        <v>0</v>
      </c>
      <c r="CQ1426" s="1070" t="s">
        <v>62</v>
      </c>
      <c r="CR1426" s="1071"/>
      <c r="CS1426" s="1071"/>
      <c r="CT1426" s="1068"/>
      <c r="CU1426" s="1328">
        <v>0</v>
      </c>
      <c r="CW1426" s="1502" t="s">
        <v>62</v>
      </c>
      <c r="CX1426" s="1503"/>
      <c r="CY1426" s="1503"/>
      <c r="CZ1426" s="1504"/>
      <c r="DA1426" s="1505">
        <v>0</v>
      </c>
    </row>
    <row r="1427" spans="5:105" x14ac:dyDescent="0.3">
      <c r="E1427" s="1496" t="s">
        <v>1072</v>
      </c>
      <c r="F1427" s="1497"/>
      <c r="G1427" s="1497"/>
      <c r="H1427" s="1498"/>
      <c r="I1427" s="1499">
        <v>0</v>
      </c>
      <c r="K1427" s="1312" t="s">
        <v>1072</v>
      </c>
      <c r="L1427" s="1313"/>
      <c r="M1427" s="1313"/>
      <c r="N1427" s="1314"/>
      <c r="O1427" s="1315">
        <v>0</v>
      </c>
      <c r="Q1427" s="742" t="s">
        <v>1074</v>
      </c>
      <c r="R1427" s="743"/>
      <c r="S1427" s="744"/>
      <c r="T1427" s="744"/>
      <c r="U1427" s="745">
        <v>0.25900000000000001</v>
      </c>
      <c r="W1427" s="1060" t="s">
        <v>265</v>
      </c>
      <c r="X1427" s="1061"/>
      <c r="Y1427" s="1062"/>
      <c r="Z1427" s="1062"/>
      <c r="AA1427" s="1328">
        <v>0</v>
      </c>
      <c r="AC1427" s="1060" t="s">
        <v>62</v>
      </c>
      <c r="AD1427" s="1062"/>
      <c r="AE1427" s="1062"/>
      <c r="AF1427" s="1063"/>
      <c r="AG1427" s="1328">
        <v>0</v>
      </c>
      <c r="AI1427" s="1060" t="s">
        <v>62</v>
      </c>
      <c r="AJ1427" s="1062"/>
      <c r="AK1427" s="1062"/>
      <c r="AL1427" s="1062"/>
      <c r="AM1427" s="1328">
        <v>0</v>
      </c>
      <c r="AO1427" s="1060" t="s">
        <v>62</v>
      </c>
      <c r="AP1427" s="1061"/>
      <c r="AQ1427" s="1062"/>
      <c r="AR1427" s="1066"/>
      <c r="AS1427" s="1328">
        <v>0</v>
      </c>
      <c r="AU1427" s="1060" t="s">
        <v>265</v>
      </c>
      <c r="AV1427" s="1062"/>
      <c r="AW1427" s="1062"/>
      <c r="AX1427" s="1062"/>
      <c r="AY1427" s="1328">
        <v>0</v>
      </c>
      <c r="BA1427" s="1060" t="s">
        <v>210</v>
      </c>
      <c r="BB1427" s="1060"/>
      <c r="BC1427" s="1066"/>
      <c r="BD1427" s="1063"/>
      <c r="BE1427" s="1328">
        <v>0.40000000596046448</v>
      </c>
      <c r="BG1427" s="1060" t="s">
        <v>190</v>
      </c>
      <c r="BH1427" s="1062"/>
      <c r="BI1427" s="1062"/>
      <c r="BJ1427" s="1062"/>
      <c r="BK1427" s="1328">
        <v>0.37000000476837158</v>
      </c>
      <c r="BM1427" s="1060" t="s">
        <v>56</v>
      </c>
      <c r="BN1427" s="1062"/>
      <c r="BO1427" s="1062"/>
      <c r="BP1427" s="1068"/>
      <c r="BQ1427" s="1328">
        <v>0.25</v>
      </c>
      <c r="BS1427" s="1070" t="s">
        <v>56</v>
      </c>
      <c r="BT1427" s="1070"/>
      <c r="BU1427" s="1071"/>
      <c r="BV1427" s="1071"/>
      <c r="BW1427" s="1328">
        <v>0.38999998569488525</v>
      </c>
      <c r="BY1427" s="1060" t="s">
        <v>137</v>
      </c>
      <c r="BZ1427" s="1062"/>
      <c r="CA1427" s="1062"/>
      <c r="CB1427" s="1068"/>
      <c r="CC1427" s="1328">
        <v>0.36</v>
      </c>
      <c r="CE1427" s="1060" t="s">
        <v>123</v>
      </c>
      <c r="CF1427" s="1062"/>
      <c r="CG1427" s="1062"/>
      <c r="CH1427" s="1068"/>
      <c r="CI1427" s="1328">
        <v>0.33</v>
      </c>
      <c r="CK1427" s="1060" t="s">
        <v>797</v>
      </c>
      <c r="CL1427" s="1062"/>
      <c r="CM1427" s="1062"/>
      <c r="CN1427" s="1068"/>
      <c r="CO1427" s="1328">
        <v>0</v>
      </c>
      <c r="CQ1427" s="1060" t="s">
        <v>797</v>
      </c>
      <c r="CR1427" s="1062"/>
      <c r="CS1427" s="1062"/>
      <c r="CT1427" s="1068"/>
      <c r="CU1427" s="1328">
        <v>0</v>
      </c>
      <c r="CW1427" s="1502" t="s">
        <v>797</v>
      </c>
      <c r="CX1427" s="1506"/>
      <c r="CY1427" s="1506"/>
      <c r="CZ1427" s="1504"/>
      <c r="DA1427" s="1505">
        <v>0</v>
      </c>
    </row>
    <row r="1428" spans="5:105" x14ac:dyDescent="0.3">
      <c r="E1428" s="1496" t="s">
        <v>349</v>
      </c>
      <c r="F1428" s="1497"/>
      <c r="G1428" s="1497"/>
      <c r="H1428" s="1498"/>
      <c r="I1428" s="1499">
        <v>0.26</v>
      </c>
      <c r="K1428" s="1312" t="s">
        <v>349</v>
      </c>
      <c r="L1428" s="1313"/>
      <c r="M1428" s="1313"/>
      <c r="N1428" s="1314"/>
      <c r="O1428" s="1315">
        <v>0.27200000000000002</v>
      </c>
      <c r="Q1428" s="742" t="s">
        <v>1075</v>
      </c>
      <c r="R1428" s="743"/>
      <c r="S1428" s="744"/>
      <c r="T1428" s="744"/>
      <c r="U1428" s="745">
        <v>0</v>
      </c>
      <c r="W1428" s="1060" t="s">
        <v>349</v>
      </c>
      <c r="X1428" s="1061"/>
      <c r="Y1428" s="1062"/>
      <c r="Z1428" s="1062"/>
      <c r="AA1428" s="1328">
        <v>0</v>
      </c>
      <c r="AC1428" s="1060" t="s">
        <v>349</v>
      </c>
      <c r="AD1428" s="1062"/>
      <c r="AE1428" s="1064"/>
      <c r="AF1428" s="1065"/>
      <c r="AG1428" s="1328">
        <v>0.28999999165534973</v>
      </c>
      <c r="AI1428" s="1060" t="s">
        <v>992</v>
      </c>
      <c r="AJ1428" s="1062"/>
      <c r="AK1428" s="1062"/>
      <c r="AL1428" s="1062"/>
      <c r="AM1428" s="1328">
        <v>0</v>
      </c>
      <c r="AO1428" s="1060" t="s">
        <v>265</v>
      </c>
      <c r="AP1428" s="1061"/>
      <c r="AQ1428" s="1062"/>
      <c r="AR1428" s="1066"/>
      <c r="AS1428" s="1328">
        <v>7.0000000298023224E-2</v>
      </c>
      <c r="AU1428" s="1060" t="s">
        <v>266</v>
      </c>
      <c r="AV1428" s="1062"/>
      <c r="AW1428" s="1062"/>
      <c r="AX1428" s="1062"/>
      <c r="AY1428" s="1328">
        <v>0.33000001311302185</v>
      </c>
      <c r="BA1428" s="1060" t="s">
        <v>211</v>
      </c>
      <c r="BB1428" s="1060"/>
      <c r="BC1428" s="1066"/>
      <c r="BD1428" s="1063"/>
      <c r="BE1428" s="1328">
        <v>0</v>
      </c>
      <c r="BG1428" s="1060" t="s">
        <v>191</v>
      </c>
      <c r="BH1428" s="1062"/>
      <c r="BI1428" s="1062"/>
      <c r="BJ1428" s="1062"/>
      <c r="BK1428" s="1328">
        <v>0.28999999165534973</v>
      </c>
      <c r="BM1428" s="1060" t="s">
        <v>124</v>
      </c>
      <c r="BN1428" s="1062"/>
      <c r="BO1428" s="1062"/>
      <c r="BP1428" s="1068"/>
      <c r="BQ1428" s="1328">
        <v>2.9999999329447746E-2</v>
      </c>
      <c r="BS1428" s="1070" t="s">
        <v>51</v>
      </c>
      <c r="BT1428" s="1070"/>
      <c r="BU1428" s="1071"/>
      <c r="BV1428" s="1071"/>
      <c r="BW1428" s="1328">
        <v>0.40000000596046448</v>
      </c>
      <c r="BY1428" s="1060" t="s">
        <v>56</v>
      </c>
      <c r="BZ1428" s="1062"/>
      <c r="CA1428" s="1062"/>
      <c r="CB1428" s="1068"/>
      <c r="CC1428" s="1328">
        <v>0.35</v>
      </c>
      <c r="CE1428" s="1060" t="s">
        <v>804</v>
      </c>
      <c r="CF1428" s="1062"/>
      <c r="CG1428" s="1062"/>
      <c r="CH1428" s="1068"/>
      <c r="CI1428" s="1328">
        <v>0.13</v>
      </c>
      <c r="CK1428" s="1060" t="s">
        <v>123</v>
      </c>
      <c r="CL1428" s="1062"/>
      <c r="CM1428" s="1062"/>
      <c r="CN1428" s="1068"/>
      <c r="CO1428" s="1328">
        <v>0.34000000357627869</v>
      </c>
      <c r="CQ1428" s="1060" t="s">
        <v>123</v>
      </c>
      <c r="CR1428" s="1062"/>
      <c r="CS1428" s="1062"/>
      <c r="CT1428" s="1068"/>
      <c r="CU1428" s="1328">
        <v>0.38</v>
      </c>
      <c r="CW1428" s="1502" t="s">
        <v>123</v>
      </c>
      <c r="CX1428" s="1506"/>
      <c r="CY1428" s="1506"/>
      <c r="CZ1428" s="1504"/>
      <c r="DA1428" s="1505">
        <v>0.38</v>
      </c>
    </row>
    <row r="1429" spans="5:105" x14ac:dyDescent="0.3">
      <c r="E1429" s="1496" t="s">
        <v>1074</v>
      </c>
      <c r="F1429" s="1497"/>
      <c r="G1429" s="1497"/>
      <c r="H1429" s="1498"/>
      <c r="I1429" s="1499">
        <v>0.26</v>
      </c>
      <c r="K1429" s="1312" t="s">
        <v>1074</v>
      </c>
      <c r="L1429" s="1313"/>
      <c r="M1429" s="1313"/>
      <c r="N1429" s="1314"/>
      <c r="O1429" s="1315">
        <v>0.27300000000000002</v>
      </c>
      <c r="Q1429" s="742" t="s">
        <v>1070</v>
      </c>
      <c r="R1429" s="743"/>
      <c r="S1429" s="744"/>
      <c r="T1429" s="744"/>
      <c r="U1429" s="745">
        <v>0.25900000000000001</v>
      </c>
      <c r="W1429" s="1060" t="s">
        <v>569</v>
      </c>
      <c r="X1429" s="1061"/>
      <c r="Y1429" s="1062"/>
      <c r="Z1429" s="1062"/>
      <c r="AA1429" s="1328">
        <v>0</v>
      </c>
      <c r="AC1429" s="1060" t="s">
        <v>266</v>
      </c>
      <c r="AD1429" s="1062"/>
      <c r="AE1429" s="1064"/>
      <c r="AF1429" s="1065"/>
      <c r="AG1429" s="1328">
        <v>0.11999999731779099</v>
      </c>
      <c r="AI1429" s="1060" t="s">
        <v>993</v>
      </c>
      <c r="AJ1429" s="1062"/>
      <c r="AK1429" s="1062"/>
      <c r="AL1429" s="1062"/>
      <c r="AM1429" s="1328">
        <v>0.40999999642372131</v>
      </c>
      <c r="AO1429" s="1060" t="s">
        <v>349</v>
      </c>
      <c r="AP1429" s="1061"/>
      <c r="AQ1429" s="1062"/>
      <c r="AR1429" s="1066"/>
      <c r="AS1429" s="1328">
        <v>0.43000000715255737</v>
      </c>
      <c r="AU1429" s="1060" t="s">
        <v>267</v>
      </c>
      <c r="AV1429" s="1062"/>
      <c r="AW1429" s="1062"/>
      <c r="AX1429" s="1062"/>
      <c r="AY1429" s="1328">
        <v>0</v>
      </c>
      <c r="BA1429" s="1060" t="s">
        <v>212</v>
      </c>
      <c r="BB1429" s="1060"/>
      <c r="BC1429" s="1066"/>
      <c r="BD1429" s="1063"/>
      <c r="BE1429" s="1328">
        <v>0.40000000596046448</v>
      </c>
      <c r="BG1429" s="1060" t="s">
        <v>192</v>
      </c>
      <c r="BH1429" s="1062"/>
      <c r="BI1429" s="1062"/>
      <c r="BJ1429" s="1062"/>
      <c r="BK1429" s="1328">
        <v>0</v>
      </c>
      <c r="BM1429" s="1060" t="s">
        <v>125</v>
      </c>
      <c r="BN1429" s="1062"/>
      <c r="BO1429" s="1062"/>
      <c r="BP1429" s="1068"/>
      <c r="BQ1429" s="1328">
        <v>0</v>
      </c>
      <c r="BS1429" s="1070" t="s">
        <v>123</v>
      </c>
      <c r="BT1429" s="1070"/>
      <c r="BU1429" s="1071"/>
      <c r="BV1429" s="1071"/>
      <c r="BW1429" s="1328">
        <v>0.31000000238418579</v>
      </c>
      <c r="BY1429" s="1060" t="s">
        <v>51</v>
      </c>
      <c r="BZ1429" s="1062"/>
      <c r="CA1429" s="1062"/>
      <c r="CB1429" s="1068"/>
      <c r="CC1429" s="1328">
        <v>0.36</v>
      </c>
      <c r="CE1429" s="1060" t="s">
        <v>805</v>
      </c>
      <c r="CF1429" s="1062"/>
      <c r="CG1429" s="1062"/>
      <c r="CH1429" s="1068"/>
      <c r="CI1429" s="1328">
        <v>0</v>
      </c>
      <c r="CK1429" s="1060" t="s">
        <v>804</v>
      </c>
      <c r="CL1429" s="1062"/>
      <c r="CM1429" s="1062"/>
      <c r="CN1429" s="1068"/>
      <c r="CO1429" s="1328">
        <v>0.17000000178813934</v>
      </c>
      <c r="CQ1429" s="1060" t="s">
        <v>804</v>
      </c>
      <c r="CR1429" s="1062"/>
      <c r="CS1429" s="1062"/>
      <c r="CT1429" s="1068"/>
      <c r="CU1429" s="1328">
        <v>0</v>
      </c>
      <c r="CW1429" s="1502" t="s">
        <v>798</v>
      </c>
      <c r="CX1429" s="1506"/>
      <c r="CY1429" s="1506"/>
      <c r="CZ1429" s="1504"/>
      <c r="DA1429" s="1505">
        <v>0.37</v>
      </c>
    </row>
    <row r="1430" spans="5:105" x14ac:dyDescent="0.3">
      <c r="E1430" s="1496" t="s">
        <v>2379</v>
      </c>
      <c r="F1430" s="1497"/>
      <c r="G1430" s="1497"/>
      <c r="H1430" s="1498"/>
      <c r="I1430" s="1499">
        <v>0</v>
      </c>
      <c r="K1430" s="1312" t="s">
        <v>1075</v>
      </c>
      <c r="L1430" s="1313"/>
      <c r="M1430" s="1313"/>
      <c r="N1430" s="1314"/>
      <c r="O1430" s="1315">
        <v>0</v>
      </c>
      <c r="Q1430" s="742" t="s">
        <v>210</v>
      </c>
      <c r="R1430" s="743"/>
      <c r="S1430" s="744"/>
      <c r="T1430" s="744"/>
      <c r="U1430" s="745">
        <v>0</v>
      </c>
      <c r="W1430" s="1060" t="s">
        <v>266</v>
      </c>
      <c r="X1430" s="1061"/>
      <c r="Y1430" s="1062"/>
      <c r="Z1430" s="1062"/>
      <c r="AA1430" s="1328">
        <v>0</v>
      </c>
      <c r="AC1430" s="1060" t="s">
        <v>486</v>
      </c>
      <c r="AD1430" s="1062"/>
      <c r="AE1430" s="1064"/>
      <c r="AF1430" s="1065"/>
      <c r="AG1430" s="1328">
        <v>3.9999999105930328E-2</v>
      </c>
      <c r="AI1430" s="1060" t="s">
        <v>266</v>
      </c>
      <c r="AJ1430" s="1062"/>
      <c r="AK1430" s="1062"/>
      <c r="AL1430" s="1062"/>
      <c r="AM1430" s="1328">
        <v>0.31000000238418579</v>
      </c>
      <c r="AO1430" s="1060" t="s">
        <v>266</v>
      </c>
      <c r="AP1430" s="1061"/>
      <c r="AQ1430" s="1062"/>
      <c r="AR1430" s="1066"/>
      <c r="AS1430" s="1328">
        <v>0.38999998569488525</v>
      </c>
      <c r="AU1430" s="1060" t="s">
        <v>350</v>
      </c>
      <c r="AV1430" s="1062"/>
      <c r="AW1430" s="1062"/>
      <c r="AX1430" s="1062"/>
      <c r="AY1430" s="1328">
        <v>0.30000001192092896</v>
      </c>
      <c r="BA1430" s="1060" t="s">
        <v>191</v>
      </c>
      <c r="BB1430" s="1062"/>
      <c r="BC1430" s="1062"/>
      <c r="BD1430" s="1063"/>
      <c r="BE1430" s="1328">
        <v>0</v>
      </c>
      <c r="BG1430" s="1060" t="s">
        <v>124</v>
      </c>
      <c r="BH1430" s="1062"/>
      <c r="BI1430" s="1062"/>
      <c r="BJ1430" s="1062"/>
      <c r="BK1430" s="1328">
        <v>0</v>
      </c>
      <c r="BM1430" s="1060" t="s">
        <v>126</v>
      </c>
      <c r="BN1430" s="1062"/>
      <c r="BO1430" s="1062"/>
      <c r="BP1430" s="1068"/>
      <c r="BQ1430" s="1328">
        <v>0</v>
      </c>
      <c r="BS1430" s="1070" t="s">
        <v>474</v>
      </c>
      <c r="BT1430" s="1071"/>
      <c r="BU1430" s="1071"/>
      <c r="BV1430" s="1071"/>
      <c r="BW1430" s="1328">
        <v>0.30000001192092896</v>
      </c>
      <c r="BY1430" s="1060" t="s">
        <v>123</v>
      </c>
      <c r="BZ1430" s="1062"/>
      <c r="CA1430" s="1062"/>
      <c r="CB1430" s="1068"/>
      <c r="CC1430" s="1328">
        <v>0.16</v>
      </c>
      <c r="CE1430" s="1060" t="s">
        <v>798</v>
      </c>
      <c r="CF1430" s="1062"/>
      <c r="CG1430" s="1062"/>
      <c r="CH1430" s="1068"/>
      <c r="CI1430" s="1328">
        <v>0.26</v>
      </c>
      <c r="CK1430" s="1060" t="s">
        <v>805</v>
      </c>
      <c r="CL1430" s="1062"/>
      <c r="CM1430" s="1062"/>
      <c r="CN1430" s="1068"/>
      <c r="CO1430" s="1328">
        <v>9.9999997764825821E-3</v>
      </c>
      <c r="CQ1430" s="1060" t="s">
        <v>798</v>
      </c>
      <c r="CR1430" s="1062"/>
      <c r="CS1430" s="1062"/>
      <c r="CT1430" s="1068"/>
      <c r="CU1430" s="1328">
        <v>0.37</v>
      </c>
      <c r="CW1430" s="1502" t="s">
        <v>799</v>
      </c>
      <c r="CX1430" s="1506"/>
      <c r="CY1430" s="1506"/>
      <c r="CZ1430" s="1504"/>
      <c r="DA1430" s="1505">
        <v>0.18</v>
      </c>
    </row>
    <row r="1431" spans="5:105" x14ac:dyDescent="0.3">
      <c r="E1431" s="1496" t="s">
        <v>1078</v>
      </c>
      <c r="F1431" s="1497"/>
      <c r="G1431" s="1497"/>
      <c r="H1431" s="1498"/>
      <c r="I1431" s="1499">
        <v>0.24</v>
      </c>
      <c r="K1431" s="1312" t="s">
        <v>1078</v>
      </c>
      <c r="L1431" s="1313"/>
      <c r="M1431" s="1313"/>
      <c r="N1431" s="1314"/>
      <c r="O1431" s="1315">
        <v>0.215</v>
      </c>
      <c r="Q1431" s="742" t="s">
        <v>1080</v>
      </c>
      <c r="R1431" s="743"/>
      <c r="S1431" s="744"/>
      <c r="T1431" s="744"/>
      <c r="U1431" s="745">
        <v>0.25900000000000001</v>
      </c>
      <c r="W1431" s="1060" t="s">
        <v>486</v>
      </c>
      <c r="X1431" s="1061"/>
      <c r="Y1431" s="1062"/>
      <c r="Z1431" s="1062"/>
      <c r="AA1431" s="1328">
        <v>0</v>
      </c>
      <c r="AC1431" s="1060" t="s">
        <v>434</v>
      </c>
      <c r="AD1431" s="1062"/>
      <c r="AE1431" s="1064"/>
      <c r="AF1431" s="1065"/>
      <c r="AG1431" s="1328">
        <v>0</v>
      </c>
      <c r="AI1431" s="1060" t="s">
        <v>994</v>
      </c>
      <c r="AJ1431" s="1062"/>
      <c r="AK1431" s="1062"/>
      <c r="AL1431" s="1062"/>
      <c r="AM1431" s="1328">
        <v>0.34999999403953552</v>
      </c>
      <c r="AO1431" s="1060" t="s">
        <v>190</v>
      </c>
      <c r="AP1431" s="1061"/>
      <c r="AQ1431" s="1062"/>
      <c r="AR1431" s="1066"/>
      <c r="AS1431" s="1328">
        <v>0.41999998688697815</v>
      </c>
      <c r="AU1431" s="1060" t="s">
        <v>210</v>
      </c>
      <c r="AV1431" s="1062"/>
      <c r="AW1431" s="1062"/>
      <c r="AX1431" s="1062"/>
      <c r="AY1431" s="1328">
        <v>0.36000001430511475</v>
      </c>
      <c r="BA1431" s="1060" t="s">
        <v>192</v>
      </c>
      <c r="BB1431" s="1062"/>
      <c r="BC1431" s="1062"/>
      <c r="BD1431" s="1063"/>
      <c r="BE1431" s="1328">
        <v>0.25</v>
      </c>
      <c r="BG1431" s="1060" t="s">
        <v>193</v>
      </c>
      <c r="BH1431" s="1062"/>
      <c r="BI1431" s="1062"/>
      <c r="BJ1431" s="1062"/>
      <c r="BK1431" s="1328">
        <v>0</v>
      </c>
      <c r="BM1431" s="1060" t="s">
        <v>51</v>
      </c>
      <c r="BN1431" s="1062"/>
      <c r="BO1431" s="1062"/>
      <c r="BP1431" s="1068"/>
      <c r="BQ1431" s="1328">
        <v>0.34999999403953552</v>
      </c>
      <c r="BS1431" s="1070" t="s">
        <v>476</v>
      </c>
      <c r="BT1431" s="1070"/>
      <c r="BU1431" s="1071"/>
      <c r="BV1431" s="1071"/>
      <c r="BW1431" s="1328">
        <v>0</v>
      </c>
      <c r="BY1431" s="1060" t="s">
        <v>804</v>
      </c>
      <c r="BZ1431" s="1062"/>
      <c r="CA1431" s="1062"/>
      <c r="CB1431" s="1068"/>
      <c r="CC1431" s="1328">
        <v>0.21</v>
      </c>
      <c r="CE1431" s="1060" t="s">
        <v>61</v>
      </c>
      <c r="CF1431" s="1062"/>
      <c r="CG1431" s="1062"/>
      <c r="CH1431" s="1068"/>
      <c r="CI1431" s="1328">
        <v>0</v>
      </c>
      <c r="CK1431" s="1060" t="s">
        <v>798</v>
      </c>
      <c r="CL1431" s="1062"/>
      <c r="CM1431" s="1062"/>
      <c r="CN1431" s="1068"/>
      <c r="CO1431" s="1328">
        <v>0.2800000011920929</v>
      </c>
      <c r="CQ1431" s="1060" t="s">
        <v>58</v>
      </c>
      <c r="CR1431" s="1062"/>
      <c r="CS1431" s="1062"/>
      <c r="CT1431" s="1068"/>
      <c r="CU1431" s="1328">
        <v>0.42</v>
      </c>
      <c r="CW1431" s="1502" t="s">
        <v>58</v>
      </c>
      <c r="CX1431" s="1506"/>
      <c r="CY1431" s="1506"/>
      <c r="CZ1431" s="1504"/>
      <c r="DA1431" s="1505">
        <v>0.22</v>
      </c>
    </row>
    <row r="1432" spans="5:105" x14ac:dyDescent="0.3">
      <c r="E1432" s="1496" t="s">
        <v>436</v>
      </c>
      <c r="F1432" s="1497"/>
      <c r="G1432" s="1497"/>
      <c r="H1432" s="1498"/>
      <c r="I1432" s="1499">
        <v>0.26</v>
      </c>
      <c r="K1432" s="1312" t="s">
        <v>436</v>
      </c>
      <c r="L1432" s="1313"/>
      <c r="M1432" s="1313"/>
      <c r="N1432" s="1314"/>
      <c r="O1432" s="1315">
        <v>0.252</v>
      </c>
      <c r="Q1432" s="742" t="s">
        <v>1083</v>
      </c>
      <c r="R1432" s="743"/>
      <c r="S1432" s="744"/>
      <c r="T1432" s="744"/>
      <c r="U1432" s="745">
        <v>0.25800000000000001</v>
      </c>
      <c r="W1432" s="1060" t="s">
        <v>434</v>
      </c>
      <c r="X1432" s="1061"/>
      <c r="Y1432" s="1062"/>
      <c r="Z1432" s="1062"/>
      <c r="AA1432" s="1328">
        <v>0</v>
      </c>
      <c r="AC1432" s="1060" t="s">
        <v>435</v>
      </c>
      <c r="AD1432" s="1062"/>
      <c r="AE1432" s="1064"/>
      <c r="AF1432" s="1065"/>
      <c r="AG1432" s="1328">
        <v>0</v>
      </c>
      <c r="AI1432" s="1060" t="s">
        <v>190</v>
      </c>
      <c r="AJ1432" s="1062"/>
      <c r="AK1432" s="1062"/>
      <c r="AL1432" s="1062"/>
      <c r="AM1432" s="1328">
        <v>0.36000001430511475</v>
      </c>
      <c r="AO1432" s="1060" t="s">
        <v>267</v>
      </c>
      <c r="AP1432" s="1061"/>
      <c r="AQ1432" s="1062"/>
      <c r="AR1432" s="1066"/>
      <c r="AS1432" s="1328">
        <v>0</v>
      </c>
      <c r="AU1432" s="1060" t="s">
        <v>211</v>
      </c>
      <c r="AV1432" s="1062"/>
      <c r="AW1432" s="1062"/>
      <c r="AX1432" s="1062"/>
      <c r="AY1432" s="1328">
        <v>0</v>
      </c>
      <c r="BA1432" s="1060" t="s">
        <v>124</v>
      </c>
      <c r="BB1432" s="1062"/>
      <c r="BC1432" s="1062"/>
      <c r="BD1432" s="1063"/>
      <c r="BE1432" s="1328">
        <v>0</v>
      </c>
      <c r="BG1432" s="1060" t="s">
        <v>194</v>
      </c>
      <c r="BH1432" s="1062"/>
      <c r="BI1432" s="1062"/>
      <c r="BJ1432" s="1062"/>
      <c r="BK1432" s="1328">
        <v>0.37000000476837158</v>
      </c>
      <c r="BM1432" s="1060" t="s">
        <v>474</v>
      </c>
      <c r="BN1432" s="1062"/>
      <c r="BO1432" s="1062"/>
      <c r="BP1432" s="1068"/>
      <c r="BQ1432" s="1328">
        <v>0.25</v>
      </c>
      <c r="BS1432" s="1070" t="s">
        <v>67</v>
      </c>
      <c r="BT1432" s="1070"/>
      <c r="BU1432" s="1071"/>
      <c r="BV1432" s="1071"/>
      <c r="BW1432" s="1328">
        <v>0</v>
      </c>
      <c r="BY1432" s="1060" t="s">
        <v>809</v>
      </c>
      <c r="BZ1432" s="1062"/>
      <c r="CA1432" s="1062"/>
      <c r="CB1432" s="1068"/>
      <c r="CC1432" s="1328">
        <v>0</v>
      </c>
      <c r="CE1432" s="1060" t="s">
        <v>807</v>
      </c>
      <c r="CF1432" s="1062"/>
      <c r="CG1432" s="1062"/>
      <c r="CH1432" s="1068"/>
      <c r="CI1432" s="1328">
        <v>0.21</v>
      </c>
      <c r="CK1432" s="1060" t="s">
        <v>54</v>
      </c>
      <c r="CL1432" s="1062"/>
      <c r="CM1432" s="1062"/>
      <c r="CN1432" s="1068"/>
      <c r="CO1432" s="1328">
        <v>0.25999999046325684</v>
      </c>
      <c r="CQ1432" s="1060" t="s">
        <v>59</v>
      </c>
      <c r="CR1432" s="1062"/>
      <c r="CS1432" s="1062"/>
      <c r="CT1432" s="1068"/>
      <c r="CU1432" s="1328">
        <v>0.19</v>
      </c>
      <c r="CW1432" s="1502" t="s">
        <v>59</v>
      </c>
      <c r="CX1432" s="1506"/>
      <c r="CY1432" s="1506"/>
      <c r="CZ1432" s="1504"/>
      <c r="DA1432" s="1505">
        <v>0.21</v>
      </c>
    </row>
    <row r="1433" spans="5:105" x14ac:dyDescent="0.3">
      <c r="E1433" s="1496" t="s">
        <v>571</v>
      </c>
      <c r="F1433" s="1497"/>
      <c r="G1433" s="1497"/>
      <c r="H1433" s="1498"/>
      <c r="I1433" s="1499">
        <v>0.23599999999999999</v>
      </c>
      <c r="K1433" s="1312" t="s">
        <v>995</v>
      </c>
      <c r="L1433" s="1313"/>
      <c r="M1433" s="1313"/>
      <c r="N1433" s="1314"/>
      <c r="O1433" s="1315">
        <v>0.27200000000000002</v>
      </c>
      <c r="Q1433" s="742" t="s">
        <v>1084</v>
      </c>
      <c r="R1433" s="743"/>
      <c r="S1433" s="744"/>
      <c r="T1433" s="744"/>
      <c r="U1433" s="745">
        <v>0.25900000000000001</v>
      </c>
      <c r="W1433" s="1060" t="s">
        <v>435</v>
      </c>
      <c r="X1433" s="1061"/>
      <c r="Y1433" s="1062"/>
      <c r="Z1433" s="1062"/>
      <c r="AA1433" s="1328">
        <v>0</v>
      </c>
      <c r="AC1433" s="1060" t="s">
        <v>190</v>
      </c>
      <c r="AD1433" s="1062"/>
      <c r="AE1433" s="1062"/>
      <c r="AF1433" s="1063"/>
      <c r="AG1433" s="1328">
        <v>0.27000001072883606</v>
      </c>
      <c r="AI1433" s="1060" t="s">
        <v>267</v>
      </c>
      <c r="AJ1433" s="1062"/>
      <c r="AK1433" s="1062"/>
      <c r="AL1433" s="1062"/>
      <c r="AM1433" s="1328">
        <v>0</v>
      </c>
      <c r="AO1433" s="1060" t="s">
        <v>350</v>
      </c>
      <c r="AP1433" s="1061"/>
      <c r="AQ1433" s="1062"/>
      <c r="AR1433" s="1066"/>
      <c r="AS1433" s="1328">
        <v>0.31999999284744263</v>
      </c>
      <c r="AU1433" s="1060" t="s">
        <v>268</v>
      </c>
      <c r="AV1433" s="1062"/>
      <c r="AW1433" s="1062"/>
      <c r="AX1433" s="1062"/>
      <c r="AY1433" s="1328">
        <v>0</v>
      </c>
      <c r="BA1433" s="1060" t="s">
        <v>213</v>
      </c>
      <c r="BB1433" s="1062"/>
      <c r="BC1433" s="1062"/>
      <c r="BD1433" s="1063"/>
      <c r="BE1433" s="1328">
        <v>0.38999998569488525</v>
      </c>
      <c r="BG1433" s="1060" t="s">
        <v>126</v>
      </c>
      <c r="BH1433" s="1062"/>
      <c r="BI1433" s="1062"/>
      <c r="BJ1433" s="1062"/>
      <c r="BK1433" s="1328">
        <v>0</v>
      </c>
      <c r="BM1433" s="1060" t="s">
        <v>127</v>
      </c>
      <c r="BN1433" s="1062"/>
      <c r="BO1433" s="1062"/>
      <c r="BP1433" s="1068"/>
      <c r="BQ1433" s="1328">
        <v>0</v>
      </c>
      <c r="BS1433" s="1070" t="s">
        <v>357</v>
      </c>
      <c r="BT1433" s="1070"/>
      <c r="BU1433" s="1071"/>
      <c r="BV1433" s="1071"/>
      <c r="BW1433" s="1328">
        <v>0.37000000476837158</v>
      </c>
      <c r="BY1433" s="1060" t="s">
        <v>67</v>
      </c>
      <c r="BZ1433" s="1062"/>
      <c r="CA1433" s="1062"/>
      <c r="CB1433" s="1068"/>
      <c r="CC1433" s="1328">
        <v>0.19</v>
      </c>
      <c r="CE1433" s="1060" t="s">
        <v>58</v>
      </c>
      <c r="CF1433" s="1062"/>
      <c r="CG1433" s="1062"/>
      <c r="CH1433" s="1068"/>
      <c r="CI1433" s="1328">
        <v>0.06</v>
      </c>
      <c r="CK1433" s="1060" t="s">
        <v>58</v>
      </c>
      <c r="CL1433" s="1062"/>
      <c r="CM1433" s="1062"/>
      <c r="CN1433" s="1068"/>
      <c r="CO1433" s="1328">
        <v>0.14000000059604645</v>
      </c>
      <c r="CQ1433" s="1060" t="s">
        <v>801</v>
      </c>
      <c r="CR1433" s="1062"/>
      <c r="CS1433" s="1062"/>
      <c r="CT1433" s="1068"/>
      <c r="CU1433" s="1328">
        <v>0.34</v>
      </c>
      <c r="CW1433" s="1502" t="s">
        <v>800</v>
      </c>
      <c r="CX1433" s="1506"/>
      <c r="CY1433" s="1506"/>
      <c r="CZ1433" s="1504"/>
      <c r="DA1433" s="1505">
        <v>0.4</v>
      </c>
    </row>
    <row r="1434" spans="5:105" x14ac:dyDescent="0.3">
      <c r="E1434" s="1496" t="s">
        <v>995</v>
      </c>
      <c r="F1434" s="1497"/>
      <c r="G1434" s="1497"/>
      <c r="H1434" s="1498"/>
      <c r="I1434" s="1499">
        <v>0.26</v>
      </c>
      <c r="K1434" s="1312" t="s">
        <v>1080</v>
      </c>
      <c r="L1434" s="1313"/>
      <c r="M1434" s="1313"/>
      <c r="N1434" s="1314"/>
      <c r="O1434" s="1315">
        <v>0.27200000000000002</v>
      </c>
      <c r="Q1434" s="742" t="s">
        <v>1086</v>
      </c>
      <c r="R1434" s="743"/>
      <c r="S1434" s="744"/>
      <c r="T1434" s="744"/>
      <c r="U1434" s="745">
        <v>0.25800000000000001</v>
      </c>
      <c r="W1434" s="1060" t="s">
        <v>190</v>
      </c>
      <c r="X1434" s="1061"/>
      <c r="Y1434" s="1062"/>
      <c r="Z1434" s="1062"/>
      <c r="AA1434" s="1328">
        <v>0.18</v>
      </c>
      <c r="AC1434" s="1060" t="s">
        <v>267</v>
      </c>
      <c r="AD1434" s="1062"/>
      <c r="AE1434" s="1062"/>
      <c r="AF1434" s="1063"/>
      <c r="AG1434" s="1328">
        <v>0</v>
      </c>
      <c r="AI1434" s="1060" t="s">
        <v>378</v>
      </c>
      <c r="AJ1434" s="1062"/>
      <c r="AK1434" s="1062"/>
      <c r="AL1434" s="1062"/>
      <c r="AM1434" s="1328">
        <v>0.40999999642372131</v>
      </c>
      <c r="AO1434" s="1060" t="s">
        <v>210</v>
      </c>
      <c r="AP1434" s="1061"/>
      <c r="AQ1434" s="1062"/>
      <c r="AR1434" s="1066"/>
      <c r="AS1434" s="1328">
        <v>0.41999998688697815</v>
      </c>
      <c r="AU1434" s="1060" t="s">
        <v>212</v>
      </c>
      <c r="AV1434" s="1062"/>
      <c r="AW1434" s="1062"/>
      <c r="AX1434" s="1062"/>
      <c r="AY1434" s="1328">
        <v>0.36000001430511475</v>
      </c>
      <c r="BA1434" s="1060" t="s">
        <v>193</v>
      </c>
      <c r="BB1434" s="1062"/>
      <c r="BC1434" s="1062"/>
      <c r="BD1434" s="1063"/>
      <c r="BE1434" s="1328">
        <v>0</v>
      </c>
      <c r="BG1434" s="1060" t="s">
        <v>51</v>
      </c>
      <c r="BH1434" s="1062"/>
      <c r="BI1434" s="1062"/>
      <c r="BJ1434" s="1062"/>
      <c r="BK1434" s="1328">
        <v>0.36000001430511475</v>
      </c>
      <c r="BM1434" s="1060" t="s">
        <v>67</v>
      </c>
      <c r="BN1434" s="1062"/>
      <c r="BO1434" s="1062"/>
      <c r="BP1434" s="1068"/>
      <c r="BQ1434" s="1328">
        <v>0</v>
      </c>
      <c r="BS1434" s="1070" t="s">
        <v>61</v>
      </c>
      <c r="BT1434" s="1070"/>
      <c r="BU1434" s="1071"/>
      <c r="BV1434" s="1071"/>
      <c r="BW1434" s="1328">
        <v>0</v>
      </c>
      <c r="BY1434" s="1060" t="s">
        <v>798</v>
      </c>
      <c r="BZ1434" s="1062"/>
      <c r="CA1434" s="1062"/>
      <c r="CB1434" s="1068"/>
      <c r="CC1434" s="1328">
        <v>0.33</v>
      </c>
      <c r="CE1434" s="1060" t="s">
        <v>59</v>
      </c>
      <c r="CF1434" s="1062"/>
      <c r="CG1434" s="1062"/>
      <c r="CH1434" s="1068"/>
      <c r="CI1434" s="1328">
        <v>0.05</v>
      </c>
      <c r="CK1434" s="1060" t="s">
        <v>59</v>
      </c>
      <c r="CL1434" s="1062"/>
      <c r="CM1434" s="1062"/>
      <c r="CN1434" s="1068"/>
      <c r="CO1434" s="1328">
        <v>0.14000000059604645</v>
      </c>
      <c r="CQ1434" s="1060" t="s">
        <v>802</v>
      </c>
      <c r="CR1434" s="1062"/>
      <c r="CS1434" s="1062"/>
      <c r="CT1434" s="1068"/>
      <c r="CU1434" s="1328">
        <v>0.04</v>
      </c>
      <c r="CW1434" s="1502" t="s">
        <v>801</v>
      </c>
      <c r="CX1434" s="1506"/>
      <c r="CY1434" s="1506"/>
      <c r="CZ1434" s="1504"/>
      <c r="DA1434" s="1505">
        <v>0.35</v>
      </c>
    </row>
    <row r="1435" spans="5:105" x14ac:dyDescent="0.3">
      <c r="E1435" s="1496" t="s">
        <v>1080</v>
      </c>
      <c r="F1435" s="1497"/>
      <c r="G1435" s="1497"/>
      <c r="H1435" s="1498"/>
      <c r="I1435" s="1499">
        <v>0.25900000000000001</v>
      </c>
      <c r="K1435" s="1312" t="s">
        <v>1083</v>
      </c>
      <c r="L1435" s="1313"/>
      <c r="M1435" s="1313"/>
      <c r="N1435" s="1314"/>
      <c r="O1435" s="1315">
        <v>0.26900000000000002</v>
      </c>
      <c r="Q1435" s="742" t="s">
        <v>1087</v>
      </c>
      <c r="R1435" s="743"/>
      <c r="S1435" s="744"/>
      <c r="T1435" s="744"/>
      <c r="U1435" s="745">
        <v>0</v>
      </c>
      <c r="W1435" s="1060" t="s">
        <v>267</v>
      </c>
      <c r="X1435" s="1061"/>
      <c r="Y1435" s="1062"/>
      <c r="Z1435" s="1062"/>
      <c r="AA1435" s="1328">
        <v>0</v>
      </c>
      <c r="AC1435" s="1060" t="s">
        <v>378</v>
      </c>
      <c r="AD1435" s="1062"/>
      <c r="AE1435" s="1062"/>
      <c r="AF1435" s="1063"/>
      <c r="AG1435" s="1328">
        <v>0.31000000238418579</v>
      </c>
      <c r="AI1435" s="1060" t="s">
        <v>995</v>
      </c>
      <c r="AJ1435" s="1062"/>
      <c r="AK1435" s="1062"/>
      <c r="AL1435" s="1062"/>
      <c r="AM1435" s="1328">
        <v>0.30000001192092896</v>
      </c>
      <c r="AO1435" s="1060" t="s">
        <v>56</v>
      </c>
      <c r="AP1435" s="1061"/>
      <c r="AQ1435" s="1062"/>
      <c r="AR1435" s="1066"/>
      <c r="AS1435" s="1328">
        <v>5.9999998658895493E-2</v>
      </c>
      <c r="AU1435" s="1060" t="s">
        <v>191</v>
      </c>
      <c r="AV1435" s="1062"/>
      <c r="AW1435" s="1062"/>
      <c r="AX1435" s="1062"/>
      <c r="AY1435" s="1328">
        <v>0</v>
      </c>
      <c r="BA1435" s="1060" t="s">
        <v>126</v>
      </c>
      <c r="BB1435" s="1062"/>
      <c r="BC1435" s="1062"/>
      <c r="BD1435" s="1063"/>
      <c r="BE1435" s="1328">
        <v>0</v>
      </c>
      <c r="BG1435" s="1060" t="s">
        <v>353</v>
      </c>
      <c r="BH1435" s="1062"/>
      <c r="BI1435" s="1062"/>
      <c r="BJ1435" s="1062"/>
      <c r="BK1435" s="1328">
        <v>0</v>
      </c>
      <c r="BM1435" s="1060" t="s">
        <v>357</v>
      </c>
      <c r="BN1435" s="1062"/>
      <c r="BO1435" s="1062"/>
      <c r="BP1435" s="1068"/>
      <c r="BQ1435" s="1328">
        <v>0.31000000238418579</v>
      </c>
      <c r="BS1435" s="1070" t="s">
        <v>54</v>
      </c>
      <c r="BT1435" s="1070"/>
      <c r="BU1435" s="1071"/>
      <c r="BV1435" s="1071"/>
      <c r="BW1435" s="1328">
        <v>0.25</v>
      </c>
      <c r="BY1435" s="1060" t="s">
        <v>61</v>
      </c>
      <c r="BZ1435" s="1062"/>
      <c r="CA1435" s="1062"/>
      <c r="CB1435" s="1068"/>
      <c r="CC1435" s="1328">
        <v>0</v>
      </c>
      <c r="CE1435" s="1060" t="s">
        <v>64</v>
      </c>
      <c r="CF1435" s="1062"/>
      <c r="CG1435" s="1062"/>
      <c r="CH1435" s="1068"/>
      <c r="CI1435" s="1328">
        <v>0</v>
      </c>
      <c r="CK1435" s="1060" t="s">
        <v>806</v>
      </c>
      <c r="CL1435" s="1062"/>
      <c r="CM1435" s="1062"/>
      <c r="CN1435" s="1068"/>
      <c r="CO1435" s="1328">
        <v>0.27000001072883606</v>
      </c>
      <c r="CQ1435" s="1060" t="s">
        <v>136</v>
      </c>
      <c r="CR1435" s="1062"/>
      <c r="CS1435" s="1062"/>
      <c r="CT1435" s="1068"/>
      <c r="CU1435" s="1328">
        <v>0.35</v>
      </c>
      <c r="CW1435" s="1502" t="s">
        <v>802</v>
      </c>
      <c r="CX1435" s="1506"/>
      <c r="CY1435" s="1506"/>
      <c r="CZ1435" s="1504"/>
      <c r="DA1435" s="1505">
        <v>0</v>
      </c>
    </row>
    <row r="1436" spans="5:105" x14ac:dyDescent="0.3">
      <c r="E1436" s="1496" t="s">
        <v>1083</v>
      </c>
      <c r="F1436" s="1497"/>
      <c r="G1436" s="1497"/>
      <c r="H1436" s="1498"/>
      <c r="I1436" s="1499">
        <v>0.26</v>
      </c>
      <c r="K1436" s="1312" t="s">
        <v>1084</v>
      </c>
      <c r="L1436" s="1313"/>
      <c r="M1436" s="1313"/>
      <c r="N1436" s="1314"/>
      <c r="O1436" s="1315">
        <v>0.27300000000000002</v>
      </c>
      <c r="Q1436" s="742" t="s">
        <v>1088</v>
      </c>
      <c r="R1436" s="743"/>
      <c r="S1436" s="744"/>
      <c r="T1436" s="744"/>
      <c r="U1436" s="745">
        <v>0.20699999999999999</v>
      </c>
      <c r="W1436" s="1060" t="s">
        <v>378</v>
      </c>
      <c r="X1436" s="1061"/>
      <c r="Y1436" s="1062"/>
      <c r="Z1436" s="1062"/>
      <c r="AA1436" s="1328">
        <v>0.25</v>
      </c>
      <c r="AC1436" s="1060" t="s">
        <v>436</v>
      </c>
      <c r="AD1436" s="1062"/>
      <c r="AE1436" s="1062"/>
      <c r="AF1436" s="1063"/>
      <c r="AG1436" s="1328">
        <v>0</v>
      </c>
      <c r="AI1436" s="1060" t="s">
        <v>210</v>
      </c>
      <c r="AJ1436" s="1062"/>
      <c r="AK1436" s="1062"/>
      <c r="AL1436" s="1062"/>
      <c r="AM1436" s="1328">
        <v>0.40000000596046448</v>
      </c>
      <c r="AO1436" s="1060" t="s">
        <v>211</v>
      </c>
      <c r="AP1436" s="1061"/>
      <c r="AQ1436" s="1062"/>
      <c r="AR1436" s="1066"/>
      <c r="AS1436" s="1328">
        <v>1.9999999552965164E-2</v>
      </c>
      <c r="AU1436" s="1060" t="s">
        <v>192</v>
      </c>
      <c r="AV1436" s="1062"/>
      <c r="AW1436" s="1062"/>
      <c r="AX1436" s="1062"/>
      <c r="AY1436" s="1328">
        <v>0.15000000596046448</v>
      </c>
      <c r="BA1436" s="1060" t="s">
        <v>51</v>
      </c>
      <c r="BB1436" s="1062"/>
      <c r="BC1436" s="1062"/>
      <c r="BD1436" s="1063"/>
      <c r="BE1436" s="1328">
        <v>0.40000000596046448</v>
      </c>
      <c r="BG1436" s="1060" t="s">
        <v>474</v>
      </c>
      <c r="BH1436" s="1062"/>
      <c r="BI1436" s="1062"/>
      <c r="BJ1436" s="1062"/>
      <c r="BK1436" s="1328">
        <v>0.27000001072883606</v>
      </c>
      <c r="BM1436" s="1060" t="s">
        <v>128</v>
      </c>
      <c r="BN1436" s="1062"/>
      <c r="BO1436" s="1062"/>
      <c r="BP1436" s="1068"/>
      <c r="BQ1436" s="1328">
        <v>0.2800000011920929</v>
      </c>
      <c r="BS1436" s="1070" t="s">
        <v>58</v>
      </c>
      <c r="BT1436" s="1070"/>
      <c r="BU1436" s="1071"/>
      <c r="BV1436" s="1071"/>
      <c r="BW1436" s="1328">
        <v>0.14000000059604645</v>
      </c>
      <c r="BY1436" s="1060" t="s">
        <v>807</v>
      </c>
      <c r="BZ1436" s="1062"/>
      <c r="CA1436" s="1062"/>
      <c r="CB1436" s="1068"/>
      <c r="CC1436" s="1328">
        <v>0.23</v>
      </c>
      <c r="CE1436" s="1060" t="s">
        <v>801</v>
      </c>
      <c r="CF1436" s="1062"/>
      <c r="CG1436" s="1062"/>
      <c r="CH1436" s="1068"/>
      <c r="CI1436" s="1328">
        <v>0.21</v>
      </c>
      <c r="CK1436" s="1060" t="s">
        <v>64</v>
      </c>
      <c r="CL1436" s="1062"/>
      <c r="CM1436" s="1062"/>
      <c r="CN1436" s="1068"/>
      <c r="CO1436" s="1328">
        <v>0</v>
      </c>
      <c r="CQ1436" s="1060" t="s">
        <v>57</v>
      </c>
      <c r="CR1436" s="1062"/>
      <c r="CS1436" s="1062"/>
      <c r="CT1436" s="1068"/>
      <c r="CU1436" s="1328">
        <v>0.36</v>
      </c>
      <c r="CW1436" s="1502" t="s">
        <v>136</v>
      </c>
      <c r="CX1436" s="1506"/>
      <c r="CY1436" s="1506"/>
      <c r="CZ1436" s="1504"/>
      <c r="DA1436" s="1505">
        <v>0.35</v>
      </c>
    </row>
    <row r="1437" spans="5:105" x14ac:dyDescent="0.3">
      <c r="E1437" s="1496" t="s">
        <v>1085</v>
      </c>
      <c r="F1437" s="1497"/>
      <c r="G1437" s="1497"/>
      <c r="H1437" s="1498"/>
      <c r="I1437" s="1499">
        <v>0.25700000000000001</v>
      </c>
      <c r="K1437" s="1312" t="s">
        <v>1086</v>
      </c>
      <c r="L1437" s="1313"/>
      <c r="M1437" s="1313"/>
      <c r="N1437" s="1314"/>
      <c r="O1437" s="1315">
        <v>0.27200000000000002</v>
      </c>
      <c r="Q1437" s="742" t="s">
        <v>1089</v>
      </c>
      <c r="R1437" s="743"/>
      <c r="S1437" s="744"/>
      <c r="T1437" s="744"/>
      <c r="U1437" s="745">
        <v>0.16800000000000001</v>
      </c>
      <c r="W1437" s="1060" t="s">
        <v>436</v>
      </c>
      <c r="X1437" s="1061"/>
      <c r="Y1437" s="1062"/>
      <c r="Z1437" s="1062"/>
      <c r="AA1437" s="1328">
        <v>0</v>
      </c>
      <c r="AC1437" s="1060" t="s">
        <v>496</v>
      </c>
      <c r="AD1437" s="1062"/>
      <c r="AE1437" s="1062"/>
      <c r="AF1437" s="1063"/>
      <c r="AG1437" s="1328">
        <v>0.31000000238418579</v>
      </c>
      <c r="AI1437" s="1060" t="s">
        <v>379</v>
      </c>
      <c r="AJ1437" s="1062"/>
      <c r="AK1437" s="1062"/>
      <c r="AL1437" s="1062"/>
      <c r="AM1437" s="1328">
        <v>0</v>
      </c>
      <c r="AO1437" s="1060" t="s">
        <v>333</v>
      </c>
      <c r="AP1437" s="1061"/>
      <c r="AQ1437" s="1062"/>
      <c r="AR1437" s="1066"/>
      <c r="AS1437" s="1328">
        <v>0</v>
      </c>
      <c r="AU1437" s="1060" t="s">
        <v>124</v>
      </c>
      <c r="AV1437" s="1062"/>
      <c r="AW1437" s="1062"/>
      <c r="AX1437" s="1062"/>
      <c r="AY1437" s="1328">
        <v>0</v>
      </c>
      <c r="BA1437" s="1060" t="s">
        <v>214</v>
      </c>
      <c r="BB1437" s="1060"/>
      <c r="BC1437" s="1066"/>
      <c r="BD1437" s="1063"/>
      <c r="BE1437" s="1328">
        <v>0.40000000596046448</v>
      </c>
      <c r="BG1437" s="1060" t="s">
        <v>127</v>
      </c>
      <c r="BH1437" s="1062"/>
      <c r="BI1437" s="1062"/>
      <c r="BJ1437" s="1062"/>
      <c r="BK1437" s="1328">
        <v>0.25999999046325684</v>
      </c>
      <c r="BM1437" s="1060" t="s">
        <v>129</v>
      </c>
      <c r="BN1437" s="1062"/>
      <c r="BO1437" s="1062"/>
      <c r="BP1437" s="1068"/>
      <c r="BQ1437" s="1328">
        <v>0.36000001430511475</v>
      </c>
      <c r="BS1437" s="1070" t="s">
        <v>59</v>
      </c>
      <c r="BT1437" s="1070"/>
      <c r="BU1437" s="1071"/>
      <c r="BV1437" s="1071"/>
      <c r="BW1437" s="1328">
        <v>0.12999999523162842</v>
      </c>
      <c r="BY1437" s="1060" t="s">
        <v>58</v>
      </c>
      <c r="BZ1437" s="1062"/>
      <c r="CA1437" s="1062"/>
      <c r="CB1437" s="1068"/>
      <c r="CC1437" s="1328">
        <v>0.08</v>
      </c>
      <c r="CE1437" s="1060" t="s">
        <v>66</v>
      </c>
      <c r="CF1437" s="1062"/>
      <c r="CG1437" s="1062"/>
      <c r="CH1437" s="1068"/>
      <c r="CI1437" s="1328">
        <v>0.28000000000000003</v>
      </c>
      <c r="CK1437" s="1060" t="s">
        <v>801</v>
      </c>
      <c r="CL1437" s="1062"/>
      <c r="CM1437" s="1062"/>
      <c r="CN1437" s="1068"/>
      <c r="CO1437" s="1328">
        <v>0.23999999463558197</v>
      </c>
      <c r="CQ1437" s="1921" t="s">
        <v>2411</v>
      </c>
      <c r="CR1437" s="1922"/>
      <c r="CS1437" s="1922"/>
      <c r="CT1437" s="1922"/>
      <c r="CU1437" s="1922"/>
      <c r="CW1437" s="1502" t="s">
        <v>803</v>
      </c>
      <c r="CX1437" s="1506"/>
      <c r="CY1437" s="1506"/>
      <c r="CZ1437" s="1504"/>
      <c r="DA1437" s="1505">
        <v>0.4</v>
      </c>
    </row>
    <row r="1438" spans="5:105" x14ac:dyDescent="0.3">
      <c r="E1438" s="1496" t="s">
        <v>1086</v>
      </c>
      <c r="F1438" s="1497"/>
      <c r="G1438" s="1497"/>
      <c r="H1438" s="1498"/>
      <c r="I1438" s="1499">
        <v>0.26</v>
      </c>
      <c r="K1438" s="1312" t="s">
        <v>1087</v>
      </c>
      <c r="L1438" s="1313"/>
      <c r="M1438" s="1313"/>
      <c r="N1438" s="1314"/>
      <c r="O1438" s="1315">
        <v>0</v>
      </c>
      <c r="Q1438" s="742" t="s">
        <v>577</v>
      </c>
      <c r="R1438" s="743"/>
      <c r="S1438" s="744"/>
      <c r="T1438" s="744"/>
      <c r="U1438" s="745">
        <v>0.25800000000000001</v>
      </c>
      <c r="W1438" s="1060" t="s">
        <v>496</v>
      </c>
      <c r="X1438" s="1061"/>
      <c r="Y1438" s="1062"/>
      <c r="Z1438" s="1062"/>
      <c r="AA1438" s="1328">
        <v>0.22</v>
      </c>
      <c r="AC1438" s="1060" t="s">
        <v>350</v>
      </c>
      <c r="AD1438" s="1062"/>
      <c r="AE1438" s="1062"/>
      <c r="AF1438" s="1063"/>
      <c r="AG1438" s="1328">
        <v>0</v>
      </c>
      <c r="AI1438" s="1060" t="s">
        <v>996</v>
      </c>
      <c r="AJ1438" s="1062"/>
      <c r="AK1438" s="1062"/>
      <c r="AL1438" s="1062"/>
      <c r="AM1438" s="1328">
        <v>0.11999999731779099</v>
      </c>
      <c r="AO1438" s="1060" t="s">
        <v>268</v>
      </c>
      <c r="AP1438" s="1061"/>
      <c r="AQ1438" s="1062"/>
      <c r="AR1438" s="1066"/>
      <c r="AS1438" s="1328">
        <v>0</v>
      </c>
      <c r="AU1438" s="1060" t="s">
        <v>213</v>
      </c>
      <c r="AV1438" s="1062"/>
      <c r="AW1438" s="1062"/>
      <c r="AX1438" s="1062"/>
      <c r="AY1438" s="1328">
        <v>0</v>
      </c>
      <c r="BA1438" s="1060" t="s">
        <v>215</v>
      </c>
      <c r="BB1438" s="1060"/>
      <c r="BC1438" s="1066"/>
      <c r="BD1438" s="1063"/>
      <c r="BE1438" s="1328">
        <v>0</v>
      </c>
      <c r="BG1438" s="1060" t="s">
        <v>67</v>
      </c>
      <c r="BH1438" s="1062"/>
      <c r="BI1438" s="1062"/>
      <c r="BJ1438" s="1062"/>
      <c r="BK1438" s="1328">
        <v>0</v>
      </c>
      <c r="BM1438" s="1060" t="s">
        <v>130</v>
      </c>
      <c r="BN1438" s="1062"/>
      <c r="BO1438" s="1062"/>
      <c r="BP1438" s="1068"/>
      <c r="BQ1438" s="1328">
        <v>0.31999999284744263</v>
      </c>
      <c r="BS1438" s="1070" t="s">
        <v>55</v>
      </c>
      <c r="BT1438" s="1070"/>
      <c r="BU1438" s="1071"/>
      <c r="BV1438" s="1071"/>
      <c r="BW1438" s="1328">
        <v>9.9999997764825821E-3</v>
      </c>
      <c r="BY1438" s="1060" t="s">
        <v>59</v>
      </c>
      <c r="BZ1438" s="1062"/>
      <c r="CA1438" s="1062"/>
      <c r="CB1438" s="1068"/>
      <c r="CC1438" s="1328">
        <v>0.08</v>
      </c>
      <c r="CE1438" s="1060" t="s">
        <v>808</v>
      </c>
      <c r="CF1438" s="1062"/>
      <c r="CG1438" s="1062"/>
      <c r="CH1438" s="1068"/>
      <c r="CI1438" s="1328">
        <v>0</v>
      </c>
      <c r="CK1438" s="1060" t="s">
        <v>52</v>
      </c>
      <c r="CL1438" s="1062"/>
      <c r="CM1438" s="1062"/>
      <c r="CN1438" s="1068"/>
      <c r="CO1438" s="1328">
        <v>0.12999999523162842</v>
      </c>
      <c r="CQ1438" s="1923"/>
      <c r="CR1438" s="1923"/>
      <c r="CS1438" s="1923"/>
      <c r="CT1438" s="1923"/>
      <c r="CU1438" s="1923"/>
      <c r="CW1438" s="1502" t="s">
        <v>57</v>
      </c>
      <c r="CX1438" s="1506"/>
      <c r="CY1438" s="1506"/>
      <c r="CZ1438" s="1504"/>
      <c r="DA1438" s="1505">
        <v>0.31</v>
      </c>
    </row>
    <row r="1439" spans="5:105" x14ac:dyDescent="0.3">
      <c r="E1439" s="1496" t="s">
        <v>1087</v>
      </c>
      <c r="F1439" s="1497"/>
      <c r="G1439" s="1497"/>
      <c r="H1439" s="1498"/>
      <c r="I1439" s="1499">
        <v>0</v>
      </c>
      <c r="K1439" s="1312" t="s">
        <v>1088</v>
      </c>
      <c r="L1439" s="1313"/>
      <c r="M1439" s="1313"/>
      <c r="N1439" s="1314"/>
      <c r="O1439" s="1315">
        <v>0.20399999999999999</v>
      </c>
      <c r="Q1439" s="742" t="s">
        <v>1093</v>
      </c>
      <c r="R1439" s="743"/>
      <c r="S1439" s="744"/>
      <c r="T1439" s="744"/>
      <c r="U1439" s="745">
        <v>0</v>
      </c>
      <c r="W1439" s="1060" t="s">
        <v>570</v>
      </c>
      <c r="X1439" s="1061"/>
      <c r="Y1439" s="1062"/>
      <c r="Z1439" s="1062"/>
      <c r="AA1439" s="1328">
        <v>0</v>
      </c>
      <c r="AC1439" s="1060" t="s">
        <v>210</v>
      </c>
      <c r="AD1439" s="1062"/>
      <c r="AE1439" s="1062"/>
      <c r="AF1439" s="1063"/>
      <c r="AG1439" s="1328">
        <v>0.30000001192092896</v>
      </c>
      <c r="AI1439" s="1060" t="s">
        <v>211</v>
      </c>
      <c r="AJ1439" s="1062"/>
      <c r="AK1439" s="1062"/>
      <c r="AL1439" s="1062"/>
      <c r="AM1439" s="1328">
        <v>0.34999999403953552</v>
      </c>
      <c r="AO1439" s="1060" t="s">
        <v>348</v>
      </c>
      <c r="AP1439" s="1061"/>
      <c r="AQ1439" s="1062"/>
      <c r="AR1439" s="1066"/>
      <c r="AS1439" s="1328">
        <v>0</v>
      </c>
      <c r="AU1439" s="1060" t="s">
        <v>269</v>
      </c>
      <c r="AV1439" s="1062"/>
      <c r="AW1439" s="1062"/>
      <c r="AX1439" s="1062"/>
      <c r="AY1439" s="1328">
        <v>0</v>
      </c>
      <c r="BA1439" s="1060" t="s">
        <v>216</v>
      </c>
      <c r="BB1439" s="1060"/>
      <c r="BC1439" s="1066"/>
      <c r="BD1439" s="1063"/>
      <c r="BE1439" s="1328">
        <v>0</v>
      </c>
      <c r="BG1439" s="1060" t="s">
        <v>357</v>
      </c>
      <c r="BH1439" s="1062"/>
      <c r="BI1439" s="1062"/>
      <c r="BJ1439" s="1062"/>
      <c r="BK1439" s="1328">
        <v>0.33000001311302185</v>
      </c>
      <c r="BM1439" s="1060" t="s">
        <v>61</v>
      </c>
      <c r="BN1439" s="1062"/>
      <c r="BO1439" s="1062"/>
      <c r="BP1439" s="1068"/>
      <c r="BQ1439" s="1328">
        <v>0</v>
      </c>
      <c r="BS1439" s="1070" t="s">
        <v>63</v>
      </c>
      <c r="BT1439" s="1071"/>
      <c r="BU1439" s="1071"/>
      <c r="BV1439" s="1071"/>
      <c r="BW1439" s="1328">
        <v>0</v>
      </c>
      <c r="BY1439" s="1060" t="s">
        <v>55</v>
      </c>
      <c r="BZ1439" s="1062"/>
      <c r="CA1439" s="1062"/>
      <c r="CB1439" s="1068"/>
      <c r="CC1439" s="1328">
        <v>0</v>
      </c>
      <c r="CE1439" s="1060" t="s">
        <v>52</v>
      </c>
      <c r="CF1439" s="1062"/>
      <c r="CG1439" s="1062"/>
      <c r="CH1439" s="1068"/>
      <c r="CI1439" s="1328">
        <v>0.1</v>
      </c>
      <c r="CK1439" s="1060" t="s">
        <v>136</v>
      </c>
      <c r="CL1439" s="1062"/>
      <c r="CM1439" s="1062"/>
      <c r="CN1439" s="1068"/>
      <c r="CO1439" s="1328">
        <v>0.28999999165534973</v>
      </c>
      <c r="CW1439" s="1921" t="s">
        <v>2411</v>
      </c>
      <c r="CX1439" s="1922"/>
      <c r="CY1439" s="1922"/>
      <c r="CZ1439" s="1922"/>
      <c r="DA1439" s="1922"/>
    </row>
    <row r="1440" spans="5:105" x14ac:dyDescent="0.3">
      <c r="E1440" s="1496" t="s">
        <v>1087</v>
      </c>
      <c r="F1440" s="1497"/>
      <c r="G1440" s="1497"/>
      <c r="H1440" s="1498"/>
      <c r="I1440" s="1499">
        <v>0</v>
      </c>
      <c r="K1440" s="1312" t="s">
        <v>1089</v>
      </c>
      <c r="L1440" s="1313"/>
      <c r="M1440" s="1313"/>
      <c r="N1440" s="1314"/>
      <c r="O1440" s="1315">
        <v>0.26400000000000001</v>
      </c>
      <c r="Q1440" s="742" t="s">
        <v>1098</v>
      </c>
      <c r="R1440" s="743"/>
      <c r="S1440" s="744"/>
      <c r="T1440" s="744"/>
      <c r="U1440" s="745">
        <v>0.13100000000000001</v>
      </c>
      <c r="W1440" s="1060" t="s">
        <v>571</v>
      </c>
      <c r="X1440" s="1061"/>
      <c r="Y1440" s="1062"/>
      <c r="Z1440" s="1062"/>
      <c r="AA1440" s="1328">
        <v>0</v>
      </c>
      <c r="AC1440" s="1060" t="s">
        <v>497</v>
      </c>
      <c r="AD1440" s="1062"/>
      <c r="AE1440" s="1062"/>
      <c r="AF1440" s="1063"/>
      <c r="AG1440" s="1328">
        <v>0</v>
      </c>
      <c r="AI1440" s="1060" t="s">
        <v>268</v>
      </c>
      <c r="AJ1440" s="1062"/>
      <c r="AK1440" s="1062"/>
      <c r="AL1440" s="1062"/>
      <c r="AM1440" s="1328">
        <v>0</v>
      </c>
      <c r="AO1440" s="1060" t="s">
        <v>212</v>
      </c>
      <c r="AP1440" s="1061"/>
      <c r="AQ1440" s="1062"/>
      <c r="AR1440" s="1066"/>
      <c r="AS1440" s="1328">
        <v>0.40999999642372131</v>
      </c>
      <c r="AU1440" s="1060" t="s">
        <v>270</v>
      </c>
      <c r="AV1440" s="1062"/>
      <c r="AW1440" s="1062"/>
      <c r="AX1440" s="1062"/>
      <c r="AY1440" s="1328">
        <v>0.18000000715255737</v>
      </c>
      <c r="BA1440" s="1060" t="s">
        <v>353</v>
      </c>
      <c r="BB1440" s="1062"/>
      <c r="BC1440" s="1062"/>
      <c r="BD1440" s="1063"/>
      <c r="BE1440" s="1328">
        <v>2.9999999329447746E-2</v>
      </c>
      <c r="BG1440" s="1060" t="s">
        <v>128</v>
      </c>
      <c r="BH1440" s="1062"/>
      <c r="BI1440" s="1062"/>
      <c r="BJ1440" s="1062"/>
      <c r="BK1440" s="1328">
        <v>0</v>
      </c>
      <c r="BM1440" s="1060" t="s">
        <v>54</v>
      </c>
      <c r="BN1440" s="1062"/>
      <c r="BO1440" s="1062"/>
      <c r="BP1440" s="1068"/>
      <c r="BQ1440" s="1328">
        <v>0.23999999463558197</v>
      </c>
      <c r="BS1440" s="1070" t="s">
        <v>64</v>
      </c>
      <c r="BT1440" s="1071"/>
      <c r="BU1440" s="1071"/>
      <c r="BV1440" s="1071"/>
      <c r="BW1440" s="1328">
        <v>0</v>
      </c>
      <c r="BY1440" s="1060" t="s">
        <v>64</v>
      </c>
      <c r="BZ1440" s="1062"/>
      <c r="CA1440" s="1062"/>
      <c r="CB1440" s="1068"/>
      <c r="CC1440" s="1328">
        <v>0</v>
      </c>
      <c r="CE1440" s="1060" t="s">
        <v>136</v>
      </c>
      <c r="CF1440" s="1062"/>
      <c r="CG1440" s="1062"/>
      <c r="CH1440" s="1068"/>
      <c r="CI1440" s="1328">
        <v>0.23</v>
      </c>
      <c r="CK1440" s="1060" t="s">
        <v>803</v>
      </c>
      <c r="CL1440" s="1062"/>
      <c r="CM1440" s="1062"/>
      <c r="CN1440" s="1068"/>
      <c r="CO1440" s="1328">
        <v>0.27000001072883606</v>
      </c>
      <c r="CW1440" s="1923"/>
      <c r="CX1440" s="1923"/>
      <c r="CY1440" s="1923"/>
      <c r="CZ1440" s="1923"/>
      <c r="DA1440" s="1923"/>
    </row>
    <row r="1441" spans="5:93" x14ac:dyDescent="0.3">
      <c r="E1441" s="1496" t="s">
        <v>334</v>
      </c>
      <c r="F1441" s="1497"/>
      <c r="G1441" s="1497"/>
      <c r="H1441" s="1498"/>
      <c r="I1441" s="1499">
        <v>0.26</v>
      </c>
      <c r="K1441" s="1312" t="s">
        <v>577</v>
      </c>
      <c r="L1441" s="1313"/>
      <c r="M1441" s="1313"/>
      <c r="N1441" s="1314"/>
      <c r="O1441" s="1315">
        <v>0.27</v>
      </c>
      <c r="Q1441" s="742" t="s">
        <v>1099</v>
      </c>
      <c r="R1441" s="743"/>
      <c r="S1441" s="744"/>
      <c r="T1441" s="744"/>
      <c r="U1441" s="745">
        <v>0.25900000000000001</v>
      </c>
      <c r="W1441" s="1060" t="s">
        <v>350</v>
      </c>
      <c r="X1441" s="1061"/>
      <c r="Y1441" s="1062"/>
      <c r="Z1441" s="1062"/>
      <c r="AA1441" s="1328">
        <v>0</v>
      </c>
      <c r="AC1441" s="1060" t="s">
        <v>56</v>
      </c>
      <c r="AD1441" s="1062"/>
      <c r="AE1441" s="1062"/>
      <c r="AF1441" s="1063"/>
      <c r="AG1441" s="1328">
        <v>0.18000000715255737</v>
      </c>
      <c r="AI1441" s="1060" t="s">
        <v>997</v>
      </c>
      <c r="AJ1441" s="1062"/>
      <c r="AK1441" s="1062"/>
      <c r="AL1441" s="1062"/>
      <c r="AM1441" s="1328">
        <v>0</v>
      </c>
      <c r="AO1441" s="1060" t="s">
        <v>191</v>
      </c>
      <c r="AP1441" s="1061"/>
      <c r="AQ1441" s="1062"/>
      <c r="AR1441" s="1066"/>
      <c r="AS1441" s="1328">
        <v>0</v>
      </c>
      <c r="AU1441" s="1060" t="s">
        <v>193</v>
      </c>
      <c r="AV1441" s="1062"/>
      <c r="AW1441" s="1062"/>
      <c r="AX1441" s="1062"/>
      <c r="AY1441" s="1328">
        <v>0</v>
      </c>
      <c r="BA1441" s="1060" t="s">
        <v>217</v>
      </c>
      <c r="BB1441" s="1062"/>
      <c r="BC1441" s="1062"/>
      <c r="BD1441" s="1063"/>
      <c r="BE1441" s="1328">
        <v>1.9999999552965164E-2</v>
      </c>
      <c r="BG1441" s="1060" t="s">
        <v>195</v>
      </c>
      <c r="BH1441" s="1062"/>
      <c r="BI1441" s="1062"/>
      <c r="BJ1441" s="1062"/>
      <c r="BK1441" s="1328">
        <v>0</v>
      </c>
      <c r="BM1441" s="1060" t="s">
        <v>478</v>
      </c>
      <c r="BN1441" s="1062"/>
      <c r="BO1441" s="1062"/>
      <c r="BP1441" s="1068"/>
      <c r="BQ1441" s="1328">
        <v>0.34999999403953552</v>
      </c>
      <c r="BS1441" s="1070" t="s">
        <v>477</v>
      </c>
      <c r="BT1441" s="1071"/>
      <c r="BU1441" s="1071"/>
      <c r="BV1441" s="1071"/>
      <c r="BW1441" s="1328">
        <v>0.23999999463558197</v>
      </c>
      <c r="BY1441" s="1060" t="s">
        <v>801</v>
      </c>
      <c r="BZ1441" s="1062"/>
      <c r="CA1441" s="1062"/>
      <c r="CB1441" s="1068"/>
      <c r="CC1441" s="1328">
        <v>0.23</v>
      </c>
      <c r="CE1441" s="1060" t="s">
        <v>803</v>
      </c>
      <c r="CF1441" s="1062"/>
      <c r="CG1441" s="1062"/>
      <c r="CH1441" s="1068"/>
      <c r="CI1441" s="1328">
        <v>0.28000000000000003</v>
      </c>
      <c r="CK1441" s="1060" t="s">
        <v>57</v>
      </c>
      <c r="CL1441" s="1062"/>
      <c r="CM1441" s="1062"/>
      <c r="CN1441" s="1068"/>
      <c r="CO1441" s="1328">
        <v>0.30000001192092896</v>
      </c>
    </row>
    <row r="1442" spans="5:93" x14ac:dyDescent="0.3">
      <c r="E1442" s="1496" t="s">
        <v>1088</v>
      </c>
      <c r="F1442" s="1497"/>
      <c r="G1442" s="1497"/>
      <c r="H1442" s="1498"/>
      <c r="I1442" s="1499">
        <v>0.14000000000000001</v>
      </c>
      <c r="K1442" s="1312" t="s">
        <v>2148</v>
      </c>
      <c r="L1442" s="1313"/>
      <c r="M1442" s="1313"/>
      <c r="N1442" s="1314"/>
      <c r="O1442" s="1315">
        <v>0</v>
      </c>
      <c r="Q1442" s="742" t="s">
        <v>1105</v>
      </c>
      <c r="R1442" s="743"/>
      <c r="S1442" s="744"/>
      <c r="T1442" s="744"/>
      <c r="U1442" s="745">
        <v>0.25600000000000001</v>
      </c>
      <c r="W1442" s="1060" t="s">
        <v>210</v>
      </c>
      <c r="X1442" s="1061"/>
      <c r="Y1442" s="1062"/>
      <c r="Z1442" s="1062"/>
      <c r="AA1442" s="1328">
        <v>0</v>
      </c>
      <c r="AC1442" s="1060" t="s">
        <v>211</v>
      </c>
      <c r="AD1442" s="1062"/>
      <c r="AE1442" s="1062"/>
      <c r="AF1442" s="1063"/>
      <c r="AG1442" s="1328">
        <v>0</v>
      </c>
      <c r="AI1442" s="1060" t="s">
        <v>212</v>
      </c>
      <c r="AJ1442" s="1062"/>
      <c r="AK1442" s="1062"/>
      <c r="AL1442" s="1062"/>
      <c r="AM1442" s="1328">
        <v>0.28999999165534973</v>
      </c>
      <c r="AO1442" s="1060" t="s">
        <v>334</v>
      </c>
      <c r="AP1442" s="1061"/>
      <c r="AQ1442" s="1062"/>
      <c r="AR1442" s="1066"/>
      <c r="AS1442" s="1328">
        <v>0</v>
      </c>
      <c r="AU1442" s="1060" t="s">
        <v>126</v>
      </c>
      <c r="AV1442" s="1062"/>
      <c r="AW1442" s="1062"/>
      <c r="AX1442" s="1062"/>
      <c r="AY1442" s="1328">
        <v>0</v>
      </c>
      <c r="BA1442" s="1060" t="s">
        <v>474</v>
      </c>
      <c r="BB1442" s="1062"/>
      <c r="BC1442" s="1062"/>
      <c r="BD1442" s="1063"/>
      <c r="BE1442" s="1328">
        <v>0.34000000357627869</v>
      </c>
      <c r="BG1442" s="1060" t="s">
        <v>129</v>
      </c>
      <c r="BH1442" s="1062"/>
      <c r="BI1442" s="1062"/>
      <c r="BJ1442" s="1062"/>
      <c r="BK1442" s="1328">
        <v>0.31000000238418579</v>
      </c>
      <c r="BM1442" s="1060" t="s">
        <v>58</v>
      </c>
      <c r="BN1442" s="1062"/>
      <c r="BO1442" s="1062"/>
      <c r="BP1442" s="1068"/>
      <c r="BQ1442" s="1328">
        <v>0.23000000417232513</v>
      </c>
      <c r="BS1442" s="1070" t="s">
        <v>66</v>
      </c>
      <c r="BT1442" s="1071"/>
      <c r="BU1442" s="1071"/>
      <c r="BV1442" s="1071"/>
      <c r="BW1442" s="1328">
        <v>0</v>
      </c>
      <c r="BY1442" s="1060" t="s">
        <v>66</v>
      </c>
      <c r="BZ1442" s="1062"/>
      <c r="CA1442" s="1062"/>
      <c r="CB1442" s="1068"/>
      <c r="CC1442" s="1328">
        <v>0.33</v>
      </c>
      <c r="CE1442" s="1060" t="s">
        <v>65</v>
      </c>
      <c r="CF1442" s="1062"/>
      <c r="CG1442" s="1062"/>
      <c r="CH1442" s="1068"/>
      <c r="CI1442" s="1328">
        <v>0</v>
      </c>
      <c r="CK1442" s="1921" t="s">
        <v>2411</v>
      </c>
      <c r="CL1442" s="1922"/>
      <c r="CM1442" s="1922"/>
      <c r="CN1442" s="1922"/>
      <c r="CO1442" s="1922"/>
    </row>
    <row r="1443" spans="5:93" x14ac:dyDescent="0.3">
      <c r="E1443" s="1496" t="s">
        <v>1089</v>
      </c>
      <c r="F1443" s="1497"/>
      <c r="G1443" s="1497"/>
      <c r="H1443" s="1498"/>
      <c r="I1443" s="1499">
        <v>0.25700000000000001</v>
      </c>
      <c r="K1443" s="1312" t="s">
        <v>1095</v>
      </c>
      <c r="L1443" s="1313"/>
      <c r="M1443" s="1313"/>
      <c r="N1443" s="1314"/>
      <c r="O1443" s="1315">
        <v>0</v>
      </c>
      <c r="Q1443" s="742" t="s">
        <v>1116</v>
      </c>
      <c r="R1443" s="743"/>
      <c r="S1443" s="744"/>
      <c r="T1443" s="744"/>
      <c r="U1443" s="745">
        <v>0</v>
      </c>
      <c r="W1443" s="1060" t="s">
        <v>572</v>
      </c>
      <c r="X1443" s="1061"/>
      <c r="Y1443" s="1062"/>
      <c r="Z1443" s="1062"/>
      <c r="AA1443" s="1328">
        <v>0</v>
      </c>
      <c r="AC1443" s="1060" t="s">
        <v>268</v>
      </c>
      <c r="AD1443" s="1062"/>
      <c r="AE1443" s="1062"/>
      <c r="AF1443" s="1063"/>
      <c r="AG1443" s="1328">
        <v>0</v>
      </c>
      <c r="AI1443" s="1060" t="s">
        <v>191</v>
      </c>
      <c r="AJ1443" s="1062"/>
      <c r="AK1443" s="1062"/>
      <c r="AL1443" s="1062"/>
      <c r="AM1443" s="1328">
        <v>0</v>
      </c>
      <c r="AO1443" s="1060" t="s">
        <v>192</v>
      </c>
      <c r="AP1443" s="1061"/>
      <c r="AQ1443" s="1062"/>
      <c r="AR1443" s="1066"/>
      <c r="AS1443" s="1328">
        <v>0.10999999940395355</v>
      </c>
      <c r="AU1443" s="1060" t="s">
        <v>271</v>
      </c>
      <c r="AV1443" s="1062"/>
      <c r="AW1443" s="1062"/>
      <c r="AX1443" s="1062"/>
      <c r="AY1443" s="1328">
        <v>0</v>
      </c>
      <c r="BA1443" s="1060" t="s">
        <v>218</v>
      </c>
      <c r="BB1443" s="1066"/>
      <c r="BC1443" s="1066"/>
      <c r="BD1443" s="1063"/>
      <c r="BE1443" s="1328">
        <v>0</v>
      </c>
      <c r="BG1443" s="1060" t="s">
        <v>61</v>
      </c>
      <c r="BH1443" s="1062"/>
      <c r="BI1443" s="1062"/>
      <c r="BJ1443" s="1062"/>
      <c r="BK1443" s="1328">
        <v>0</v>
      </c>
      <c r="BM1443" s="1060" t="s">
        <v>59</v>
      </c>
      <c r="BN1443" s="1062"/>
      <c r="BO1443" s="1062"/>
      <c r="BP1443" s="1068"/>
      <c r="BQ1443" s="1328">
        <v>0.23000000417232513</v>
      </c>
      <c r="BS1443" s="1070" t="s">
        <v>52</v>
      </c>
      <c r="BT1443" s="1071"/>
      <c r="BU1443" s="1071"/>
      <c r="BV1443" s="1071"/>
      <c r="BW1443" s="1328">
        <v>0.23999999463558197</v>
      </c>
      <c r="BY1443" s="1060" t="s">
        <v>52</v>
      </c>
      <c r="BZ1443" s="1062"/>
      <c r="CA1443" s="1062"/>
      <c r="CB1443" s="1068"/>
      <c r="CC1443" s="1328">
        <v>0.17</v>
      </c>
      <c r="CE1443" s="1060" t="s">
        <v>57</v>
      </c>
      <c r="CF1443" s="1062"/>
      <c r="CG1443" s="1062"/>
      <c r="CH1443" s="1068"/>
      <c r="CI1443" s="1328">
        <v>0.26</v>
      </c>
      <c r="CK1443" s="1923"/>
      <c r="CL1443" s="1923"/>
      <c r="CM1443" s="1923"/>
      <c r="CN1443" s="1923"/>
      <c r="CO1443" s="1923"/>
    </row>
    <row r="1444" spans="5:93" x14ac:dyDescent="0.3">
      <c r="E1444" s="1496" t="s">
        <v>577</v>
      </c>
      <c r="F1444" s="1497"/>
      <c r="G1444" s="1497"/>
      <c r="H1444" s="1498"/>
      <c r="I1444" s="1499">
        <v>0.25600000000000001</v>
      </c>
      <c r="K1444" s="1312" t="s">
        <v>1098</v>
      </c>
      <c r="L1444" s="1313"/>
      <c r="M1444" s="1313"/>
      <c r="N1444" s="1314"/>
      <c r="O1444" s="1315">
        <v>0.19500000000000001</v>
      </c>
      <c r="Q1444" s="742" t="s">
        <v>1118</v>
      </c>
      <c r="R1444" s="743"/>
      <c r="S1444" s="744"/>
      <c r="T1444" s="744"/>
      <c r="U1444" s="745">
        <v>0.254</v>
      </c>
      <c r="W1444" s="1060" t="s">
        <v>56</v>
      </c>
      <c r="X1444" s="1061"/>
      <c r="Y1444" s="1062"/>
      <c r="Z1444" s="1062"/>
      <c r="AA1444" s="1328">
        <v>0.14000000000000001</v>
      </c>
      <c r="AC1444" s="1060" t="s">
        <v>348</v>
      </c>
      <c r="AD1444" s="1062"/>
      <c r="AE1444" s="1062"/>
      <c r="AF1444" s="1063"/>
      <c r="AG1444" s="1328">
        <v>0</v>
      </c>
      <c r="AI1444" s="1060" t="s">
        <v>334</v>
      </c>
      <c r="AJ1444" s="1062"/>
      <c r="AK1444" s="1062"/>
      <c r="AL1444" s="1062"/>
      <c r="AM1444" s="1328">
        <v>0</v>
      </c>
      <c r="AO1444" s="1060" t="s">
        <v>124</v>
      </c>
      <c r="AP1444" s="1061"/>
      <c r="AQ1444" s="1062"/>
      <c r="AR1444" s="1066"/>
      <c r="AS1444" s="1328">
        <v>0</v>
      </c>
      <c r="AU1444" s="1060" t="s">
        <v>51</v>
      </c>
      <c r="AV1444" s="1062"/>
      <c r="AW1444" s="1062"/>
      <c r="AX1444" s="1062"/>
      <c r="AY1444" s="1328">
        <v>5.000000074505806E-2</v>
      </c>
      <c r="BA1444" s="1060" t="s">
        <v>219</v>
      </c>
      <c r="BB1444" s="1066"/>
      <c r="BC1444" s="1066"/>
      <c r="BD1444" s="1063"/>
      <c r="BE1444" s="1328">
        <v>0</v>
      </c>
      <c r="BG1444" s="1060" t="s">
        <v>54</v>
      </c>
      <c r="BH1444" s="1062"/>
      <c r="BI1444" s="1062"/>
      <c r="BJ1444" s="1062"/>
      <c r="BK1444" s="1328">
        <v>0.27000001072883606</v>
      </c>
      <c r="BM1444" s="1060" t="s">
        <v>55</v>
      </c>
      <c r="BN1444" s="1062"/>
      <c r="BO1444" s="1062"/>
      <c r="BP1444" s="1068"/>
      <c r="BQ1444" s="1328">
        <v>0.31999999284744263</v>
      </c>
      <c r="BS1444" s="1070" t="s">
        <v>53</v>
      </c>
      <c r="BT1444" s="1071"/>
      <c r="BU1444" s="1071"/>
      <c r="BV1444" s="1071"/>
      <c r="BW1444" s="1328">
        <v>0.34999999403953552</v>
      </c>
      <c r="BY1444" s="1060" t="s">
        <v>136</v>
      </c>
      <c r="BZ1444" s="1062"/>
      <c r="CA1444" s="1062"/>
      <c r="CB1444" s="1068"/>
      <c r="CC1444" s="1328">
        <v>0.26</v>
      </c>
      <c r="CE1444" s="1921" t="s">
        <v>2411</v>
      </c>
      <c r="CF1444" s="1922"/>
      <c r="CG1444" s="1922"/>
      <c r="CH1444" s="1922"/>
      <c r="CI1444" s="1922"/>
    </row>
    <row r="1445" spans="5:93" x14ac:dyDescent="0.3">
      <c r="E1445" s="1496" t="s">
        <v>2147</v>
      </c>
      <c r="F1445" s="1497"/>
      <c r="G1445" s="1497"/>
      <c r="H1445" s="1498"/>
      <c r="I1445" s="1499">
        <v>0.25600000000000001</v>
      </c>
      <c r="K1445" s="1312" t="s">
        <v>1100</v>
      </c>
      <c r="L1445" s="1313"/>
      <c r="M1445" s="1313"/>
      <c r="N1445" s="1314"/>
      <c r="O1445" s="1315">
        <v>0.27200000000000002</v>
      </c>
      <c r="Q1445" s="742" t="s">
        <v>1119</v>
      </c>
      <c r="R1445" s="743"/>
      <c r="S1445" s="744"/>
      <c r="T1445" s="744"/>
      <c r="U1445" s="745">
        <v>0.25900000000000001</v>
      </c>
      <c r="W1445" s="1060" t="s">
        <v>573</v>
      </c>
      <c r="X1445" s="1061"/>
      <c r="Y1445" s="1062"/>
      <c r="Z1445" s="1062"/>
      <c r="AA1445" s="1328">
        <v>0</v>
      </c>
      <c r="AC1445" s="1060" t="s">
        <v>498</v>
      </c>
      <c r="AD1445" s="1062"/>
      <c r="AE1445" s="1062"/>
      <c r="AF1445" s="1063"/>
      <c r="AG1445" s="1328">
        <v>0.2800000011920929</v>
      </c>
      <c r="AI1445" s="1060" t="s">
        <v>192</v>
      </c>
      <c r="AJ1445" s="1062"/>
      <c r="AK1445" s="1062"/>
      <c r="AL1445" s="1062"/>
      <c r="AM1445" s="1328">
        <v>0.25</v>
      </c>
      <c r="AO1445" s="1060" t="s">
        <v>213</v>
      </c>
      <c r="AP1445" s="1061"/>
      <c r="AQ1445" s="1062"/>
      <c r="AR1445" s="1066"/>
      <c r="AS1445" s="1328">
        <v>0</v>
      </c>
      <c r="AU1445" s="1060" t="s">
        <v>215</v>
      </c>
      <c r="AV1445" s="1062"/>
      <c r="AW1445" s="1062"/>
      <c r="AX1445" s="1062"/>
      <c r="AY1445" s="1328">
        <v>0</v>
      </c>
      <c r="BA1445" s="1060" t="s">
        <v>127</v>
      </c>
      <c r="BB1445" s="1066"/>
      <c r="BC1445" s="1066"/>
      <c r="BD1445" s="1063"/>
      <c r="BE1445" s="1328">
        <v>0.33000001311302185</v>
      </c>
      <c r="BG1445" s="1060" t="s">
        <v>478</v>
      </c>
      <c r="BH1445" s="1062"/>
      <c r="BI1445" s="1062"/>
      <c r="BJ1445" s="1062"/>
      <c r="BK1445" s="1328">
        <v>0.31999999284744263</v>
      </c>
      <c r="BM1445" s="1060" t="s">
        <v>63</v>
      </c>
      <c r="BN1445" s="1062"/>
      <c r="BO1445" s="1062"/>
      <c r="BP1445" s="1068"/>
      <c r="BQ1445" s="1328">
        <v>0</v>
      </c>
      <c r="BS1445" s="1070" t="s">
        <v>60</v>
      </c>
      <c r="BT1445" s="1071"/>
      <c r="BU1445" s="1071"/>
      <c r="BV1445" s="1071"/>
      <c r="BW1445" s="1328">
        <v>0.25</v>
      </c>
      <c r="BY1445" s="1060" t="s">
        <v>803</v>
      </c>
      <c r="BZ1445" s="1062"/>
      <c r="CA1445" s="1062"/>
      <c r="CB1445" s="1068"/>
      <c r="CC1445" s="1328">
        <v>0.36</v>
      </c>
      <c r="CE1445" s="1923"/>
      <c r="CF1445" s="1923"/>
      <c r="CG1445" s="1923"/>
      <c r="CH1445" s="1923"/>
      <c r="CI1445" s="1923"/>
    </row>
    <row r="1446" spans="5:93" x14ac:dyDescent="0.3">
      <c r="E1446" s="1496" t="s">
        <v>2148</v>
      </c>
      <c r="F1446" s="1497"/>
      <c r="G1446" s="1497"/>
      <c r="H1446" s="1498"/>
      <c r="I1446" s="1499">
        <v>0</v>
      </c>
      <c r="K1446" s="1312" t="s">
        <v>2150</v>
      </c>
      <c r="L1446" s="1313"/>
      <c r="M1446" s="1313"/>
      <c r="N1446" s="1314"/>
      <c r="O1446" s="1315">
        <v>0.26800000000000002</v>
      </c>
      <c r="Q1446" s="742" t="s">
        <v>589</v>
      </c>
      <c r="R1446" s="743"/>
      <c r="S1446" s="744"/>
      <c r="T1446" s="744"/>
      <c r="U1446" s="745">
        <v>0.253</v>
      </c>
      <c r="W1446" s="1060" t="s">
        <v>211</v>
      </c>
      <c r="X1446" s="1061"/>
      <c r="Y1446" s="1062"/>
      <c r="Z1446" s="1062"/>
      <c r="AA1446" s="1328">
        <v>0</v>
      </c>
      <c r="AC1446" s="1060" t="s">
        <v>212</v>
      </c>
      <c r="AD1446" s="1062"/>
      <c r="AE1446" s="1062"/>
      <c r="AF1446" s="1063"/>
      <c r="AG1446" s="1328">
        <v>0</v>
      </c>
      <c r="AI1446" s="1060" t="s">
        <v>124</v>
      </c>
      <c r="AJ1446" s="1062"/>
      <c r="AK1446" s="1062"/>
      <c r="AL1446" s="1062"/>
      <c r="AM1446" s="1328">
        <v>0</v>
      </c>
      <c r="AO1446" s="1060" t="s">
        <v>193</v>
      </c>
      <c r="AP1446" s="1061"/>
      <c r="AQ1446" s="1062"/>
      <c r="AR1446" s="1066"/>
      <c r="AS1446" s="1328">
        <v>0</v>
      </c>
      <c r="AU1446" s="1060" t="s">
        <v>272</v>
      </c>
      <c r="AV1446" s="1062"/>
      <c r="AW1446" s="1062"/>
      <c r="AX1446" s="1062"/>
      <c r="AY1446" s="1328">
        <v>1.9999999552965164E-2</v>
      </c>
      <c r="BA1446" s="1060" t="s">
        <v>220</v>
      </c>
      <c r="BB1446" s="1066"/>
      <c r="BC1446" s="1066"/>
      <c r="BD1446" s="1063"/>
      <c r="BE1446" s="1328">
        <v>0</v>
      </c>
      <c r="BG1446" s="1060" t="s">
        <v>58</v>
      </c>
      <c r="BH1446" s="1062"/>
      <c r="BI1446" s="1062"/>
      <c r="BJ1446" s="1062"/>
      <c r="BK1446" s="1328">
        <v>0.28999999165534973</v>
      </c>
      <c r="BM1446" s="1060" t="s">
        <v>64</v>
      </c>
      <c r="BN1446" s="1062"/>
      <c r="BO1446" s="1062"/>
      <c r="BP1446" s="1068"/>
      <c r="BQ1446" s="1328">
        <v>0</v>
      </c>
      <c r="BS1446" s="1070" t="s">
        <v>475</v>
      </c>
      <c r="BT1446" s="1071"/>
      <c r="BU1446" s="1071"/>
      <c r="BV1446" s="1071"/>
      <c r="BW1446" s="1328">
        <v>0.30000001192092896</v>
      </c>
      <c r="BY1446" s="1060" t="s">
        <v>65</v>
      </c>
      <c r="BZ1446" s="1062"/>
      <c r="CA1446" s="1062"/>
      <c r="CB1446" s="1068"/>
      <c r="CC1446" s="1328">
        <v>0</v>
      </c>
    </row>
    <row r="1447" spans="5:93" x14ac:dyDescent="0.3">
      <c r="E1447" s="1496" t="s">
        <v>1098</v>
      </c>
      <c r="F1447" s="1497"/>
      <c r="G1447" s="1497"/>
      <c r="H1447" s="1498"/>
      <c r="I1447" s="1499">
        <v>0.25</v>
      </c>
      <c r="K1447" s="1312" t="s">
        <v>1105</v>
      </c>
      <c r="L1447" s="1313"/>
      <c r="M1447" s="1313"/>
      <c r="N1447" s="1314"/>
      <c r="O1447" s="1315">
        <v>0.27300000000000002</v>
      </c>
      <c r="Q1447" s="742" t="s">
        <v>1120</v>
      </c>
      <c r="R1447" s="743"/>
      <c r="S1447" s="744"/>
      <c r="T1447" s="744"/>
      <c r="U1447" s="745">
        <v>0.25900000000000001</v>
      </c>
      <c r="W1447" s="1060" t="s">
        <v>268</v>
      </c>
      <c r="X1447" s="1061"/>
      <c r="Y1447" s="1062"/>
      <c r="Z1447" s="1062"/>
      <c r="AA1447" s="1328">
        <v>0</v>
      </c>
      <c r="AC1447" s="1060" t="s">
        <v>191</v>
      </c>
      <c r="AD1447" s="1062"/>
      <c r="AE1447" s="1062"/>
      <c r="AF1447" s="1063"/>
      <c r="AG1447" s="1328">
        <v>0</v>
      </c>
      <c r="AI1447" s="1060" t="s">
        <v>213</v>
      </c>
      <c r="AJ1447" s="1062"/>
      <c r="AK1447" s="1062"/>
      <c r="AL1447" s="1062"/>
      <c r="AM1447" s="1328">
        <v>0</v>
      </c>
      <c r="AO1447" s="1060" t="s">
        <v>126</v>
      </c>
      <c r="AP1447" s="1061"/>
      <c r="AQ1447" s="1062"/>
      <c r="AR1447" s="1066"/>
      <c r="AS1447" s="1328">
        <v>0</v>
      </c>
      <c r="AU1447" s="1060" t="s">
        <v>273</v>
      </c>
      <c r="AV1447" s="1062"/>
      <c r="AW1447" s="1062"/>
      <c r="AX1447" s="1062"/>
      <c r="AY1447" s="1328">
        <v>0</v>
      </c>
      <c r="BA1447" s="1060" t="s">
        <v>221</v>
      </c>
      <c r="BB1447" s="1066"/>
      <c r="BC1447" s="1066"/>
      <c r="BD1447" s="1063"/>
      <c r="BE1447" s="1328">
        <v>0</v>
      </c>
      <c r="BG1447" s="1060" t="s">
        <v>59</v>
      </c>
      <c r="BH1447" s="1062"/>
      <c r="BI1447" s="1062"/>
      <c r="BJ1447" s="1062"/>
      <c r="BK1447" s="1328">
        <v>0.28999999165534973</v>
      </c>
      <c r="BM1447" s="1060" t="s">
        <v>131</v>
      </c>
      <c r="BN1447" s="1062"/>
      <c r="BO1447" s="1062"/>
      <c r="BP1447" s="1068"/>
      <c r="BQ1447" s="1328">
        <v>0</v>
      </c>
      <c r="BS1447" s="1070" t="s">
        <v>65</v>
      </c>
      <c r="BT1447" s="1071"/>
      <c r="BU1447" s="1071"/>
      <c r="BV1447" s="1071"/>
      <c r="BW1447" s="1328">
        <v>9.9999997764825821E-3</v>
      </c>
      <c r="BY1447" s="1060" t="s">
        <v>68</v>
      </c>
      <c r="BZ1447" s="1062"/>
      <c r="CA1447" s="1062"/>
      <c r="CB1447" s="1068"/>
      <c r="CC1447" s="1328">
        <v>0</v>
      </c>
    </row>
    <row r="1448" spans="5:93" x14ac:dyDescent="0.3">
      <c r="E1448" s="1496" t="s">
        <v>1099</v>
      </c>
      <c r="F1448" s="1497"/>
      <c r="G1448" s="1497"/>
      <c r="H1448" s="1498"/>
      <c r="I1448" s="1499">
        <v>0.249</v>
      </c>
      <c r="K1448" s="1312" t="s">
        <v>1114</v>
      </c>
      <c r="L1448" s="1313"/>
      <c r="M1448" s="1313"/>
      <c r="N1448" s="1314"/>
      <c r="O1448" s="1315">
        <v>0.27200000000000002</v>
      </c>
      <c r="Q1448" s="742" t="s">
        <v>1124</v>
      </c>
      <c r="R1448" s="743"/>
      <c r="S1448" s="744"/>
      <c r="T1448" s="744"/>
      <c r="U1448" s="745">
        <v>0.25800000000000001</v>
      </c>
      <c r="W1448" s="1060" t="s">
        <v>574</v>
      </c>
      <c r="X1448" s="1061"/>
      <c r="Y1448" s="1062"/>
      <c r="Z1448" s="1062"/>
      <c r="AA1448" s="1328">
        <v>0.24</v>
      </c>
      <c r="AC1448" s="1060" t="s">
        <v>334</v>
      </c>
      <c r="AD1448" s="1062"/>
      <c r="AE1448" s="1062"/>
      <c r="AF1448" s="1063"/>
      <c r="AG1448" s="1328">
        <v>0</v>
      </c>
      <c r="AI1448" s="1060" t="s">
        <v>380</v>
      </c>
      <c r="AJ1448" s="1062"/>
      <c r="AK1448" s="1062"/>
      <c r="AL1448" s="1062"/>
      <c r="AM1448" s="1328">
        <v>0.40000000596046448</v>
      </c>
      <c r="AO1448" s="1060" t="s">
        <v>351</v>
      </c>
      <c r="AP1448" s="1061"/>
      <c r="AQ1448" s="1062"/>
      <c r="AR1448" s="1066"/>
      <c r="AS1448" s="1328">
        <v>0</v>
      </c>
      <c r="AU1448" s="1060" t="s">
        <v>274</v>
      </c>
      <c r="AV1448" s="1062"/>
      <c r="AW1448" s="1062"/>
      <c r="AX1448" s="1062"/>
      <c r="AY1448" s="1328">
        <v>0</v>
      </c>
      <c r="BA1448" s="1060" t="s">
        <v>222</v>
      </c>
      <c r="BB1448" s="1066"/>
      <c r="BC1448" s="1066"/>
      <c r="BD1448" s="1063"/>
      <c r="BE1448" s="1328">
        <v>0.20999999344348907</v>
      </c>
      <c r="BG1448" s="1060" t="s">
        <v>196</v>
      </c>
      <c r="BH1448" s="1062"/>
      <c r="BI1448" s="1062"/>
      <c r="BJ1448" s="1062"/>
      <c r="BK1448" s="1328">
        <v>0.34000000357627869</v>
      </c>
      <c r="BM1448" s="1060" t="s">
        <v>477</v>
      </c>
      <c r="BN1448" s="1062"/>
      <c r="BO1448" s="1062"/>
      <c r="BP1448" s="1068"/>
      <c r="BQ1448" s="1328">
        <v>0.17000000178813934</v>
      </c>
      <c r="BS1448" s="1070" t="s">
        <v>68</v>
      </c>
      <c r="BT1448" s="1071"/>
      <c r="BU1448" s="1071"/>
      <c r="BV1448" s="1071"/>
      <c r="BW1448" s="1328">
        <v>0</v>
      </c>
      <c r="BY1448" s="1060" t="s">
        <v>57</v>
      </c>
      <c r="BZ1448" s="1062"/>
      <c r="CA1448" s="1062"/>
      <c r="CB1448" s="1068"/>
      <c r="CC1448" s="1328">
        <v>0.33</v>
      </c>
    </row>
    <row r="1449" spans="5:93" x14ac:dyDescent="0.3">
      <c r="E1449" s="1496" t="s">
        <v>1100</v>
      </c>
      <c r="F1449" s="1497"/>
      <c r="G1449" s="1497"/>
      <c r="H1449" s="1498"/>
      <c r="I1449" s="1499">
        <v>0.26</v>
      </c>
      <c r="K1449" s="1312" t="s">
        <v>1116</v>
      </c>
      <c r="L1449" s="1313"/>
      <c r="M1449" s="1313"/>
      <c r="N1449" s="1314"/>
      <c r="O1449" s="1315">
        <v>0</v>
      </c>
      <c r="Q1449" s="742" t="s">
        <v>1127</v>
      </c>
      <c r="R1449" s="743"/>
      <c r="S1449" s="744"/>
      <c r="T1449" s="744"/>
      <c r="U1449" s="745">
        <v>0.247</v>
      </c>
      <c r="W1449" s="1060" t="s">
        <v>575</v>
      </c>
      <c r="X1449" s="1061"/>
      <c r="Y1449" s="1062"/>
      <c r="Z1449" s="1062"/>
      <c r="AA1449" s="1328">
        <v>0.25</v>
      </c>
      <c r="AC1449" s="1060" t="s">
        <v>192</v>
      </c>
      <c r="AD1449" s="1062"/>
      <c r="AE1449" s="1062"/>
      <c r="AF1449" s="1062"/>
      <c r="AG1449" s="1328">
        <v>0.18999999761581421</v>
      </c>
      <c r="AI1449" s="1060" t="s">
        <v>270</v>
      </c>
      <c r="AJ1449" s="1062"/>
      <c r="AK1449" s="1062"/>
      <c r="AL1449" s="1062"/>
      <c r="AM1449" s="1328">
        <v>0.37999999523162842</v>
      </c>
      <c r="AO1449" s="1060" t="s">
        <v>335</v>
      </c>
      <c r="AP1449" s="1061"/>
      <c r="AQ1449" s="1062"/>
      <c r="AR1449" s="1066"/>
      <c r="AS1449" s="1328">
        <v>0</v>
      </c>
      <c r="AU1449" s="1060" t="s">
        <v>275</v>
      </c>
      <c r="AV1449" s="1062"/>
      <c r="AW1449" s="1062"/>
      <c r="AX1449" s="1062"/>
      <c r="AY1449" s="1328">
        <v>0</v>
      </c>
      <c r="BA1449" s="1060" t="s">
        <v>223</v>
      </c>
      <c r="BB1449" s="1066"/>
      <c r="BC1449" s="1066"/>
      <c r="BD1449" s="1063"/>
      <c r="BE1449" s="1328">
        <v>0</v>
      </c>
      <c r="BG1449" s="1060" t="s">
        <v>63</v>
      </c>
      <c r="BH1449" s="1062"/>
      <c r="BI1449" s="1062"/>
      <c r="BJ1449" s="1062"/>
      <c r="BK1449" s="1328">
        <v>0</v>
      </c>
      <c r="BM1449" s="1060" t="s">
        <v>132</v>
      </c>
      <c r="BN1449" s="1062"/>
      <c r="BO1449" s="1062"/>
      <c r="BP1449" s="1068"/>
      <c r="BQ1449" s="1328">
        <v>0.14000000059604645</v>
      </c>
      <c r="BS1449" s="1070" t="s">
        <v>57</v>
      </c>
      <c r="BT1449" s="1071"/>
      <c r="BU1449" s="1071"/>
      <c r="BV1449" s="1071"/>
      <c r="BW1449" s="1328">
        <v>0.38999998569488525</v>
      </c>
      <c r="BY1449" s="1921" t="s">
        <v>2411</v>
      </c>
      <c r="BZ1449" s="1922"/>
      <c r="CA1449" s="1922"/>
      <c r="CB1449" s="1922"/>
      <c r="CC1449" s="1922"/>
    </row>
    <row r="1450" spans="5:93" x14ac:dyDescent="0.3">
      <c r="E1450" s="1496" t="s">
        <v>2150</v>
      </c>
      <c r="F1450" s="1497"/>
      <c r="G1450" s="1497"/>
      <c r="H1450" s="1498"/>
      <c r="I1450" s="1499">
        <v>0.26</v>
      </c>
      <c r="K1450" s="1312" t="s">
        <v>589</v>
      </c>
      <c r="L1450" s="1313"/>
      <c r="M1450" s="1313"/>
      <c r="N1450" s="1314"/>
      <c r="O1450" s="1315">
        <v>0.27200000000000002</v>
      </c>
      <c r="Q1450" s="742" t="s">
        <v>1130</v>
      </c>
      <c r="R1450" s="743"/>
      <c r="S1450" s="744"/>
      <c r="T1450" s="744"/>
      <c r="U1450" s="745">
        <v>0.255</v>
      </c>
      <c r="W1450" s="1060" t="s">
        <v>348</v>
      </c>
      <c r="X1450" s="1061"/>
      <c r="Y1450" s="1062"/>
      <c r="Z1450" s="1062"/>
      <c r="AA1450" s="1328">
        <v>0</v>
      </c>
      <c r="AC1450" s="1060" t="s">
        <v>124</v>
      </c>
      <c r="AD1450" s="1062"/>
      <c r="AE1450" s="1062"/>
      <c r="AF1450" s="1062"/>
      <c r="AG1450" s="1328">
        <v>0</v>
      </c>
      <c r="AI1450" s="1060" t="s">
        <v>381</v>
      </c>
      <c r="AJ1450" s="1062"/>
      <c r="AK1450" s="1062"/>
      <c r="AL1450" s="1062"/>
      <c r="AM1450" s="1328">
        <v>0</v>
      </c>
      <c r="AO1450" s="1060" t="s">
        <v>51</v>
      </c>
      <c r="AP1450" s="1061"/>
      <c r="AQ1450" s="1062"/>
      <c r="AR1450" s="1066"/>
      <c r="AS1450" s="1328">
        <v>0</v>
      </c>
      <c r="AU1450" s="1060" t="s">
        <v>276</v>
      </c>
      <c r="AV1450" s="1062"/>
      <c r="AW1450" s="1062"/>
      <c r="AX1450" s="1062"/>
      <c r="AY1450" s="1328">
        <v>0</v>
      </c>
      <c r="BA1450" s="1060" t="s">
        <v>67</v>
      </c>
      <c r="BB1450" s="1066"/>
      <c r="BC1450" s="1066"/>
      <c r="BD1450" s="1063"/>
      <c r="BE1450" s="1328">
        <v>0</v>
      </c>
      <c r="BG1450" s="1060" t="s">
        <v>64</v>
      </c>
      <c r="BH1450" s="1062"/>
      <c r="BI1450" s="1062"/>
      <c r="BJ1450" s="1062"/>
      <c r="BK1450" s="1328">
        <v>0</v>
      </c>
      <c r="BM1450" s="1060" t="s">
        <v>66</v>
      </c>
      <c r="BN1450" s="1062"/>
      <c r="BO1450" s="1062"/>
      <c r="BP1450" s="1068"/>
      <c r="BQ1450" s="1328">
        <v>0</v>
      </c>
      <c r="BS1450" s="1070" t="s">
        <v>69</v>
      </c>
      <c r="BT1450" s="1070"/>
      <c r="BU1450" s="1071"/>
      <c r="BV1450" s="1071"/>
      <c r="BW1450" s="1328">
        <v>0</v>
      </c>
      <c r="BY1450" s="1923"/>
      <c r="BZ1450" s="1923"/>
      <c r="CA1450" s="1923"/>
      <c r="CB1450" s="1923"/>
      <c r="CC1450" s="1923"/>
    </row>
    <row r="1451" spans="5:93" x14ac:dyDescent="0.3">
      <c r="E1451" s="1496" t="s">
        <v>1107</v>
      </c>
      <c r="F1451" s="1497"/>
      <c r="G1451" s="1497"/>
      <c r="H1451" s="1498"/>
      <c r="I1451" s="1499">
        <v>0.26</v>
      </c>
      <c r="K1451" s="1312" t="s">
        <v>1120</v>
      </c>
      <c r="L1451" s="1313"/>
      <c r="M1451" s="1313"/>
      <c r="N1451" s="1314"/>
      <c r="O1451" s="1315">
        <v>0.27300000000000002</v>
      </c>
      <c r="Q1451" s="742" t="s">
        <v>393</v>
      </c>
      <c r="R1451" s="743"/>
      <c r="S1451" s="744"/>
      <c r="T1451" s="744"/>
      <c r="U1451" s="745">
        <v>0.249</v>
      </c>
      <c r="W1451" s="1060" t="s">
        <v>576</v>
      </c>
      <c r="X1451" s="1061"/>
      <c r="Y1451" s="1062"/>
      <c r="Z1451" s="1062"/>
      <c r="AA1451" s="1328">
        <v>0</v>
      </c>
      <c r="AC1451" s="1060" t="s">
        <v>213</v>
      </c>
      <c r="AD1451" s="1062"/>
      <c r="AE1451" s="1062"/>
      <c r="AF1451" s="1062"/>
      <c r="AG1451" s="1328">
        <v>0</v>
      </c>
      <c r="AI1451" s="1060" t="s">
        <v>193</v>
      </c>
      <c r="AJ1451" s="1062"/>
      <c r="AK1451" s="1062"/>
      <c r="AL1451" s="1062"/>
      <c r="AM1451" s="1328">
        <v>0</v>
      </c>
      <c r="AO1451" s="1060" t="s">
        <v>215</v>
      </c>
      <c r="AP1451" s="1061"/>
      <c r="AQ1451" s="1062"/>
      <c r="AR1451" s="1066"/>
      <c r="AS1451" s="1328">
        <v>0</v>
      </c>
      <c r="AU1451" s="1060" t="s">
        <v>353</v>
      </c>
      <c r="AV1451" s="1062"/>
      <c r="AW1451" s="1062"/>
      <c r="AX1451" s="1062"/>
      <c r="AY1451" s="1328">
        <v>0</v>
      </c>
      <c r="BA1451" s="1060" t="s">
        <v>357</v>
      </c>
      <c r="BB1451" s="1066"/>
      <c r="BC1451" s="1066"/>
      <c r="BD1451" s="1063"/>
      <c r="BE1451" s="1328">
        <v>0.37999999523162842</v>
      </c>
      <c r="BG1451" s="1060" t="s">
        <v>131</v>
      </c>
      <c r="BH1451" s="1062"/>
      <c r="BI1451" s="1062"/>
      <c r="BJ1451" s="1062"/>
      <c r="BK1451" s="1328">
        <v>0</v>
      </c>
      <c r="BM1451" s="1060" t="s">
        <v>52</v>
      </c>
      <c r="BN1451" s="1062"/>
      <c r="BO1451" s="1062"/>
      <c r="BP1451" s="1068"/>
      <c r="BQ1451" s="1328">
        <v>0.15999999642372131</v>
      </c>
      <c r="BS1451" s="1921" t="s">
        <v>2411</v>
      </c>
      <c r="BT1451" s="1922"/>
      <c r="BU1451" s="1922"/>
      <c r="BV1451" s="1922"/>
      <c r="BW1451" s="1922"/>
    </row>
    <row r="1452" spans="5:93" x14ac:dyDescent="0.3">
      <c r="E1452" s="1496" t="s">
        <v>1109</v>
      </c>
      <c r="F1452" s="1497"/>
      <c r="G1452" s="1497"/>
      <c r="H1452" s="1498"/>
      <c r="I1452" s="1499">
        <v>0.25900000000000001</v>
      </c>
      <c r="K1452" s="1312" t="s">
        <v>1127</v>
      </c>
      <c r="L1452" s="1313"/>
      <c r="M1452" s="1313"/>
      <c r="N1452" s="1314"/>
      <c r="O1452" s="1315">
        <v>0.25600000000000001</v>
      </c>
      <c r="Q1452" s="742" t="s">
        <v>442</v>
      </c>
      <c r="R1452" s="743"/>
      <c r="S1452" s="744"/>
      <c r="T1452" s="744"/>
      <c r="U1452" s="745">
        <v>0.25900000000000001</v>
      </c>
      <c r="W1452" s="1060" t="s">
        <v>498</v>
      </c>
      <c r="X1452" s="1061"/>
      <c r="Y1452" s="1062"/>
      <c r="Z1452" s="1062"/>
      <c r="AA1452" s="1328">
        <v>0.21</v>
      </c>
      <c r="AC1452" s="1060" t="s">
        <v>437</v>
      </c>
      <c r="AD1452" s="1062"/>
      <c r="AE1452" s="1062"/>
      <c r="AF1452" s="1062"/>
      <c r="AG1452" s="1328">
        <v>0</v>
      </c>
      <c r="AI1452" s="1060" t="s">
        <v>382</v>
      </c>
      <c r="AJ1452" s="1062"/>
      <c r="AK1452" s="1062"/>
      <c r="AL1452" s="1062"/>
      <c r="AM1452" s="1328">
        <v>0</v>
      </c>
      <c r="AO1452" s="1060" t="s">
        <v>273</v>
      </c>
      <c r="AP1452" s="1061"/>
      <c r="AQ1452" s="1062"/>
      <c r="AR1452" s="1066"/>
      <c r="AS1452" s="1328">
        <v>0</v>
      </c>
      <c r="AU1452" s="1060" t="s">
        <v>277</v>
      </c>
      <c r="AV1452" s="1062"/>
      <c r="AW1452" s="1062"/>
      <c r="AX1452" s="1062"/>
      <c r="AY1452" s="1328">
        <v>0.36000001430511475</v>
      </c>
      <c r="BA1452" s="1060" t="s">
        <v>129</v>
      </c>
      <c r="BB1452" s="1066"/>
      <c r="BC1452" s="1066"/>
      <c r="BD1452" s="1063"/>
      <c r="BE1452" s="1328">
        <v>0.33000001311302185</v>
      </c>
      <c r="BG1452" s="1060" t="s">
        <v>477</v>
      </c>
      <c r="BH1452" s="1062"/>
      <c r="BI1452" s="1062"/>
      <c r="BJ1452" s="1062"/>
      <c r="BK1452" s="1328">
        <v>0.18999999761581421</v>
      </c>
      <c r="BM1452" s="1060" t="s">
        <v>53</v>
      </c>
      <c r="BN1452" s="1062"/>
      <c r="BO1452" s="1062"/>
      <c r="BP1452" s="1068"/>
      <c r="BQ1452" s="1328">
        <v>0</v>
      </c>
      <c r="BS1452" s="1923"/>
      <c r="BT1452" s="1923"/>
      <c r="BU1452" s="1923"/>
      <c r="BV1452" s="1923"/>
      <c r="BW1452" s="1923"/>
    </row>
    <row r="1453" spans="5:93" x14ac:dyDescent="0.3">
      <c r="E1453" s="1496" t="s">
        <v>1110</v>
      </c>
      <c r="F1453" s="1497"/>
      <c r="G1453" s="1497"/>
      <c r="H1453" s="1498"/>
      <c r="I1453" s="1499">
        <v>0.25800000000000001</v>
      </c>
      <c r="K1453" s="1312" t="s">
        <v>1130</v>
      </c>
      <c r="L1453" s="1313"/>
      <c r="M1453" s="1313"/>
      <c r="N1453" s="1314"/>
      <c r="O1453" s="1315">
        <v>0.27300000000000002</v>
      </c>
      <c r="Q1453" s="742" t="s">
        <v>394</v>
      </c>
      <c r="R1453" s="743"/>
      <c r="S1453" s="744"/>
      <c r="T1453" s="744"/>
      <c r="U1453" s="745">
        <v>0.23400000000000001</v>
      </c>
      <c r="W1453" s="1060" t="s">
        <v>212</v>
      </c>
      <c r="X1453" s="1061"/>
      <c r="Y1453" s="1062"/>
      <c r="Z1453" s="1062"/>
      <c r="AA1453" s="1328">
        <v>0</v>
      </c>
      <c r="AC1453" s="1060" t="s">
        <v>499</v>
      </c>
      <c r="AD1453" s="1062"/>
      <c r="AE1453" s="1062"/>
      <c r="AF1453" s="1062"/>
      <c r="AG1453" s="1328">
        <v>0.28999999165534973</v>
      </c>
      <c r="AI1453" s="1060" t="s">
        <v>126</v>
      </c>
      <c r="AJ1453" s="1062"/>
      <c r="AK1453" s="1062"/>
      <c r="AL1453" s="1062"/>
      <c r="AM1453" s="1328">
        <v>0</v>
      </c>
      <c r="AO1453" s="1060" t="s">
        <v>274</v>
      </c>
      <c r="AP1453" s="1061"/>
      <c r="AQ1453" s="1062"/>
      <c r="AR1453" s="1066"/>
      <c r="AS1453" s="1328">
        <v>0</v>
      </c>
      <c r="AU1453" s="1060" t="s">
        <v>217</v>
      </c>
      <c r="AV1453" s="1062"/>
      <c r="AW1453" s="1062"/>
      <c r="AX1453" s="1062"/>
      <c r="AY1453" s="1328">
        <v>0</v>
      </c>
      <c r="BA1453" s="1060" t="s">
        <v>224</v>
      </c>
      <c r="BB1453" s="1066"/>
      <c r="BC1453" s="1066"/>
      <c r="BD1453" s="1063"/>
      <c r="BE1453" s="1328">
        <v>0.40000000596046448</v>
      </c>
      <c r="BG1453" s="1060" t="s">
        <v>132</v>
      </c>
      <c r="BH1453" s="1062"/>
      <c r="BI1453" s="1062"/>
      <c r="BJ1453" s="1062"/>
      <c r="BK1453" s="1328">
        <v>0.14000000059604645</v>
      </c>
      <c r="BM1453" s="1060" t="s">
        <v>60</v>
      </c>
      <c r="BN1453" s="1062"/>
      <c r="BO1453" s="1062"/>
      <c r="BP1453" s="1068"/>
      <c r="BQ1453" s="1328">
        <v>0.20999999344348907</v>
      </c>
    </row>
    <row r="1454" spans="5:93" x14ac:dyDescent="0.3">
      <c r="E1454" s="1496" t="s">
        <v>1114</v>
      </c>
      <c r="F1454" s="1497"/>
      <c r="G1454" s="1497"/>
      <c r="H1454" s="1498"/>
      <c r="I1454" s="1499">
        <v>0.25800000000000001</v>
      </c>
      <c r="K1454" s="1312" t="s">
        <v>393</v>
      </c>
      <c r="L1454" s="1313"/>
      <c r="M1454" s="1313"/>
      <c r="N1454" s="1314"/>
      <c r="O1454" s="1315">
        <v>0.27200000000000002</v>
      </c>
      <c r="Q1454" s="742" t="s">
        <v>597</v>
      </c>
      <c r="R1454" s="743"/>
      <c r="S1454" s="744"/>
      <c r="T1454" s="744"/>
      <c r="U1454" s="745">
        <v>0</v>
      </c>
      <c r="W1454" s="1060" t="s">
        <v>191</v>
      </c>
      <c r="X1454" s="1061"/>
      <c r="Y1454" s="1062"/>
      <c r="Z1454" s="1062"/>
      <c r="AA1454" s="1328">
        <v>0</v>
      </c>
      <c r="AC1454" s="1060" t="s">
        <v>500</v>
      </c>
      <c r="AD1454" s="1062"/>
      <c r="AE1454" s="1062"/>
      <c r="AF1454" s="1062"/>
      <c r="AG1454" s="1328">
        <v>0</v>
      </c>
      <c r="AI1454" s="1060" t="s">
        <v>383</v>
      </c>
      <c r="AJ1454" s="1062"/>
      <c r="AK1454" s="1062"/>
      <c r="AL1454" s="1062"/>
      <c r="AM1454" s="1328">
        <v>0</v>
      </c>
      <c r="AO1454" s="1060" t="s">
        <v>275</v>
      </c>
      <c r="AP1454" s="1061"/>
      <c r="AQ1454" s="1062"/>
      <c r="AR1454" s="1066"/>
      <c r="AS1454" s="1328">
        <v>0</v>
      </c>
      <c r="AU1454" s="1060" t="s">
        <v>278</v>
      </c>
      <c r="AV1454" s="1062"/>
      <c r="AW1454" s="1062"/>
      <c r="AX1454" s="1062"/>
      <c r="AY1454" s="1328">
        <v>0</v>
      </c>
      <c r="BA1454" s="1060" t="s">
        <v>225</v>
      </c>
      <c r="BB1454" s="1066"/>
      <c r="BC1454" s="1066"/>
      <c r="BD1454" s="1063"/>
      <c r="BE1454" s="1328">
        <v>0</v>
      </c>
      <c r="BG1454" s="1060" t="s">
        <v>66</v>
      </c>
      <c r="BH1454" s="1062"/>
      <c r="BI1454" s="1062"/>
      <c r="BJ1454" s="1062"/>
      <c r="BK1454" s="1328">
        <v>0</v>
      </c>
      <c r="BM1454" s="1060" t="s">
        <v>475</v>
      </c>
      <c r="BN1454" s="1062"/>
      <c r="BO1454" s="1062"/>
      <c r="BP1454" s="1068"/>
      <c r="BQ1454" s="1328">
        <v>0.11999999731779099</v>
      </c>
    </row>
    <row r="1455" spans="5:93" x14ac:dyDescent="0.3">
      <c r="E1455" s="1496" t="s">
        <v>1115</v>
      </c>
      <c r="F1455" s="1497"/>
      <c r="G1455" s="1497"/>
      <c r="H1455" s="1498"/>
      <c r="I1455" s="1499">
        <v>0.26</v>
      </c>
      <c r="K1455" s="1312" t="s">
        <v>442</v>
      </c>
      <c r="L1455" s="1313"/>
      <c r="M1455" s="1313"/>
      <c r="N1455" s="1314"/>
      <c r="O1455" s="1315">
        <v>0.27300000000000002</v>
      </c>
      <c r="Q1455" s="742" t="s">
        <v>1137</v>
      </c>
      <c r="R1455" s="743"/>
      <c r="S1455" s="744"/>
      <c r="T1455" s="744"/>
      <c r="U1455" s="745">
        <v>0.25800000000000001</v>
      </c>
      <c r="W1455" s="1060" t="s">
        <v>334</v>
      </c>
      <c r="X1455" s="1061"/>
      <c r="Y1455" s="1062"/>
      <c r="Z1455" s="1062"/>
      <c r="AA1455" s="1328">
        <v>0</v>
      </c>
      <c r="AC1455" s="1060" t="s">
        <v>380</v>
      </c>
      <c r="AD1455" s="1062"/>
      <c r="AE1455" s="1062"/>
      <c r="AF1455" s="1062"/>
      <c r="AG1455" s="1328">
        <v>0</v>
      </c>
      <c r="AI1455" s="1060" t="s">
        <v>384</v>
      </c>
      <c r="AJ1455" s="1062"/>
      <c r="AK1455" s="1062"/>
      <c r="AL1455" s="1062"/>
      <c r="AM1455" s="1328">
        <v>0</v>
      </c>
      <c r="AO1455" s="1060" t="s">
        <v>276</v>
      </c>
      <c r="AP1455" s="1061"/>
      <c r="AQ1455" s="1062"/>
      <c r="AR1455" s="1066"/>
      <c r="AS1455" s="1328">
        <v>0</v>
      </c>
      <c r="AU1455" s="1060" t="s">
        <v>279</v>
      </c>
      <c r="AV1455" s="1062"/>
      <c r="AW1455" s="1062"/>
      <c r="AX1455" s="1062"/>
      <c r="AY1455" s="1328">
        <v>0.23999999463558197</v>
      </c>
      <c r="BA1455" s="1060" t="s">
        <v>226</v>
      </c>
      <c r="BB1455" s="1066"/>
      <c r="BC1455" s="1066"/>
      <c r="BD1455" s="1063"/>
      <c r="BE1455" s="1328">
        <v>9.9999997764825821E-3</v>
      </c>
      <c r="BG1455" s="1060" t="s">
        <v>197</v>
      </c>
      <c r="BH1455" s="1062"/>
      <c r="BI1455" s="1062"/>
      <c r="BJ1455" s="1062"/>
      <c r="BK1455" s="1328">
        <v>0.119999997317791</v>
      </c>
      <c r="BM1455" s="1060" t="s">
        <v>65</v>
      </c>
      <c r="BN1455" s="1062"/>
      <c r="BO1455" s="1062"/>
      <c r="BP1455" s="1068"/>
      <c r="BQ1455" s="1328">
        <v>0</v>
      </c>
    </row>
    <row r="1456" spans="5:93" x14ac:dyDescent="0.3">
      <c r="E1456" s="1496" t="s">
        <v>1116</v>
      </c>
      <c r="F1456" s="1497"/>
      <c r="G1456" s="1497"/>
      <c r="H1456" s="1498"/>
      <c r="I1456" s="1499">
        <v>0.23699999999999999</v>
      </c>
      <c r="K1456" s="1312" t="s">
        <v>394</v>
      </c>
      <c r="L1456" s="1313"/>
      <c r="M1456" s="1313"/>
      <c r="N1456" s="1314"/>
      <c r="O1456" s="1315">
        <v>0.27300000000000002</v>
      </c>
      <c r="Q1456" s="742" t="s">
        <v>1139</v>
      </c>
      <c r="R1456" s="743"/>
      <c r="S1456" s="744"/>
      <c r="T1456" s="744"/>
      <c r="U1456" s="745">
        <v>0.255</v>
      </c>
      <c r="W1456" s="1060" t="s">
        <v>192</v>
      </c>
      <c r="X1456" s="1061"/>
      <c r="Y1456" s="1062"/>
      <c r="Z1456" s="1062"/>
      <c r="AA1456" s="1328">
        <v>0.2</v>
      </c>
      <c r="AC1456" s="1060" t="s">
        <v>458</v>
      </c>
      <c r="AD1456" s="1062"/>
      <c r="AE1456" s="1062"/>
      <c r="AF1456" s="1062"/>
      <c r="AG1456" s="1328">
        <v>0</v>
      </c>
      <c r="AI1456" s="1060" t="s">
        <v>385</v>
      </c>
      <c r="AJ1456" s="1062"/>
      <c r="AK1456" s="1062"/>
      <c r="AL1456" s="1062"/>
      <c r="AM1456" s="1328">
        <v>0</v>
      </c>
      <c r="AO1456" s="1060" t="s">
        <v>336</v>
      </c>
      <c r="AP1456" s="1061"/>
      <c r="AQ1456" s="1062"/>
      <c r="AR1456" s="1066"/>
      <c r="AS1456" s="1328">
        <v>0</v>
      </c>
      <c r="AU1456" s="1060" t="s">
        <v>280</v>
      </c>
      <c r="AV1456" s="1062"/>
      <c r="AW1456" s="1062"/>
      <c r="AX1456" s="1062"/>
      <c r="AY1456" s="1328">
        <v>0.23999999463558197</v>
      </c>
      <c r="BA1456" s="1060" t="s">
        <v>61</v>
      </c>
      <c r="BB1456" s="1066"/>
      <c r="BC1456" s="1066"/>
      <c r="BD1456" s="1063"/>
      <c r="BE1456" s="1328">
        <v>0</v>
      </c>
      <c r="BG1456" s="1060" t="s">
        <v>53</v>
      </c>
      <c r="BH1456" s="1062"/>
      <c r="BI1456" s="1062"/>
      <c r="BJ1456" s="1062"/>
      <c r="BK1456" s="1328">
        <v>3.9999999105930328E-2</v>
      </c>
      <c r="BM1456" s="1060" t="s">
        <v>133</v>
      </c>
      <c r="BN1456" s="1062"/>
      <c r="BO1456" s="1062"/>
      <c r="BP1456" s="1068"/>
      <c r="BQ1456" s="1328">
        <v>0.34000000357627869</v>
      </c>
    </row>
    <row r="1457" spans="5:69" x14ac:dyDescent="0.3">
      <c r="E1457" s="1496" t="s">
        <v>2380</v>
      </c>
      <c r="F1457" s="1497"/>
      <c r="G1457" s="1497"/>
      <c r="H1457" s="1498"/>
      <c r="I1457" s="1499">
        <v>0.26</v>
      </c>
      <c r="K1457" s="1312" t="s">
        <v>597</v>
      </c>
      <c r="L1457" s="1313"/>
      <c r="M1457" s="1313"/>
      <c r="N1457" s="1314"/>
      <c r="O1457" s="1315">
        <v>0</v>
      </c>
      <c r="Q1457" s="742" t="s">
        <v>1140</v>
      </c>
      <c r="R1457" s="743"/>
      <c r="S1457" s="744"/>
      <c r="T1457" s="744"/>
      <c r="U1457" s="745">
        <v>0.25900000000000001</v>
      </c>
      <c r="W1457" s="1060" t="s">
        <v>124</v>
      </c>
      <c r="X1457" s="1061"/>
      <c r="Y1457" s="1062"/>
      <c r="Z1457" s="1062"/>
      <c r="AA1457" s="1328">
        <v>0</v>
      </c>
      <c r="AC1457" s="1060" t="s">
        <v>193</v>
      </c>
      <c r="AD1457" s="1062"/>
      <c r="AE1457" s="1062"/>
      <c r="AF1457" s="1062"/>
      <c r="AG1457" s="1328">
        <v>0</v>
      </c>
      <c r="AI1457" s="1060" t="s">
        <v>335</v>
      </c>
      <c r="AJ1457" s="1062"/>
      <c r="AK1457" s="1062"/>
      <c r="AL1457" s="1062"/>
      <c r="AM1457" s="1328">
        <v>0</v>
      </c>
      <c r="AO1457" s="1060" t="s">
        <v>352</v>
      </c>
      <c r="AP1457" s="1061"/>
      <c r="AQ1457" s="1062"/>
      <c r="AR1457" s="1066"/>
      <c r="AS1457" s="1328">
        <v>0</v>
      </c>
      <c r="AU1457" s="1060" t="s">
        <v>281</v>
      </c>
      <c r="AV1457" s="1062"/>
      <c r="AW1457" s="1062"/>
      <c r="AX1457" s="1062"/>
      <c r="AY1457" s="1328">
        <v>0</v>
      </c>
      <c r="BA1457" s="1060" t="s">
        <v>54</v>
      </c>
      <c r="BB1457" s="1066"/>
      <c r="BC1457" s="1066"/>
      <c r="BD1457" s="1063"/>
      <c r="BE1457" s="1328">
        <v>0.31000000238418579</v>
      </c>
      <c r="BG1457" s="1060" t="s">
        <v>60</v>
      </c>
      <c r="BH1457" s="1062"/>
      <c r="BI1457" s="1062"/>
      <c r="BJ1457" s="1062"/>
      <c r="BK1457" s="1328">
        <v>0.20000000298023224</v>
      </c>
      <c r="BM1457" s="1060" t="s">
        <v>68</v>
      </c>
      <c r="BN1457" s="1062"/>
      <c r="BO1457" s="1062"/>
      <c r="BP1457" s="1068"/>
      <c r="BQ1457" s="1328">
        <v>0</v>
      </c>
    </row>
    <row r="1458" spans="5:69" x14ac:dyDescent="0.3">
      <c r="E1458" s="1496" t="s">
        <v>2381</v>
      </c>
      <c r="F1458" s="1497"/>
      <c r="G1458" s="1497"/>
      <c r="H1458" s="1498"/>
      <c r="I1458" s="1499">
        <v>0.26</v>
      </c>
      <c r="K1458" s="1312" t="s">
        <v>1137</v>
      </c>
      <c r="L1458" s="1313"/>
      <c r="M1458" s="1313"/>
      <c r="N1458" s="1314"/>
      <c r="O1458" s="1315">
        <v>0.27200000000000002</v>
      </c>
      <c r="Q1458" s="742" t="s">
        <v>1145</v>
      </c>
      <c r="R1458" s="743"/>
      <c r="S1458" s="744"/>
      <c r="T1458" s="744"/>
      <c r="U1458" s="745">
        <v>0.23699999999999999</v>
      </c>
      <c r="W1458" s="1060" t="s">
        <v>213</v>
      </c>
      <c r="X1458" s="1061"/>
      <c r="Y1458" s="1062"/>
      <c r="Z1458" s="1062"/>
      <c r="AA1458" s="1328">
        <v>0</v>
      </c>
      <c r="AC1458" s="1060" t="s">
        <v>194</v>
      </c>
      <c r="AD1458" s="1062"/>
      <c r="AE1458" s="1062"/>
      <c r="AF1458" s="1062"/>
      <c r="AG1458" s="1328">
        <v>0.31000000238418579</v>
      </c>
      <c r="AI1458" s="1060" t="s">
        <v>51</v>
      </c>
      <c r="AJ1458" s="1062"/>
      <c r="AK1458" s="1062"/>
      <c r="AL1458" s="1062"/>
      <c r="AM1458" s="1328">
        <v>0</v>
      </c>
      <c r="AO1458" s="1060" t="s">
        <v>353</v>
      </c>
      <c r="AP1458" s="1061"/>
      <c r="AQ1458" s="1062"/>
      <c r="AR1458" s="1066"/>
      <c r="AS1458" s="1328">
        <v>0</v>
      </c>
      <c r="AU1458" s="1060" t="s">
        <v>480</v>
      </c>
      <c r="AV1458" s="1062"/>
      <c r="AW1458" s="1062"/>
      <c r="AX1458" s="1062"/>
      <c r="AY1458" s="1328">
        <v>0</v>
      </c>
      <c r="BA1458" s="1060" t="s">
        <v>478</v>
      </c>
      <c r="BB1458" s="1066"/>
      <c r="BC1458" s="1066"/>
      <c r="BD1458" s="1063"/>
      <c r="BE1458" s="1328">
        <v>0.36000001430511475</v>
      </c>
      <c r="BG1458" s="1060" t="s">
        <v>475</v>
      </c>
      <c r="BH1458" s="1062"/>
      <c r="BI1458" s="1062"/>
      <c r="BJ1458" s="1062"/>
      <c r="BK1458" s="1328">
        <v>0.12999999523162842</v>
      </c>
      <c r="BM1458" s="1060" t="s">
        <v>134</v>
      </c>
      <c r="BN1458" s="1062"/>
      <c r="BO1458" s="1062"/>
      <c r="BP1458" s="1068"/>
      <c r="BQ1458" s="1328">
        <v>0</v>
      </c>
    </row>
    <row r="1459" spans="5:69" x14ac:dyDescent="0.3">
      <c r="E1459" s="1496" t="s">
        <v>2382</v>
      </c>
      <c r="F1459" s="1497"/>
      <c r="G1459" s="1497"/>
      <c r="H1459" s="1498"/>
      <c r="I1459" s="1499">
        <v>0.25900000000000001</v>
      </c>
      <c r="K1459" s="1312" t="s">
        <v>1138</v>
      </c>
      <c r="L1459" s="1313"/>
      <c r="M1459" s="1313"/>
      <c r="N1459" s="1314"/>
      <c r="O1459" s="1315">
        <v>0.26700000000000002</v>
      </c>
      <c r="Q1459" s="742" t="s">
        <v>1146</v>
      </c>
      <c r="R1459" s="743"/>
      <c r="S1459" s="744"/>
      <c r="T1459" s="744"/>
      <c r="U1459" s="745">
        <v>0.11899999999999999</v>
      </c>
      <c r="W1459" s="1060" t="s">
        <v>437</v>
      </c>
      <c r="X1459" s="1061"/>
      <c r="Y1459" s="1062"/>
      <c r="Z1459" s="1062"/>
      <c r="AA1459" s="1328">
        <v>0</v>
      </c>
      <c r="AC1459" s="1060" t="s">
        <v>126</v>
      </c>
      <c r="AD1459" s="1062"/>
      <c r="AE1459" s="1062"/>
      <c r="AF1459" s="1062"/>
      <c r="AG1459" s="1328">
        <v>0</v>
      </c>
      <c r="AI1459" s="1060" t="s">
        <v>998</v>
      </c>
      <c r="AJ1459" s="1062"/>
      <c r="AK1459" s="1062"/>
      <c r="AL1459" s="1062"/>
      <c r="AM1459" s="1328">
        <v>0</v>
      </c>
      <c r="AO1459" s="1060" t="s">
        <v>277</v>
      </c>
      <c r="AP1459" s="1061"/>
      <c r="AQ1459" s="1062"/>
      <c r="AR1459" s="1066"/>
      <c r="AS1459" s="1328">
        <v>0</v>
      </c>
      <c r="AU1459" s="1060" t="s">
        <v>282</v>
      </c>
      <c r="AV1459" s="1062"/>
      <c r="AW1459" s="1062"/>
      <c r="AX1459" s="1062"/>
      <c r="AY1459" s="1328">
        <v>0</v>
      </c>
      <c r="BA1459" s="1060" t="s">
        <v>58</v>
      </c>
      <c r="BB1459" s="1066"/>
      <c r="BC1459" s="1066"/>
      <c r="BD1459" s="1063"/>
      <c r="BE1459" s="1328">
        <v>0.34999999403953552</v>
      </c>
      <c r="BG1459" s="1060" t="s">
        <v>65</v>
      </c>
      <c r="BH1459" s="1062"/>
      <c r="BI1459" s="1062"/>
      <c r="BJ1459" s="1062"/>
      <c r="BK1459" s="1328">
        <v>0</v>
      </c>
      <c r="BM1459" s="1060" t="s">
        <v>57</v>
      </c>
      <c r="BN1459" s="1062"/>
      <c r="BO1459" s="1062"/>
      <c r="BP1459" s="1068"/>
      <c r="BQ1459" s="1328">
        <v>0.36000001430511475</v>
      </c>
    </row>
    <row r="1460" spans="5:69" x14ac:dyDescent="0.3">
      <c r="E1460" s="1496" t="s">
        <v>589</v>
      </c>
      <c r="F1460" s="1497"/>
      <c r="G1460" s="1497"/>
      <c r="H1460" s="1498"/>
      <c r="I1460" s="1499">
        <v>0.25900000000000001</v>
      </c>
      <c r="K1460" s="1312" t="s">
        <v>1140</v>
      </c>
      <c r="L1460" s="1313"/>
      <c r="M1460" s="1313"/>
      <c r="N1460" s="1314"/>
      <c r="O1460" s="1315">
        <v>0.27300000000000002</v>
      </c>
      <c r="Q1460" s="742" t="s">
        <v>1147</v>
      </c>
      <c r="R1460" s="743"/>
      <c r="S1460" s="744"/>
      <c r="T1460" s="744"/>
      <c r="U1460" s="745">
        <v>0.25900000000000001</v>
      </c>
      <c r="W1460" s="1060" t="s">
        <v>577</v>
      </c>
      <c r="X1460" s="1061"/>
      <c r="Y1460" s="1062"/>
      <c r="Z1460" s="1062"/>
      <c r="AA1460" s="1328">
        <v>0.24</v>
      </c>
      <c r="AC1460" s="1060" t="s">
        <v>383</v>
      </c>
      <c r="AD1460" s="1062"/>
      <c r="AE1460" s="1062"/>
      <c r="AF1460" s="1062"/>
      <c r="AG1460" s="1328">
        <v>0</v>
      </c>
      <c r="AI1460" s="1060" t="s">
        <v>216</v>
      </c>
      <c r="AJ1460" s="1062"/>
      <c r="AK1460" s="1062"/>
      <c r="AL1460" s="1062"/>
      <c r="AM1460" s="1328">
        <v>0</v>
      </c>
      <c r="AO1460" s="1060" t="s">
        <v>354</v>
      </c>
      <c r="AP1460" s="1061"/>
      <c r="AQ1460" s="1062"/>
      <c r="AR1460" s="1066"/>
      <c r="AS1460" s="1328">
        <v>0</v>
      </c>
      <c r="AU1460" s="1060" t="s">
        <v>283</v>
      </c>
      <c r="AV1460" s="1062"/>
      <c r="AW1460" s="1062"/>
      <c r="AX1460" s="1062"/>
      <c r="AY1460" s="1328">
        <v>0</v>
      </c>
      <c r="BA1460" s="1060" t="s">
        <v>59</v>
      </c>
      <c r="BB1460" s="1066"/>
      <c r="BC1460" s="1066"/>
      <c r="BD1460" s="1063"/>
      <c r="BE1460" s="1328">
        <v>0.36000001430511475</v>
      </c>
      <c r="BG1460" s="1060" t="s">
        <v>133</v>
      </c>
      <c r="BH1460" s="1062"/>
      <c r="BI1460" s="1062"/>
      <c r="BJ1460" s="1062"/>
      <c r="BK1460" s="1328">
        <v>0.34000000357627869</v>
      </c>
      <c r="BM1460" s="1060" t="s">
        <v>69</v>
      </c>
      <c r="BN1460" s="1062"/>
      <c r="BO1460" s="1062"/>
      <c r="BP1460" s="1069"/>
      <c r="BQ1460" s="1328">
        <v>0</v>
      </c>
    </row>
    <row r="1461" spans="5:69" x14ac:dyDescent="0.3">
      <c r="E1461" s="1496" t="s">
        <v>1120</v>
      </c>
      <c r="F1461" s="1497"/>
      <c r="G1461" s="1497"/>
      <c r="H1461" s="1498"/>
      <c r="I1461" s="1499">
        <v>0.26</v>
      </c>
      <c r="K1461" s="1312" t="s">
        <v>1145</v>
      </c>
      <c r="L1461" s="1313"/>
      <c r="M1461" s="1313"/>
      <c r="N1461" s="1314"/>
      <c r="O1461" s="1315">
        <v>0.27100000000000002</v>
      </c>
      <c r="Q1461" s="742" t="s">
        <v>1149</v>
      </c>
      <c r="R1461" s="743"/>
      <c r="S1461" s="744"/>
      <c r="T1461" s="744"/>
      <c r="U1461" s="745">
        <v>0</v>
      </c>
      <c r="W1461" s="1060" t="s">
        <v>578</v>
      </c>
      <c r="X1461" s="1061"/>
      <c r="Y1461" s="1062"/>
      <c r="Z1461" s="1062"/>
      <c r="AA1461" s="1328">
        <v>0</v>
      </c>
      <c r="AC1461" s="1060" t="s">
        <v>385</v>
      </c>
      <c r="AD1461" s="1062"/>
      <c r="AE1461" s="1062"/>
      <c r="AF1461" s="1062"/>
      <c r="AG1461" s="1328">
        <v>0</v>
      </c>
      <c r="AI1461" s="1060" t="s">
        <v>274</v>
      </c>
      <c r="AJ1461" s="1062"/>
      <c r="AK1461" s="1062"/>
      <c r="AL1461" s="1062"/>
      <c r="AM1461" s="1328">
        <v>0</v>
      </c>
      <c r="AO1461" s="1060" t="s">
        <v>217</v>
      </c>
      <c r="AP1461" s="1061"/>
      <c r="AQ1461" s="1062"/>
      <c r="AR1461" s="1066"/>
      <c r="AS1461" s="1328">
        <v>0.25999999046325684</v>
      </c>
      <c r="AU1461" s="1060" t="s">
        <v>284</v>
      </c>
      <c r="AV1461" s="1062"/>
      <c r="AW1461" s="1062"/>
      <c r="AX1461" s="1062"/>
      <c r="AY1461" s="1328">
        <v>2.9999999329447746E-2</v>
      </c>
      <c r="BA1461" s="1060" t="s">
        <v>196</v>
      </c>
      <c r="BB1461" s="1066"/>
      <c r="BC1461" s="1066"/>
      <c r="BD1461" s="1063"/>
      <c r="BE1461" s="1328">
        <v>0.34999999403953552</v>
      </c>
      <c r="BG1461" s="1060" t="s">
        <v>198</v>
      </c>
      <c r="BH1461" s="1062"/>
      <c r="BI1461" s="1062"/>
      <c r="BJ1461" s="1062"/>
      <c r="BK1461" s="1328">
        <v>0.37000000476837158</v>
      </c>
      <c r="BM1461" s="1921" t="s">
        <v>2411</v>
      </c>
      <c r="BN1461" s="1922"/>
      <c r="BO1461" s="1922"/>
      <c r="BP1461" s="1922"/>
      <c r="BQ1461" s="1922"/>
    </row>
    <row r="1462" spans="5:69" x14ac:dyDescent="0.3">
      <c r="E1462" s="1496" t="s">
        <v>1126</v>
      </c>
      <c r="F1462" s="1497"/>
      <c r="G1462" s="1497"/>
      <c r="H1462" s="1498"/>
      <c r="I1462" s="1499">
        <v>0.253</v>
      </c>
      <c r="K1462" s="1312" t="s">
        <v>1146</v>
      </c>
      <c r="L1462" s="1313"/>
      <c r="M1462" s="1313"/>
      <c r="N1462" s="1314"/>
      <c r="O1462" s="1315">
        <v>0.27200000000000002</v>
      </c>
      <c r="Q1462" s="742" t="s">
        <v>1150</v>
      </c>
      <c r="R1462" s="743"/>
      <c r="S1462" s="744"/>
      <c r="T1462" s="744"/>
      <c r="U1462" s="745">
        <v>0.25800000000000001</v>
      </c>
      <c r="W1462" s="1060" t="s">
        <v>579</v>
      </c>
      <c r="X1462" s="1061"/>
      <c r="Y1462" s="1062"/>
      <c r="Z1462" s="1062"/>
      <c r="AA1462" s="1328">
        <v>0</v>
      </c>
      <c r="AC1462" s="1060" t="s">
        <v>508</v>
      </c>
      <c r="AD1462" s="1062"/>
      <c r="AE1462" s="1062"/>
      <c r="AF1462" s="1062"/>
      <c r="AG1462" s="1328">
        <v>0.31000000238418579</v>
      </c>
      <c r="AI1462" s="1060" t="s">
        <v>275</v>
      </c>
      <c r="AJ1462" s="1062"/>
      <c r="AK1462" s="1062"/>
      <c r="AL1462" s="1062"/>
      <c r="AM1462" s="1328">
        <v>0</v>
      </c>
      <c r="AO1462" s="1060" t="s">
        <v>278</v>
      </c>
      <c r="AP1462" s="1061"/>
      <c r="AQ1462" s="1062"/>
      <c r="AR1462" s="1066"/>
      <c r="AS1462" s="1328">
        <v>1.9999999552965164E-2</v>
      </c>
      <c r="AU1462" s="1060" t="s">
        <v>285</v>
      </c>
      <c r="AV1462" s="1062"/>
      <c r="AW1462" s="1062"/>
      <c r="AX1462" s="1062"/>
      <c r="AY1462" s="1328">
        <v>0</v>
      </c>
      <c r="BA1462" s="1060" t="s">
        <v>63</v>
      </c>
      <c r="BB1462" s="1066"/>
      <c r="BC1462" s="1066"/>
      <c r="BD1462" s="1063"/>
      <c r="BE1462" s="1328">
        <v>0.14000000059604645</v>
      </c>
      <c r="BG1462" s="1060" t="s">
        <v>68</v>
      </c>
      <c r="BH1462" s="1062"/>
      <c r="BI1462" s="1062"/>
      <c r="BJ1462" s="1062"/>
      <c r="BK1462" s="1328">
        <v>0</v>
      </c>
      <c r="BM1462" s="1923"/>
      <c r="BN1462" s="1923"/>
      <c r="BO1462" s="1923"/>
      <c r="BP1462" s="1923"/>
      <c r="BQ1462" s="1923"/>
    </row>
    <row r="1463" spans="5:69" x14ac:dyDescent="0.3">
      <c r="E1463" s="1496" t="s">
        <v>1127</v>
      </c>
      <c r="F1463" s="1497"/>
      <c r="G1463" s="1497"/>
      <c r="H1463" s="1498"/>
      <c r="I1463" s="1499">
        <v>0.24299999999999999</v>
      </c>
      <c r="K1463" s="1312" t="s">
        <v>1147</v>
      </c>
      <c r="L1463" s="1313"/>
      <c r="M1463" s="1313"/>
      <c r="N1463" s="1314"/>
      <c r="O1463" s="1315">
        <v>0.27300000000000002</v>
      </c>
      <c r="Q1463" s="742" t="s">
        <v>1151</v>
      </c>
      <c r="R1463" s="743"/>
      <c r="S1463" s="744"/>
      <c r="T1463" s="744"/>
      <c r="U1463" s="745">
        <v>0.25800000000000001</v>
      </c>
      <c r="W1463" s="1060" t="s">
        <v>580</v>
      </c>
      <c r="X1463" s="1061"/>
      <c r="Y1463" s="1062"/>
      <c r="Z1463" s="1062"/>
      <c r="AA1463" s="1328">
        <v>0</v>
      </c>
      <c r="AC1463" s="1060" t="s">
        <v>335</v>
      </c>
      <c r="AD1463" s="1062"/>
      <c r="AE1463" s="1062"/>
      <c r="AF1463" s="1062"/>
      <c r="AG1463" s="1328">
        <v>7.0000000298023224E-2</v>
      </c>
      <c r="AI1463" s="1060" t="s">
        <v>276</v>
      </c>
      <c r="AJ1463" s="1062"/>
      <c r="AK1463" s="1062"/>
      <c r="AL1463" s="1062"/>
      <c r="AM1463" s="1328">
        <v>0</v>
      </c>
      <c r="AO1463" s="1060" t="s">
        <v>337</v>
      </c>
      <c r="AP1463" s="1061"/>
      <c r="AQ1463" s="1062"/>
      <c r="AR1463" s="1066"/>
      <c r="AS1463" s="1328">
        <v>0</v>
      </c>
      <c r="AU1463" s="1060" t="s">
        <v>286</v>
      </c>
      <c r="AV1463" s="1062"/>
      <c r="AW1463" s="1062"/>
      <c r="AX1463" s="1062"/>
      <c r="AY1463" s="1328">
        <v>0</v>
      </c>
      <c r="BA1463" s="1060" t="s">
        <v>64</v>
      </c>
      <c r="BB1463" s="1066"/>
      <c r="BC1463" s="1066"/>
      <c r="BD1463" s="1063"/>
      <c r="BE1463" s="1328">
        <v>0</v>
      </c>
      <c r="BG1463" s="1060" t="s">
        <v>199</v>
      </c>
      <c r="BH1463" s="1062"/>
      <c r="BI1463" s="1062"/>
      <c r="BJ1463" s="1062"/>
      <c r="BK1463" s="1328">
        <v>0</v>
      </c>
    </row>
    <row r="1464" spans="5:69" x14ac:dyDescent="0.3">
      <c r="E1464" s="1496" t="s">
        <v>1130</v>
      </c>
      <c r="F1464" s="1497"/>
      <c r="G1464" s="1497"/>
      <c r="H1464" s="1498"/>
      <c r="I1464" s="1499">
        <v>0.26</v>
      </c>
      <c r="K1464" s="1312" t="s">
        <v>1149</v>
      </c>
      <c r="L1464" s="1313"/>
      <c r="M1464" s="1313"/>
      <c r="N1464" s="1314"/>
      <c r="O1464" s="1315">
        <v>0.24</v>
      </c>
      <c r="Q1464" s="742" t="s">
        <v>1152</v>
      </c>
      <c r="R1464" s="743"/>
      <c r="S1464" s="744"/>
      <c r="T1464" s="744"/>
      <c r="U1464" s="745">
        <v>0.255</v>
      </c>
      <c r="W1464" s="1060" t="s">
        <v>380</v>
      </c>
      <c r="X1464" s="1061"/>
      <c r="Y1464" s="1062"/>
      <c r="Z1464" s="1062"/>
      <c r="AA1464" s="1328">
        <v>0</v>
      </c>
      <c r="AC1464" s="1060" t="s">
        <v>438</v>
      </c>
      <c r="AD1464" s="1062"/>
      <c r="AE1464" s="1062"/>
      <c r="AF1464" s="1062"/>
      <c r="AG1464" s="1328">
        <v>0</v>
      </c>
      <c r="AI1464" s="1060" t="s">
        <v>336</v>
      </c>
      <c r="AJ1464" s="1062"/>
      <c r="AK1464" s="1062"/>
      <c r="AL1464" s="1062"/>
      <c r="AM1464" s="1328">
        <v>0</v>
      </c>
      <c r="AO1464" s="1060" t="s">
        <v>279</v>
      </c>
      <c r="AP1464" s="1061"/>
      <c r="AQ1464" s="1062"/>
      <c r="AR1464" s="1066"/>
      <c r="AS1464" s="1328">
        <v>0.25999999046325684</v>
      </c>
      <c r="AU1464" s="1060" t="s">
        <v>287</v>
      </c>
      <c r="AV1464" s="1062"/>
      <c r="AW1464" s="1062"/>
      <c r="AX1464" s="1062"/>
      <c r="AY1464" s="1328">
        <v>0</v>
      </c>
      <c r="BA1464" s="1060" t="s">
        <v>481</v>
      </c>
      <c r="BB1464" s="1066"/>
      <c r="BC1464" s="1066"/>
      <c r="BD1464" s="1063"/>
      <c r="BE1464" s="1328">
        <v>0</v>
      </c>
      <c r="BG1464" s="1060" t="s">
        <v>200</v>
      </c>
      <c r="BH1464" s="1062"/>
      <c r="BI1464" s="1062"/>
      <c r="BJ1464" s="1062"/>
      <c r="BK1464" s="1328">
        <v>0</v>
      </c>
    </row>
    <row r="1465" spans="5:69" x14ac:dyDescent="0.3">
      <c r="E1465" s="1496" t="s">
        <v>393</v>
      </c>
      <c r="F1465" s="1497"/>
      <c r="G1465" s="1497"/>
      <c r="H1465" s="1498"/>
      <c r="I1465" s="1499">
        <v>0.26</v>
      </c>
      <c r="K1465" s="1312" t="s">
        <v>294</v>
      </c>
      <c r="L1465" s="1313"/>
      <c r="M1465" s="1313"/>
      <c r="N1465" s="1314"/>
      <c r="O1465" s="1315">
        <v>0.27100000000000002</v>
      </c>
      <c r="Q1465" s="742" t="s">
        <v>398</v>
      </c>
      <c r="R1465" s="743"/>
      <c r="S1465" s="744"/>
      <c r="T1465" s="744"/>
      <c r="U1465" s="745">
        <v>0.22500000000000001</v>
      </c>
      <c r="W1465" s="1060" t="s">
        <v>381</v>
      </c>
      <c r="X1465" s="1061"/>
      <c r="Y1465" s="1062"/>
      <c r="Z1465" s="1062"/>
      <c r="AA1465" s="1328">
        <v>0</v>
      </c>
      <c r="AC1465" s="1060" t="s">
        <v>51</v>
      </c>
      <c r="AD1465" s="1062"/>
      <c r="AE1465" s="1062"/>
      <c r="AF1465" s="1062"/>
      <c r="AG1465" s="1328">
        <v>9.9999997764825821E-3</v>
      </c>
      <c r="AI1465" s="1060" t="s">
        <v>999</v>
      </c>
      <c r="AJ1465" s="1062"/>
      <c r="AK1465" s="1062"/>
      <c r="AL1465" s="1062"/>
      <c r="AM1465" s="1328">
        <v>0</v>
      </c>
      <c r="AO1465" s="1060" t="s">
        <v>338</v>
      </c>
      <c r="AP1465" s="1061"/>
      <c r="AQ1465" s="1062"/>
      <c r="AR1465" s="1066"/>
      <c r="AS1465" s="1328">
        <v>0.25</v>
      </c>
      <c r="AU1465" s="1060" t="s">
        <v>288</v>
      </c>
      <c r="AV1465" s="1062"/>
      <c r="AW1465" s="1062"/>
      <c r="AX1465" s="1062"/>
      <c r="AY1465" s="1328">
        <v>0</v>
      </c>
      <c r="BA1465" s="1060" t="s">
        <v>131</v>
      </c>
      <c r="BB1465" s="1066"/>
      <c r="BC1465" s="1066"/>
      <c r="BD1465" s="1063"/>
      <c r="BE1465" s="1328">
        <v>9.9999997764825821E-3</v>
      </c>
      <c r="BG1465" s="1060" t="s">
        <v>479</v>
      </c>
      <c r="BH1465" s="1062"/>
      <c r="BI1465" s="1062"/>
      <c r="BJ1465" s="1062"/>
      <c r="BK1465" s="1328">
        <v>1.9999999552965164E-2</v>
      </c>
    </row>
    <row r="1466" spans="5:69" x14ac:dyDescent="0.3">
      <c r="E1466" s="1496" t="s">
        <v>127</v>
      </c>
      <c r="F1466" s="1497"/>
      <c r="G1466" s="1497"/>
      <c r="H1466" s="1498"/>
      <c r="I1466" s="1499">
        <v>0.25900000000000001</v>
      </c>
      <c r="K1466" s="1312" t="s">
        <v>1150</v>
      </c>
      <c r="L1466" s="1313"/>
      <c r="M1466" s="1313"/>
      <c r="N1466" s="1314"/>
      <c r="O1466" s="1315">
        <v>0.27300000000000002</v>
      </c>
      <c r="Q1466" s="742" t="s">
        <v>298</v>
      </c>
      <c r="R1466" s="743"/>
      <c r="S1466" s="744"/>
      <c r="T1466" s="744"/>
      <c r="U1466" s="745">
        <v>0.25900000000000001</v>
      </c>
      <c r="W1466" s="1060" t="s">
        <v>193</v>
      </c>
      <c r="X1466" s="1061"/>
      <c r="Y1466" s="1062"/>
      <c r="Z1466" s="1062"/>
      <c r="AA1466" s="1328">
        <v>0</v>
      </c>
      <c r="AC1466" s="1060" t="s">
        <v>215</v>
      </c>
      <c r="AD1466" s="1062"/>
      <c r="AE1466" s="1062"/>
      <c r="AF1466" s="1062"/>
      <c r="AG1466" s="1328">
        <v>0</v>
      </c>
      <c r="AI1466" s="1060" t="s">
        <v>1000</v>
      </c>
      <c r="AJ1466" s="1062"/>
      <c r="AK1466" s="1062"/>
      <c r="AL1466" s="1062"/>
      <c r="AM1466" s="1328">
        <v>9.9999997764825821E-3</v>
      </c>
      <c r="AO1466" s="1060" t="s">
        <v>281</v>
      </c>
      <c r="AP1466" s="1061"/>
      <c r="AQ1466" s="1062"/>
      <c r="AR1466" s="1066"/>
      <c r="AS1466" s="1328">
        <v>0</v>
      </c>
      <c r="AU1466" s="1060" t="s">
        <v>289</v>
      </c>
      <c r="AV1466" s="1062"/>
      <c r="AW1466" s="1062"/>
      <c r="AX1466" s="1062"/>
      <c r="AY1466" s="1328">
        <v>0</v>
      </c>
      <c r="BA1466" s="1060" t="s">
        <v>477</v>
      </c>
      <c r="BB1466" s="1066"/>
      <c r="BC1466" s="1066"/>
      <c r="BD1466" s="1063"/>
      <c r="BE1466" s="1328">
        <v>0.23000000417232513</v>
      </c>
      <c r="BG1466" s="1060" t="s">
        <v>69</v>
      </c>
      <c r="BH1466" s="1062"/>
      <c r="BI1466" s="1062"/>
      <c r="BJ1466" s="1062"/>
      <c r="BK1466" s="1328">
        <v>0.15999999642372131</v>
      </c>
    </row>
    <row r="1467" spans="5:69" x14ac:dyDescent="0.3">
      <c r="E1467" s="1496" t="s">
        <v>442</v>
      </c>
      <c r="F1467" s="1497"/>
      <c r="G1467" s="1497"/>
      <c r="H1467" s="1498"/>
      <c r="I1467" s="1499">
        <v>0.26</v>
      </c>
      <c r="K1467" s="1312" t="s">
        <v>2152</v>
      </c>
      <c r="L1467" s="1313"/>
      <c r="M1467" s="1313"/>
      <c r="N1467" s="1314"/>
      <c r="O1467" s="1315">
        <v>0.27300000000000002</v>
      </c>
      <c r="Q1467" s="742" t="s">
        <v>1156</v>
      </c>
      <c r="R1467" s="743"/>
      <c r="S1467" s="744"/>
      <c r="T1467" s="744"/>
      <c r="U1467" s="745">
        <v>0.251</v>
      </c>
      <c r="W1467" s="1060" t="s">
        <v>382</v>
      </c>
      <c r="X1467" s="1061"/>
      <c r="Y1467" s="1062"/>
      <c r="Z1467" s="1062"/>
      <c r="AA1467" s="1328">
        <v>0.25</v>
      </c>
      <c r="AC1467" s="1060" t="s">
        <v>274</v>
      </c>
      <c r="AD1467" s="1062"/>
      <c r="AE1467" s="1062"/>
      <c r="AF1467" s="1062"/>
      <c r="AG1467" s="1328">
        <v>0</v>
      </c>
      <c r="AI1467" s="1060" t="s">
        <v>277</v>
      </c>
      <c r="AJ1467" s="1062"/>
      <c r="AK1467" s="1062"/>
      <c r="AL1467" s="1062"/>
      <c r="AM1467" s="1328">
        <v>0</v>
      </c>
      <c r="AO1467" s="1060" t="s">
        <v>487</v>
      </c>
      <c r="AP1467" s="1061"/>
      <c r="AQ1467" s="1062"/>
      <c r="AR1467" s="1066"/>
      <c r="AS1467" s="1328">
        <v>0</v>
      </c>
      <c r="AU1467" s="1060" t="s">
        <v>290</v>
      </c>
      <c r="AV1467" s="1062"/>
      <c r="AW1467" s="1062"/>
      <c r="AX1467" s="1062"/>
      <c r="AY1467" s="1328">
        <v>0</v>
      </c>
      <c r="BA1467" s="1060" t="s">
        <v>132</v>
      </c>
      <c r="BB1467" s="1066"/>
      <c r="BC1467" s="1066"/>
      <c r="BD1467" s="1063"/>
      <c r="BE1467" s="1328">
        <v>0.30000001192092896</v>
      </c>
      <c r="BG1467" s="1921" t="s">
        <v>2411</v>
      </c>
      <c r="BH1467" s="1922"/>
      <c r="BI1467" s="1922"/>
      <c r="BJ1467" s="1922"/>
      <c r="BK1467" s="1922"/>
    </row>
    <row r="1468" spans="5:69" x14ac:dyDescent="0.3">
      <c r="E1468" s="1496" t="s">
        <v>2383</v>
      </c>
      <c r="F1468" s="1497"/>
      <c r="G1468" s="1497"/>
      <c r="H1468" s="1498"/>
      <c r="I1468" s="1499">
        <v>0.26</v>
      </c>
      <c r="K1468" s="1312" t="s">
        <v>1141</v>
      </c>
      <c r="L1468" s="1313"/>
      <c r="M1468" s="1313"/>
      <c r="N1468" s="1314"/>
      <c r="O1468" s="1315">
        <v>0.27</v>
      </c>
      <c r="Q1468" s="742" t="s">
        <v>54</v>
      </c>
      <c r="R1468" s="743"/>
      <c r="S1468" s="744"/>
      <c r="T1468" s="744"/>
      <c r="U1468" s="745">
        <v>0.215</v>
      </c>
      <c r="W1468" s="1060" t="s">
        <v>194</v>
      </c>
      <c r="X1468" s="1061"/>
      <c r="Y1468" s="1062"/>
      <c r="Z1468" s="1062"/>
      <c r="AA1468" s="1328">
        <v>0.25</v>
      </c>
      <c r="AC1468" s="1060" t="s">
        <v>275</v>
      </c>
      <c r="AD1468" s="1062"/>
      <c r="AE1468" s="1062"/>
      <c r="AF1468" s="1062"/>
      <c r="AG1468" s="1328">
        <v>9.9999997764825821E-3</v>
      </c>
      <c r="AI1468" s="1060" t="s">
        <v>1001</v>
      </c>
      <c r="AJ1468" s="1062"/>
      <c r="AK1468" s="1062"/>
      <c r="AL1468" s="1062"/>
      <c r="AM1468" s="1328">
        <v>0</v>
      </c>
      <c r="AO1468" s="1060" t="s">
        <v>480</v>
      </c>
      <c r="AP1468" s="1061"/>
      <c r="AQ1468" s="1062"/>
      <c r="AR1468" s="1066"/>
      <c r="AS1468" s="1328">
        <v>0</v>
      </c>
      <c r="AU1468" s="1060" t="s">
        <v>220</v>
      </c>
      <c r="AV1468" s="1062"/>
      <c r="AW1468" s="1062"/>
      <c r="AX1468" s="1062"/>
      <c r="AY1468" s="1328">
        <v>0</v>
      </c>
      <c r="BA1468" s="1060" t="s">
        <v>66</v>
      </c>
      <c r="BB1468" s="1066"/>
      <c r="BC1468" s="1066"/>
      <c r="BD1468" s="1063"/>
      <c r="BE1468" s="1328">
        <v>0</v>
      </c>
      <c r="BG1468" s="1923"/>
      <c r="BH1468" s="1923"/>
      <c r="BI1468" s="1923"/>
      <c r="BJ1468" s="1923"/>
      <c r="BK1468" s="1923"/>
    </row>
    <row r="1469" spans="5:69" x14ac:dyDescent="0.3">
      <c r="E1469" s="1496" t="s">
        <v>2384</v>
      </c>
      <c r="F1469" s="1497"/>
      <c r="G1469" s="1497"/>
      <c r="H1469" s="1498"/>
      <c r="I1469" s="1499">
        <v>0.26</v>
      </c>
      <c r="K1469" s="1312" t="s">
        <v>2153</v>
      </c>
      <c r="L1469" s="1313"/>
      <c r="M1469" s="1313"/>
      <c r="N1469" s="1314"/>
      <c r="O1469" s="1315">
        <v>0.27300000000000002</v>
      </c>
      <c r="Q1469" s="742" t="s">
        <v>1158</v>
      </c>
      <c r="R1469" s="743"/>
      <c r="S1469" s="744"/>
      <c r="T1469" s="744"/>
      <c r="U1469" s="745">
        <v>0</v>
      </c>
      <c r="W1469" s="1060" t="s">
        <v>383</v>
      </c>
      <c r="X1469" s="1061"/>
      <c r="Y1469" s="1062"/>
      <c r="Z1469" s="1062"/>
      <c r="AA1469" s="1328">
        <v>0</v>
      </c>
      <c r="AC1469" s="1060" t="s">
        <v>216</v>
      </c>
      <c r="AD1469" s="1062"/>
      <c r="AE1469" s="1062"/>
      <c r="AF1469" s="1062"/>
      <c r="AG1469" s="1328">
        <v>0</v>
      </c>
      <c r="AI1469" s="1060" t="s">
        <v>217</v>
      </c>
      <c r="AJ1469" s="1062"/>
      <c r="AK1469" s="1062"/>
      <c r="AL1469" s="1062"/>
      <c r="AM1469" s="1328">
        <v>0.40000000596046448</v>
      </c>
      <c r="AO1469" s="1060" t="s">
        <v>282</v>
      </c>
      <c r="AP1469" s="1061"/>
      <c r="AQ1469" s="1062"/>
      <c r="AR1469" s="1066"/>
      <c r="AS1469" s="1328">
        <v>0</v>
      </c>
      <c r="AU1469" s="1060" t="s">
        <v>221</v>
      </c>
      <c r="AV1469" s="1062"/>
      <c r="AW1469" s="1062"/>
      <c r="AX1469" s="1062"/>
      <c r="AY1469" s="1328">
        <v>0</v>
      </c>
      <c r="BA1469" s="1060" t="s">
        <v>197</v>
      </c>
      <c r="BB1469" s="1066"/>
      <c r="BC1469" s="1066"/>
      <c r="BD1469" s="1063"/>
      <c r="BE1469" s="1328">
        <v>0.20999999344348907</v>
      </c>
    </row>
    <row r="1470" spans="5:69" x14ac:dyDescent="0.3">
      <c r="E1470" s="1496" t="s">
        <v>394</v>
      </c>
      <c r="F1470" s="1497"/>
      <c r="G1470" s="1497"/>
      <c r="H1470" s="1498"/>
      <c r="I1470" s="1499">
        <v>0.26</v>
      </c>
      <c r="K1470" s="1312" t="s">
        <v>1151</v>
      </c>
      <c r="L1470" s="1313"/>
      <c r="M1470" s="1313"/>
      <c r="N1470" s="1314"/>
      <c r="O1470" s="1315">
        <v>0.27300000000000002</v>
      </c>
      <c r="Q1470" s="742" t="s">
        <v>610</v>
      </c>
      <c r="R1470" s="743"/>
      <c r="S1470" s="744"/>
      <c r="T1470" s="744"/>
      <c r="U1470" s="745">
        <v>0.24099999999999999</v>
      </c>
      <c r="W1470" s="1060" t="s">
        <v>384</v>
      </c>
      <c r="X1470" s="1061"/>
      <c r="Y1470" s="1062"/>
      <c r="Z1470" s="1062"/>
      <c r="AA1470" s="1328">
        <v>0</v>
      </c>
      <c r="AC1470" s="1060" t="s">
        <v>276</v>
      </c>
      <c r="AD1470" s="1062"/>
      <c r="AE1470" s="1062"/>
      <c r="AF1470" s="1062"/>
      <c r="AG1470" s="1328">
        <v>0</v>
      </c>
      <c r="AI1470" s="1060" t="s">
        <v>278</v>
      </c>
      <c r="AJ1470" s="1062"/>
      <c r="AK1470" s="1062"/>
      <c r="AL1470" s="1062"/>
      <c r="AM1470" s="1328">
        <v>0</v>
      </c>
      <c r="AO1470" s="1060" t="s">
        <v>284</v>
      </c>
      <c r="AP1470" s="1061"/>
      <c r="AQ1470" s="1062"/>
      <c r="AR1470" s="1066"/>
      <c r="AS1470" s="1328">
        <v>0</v>
      </c>
      <c r="AU1470" s="1060" t="s">
        <v>222</v>
      </c>
      <c r="AV1470" s="1062"/>
      <c r="AW1470" s="1062"/>
      <c r="AX1470" s="1062"/>
      <c r="AY1470" s="1328">
        <v>3.9999999105930328E-2</v>
      </c>
      <c r="BA1470" s="1060" t="s">
        <v>360</v>
      </c>
      <c r="BB1470" s="1066"/>
      <c r="BC1470" s="1066"/>
      <c r="BD1470" s="1063"/>
      <c r="BE1470" s="1328">
        <v>0.10000000149011612</v>
      </c>
    </row>
    <row r="1471" spans="5:69" x14ac:dyDescent="0.3">
      <c r="E1471" s="1496" t="s">
        <v>597</v>
      </c>
      <c r="F1471" s="1497"/>
      <c r="G1471" s="1497"/>
      <c r="H1471" s="1498"/>
      <c r="I1471" s="1499">
        <v>0</v>
      </c>
      <c r="K1471" s="1312" t="s">
        <v>1152</v>
      </c>
      <c r="L1471" s="1313"/>
      <c r="M1471" s="1313"/>
      <c r="N1471" s="1314"/>
      <c r="O1471" s="1315">
        <v>0.27200000000000002</v>
      </c>
      <c r="Q1471" s="742" t="s">
        <v>1159</v>
      </c>
      <c r="R1471" s="743"/>
      <c r="S1471" s="744"/>
      <c r="T1471" s="744"/>
      <c r="U1471" s="745">
        <v>0.25900000000000001</v>
      </c>
      <c r="W1471" s="1060" t="s">
        <v>271</v>
      </c>
      <c r="X1471" s="1061"/>
      <c r="Y1471" s="1062"/>
      <c r="Z1471" s="1062"/>
      <c r="AA1471" s="1328">
        <v>0</v>
      </c>
      <c r="AC1471" s="1060" t="s">
        <v>336</v>
      </c>
      <c r="AD1471" s="1062"/>
      <c r="AE1471" s="1062"/>
      <c r="AF1471" s="1062"/>
      <c r="AG1471" s="1328">
        <v>0</v>
      </c>
      <c r="AI1471" s="1060" t="s">
        <v>386</v>
      </c>
      <c r="AJ1471" s="1062"/>
      <c r="AK1471" s="1062"/>
      <c r="AL1471" s="1062"/>
      <c r="AM1471" s="1328">
        <v>0.40000000596046448</v>
      </c>
      <c r="AO1471" s="1060" t="s">
        <v>285</v>
      </c>
      <c r="AP1471" s="1061"/>
      <c r="AQ1471" s="1062"/>
      <c r="AR1471" s="1066"/>
      <c r="AS1471" s="1328">
        <v>0</v>
      </c>
      <c r="AU1471" s="1060" t="s">
        <v>291</v>
      </c>
      <c r="AV1471" s="1062"/>
      <c r="AW1471" s="1062"/>
      <c r="AX1471" s="1062"/>
      <c r="AY1471" s="1328">
        <v>0</v>
      </c>
      <c r="BA1471" s="1060" t="s">
        <v>227</v>
      </c>
      <c r="BB1471" s="1066"/>
      <c r="BC1471" s="1066"/>
      <c r="BD1471" s="1063"/>
      <c r="BE1471" s="1328">
        <v>0</v>
      </c>
    </row>
    <row r="1472" spans="5:69" x14ac:dyDescent="0.3">
      <c r="E1472" s="1496" t="s">
        <v>1137</v>
      </c>
      <c r="F1472" s="1497"/>
      <c r="G1472" s="1497"/>
      <c r="H1472" s="1498"/>
      <c r="I1472" s="1499">
        <v>0.25900000000000001</v>
      </c>
      <c r="K1472" s="1312" t="s">
        <v>2154</v>
      </c>
      <c r="L1472" s="1313"/>
      <c r="M1472" s="1313"/>
      <c r="N1472" s="1314"/>
      <c r="O1472" s="1315">
        <v>0</v>
      </c>
      <c r="Q1472" s="742" t="s">
        <v>1161</v>
      </c>
      <c r="R1472" s="743"/>
      <c r="S1472" s="744"/>
      <c r="T1472" s="744"/>
      <c r="U1472" s="745">
        <v>0.25600000000000001</v>
      </c>
      <c r="W1472" s="1060" t="s">
        <v>581</v>
      </c>
      <c r="X1472" s="1061"/>
      <c r="Y1472" s="1062"/>
      <c r="Z1472" s="1062"/>
      <c r="AA1472" s="1328">
        <v>0</v>
      </c>
      <c r="AC1472" s="1060" t="s">
        <v>352</v>
      </c>
      <c r="AD1472" s="1062"/>
      <c r="AE1472" s="1062"/>
      <c r="AF1472" s="1062"/>
      <c r="AG1472" s="1328">
        <v>0</v>
      </c>
      <c r="AI1472" s="1060" t="s">
        <v>337</v>
      </c>
      <c r="AJ1472" s="1062"/>
      <c r="AK1472" s="1062"/>
      <c r="AL1472" s="1062"/>
      <c r="AM1472" s="1328">
        <v>0.15000000596046448</v>
      </c>
      <c r="AO1472" s="1060" t="s">
        <v>286</v>
      </c>
      <c r="AP1472" s="1061"/>
      <c r="AQ1472" s="1062"/>
      <c r="AR1472" s="1066"/>
      <c r="AS1472" s="1328">
        <v>0</v>
      </c>
      <c r="AU1472" s="1060" t="s">
        <v>292</v>
      </c>
      <c r="AV1472" s="1062"/>
      <c r="AW1472" s="1062"/>
      <c r="AX1472" s="1062"/>
      <c r="AY1472" s="1328">
        <v>0</v>
      </c>
      <c r="BA1472" s="1060" t="s">
        <v>53</v>
      </c>
      <c r="BB1472" s="1066"/>
      <c r="BC1472" s="1066"/>
      <c r="BD1472" s="1063"/>
      <c r="BE1472" s="1328">
        <v>0</v>
      </c>
    </row>
    <row r="1473" spans="5:57" x14ac:dyDescent="0.3">
      <c r="E1473" s="1496" t="s">
        <v>1138</v>
      </c>
      <c r="F1473" s="1497"/>
      <c r="G1473" s="1497"/>
      <c r="H1473" s="1498"/>
      <c r="I1473" s="1499">
        <v>0.253</v>
      </c>
      <c r="K1473" s="1312" t="s">
        <v>1154</v>
      </c>
      <c r="L1473" s="1313"/>
      <c r="M1473" s="1313"/>
      <c r="N1473" s="1314"/>
      <c r="O1473" s="1315">
        <v>0.27100000000000002</v>
      </c>
      <c r="Q1473" s="742" t="s">
        <v>1163</v>
      </c>
      <c r="R1473" s="743"/>
      <c r="S1473" s="744"/>
      <c r="T1473" s="744"/>
      <c r="U1473" s="745">
        <v>0.254</v>
      </c>
      <c r="W1473" s="1060" t="s">
        <v>335</v>
      </c>
      <c r="X1473" s="1061"/>
      <c r="Y1473" s="1062"/>
      <c r="Z1473" s="1062"/>
      <c r="AA1473" s="1328">
        <v>0</v>
      </c>
      <c r="AC1473" s="1060" t="s">
        <v>353</v>
      </c>
      <c r="AD1473" s="1062"/>
      <c r="AE1473" s="1062"/>
      <c r="AF1473" s="1062"/>
      <c r="AG1473" s="1328">
        <v>0</v>
      </c>
      <c r="AI1473" s="1060" t="s">
        <v>387</v>
      </c>
      <c r="AJ1473" s="1062"/>
      <c r="AK1473" s="1062"/>
      <c r="AL1473" s="1062"/>
      <c r="AM1473" s="1328">
        <v>0</v>
      </c>
      <c r="AO1473" s="1060" t="s">
        <v>355</v>
      </c>
      <c r="AP1473" s="1061"/>
      <c r="AQ1473" s="1062"/>
      <c r="AR1473" s="1066"/>
      <c r="AS1473" s="1328">
        <v>0.30000001192092896</v>
      </c>
      <c r="AU1473" s="1060" t="s">
        <v>223</v>
      </c>
      <c r="AV1473" s="1062"/>
      <c r="AW1473" s="1062"/>
      <c r="AX1473" s="1062"/>
      <c r="AY1473" s="1328">
        <v>0</v>
      </c>
      <c r="BA1473" s="1060" t="s">
        <v>228</v>
      </c>
      <c r="BB1473" s="1066"/>
      <c r="BC1473" s="1066"/>
      <c r="BD1473" s="1063"/>
      <c r="BE1473" s="1328">
        <v>0</v>
      </c>
    </row>
    <row r="1474" spans="5:57" x14ac:dyDescent="0.3">
      <c r="E1474" s="1496" t="s">
        <v>2385</v>
      </c>
      <c r="F1474" s="1497"/>
      <c r="G1474" s="1497"/>
      <c r="H1474" s="1498"/>
      <c r="I1474" s="1499">
        <v>0.26</v>
      </c>
      <c r="K1474" s="1312" t="s">
        <v>298</v>
      </c>
      <c r="L1474" s="1313"/>
      <c r="M1474" s="1313"/>
      <c r="N1474" s="1314"/>
      <c r="O1474" s="1315">
        <v>0.27200000000000002</v>
      </c>
      <c r="Q1474" s="742" t="s">
        <v>1164</v>
      </c>
      <c r="R1474" s="743"/>
      <c r="S1474" s="744"/>
      <c r="T1474" s="744"/>
      <c r="U1474" s="745">
        <v>0.25900000000000001</v>
      </c>
      <c r="W1474" s="1060" t="s">
        <v>438</v>
      </c>
      <c r="X1474" s="1061"/>
      <c r="Y1474" s="1062"/>
      <c r="Z1474" s="1062"/>
      <c r="AA1474" s="1328">
        <v>0</v>
      </c>
      <c r="AC1474" s="1060" t="s">
        <v>277</v>
      </c>
      <c r="AD1474" s="1062"/>
      <c r="AE1474" s="1062"/>
      <c r="AF1474" s="1062"/>
      <c r="AG1474" s="1328">
        <v>0</v>
      </c>
      <c r="AI1474" s="1060" t="s">
        <v>279</v>
      </c>
      <c r="AJ1474" s="1062"/>
      <c r="AK1474" s="1062"/>
      <c r="AL1474" s="1062"/>
      <c r="AM1474" s="1328">
        <v>0.23000000417232513</v>
      </c>
      <c r="AO1474" s="1060" t="s">
        <v>287</v>
      </c>
      <c r="AP1474" s="1061"/>
      <c r="AQ1474" s="1062"/>
      <c r="AR1474" s="1066"/>
      <c r="AS1474" s="1328">
        <v>5.9999998658895493E-2</v>
      </c>
      <c r="AU1474" s="1060" t="s">
        <v>67</v>
      </c>
      <c r="AV1474" s="1062"/>
      <c r="AW1474" s="1062"/>
      <c r="AX1474" s="1062"/>
      <c r="AY1474" s="1328">
        <v>0</v>
      </c>
      <c r="BA1474" s="1060" t="s">
        <v>229</v>
      </c>
      <c r="BB1474" s="1066"/>
      <c r="BC1474" s="1066"/>
      <c r="BD1474" s="1063"/>
      <c r="BE1474" s="1328">
        <v>0.17000000178813934</v>
      </c>
    </row>
    <row r="1475" spans="5:57" x14ac:dyDescent="0.3">
      <c r="E1475" s="1496" t="s">
        <v>1141</v>
      </c>
      <c r="F1475" s="1497"/>
      <c r="G1475" s="1497"/>
      <c r="H1475" s="1498"/>
      <c r="I1475" s="1499">
        <v>0.26</v>
      </c>
      <c r="K1475" s="1312" t="s">
        <v>1156</v>
      </c>
      <c r="L1475" s="1313"/>
      <c r="M1475" s="1313"/>
      <c r="N1475" s="1314"/>
      <c r="O1475" s="1315">
        <v>0.27200000000000002</v>
      </c>
      <c r="Q1475" s="742" t="s">
        <v>1167</v>
      </c>
      <c r="R1475" s="743"/>
      <c r="S1475" s="744"/>
      <c r="T1475" s="744"/>
      <c r="U1475" s="745">
        <v>0</v>
      </c>
      <c r="W1475" s="1060" t="s">
        <v>51</v>
      </c>
      <c r="X1475" s="1061"/>
      <c r="Y1475" s="1062"/>
      <c r="Z1475" s="1062"/>
      <c r="AA1475" s="1328">
        <v>0</v>
      </c>
      <c r="AC1475" s="1060" t="s">
        <v>354</v>
      </c>
      <c r="AD1475" s="1062"/>
      <c r="AE1475" s="1062"/>
      <c r="AF1475" s="1062"/>
      <c r="AG1475" s="1328">
        <v>0</v>
      </c>
      <c r="AI1475" s="1060" t="s">
        <v>338</v>
      </c>
      <c r="AJ1475" s="1062"/>
      <c r="AK1475" s="1062"/>
      <c r="AL1475" s="1062"/>
      <c r="AM1475" s="1328">
        <v>0.23000000417232513</v>
      </c>
      <c r="AO1475" s="1060" t="s">
        <v>288</v>
      </c>
      <c r="AP1475" s="1061"/>
      <c r="AQ1475" s="1062"/>
      <c r="AR1475" s="1066"/>
      <c r="AS1475" s="1328">
        <v>0</v>
      </c>
      <c r="AU1475" s="1060" t="s">
        <v>357</v>
      </c>
      <c r="AV1475" s="1062"/>
      <c r="AW1475" s="1062"/>
      <c r="AX1475" s="1062"/>
      <c r="AY1475" s="1328">
        <v>0.34000000357627869</v>
      </c>
      <c r="BA1475" s="1060" t="s">
        <v>60</v>
      </c>
      <c r="BB1475" s="1066"/>
      <c r="BC1475" s="1066"/>
      <c r="BD1475" s="1063"/>
      <c r="BE1475" s="1328">
        <v>0.23000000417232513</v>
      </c>
    </row>
    <row r="1476" spans="5:57" x14ac:dyDescent="0.3">
      <c r="E1476" s="1496" t="s">
        <v>1143</v>
      </c>
      <c r="F1476" s="1497"/>
      <c r="G1476" s="1497"/>
      <c r="H1476" s="1498"/>
      <c r="I1476" s="1499">
        <v>0.25900000000000001</v>
      </c>
      <c r="K1476" s="1312" t="s">
        <v>54</v>
      </c>
      <c r="L1476" s="1313"/>
      <c r="M1476" s="1313"/>
      <c r="N1476" s="1314"/>
      <c r="O1476" s="1315">
        <v>0.255</v>
      </c>
      <c r="Q1476" s="742" t="s">
        <v>1168</v>
      </c>
      <c r="R1476" s="743"/>
      <c r="S1476" s="744"/>
      <c r="T1476" s="744"/>
      <c r="U1476" s="745">
        <v>0</v>
      </c>
      <c r="W1476" s="1060" t="s">
        <v>582</v>
      </c>
      <c r="X1476" s="1061"/>
      <c r="Y1476" s="1062"/>
      <c r="Z1476" s="1062"/>
      <c r="AA1476" s="1328">
        <v>0</v>
      </c>
      <c r="AC1476" s="1060" t="s">
        <v>217</v>
      </c>
      <c r="AD1476" s="1062"/>
      <c r="AE1476" s="1062"/>
      <c r="AF1476" s="1062"/>
      <c r="AG1476" s="1328">
        <v>0.2800000011920929</v>
      </c>
      <c r="AI1476" s="1060" t="s">
        <v>281</v>
      </c>
      <c r="AJ1476" s="1062"/>
      <c r="AK1476" s="1062"/>
      <c r="AL1476" s="1062"/>
      <c r="AM1476" s="1328">
        <v>0.34999999403953552</v>
      </c>
      <c r="AO1476" s="1060" t="s">
        <v>220</v>
      </c>
      <c r="AP1476" s="1061"/>
      <c r="AQ1476" s="1062"/>
      <c r="AR1476" s="1066"/>
      <c r="AS1476" s="1328">
        <v>0</v>
      </c>
      <c r="AU1476" s="1060" t="s">
        <v>129</v>
      </c>
      <c r="AV1476" s="1062"/>
      <c r="AW1476" s="1062"/>
      <c r="AX1476" s="1062"/>
      <c r="AY1476" s="1328">
        <v>0.30000001192092896</v>
      </c>
      <c r="BA1476" s="1060" t="s">
        <v>475</v>
      </c>
      <c r="BB1476" s="1066"/>
      <c r="BC1476" s="1066"/>
      <c r="BD1476" s="1063"/>
      <c r="BE1476" s="1328">
        <v>0.11999999731779099</v>
      </c>
    </row>
    <row r="1477" spans="5:57" x14ac:dyDescent="0.3">
      <c r="E1477" s="1496" t="s">
        <v>1145</v>
      </c>
      <c r="F1477" s="1497"/>
      <c r="G1477" s="1497"/>
      <c r="H1477" s="1498"/>
      <c r="I1477" s="1499">
        <v>0.26</v>
      </c>
      <c r="K1477" s="1312" t="s">
        <v>1158</v>
      </c>
      <c r="L1477" s="1313"/>
      <c r="M1477" s="1313"/>
      <c r="N1477" s="1314"/>
      <c r="O1477" s="1315">
        <v>0.26700000000000002</v>
      </c>
      <c r="Q1477" s="742" t="s">
        <v>447</v>
      </c>
      <c r="R1477" s="743"/>
      <c r="S1477" s="744"/>
      <c r="T1477" s="744"/>
      <c r="U1477" s="745">
        <v>0.25900000000000001</v>
      </c>
      <c r="W1477" s="1060" t="s">
        <v>215</v>
      </c>
      <c r="X1477" s="1061"/>
      <c r="Y1477" s="1062"/>
      <c r="Z1477" s="1062"/>
      <c r="AA1477" s="1328">
        <v>0</v>
      </c>
      <c r="AC1477" s="1060" t="s">
        <v>278</v>
      </c>
      <c r="AD1477" s="1062"/>
      <c r="AE1477" s="1062"/>
      <c r="AF1477" s="1062"/>
      <c r="AG1477" s="1328">
        <v>0.23000000417232513</v>
      </c>
      <c r="AI1477" s="1060" t="s">
        <v>1002</v>
      </c>
      <c r="AJ1477" s="1062"/>
      <c r="AK1477" s="1062"/>
      <c r="AL1477" s="1062"/>
      <c r="AM1477" s="1328">
        <v>0.40999999642372131</v>
      </c>
      <c r="AO1477" s="1060" t="s">
        <v>221</v>
      </c>
      <c r="AP1477" s="1061"/>
      <c r="AQ1477" s="1062"/>
      <c r="AR1477" s="1066"/>
      <c r="AS1477" s="1328">
        <v>0</v>
      </c>
      <c r="AU1477" s="1060" t="s">
        <v>293</v>
      </c>
      <c r="AV1477" s="1062"/>
      <c r="AW1477" s="1062"/>
      <c r="AX1477" s="1062"/>
      <c r="AY1477" s="1328">
        <v>0</v>
      </c>
      <c r="BA1477" s="1060" t="s">
        <v>65</v>
      </c>
      <c r="BB1477" s="1066"/>
      <c r="BC1477" s="1066"/>
      <c r="BD1477" s="1063"/>
      <c r="BE1477" s="1328">
        <v>1.9999999552965164E-2</v>
      </c>
    </row>
    <row r="1478" spans="5:57" x14ac:dyDescent="0.3">
      <c r="E1478" s="1496" t="s">
        <v>2386</v>
      </c>
      <c r="F1478" s="1497"/>
      <c r="G1478" s="1497"/>
      <c r="H1478" s="1498"/>
      <c r="I1478" s="1499">
        <v>0.26</v>
      </c>
      <c r="K1478" s="1312" t="s">
        <v>610</v>
      </c>
      <c r="L1478" s="1313"/>
      <c r="M1478" s="1313"/>
      <c r="N1478" s="1314"/>
      <c r="O1478" s="1315">
        <v>0.27200000000000002</v>
      </c>
      <c r="Q1478" s="742" t="s">
        <v>307</v>
      </c>
      <c r="R1478" s="743"/>
      <c r="S1478" s="744"/>
      <c r="T1478" s="744"/>
      <c r="U1478" s="745">
        <v>0</v>
      </c>
      <c r="W1478" s="1060" t="s">
        <v>583</v>
      </c>
      <c r="X1478" s="1061"/>
      <c r="Y1478" s="1062"/>
      <c r="Z1478" s="1062"/>
      <c r="AA1478" s="1328">
        <v>0</v>
      </c>
      <c r="AC1478" s="1060" t="s">
        <v>386</v>
      </c>
      <c r="AD1478" s="1062"/>
      <c r="AE1478" s="1062"/>
      <c r="AF1478" s="1062"/>
      <c r="AG1478" s="1328">
        <v>0.15999999642372131</v>
      </c>
      <c r="AI1478" s="1060" t="s">
        <v>1003</v>
      </c>
      <c r="AJ1478" s="1062"/>
      <c r="AK1478" s="1062"/>
      <c r="AL1478" s="1062"/>
      <c r="AM1478" s="1328">
        <v>0</v>
      </c>
      <c r="AO1478" s="1060" t="s">
        <v>222</v>
      </c>
      <c r="AP1478" s="1061"/>
      <c r="AQ1478" s="1062"/>
      <c r="AR1478" s="1066"/>
      <c r="AS1478" s="1328">
        <v>5.9999998658895493E-2</v>
      </c>
      <c r="AU1478" s="1060" t="s">
        <v>482</v>
      </c>
      <c r="AV1478" s="1062"/>
      <c r="AW1478" s="1062"/>
      <c r="AX1478" s="1062"/>
      <c r="AY1478" s="1328">
        <v>0</v>
      </c>
      <c r="BA1478" s="1060" t="s">
        <v>198</v>
      </c>
      <c r="BB1478" s="1066"/>
      <c r="BC1478" s="1066"/>
      <c r="BD1478" s="1063"/>
      <c r="BE1478" s="1328">
        <v>3.9999999105930328E-2</v>
      </c>
    </row>
    <row r="1479" spans="5:57" x14ac:dyDescent="0.3">
      <c r="E1479" s="1496" t="s">
        <v>1147</v>
      </c>
      <c r="F1479" s="1497"/>
      <c r="G1479" s="1497"/>
      <c r="H1479" s="1498"/>
      <c r="I1479" s="1499">
        <v>0.26</v>
      </c>
      <c r="K1479" s="1312" t="s">
        <v>1159</v>
      </c>
      <c r="L1479" s="1313"/>
      <c r="M1479" s="1313"/>
      <c r="N1479" s="1314"/>
      <c r="O1479" s="1315">
        <v>0.27200000000000002</v>
      </c>
      <c r="Q1479" s="742" t="s">
        <v>1174</v>
      </c>
      <c r="R1479" s="743"/>
      <c r="S1479" s="744"/>
      <c r="T1479" s="744"/>
      <c r="U1479" s="745">
        <v>0</v>
      </c>
      <c r="W1479" s="1060" t="s">
        <v>273</v>
      </c>
      <c r="X1479" s="1061"/>
      <c r="Y1479" s="1062"/>
      <c r="Z1479" s="1062"/>
      <c r="AA1479" s="1328">
        <v>0</v>
      </c>
      <c r="AC1479" s="1060" t="s">
        <v>337</v>
      </c>
      <c r="AD1479" s="1062"/>
      <c r="AE1479" s="1062"/>
      <c r="AF1479" s="1062"/>
      <c r="AG1479" s="1328">
        <v>0.30000001192092896</v>
      </c>
      <c r="AI1479" s="1060" t="s">
        <v>388</v>
      </c>
      <c r="AJ1479" s="1062"/>
      <c r="AK1479" s="1062"/>
      <c r="AL1479" s="1062"/>
      <c r="AM1479" s="1328">
        <v>0.40999999642372131</v>
      </c>
      <c r="AO1479" s="1060" t="s">
        <v>223</v>
      </c>
      <c r="AP1479" s="1061"/>
      <c r="AQ1479" s="1062"/>
      <c r="AR1479" s="1066"/>
      <c r="AS1479" s="1328">
        <v>0</v>
      </c>
      <c r="AU1479" s="1060" t="s">
        <v>224</v>
      </c>
      <c r="AV1479" s="1062"/>
      <c r="AW1479" s="1062"/>
      <c r="AX1479" s="1062"/>
      <c r="AY1479" s="1328">
        <v>0.31999999284744263</v>
      </c>
      <c r="BA1479" s="1060" t="s">
        <v>230</v>
      </c>
      <c r="BB1479" s="1066"/>
      <c r="BC1479" s="1066"/>
      <c r="BD1479" s="1063"/>
      <c r="BE1479" s="1328">
        <v>0</v>
      </c>
    </row>
    <row r="1480" spans="5:57" x14ac:dyDescent="0.3">
      <c r="E1480" s="1496" t="s">
        <v>1149</v>
      </c>
      <c r="F1480" s="1497"/>
      <c r="G1480" s="1497"/>
      <c r="H1480" s="1498"/>
      <c r="I1480" s="1499">
        <v>0.24</v>
      </c>
      <c r="K1480" s="1312" t="s">
        <v>609</v>
      </c>
      <c r="L1480" s="1313"/>
      <c r="M1480" s="1313"/>
      <c r="N1480" s="1314"/>
      <c r="O1480" s="1315">
        <v>0.27</v>
      </c>
      <c r="Q1480" s="742" t="s">
        <v>197</v>
      </c>
      <c r="R1480" s="743"/>
      <c r="S1480" s="744"/>
      <c r="T1480" s="744"/>
      <c r="U1480" s="745">
        <v>0.23200000000000001</v>
      </c>
      <c r="W1480" s="1060" t="s">
        <v>274</v>
      </c>
      <c r="X1480" s="1061"/>
      <c r="Y1480" s="1062"/>
      <c r="Z1480" s="1062"/>
      <c r="AA1480" s="1328">
        <v>0</v>
      </c>
      <c r="AC1480" s="1060" t="s">
        <v>387</v>
      </c>
      <c r="AD1480" s="1062"/>
      <c r="AE1480" s="1062"/>
      <c r="AF1480" s="1062"/>
      <c r="AG1480" s="1328">
        <v>0</v>
      </c>
      <c r="AI1480" s="1060" t="s">
        <v>1004</v>
      </c>
      <c r="AJ1480" s="1062"/>
      <c r="AK1480" s="1062"/>
      <c r="AL1480" s="1062"/>
      <c r="AM1480" s="1328">
        <v>0</v>
      </c>
      <c r="AO1480" s="1060" t="s">
        <v>356</v>
      </c>
      <c r="AP1480" s="1061"/>
      <c r="AQ1480" s="1062"/>
      <c r="AR1480" s="1066"/>
      <c r="AS1480" s="1328">
        <v>0.41999998688697815</v>
      </c>
      <c r="AU1480" s="1060" t="s">
        <v>294</v>
      </c>
      <c r="AV1480" s="1062"/>
      <c r="AW1480" s="1062"/>
      <c r="AX1480" s="1062"/>
      <c r="AY1480" s="1328">
        <v>0.34000000357627869</v>
      </c>
      <c r="BA1480" s="1060" t="s">
        <v>231</v>
      </c>
      <c r="BB1480" s="1066"/>
      <c r="BC1480" s="1066"/>
      <c r="BD1480" s="1063"/>
      <c r="BE1480" s="1328">
        <v>0</v>
      </c>
    </row>
    <row r="1481" spans="5:57" x14ac:dyDescent="0.3">
      <c r="E1481" s="1496" t="s">
        <v>1150</v>
      </c>
      <c r="F1481" s="1497"/>
      <c r="G1481" s="1497"/>
      <c r="H1481" s="1498"/>
      <c r="I1481" s="1499">
        <v>0.25800000000000001</v>
      </c>
      <c r="K1481" s="1312" t="s">
        <v>1161</v>
      </c>
      <c r="L1481" s="1313"/>
      <c r="M1481" s="1313"/>
      <c r="N1481" s="1314"/>
      <c r="O1481" s="1315">
        <v>0.27300000000000002</v>
      </c>
      <c r="Q1481" s="742" t="s">
        <v>405</v>
      </c>
      <c r="R1481" s="743"/>
      <c r="S1481" s="744"/>
      <c r="T1481" s="744"/>
      <c r="U1481" s="745">
        <v>0</v>
      </c>
      <c r="W1481" s="1060" t="s">
        <v>275</v>
      </c>
      <c r="X1481" s="1061"/>
      <c r="Y1481" s="1062"/>
      <c r="Z1481" s="1062"/>
      <c r="AA1481" s="1328">
        <v>0</v>
      </c>
      <c r="AC1481" s="1060" t="s">
        <v>279</v>
      </c>
      <c r="AD1481" s="1062"/>
      <c r="AE1481" s="1062"/>
      <c r="AF1481" s="1062"/>
      <c r="AG1481" s="1328">
        <v>0.23000000417232513</v>
      </c>
      <c r="AI1481" s="1060" t="s">
        <v>1005</v>
      </c>
      <c r="AJ1481" s="1062"/>
      <c r="AK1481" s="1062"/>
      <c r="AL1481" s="1062"/>
      <c r="AM1481" s="1328">
        <v>0.37000000476837158</v>
      </c>
      <c r="AO1481" s="1060" t="s">
        <v>67</v>
      </c>
      <c r="AP1481" s="1061"/>
      <c r="AQ1481" s="1062"/>
      <c r="AR1481" s="1066"/>
      <c r="AS1481" s="1328">
        <v>0</v>
      </c>
      <c r="AU1481" s="1060" t="s">
        <v>225</v>
      </c>
      <c r="AV1481" s="1062"/>
      <c r="AW1481" s="1062"/>
      <c r="AX1481" s="1062"/>
      <c r="AY1481" s="1328">
        <v>0</v>
      </c>
      <c r="BA1481" s="1060" t="s">
        <v>232</v>
      </c>
      <c r="BB1481" s="1066"/>
      <c r="BC1481" s="1066"/>
      <c r="BD1481" s="1063"/>
      <c r="BE1481" s="1328">
        <v>0.31000000238418579</v>
      </c>
    </row>
    <row r="1482" spans="5:57" x14ac:dyDescent="0.3">
      <c r="E1482" s="1496" t="s">
        <v>2387</v>
      </c>
      <c r="F1482" s="1497"/>
      <c r="G1482" s="1497"/>
      <c r="H1482" s="1498"/>
      <c r="I1482" s="1499">
        <v>0.26</v>
      </c>
      <c r="K1482" s="1312" t="s">
        <v>1163</v>
      </c>
      <c r="L1482" s="1313"/>
      <c r="M1482" s="1313"/>
      <c r="N1482" s="1314"/>
      <c r="O1482" s="1315">
        <v>0.26200000000000001</v>
      </c>
      <c r="Q1482" s="742" t="s">
        <v>1178</v>
      </c>
      <c r="R1482" s="743"/>
      <c r="S1482" s="744"/>
      <c r="T1482" s="744"/>
      <c r="U1482" s="745">
        <v>0.251</v>
      </c>
      <c r="W1482" s="1060" t="s">
        <v>276</v>
      </c>
      <c r="X1482" s="1061"/>
      <c r="Y1482" s="1062"/>
      <c r="Z1482" s="1062"/>
      <c r="AA1482" s="1328">
        <v>0</v>
      </c>
      <c r="AC1482" s="1060" t="s">
        <v>507</v>
      </c>
      <c r="AD1482" s="1062"/>
      <c r="AE1482" s="1062"/>
      <c r="AF1482" s="1062"/>
      <c r="AG1482" s="1328">
        <v>0.11999999731779099</v>
      </c>
      <c r="AI1482" s="1060" t="s">
        <v>389</v>
      </c>
      <c r="AJ1482" s="1062"/>
      <c r="AK1482" s="1062"/>
      <c r="AL1482" s="1062"/>
      <c r="AM1482" s="1328">
        <v>0.40999999642372131</v>
      </c>
      <c r="AO1482" s="1060" t="s">
        <v>357</v>
      </c>
      <c r="AP1482" s="1061"/>
      <c r="AQ1482" s="1062"/>
      <c r="AR1482" s="1066"/>
      <c r="AS1482" s="1328">
        <v>0.38999998569488525</v>
      </c>
      <c r="AU1482" s="1060" t="s">
        <v>295</v>
      </c>
      <c r="AV1482" s="1062"/>
      <c r="AW1482" s="1062"/>
      <c r="AX1482" s="1062"/>
      <c r="AY1482" s="1328">
        <v>0.36000001430511475</v>
      </c>
      <c r="BA1482" s="1060" t="s">
        <v>68</v>
      </c>
      <c r="BB1482" s="1066"/>
      <c r="BC1482" s="1066"/>
      <c r="BD1482" s="1063"/>
      <c r="BE1482" s="1328">
        <v>0</v>
      </c>
    </row>
    <row r="1483" spans="5:57" x14ac:dyDescent="0.3">
      <c r="E1483" s="1496" t="s">
        <v>2153</v>
      </c>
      <c r="F1483" s="1497"/>
      <c r="G1483" s="1497"/>
      <c r="H1483" s="1498"/>
      <c r="I1483" s="1499">
        <v>0.26</v>
      </c>
      <c r="K1483" s="1312" t="s">
        <v>1164</v>
      </c>
      <c r="L1483" s="1313"/>
      <c r="M1483" s="1313"/>
      <c r="N1483" s="1314"/>
      <c r="O1483" s="1315">
        <v>0.27300000000000002</v>
      </c>
      <c r="Q1483" s="742" t="s">
        <v>1019</v>
      </c>
      <c r="R1483" s="743"/>
      <c r="S1483" s="744"/>
      <c r="T1483" s="744"/>
      <c r="U1483" s="745">
        <v>0.25900000000000001</v>
      </c>
      <c r="W1483" s="1060" t="s">
        <v>336</v>
      </c>
      <c r="X1483" s="1061"/>
      <c r="Y1483" s="1062"/>
      <c r="Z1483" s="1062"/>
      <c r="AA1483" s="1328">
        <v>0</v>
      </c>
      <c r="AC1483" s="1060" t="s">
        <v>281</v>
      </c>
      <c r="AD1483" s="1062"/>
      <c r="AE1483" s="1062"/>
      <c r="AF1483" s="1062"/>
      <c r="AG1483" s="1328">
        <v>0</v>
      </c>
      <c r="AI1483" s="1060" t="s">
        <v>390</v>
      </c>
      <c r="AJ1483" s="1062"/>
      <c r="AK1483" s="1062"/>
      <c r="AL1483" s="1062"/>
      <c r="AM1483" s="1328">
        <v>0</v>
      </c>
      <c r="AO1483" s="1060" t="s">
        <v>129</v>
      </c>
      <c r="AP1483" s="1061"/>
      <c r="AQ1483" s="1062"/>
      <c r="AR1483" s="1066"/>
      <c r="AS1483" s="1328">
        <v>0</v>
      </c>
      <c r="AU1483" s="1060" t="s">
        <v>226</v>
      </c>
      <c r="AV1483" s="1062"/>
      <c r="AW1483" s="1062"/>
      <c r="AX1483" s="1062"/>
      <c r="AY1483" s="1328">
        <v>0</v>
      </c>
      <c r="BA1483" s="1060" t="s">
        <v>233</v>
      </c>
      <c r="BB1483" s="1066"/>
      <c r="BC1483" s="1066"/>
      <c r="BD1483" s="1063"/>
      <c r="BE1483" s="1328">
        <v>0</v>
      </c>
    </row>
    <row r="1484" spans="5:57" x14ac:dyDescent="0.3">
      <c r="E1484" s="1496" t="s">
        <v>1151</v>
      </c>
      <c r="F1484" s="1497"/>
      <c r="G1484" s="1497"/>
      <c r="H1484" s="1498"/>
      <c r="I1484" s="1499">
        <v>0.26</v>
      </c>
      <c r="K1484" s="1312" t="s">
        <v>1165</v>
      </c>
      <c r="L1484" s="1313"/>
      <c r="M1484" s="1313"/>
      <c r="N1484" s="1314"/>
      <c r="O1484" s="1315">
        <v>0.27300000000000002</v>
      </c>
      <c r="Q1484" s="742" t="s">
        <v>622</v>
      </c>
      <c r="R1484" s="743"/>
      <c r="S1484" s="744"/>
      <c r="T1484" s="744"/>
      <c r="U1484" s="745">
        <v>0.21099999999999999</v>
      </c>
      <c r="W1484" s="1060" t="s">
        <v>584</v>
      </c>
      <c r="X1484" s="1061"/>
      <c r="Y1484" s="1062"/>
      <c r="Z1484" s="1062"/>
      <c r="AA1484" s="1328">
        <v>0.19</v>
      </c>
      <c r="AC1484" s="1060" t="s">
        <v>439</v>
      </c>
      <c r="AD1484" s="1062"/>
      <c r="AE1484" s="1062"/>
      <c r="AF1484" s="1062"/>
      <c r="AG1484" s="1328">
        <v>0</v>
      </c>
      <c r="AI1484" s="1060" t="s">
        <v>391</v>
      </c>
      <c r="AJ1484" s="1062"/>
      <c r="AK1484" s="1062"/>
      <c r="AL1484" s="1062"/>
      <c r="AM1484" s="1328">
        <v>0</v>
      </c>
      <c r="AO1484" s="1060" t="s">
        <v>293</v>
      </c>
      <c r="AP1484" s="1061"/>
      <c r="AQ1484" s="1062"/>
      <c r="AR1484" s="1066"/>
      <c r="AS1484" s="1328">
        <v>0</v>
      </c>
      <c r="AU1484" s="1060" t="s">
        <v>296</v>
      </c>
      <c r="AV1484" s="1062"/>
      <c r="AW1484" s="1062"/>
      <c r="AX1484" s="1062"/>
      <c r="AY1484" s="1328">
        <v>0.34000000357627869</v>
      </c>
      <c r="BA1484" s="1060" t="s">
        <v>234</v>
      </c>
      <c r="BB1484" s="1066"/>
      <c r="BC1484" s="1066"/>
      <c r="BD1484" s="1063"/>
      <c r="BE1484" s="1328">
        <v>0</v>
      </c>
    </row>
    <row r="1485" spans="5:57" x14ac:dyDescent="0.3">
      <c r="E1485" s="1496" t="s">
        <v>1152</v>
      </c>
      <c r="F1485" s="1497"/>
      <c r="G1485" s="1497"/>
      <c r="H1485" s="1498"/>
      <c r="I1485" s="1499">
        <v>0.25800000000000001</v>
      </c>
      <c r="K1485" s="1312" t="s">
        <v>1167</v>
      </c>
      <c r="L1485" s="1313"/>
      <c r="M1485" s="1313"/>
      <c r="N1485" s="1314"/>
      <c r="O1485" s="1315">
        <v>0.191</v>
      </c>
      <c r="Q1485" s="742" t="s">
        <v>1186</v>
      </c>
      <c r="R1485" s="743"/>
      <c r="S1485" s="744"/>
      <c r="T1485" s="744"/>
      <c r="U1485" s="745">
        <v>0</v>
      </c>
      <c r="W1485" s="1060" t="s">
        <v>585</v>
      </c>
      <c r="X1485" s="1061"/>
      <c r="Y1485" s="1062"/>
      <c r="Z1485" s="1062"/>
      <c r="AA1485" s="1328">
        <v>0.28999999999999998</v>
      </c>
      <c r="AC1485" s="1060" t="s">
        <v>487</v>
      </c>
      <c r="AD1485" s="1062"/>
      <c r="AE1485" s="1062"/>
      <c r="AF1485" s="1062"/>
      <c r="AG1485" s="1328">
        <v>0</v>
      </c>
      <c r="AI1485" s="1060" t="s">
        <v>218</v>
      </c>
      <c r="AJ1485" s="1062"/>
      <c r="AK1485" s="1062"/>
      <c r="AL1485" s="1062"/>
      <c r="AM1485" s="1328">
        <v>0</v>
      </c>
      <c r="AO1485" s="1060" t="s">
        <v>224</v>
      </c>
      <c r="AP1485" s="1061"/>
      <c r="AQ1485" s="1062"/>
      <c r="AR1485" s="1066"/>
      <c r="AS1485" s="1328">
        <v>0.37000000476837158</v>
      </c>
      <c r="AU1485" s="1060" t="s">
        <v>61</v>
      </c>
      <c r="AV1485" s="1062"/>
      <c r="AW1485" s="1062"/>
      <c r="AX1485" s="1062"/>
      <c r="AY1485" s="1328">
        <v>0</v>
      </c>
      <c r="BA1485" s="1060" t="s">
        <v>235</v>
      </c>
      <c r="BB1485" s="1066"/>
      <c r="BC1485" s="1066"/>
      <c r="BD1485" s="1063"/>
      <c r="BE1485" s="1328">
        <v>5.000000074505806E-2</v>
      </c>
    </row>
    <row r="1486" spans="5:57" x14ac:dyDescent="0.3">
      <c r="E1486" s="1496" t="s">
        <v>2154</v>
      </c>
      <c r="F1486" s="1497"/>
      <c r="G1486" s="1497"/>
      <c r="H1486" s="1498"/>
      <c r="I1486" s="1499">
        <v>0.252</v>
      </c>
      <c r="K1486" s="1312" t="s">
        <v>1168</v>
      </c>
      <c r="L1486" s="1313"/>
      <c r="M1486" s="1313"/>
      <c r="N1486" s="1314"/>
      <c r="O1486" s="1315">
        <v>0</v>
      </c>
      <c r="Q1486" s="742" t="s">
        <v>1189</v>
      </c>
      <c r="R1486" s="743"/>
      <c r="S1486" s="744"/>
      <c r="T1486" s="744"/>
      <c r="U1486" s="745">
        <v>0.25900000000000001</v>
      </c>
      <c r="W1486" s="1060" t="s">
        <v>586</v>
      </c>
      <c r="X1486" s="1061"/>
      <c r="Y1486" s="1062"/>
      <c r="Z1486" s="1062"/>
      <c r="AA1486" s="1328">
        <v>0</v>
      </c>
      <c r="AC1486" s="1060" t="s">
        <v>480</v>
      </c>
      <c r="AD1486" s="1062"/>
      <c r="AE1486" s="1062"/>
      <c r="AF1486" s="1062"/>
      <c r="AG1486" s="1328">
        <v>0</v>
      </c>
      <c r="AI1486" s="1060" t="s">
        <v>219</v>
      </c>
      <c r="AJ1486" s="1062"/>
      <c r="AK1486" s="1062"/>
      <c r="AL1486" s="1062"/>
      <c r="AM1486" s="1328">
        <v>0</v>
      </c>
      <c r="AO1486" s="1060" t="s">
        <v>225</v>
      </c>
      <c r="AP1486" s="1061"/>
      <c r="AQ1486" s="1062"/>
      <c r="AR1486" s="1066"/>
      <c r="AS1486" s="1328">
        <v>0</v>
      </c>
      <c r="AU1486" s="1060" t="s">
        <v>483</v>
      </c>
      <c r="AV1486" s="1062"/>
      <c r="AW1486" s="1062"/>
      <c r="AX1486" s="1062"/>
      <c r="AY1486" s="1328">
        <v>0</v>
      </c>
      <c r="BA1486" s="1060" t="s">
        <v>199</v>
      </c>
      <c r="BB1486" s="1066"/>
      <c r="BC1486" s="1066"/>
      <c r="BD1486" s="1063"/>
      <c r="BE1486" s="1328">
        <v>0</v>
      </c>
    </row>
    <row r="1487" spans="5:57" x14ac:dyDescent="0.3">
      <c r="E1487" s="1496" t="s">
        <v>398</v>
      </c>
      <c r="F1487" s="1497"/>
      <c r="G1487" s="1497"/>
      <c r="H1487" s="1498"/>
      <c r="I1487" s="1499">
        <v>0.252</v>
      </c>
      <c r="K1487" s="1312" t="s">
        <v>1015</v>
      </c>
      <c r="L1487" s="1313"/>
      <c r="M1487" s="1313"/>
      <c r="N1487" s="1314"/>
      <c r="O1487" s="1315">
        <v>0.27300000000000002</v>
      </c>
      <c r="Q1487" s="742" t="s">
        <v>453</v>
      </c>
      <c r="R1487" s="743"/>
      <c r="S1487" s="744"/>
      <c r="T1487" s="744"/>
      <c r="U1487" s="745">
        <v>0.25900000000000001</v>
      </c>
      <c r="W1487" s="1060" t="s">
        <v>353</v>
      </c>
      <c r="X1487" s="1061"/>
      <c r="Y1487" s="1062"/>
      <c r="Z1487" s="1062"/>
      <c r="AA1487" s="1328">
        <v>0</v>
      </c>
      <c r="AC1487" s="1060" t="s">
        <v>490</v>
      </c>
      <c r="AD1487" s="1062"/>
      <c r="AE1487" s="1062"/>
      <c r="AF1487" s="1062"/>
      <c r="AG1487" s="1328">
        <v>0</v>
      </c>
      <c r="AI1487" s="1060" t="s">
        <v>1006</v>
      </c>
      <c r="AJ1487" s="1062"/>
      <c r="AK1487" s="1062"/>
      <c r="AL1487" s="1062"/>
      <c r="AM1487" s="1328">
        <v>0.34999999403953552</v>
      </c>
      <c r="AO1487" s="1060" t="s">
        <v>295</v>
      </c>
      <c r="AP1487" s="1061"/>
      <c r="AQ1487" s="1062"/>
      <c r="AR1487" s="1066"/>
      <c r="AS1487" s="1328">
        <v>0.43000000715255737</v>
      </c>
      <c r="AU1487" s="1060" t="s">
        <v>297</v>
      </c>
      <c r="AV1487" s="1062"/>
      <c r="AW1487" s="1062"/>
      <c r="AX1487" s="1062"/>
      <c r="AY1487" s="1328">
        <v>0</v>
      </c>
      <c r="BA1487" s="1060" t="s">
        <v>200</v>
      </c>
      <c r="BB1487" s="1066"/>
      <c r="BC1487" s="1066"/>
      <c r="BD1487" s="1063"/>
      <c r="BE1487" s="1328">
        <v>0</v>
      </c>
    </row>
    <row r="1488" spans="5:57" x14ac:dyDescent="0.3">
      <c r="E1488" s="1496" t="s">
        <v>1154</v>
      </c>
      <c r="F1488" s="1497"/>
      <c r="G1488" s="1497"/>
      <c r="H1488" s="1498"/>
      <c r="I1488" s="1499">
        <v>0.25900000000000001</v>
      </c>
      <c r="K1488" s="1312" t="s">
        <v>307</v>
      </c>
      <c r="L1488" s="1313"/>
      <c r="M1488" s="1313"/>
      <c r="N1488" s="1314"/>
      <c r="O1488" s="1315">
        <v>0.27300000000000002</v>
      </c>
      <c r="Q1488" s="742" t="s">
        <v>628</v>
      </c>
      <c r="R1488" s="743"/>
      <c r="S1488" s="744"/>
      <c r="T1488" s="744"/>
      <c r="U1488" s="745">
        <v>0.254</v>
      </c>
      <c r="W1488" s="1060" t="s">
        <v>277</v>
      </c>
      <c r="X1488" s="1061"/>
      <c r="Y1488" s="1062"/>
      <c r="Z1488" s="1062"/>
      <c r="AA1488" s="1328">
        <v>0</v>
      </c>
      <c r="AC1488" s="1060" t="s">
        <v>389</v>
      </c>
      <c r="AD1488" s="1062"/>
      <c r="AE1488" s="1062"/>
      <c r="AF1488" s="1062"/>
      <c r="AG1488" s="1328">
        <v>0.28999999165534973</v>
      </c>
      <c r="AI1488" s="1060" t="s">
        <v>392</v>
      </c>
      <c r="AJ1488" s="1062"/>
      <c r="AK1488" s="1062"/>
      <c r="AL1488" s="1062"/>
      <c r="AM1488" s="1328">
        <v>0</v>
      </c>
      <c r="AO1488" s="1060" t="s">
        <v>226</v>
      </c>
      <c r="AP1488" s="1061"/>
      <c r="AQ1488" s="1062"/>
      <c r="AR1488" s="1066"/>
      <c r="AS1488" s="1328">
        <v>0.33000001311302185</v>
      </c>
      <c r="AU1488" s="1060" t="s">
        <v>298</v>
      </c>
      <c r="AV1488" s="1062"/>
      <c r="AW1488" s="1062"/>
      <c r="AX1488" s="1062"/>
      <c r="AY1488" s="1328">
        <v>0.2800000011920929</v>
      </c>
      <c r="BA1488" s="1060" t="s">
        <v>479</v>
      </c>
      <c r="BB1488" s="1066"/>
      <c r="BC1488" s="1066"/>
      <c r="BD1488" s="1063"/>
      <c r="BE1488" s="1328">
        <v>0</v>
      </c>
    </row>
    <row r="1489" spans="5:57" x14ac:dyDescent="0.3">
      <c r="E1489" s="1496" t="s">
        <v>298</v>
      </c>
      <c r="F1489" s="1497"/>
      <c r="G1489" s="1497"/>
      <c r="H1489" s="1498"/>
      <c r="I1489" s="1499">
        <v>0.26</v>
      </c>
      <c r="K1489" s="1312" t="s">
        <v>1174</v>
      </c>
      <c r="L1489" s="1313"/>
      <c r="M1489" s="1313"/>
      <c r="N1489" s="1314"/>
      <c r="O1489" s="1315">
        <v>0</v>
      </c>
      <c r="Q1489" s="742" t="s">
        <v>1192</v>
      </c>
      <c r="R1489" s="743"/>
      <c r="S1489" s="744"/>
      <c r="T1489" s="744"/>
      <c r="U1489" s="745">
        <v>0</v>
      </c>
      <c r="W1489" s="1060" t="s">
        <v>354</v>
      </c>
      <c r="X1489" s="1061"/>
      <c r="Y1489" s="1062"/>
      <c r="Z1489" s="1062"/>
      <c r="AA1489" s="1328">
        <v>0</v>
      </c>
      <c r="AC1489" s="1060" t="s">
        <v>390</v>
      </c>
      <c r="AD1489" s="1062"/>
      <c r="AE1489" s="1062"/>
      <c r="AF1489" s="1062"/>
      <c r="AG1489" s="1328">
        <v>0</v>
      </c>
      <c r="AI1489" s="1060" t="s">
        <v>393</v>
      </c>
      <c r="AJ1489" s="1062"/>
      <c r="AK1489" s="1062"/>
      <c r="AL1489" s="1062"/>
      <c r="AM1489" s="1328">
        <v>0.38999998569488525</v>
      </c>
      <c r="AO1489" s="1060" t="s">
        <v>296</v>
      </c>
      <c r="AP1489" s="1061"/>
      <c r="AQ1489" s="1062"/>
      <c r="AR1489" s="1066"/>
      <c r="AS1489" s="1328">
        <v>0.37999999523162842</v>
      </c>
      <c r="AU1489" s="1060" t="s">
        <v>299</v>
      </c>
      <c r="AV1489" s="1062"/>
      <c r="AW1489" s="1062"/>
      <c r="AX1489" s="1062"/>
      <c r="AY1489" s="1328">
        <v>0</v>
      </c>
      <c r="BA1489" s="1060" t="s">
        <v>236</v>
      </c>
      <c r="BB1489" s="1066"/>
      <c r="BC1489" s="1066"/>
      <c r="BD1489" s="1063"/>
      <c r="BE1489" s="1328">
        <v>0</v>
      </c>
    </row>
    <row r="1490" spans="5:57" x14ac:dyDescent="0.3">
      <c r="E1490" s="1496" t="s">
        <v>1156</v>
      </c>
      <c r="F1490" s="1497"/>
      <c r="G1490" s="1497"/>
      <c r="H1490" s="1498"/>
      <c r="I1490" s="1499">
        <v>0.26</v>
      </c>
      <c r="K1490" s="1312" t="s">
        <v>197</v>
      </c>
      <c r="L1490" s="1313"/>
      <c r="M1490" s="1313"/>
      <c r="N1490" s="1314"/>
      <c r="O1490" s="1315">
        <v>0.27</v>
      </c>
      <c r="Q1490" s="742" t="s">
        <v>1196</v>
      </c>
      <c r="R1490" s="743"/>
      <c r="S1490" s="744"/>
      <c r="T1490" s="744"/>
      <c r="U1490" s="745">
        <v>0.25600000000000001</v>
      </c>
      <c r="W1490" s="1060" t="s">
        <v>587</v>
      </c>
      <c r="X1490" s="1061"/>
      <c r="Y1490" s="1062"/>
      <c r="Z1490" s="1062"/>
      <c r="AA1490" s="1328">
        <v>0</v>
      </c>
      <c r="AC1490" s="1060" t="s">
        <v>391</v>
      </c>
      <c r="AD1490" s="1062"/>
      <c r="AE1490" s="1062"/>
      <c r="AF1490" s="1062"/>
      <c r="AG1490" s="1328">
        <v>0</v>
      </c>
      <c r="AI1490" s="1060" t="s">
        <v>127</v>
      </c>
      <c r="AJ1490" s="1062"/>
      <c r="AK1490" s="1062"/>
      <c r="AL1490" s="1062"/>
      <c r="AM1490" s="1328">
        <v>0</v>
      </c>
      <c r="AO1490" s="1060" t="s">
        <v>61</v>
      </c>
      <c r="AP1490" s="1061"/>
      <c r="AQ1490" s="1062"/>
      <c r="AR1490" s="1066"/>
      <c r="AS1490" s="1328">
        <v>0</v>
      </c>
      <c r="AU1490" s="1060" t="s">
        <v>54</v>
      </c>
      <c r="AV1490" s="1062"/>
      <c r="AW1490" s="1062"/>
      <c r="AX1490" s="1062"/>
      <c r="AY1490" s="1328">
        <v>0.28999999165534973</v>
      </c>
      <c r="BA1490" s="1060" t="s">
        <v>69</v>
      </c>
      <c r="BB1490" s="1067"/>
      <c r="BC1490" s="1067"/>
      <c r="BD1490" s="1063"/>
      <c r="BE1490" s="1328">
        <v>0</v>
      </c>
    </row>
    <row r="1491" spans="5:57" x14ac:dyDescent="0.3">
      <c r="E1491" s="1496" t="s">
        <v>54</v>
      </c>
      <c r="F1491" s="1497"/>
      <c r="G1491" s="1497"/>
      <c r="H1491" s="1498"/>
      <c r="I1491" s="1499">
        <v>0.25900000000000001</v>
      </c>
      <c r="K1491" s="1312" t="s">
        <v>405</v>
      </c>
      <c r="L1491" s="1313"/>
      <c r="M1491" s="1313"/>
      <c r="N1491" s="1314"/>
      <c r="O1491" s="1315">
        <v>0</v>
      </c>
      <c r="Q1491" s="742" t="s">
        <v>1198</v>
      </c>
      <c r="R1491" s="743"/>
      <c r="S1491" s="744"/>
      <c r="T1491" s="744"/>
      <c r="U1491" s="745">
        <v>0.18</v>
      </c>
      <c r="W1491" s="1060" t="s">
        <v>217</v>
      </c>
      <c r="X1491" s="1061"/>
      <c r="Y1491" s="1062"/>
      <c r="Z1491" s="1062"/>
      <c r="AA1491" s="1328">
        <v>0.21</v>
      </c>
      <c r="AC1491" s="1060" t="s">
        <v>218</v>
      </c>
      <c r="AD1491" s="1062"/>
      <c r="AE1491" s="1062"/>
      <c r="AF1491" s="1062"/>
      <c r="AG1491" s="1328">
        <v>0</v>
      </c>
      <c r="AI1491" s="1060" t="s">
        <v>1007</v>
      </c>
      <c r="AJ1491" s="1062"/>
      <c r="AK1491" s="1062"/>
      <c r="AL1491" s="1062"/>
      <c r="AM1491" s="1328">
        <v>0</v>
      </c>
      <c r="AO1491" s="1060" t="s">
        <v>297</v>
      </c>
      <c r="AP1491" s="1061"/>
      <c r="AQ1491" s="1062"/>
      <c r="AR1491" s="1066"/>
      <c r="AS1491" s="1328">
        <v>0</v>
      </c>
      <c r="AU1491" s="1060" t="s">
        <v>478</v>
      </c>
      <c r="AV1491" s="1062"/>
      <c r="AW1491" s="1062"/>
      <c r="AX1491" s="1062"/>
      <c r="AY1491" s="1328">
        <v>0</v>
      </c>
      <c r="BA1491" s="1921" t="s">
        <v>2411</v>
      </c>
      <c r="BB1491" s="1922"/>
      <c r="BC1491" s="1922"/>
      <c r="BD1491" s="1922"/>
      <c r="BE1491" s="1922"/>
    </row>
    <row r="1492" spans="5:57" x14ac:dyDescent="0.3">
      <c r="E1492" s="1496" t="s">
        <v>1012</v>
      </c>
      <c r="F1492" s="1497"/>
      <c r="G1492" s="1497"/>
      <c r="H1492" s="1498"/>
      <c r="I1492" s="1499">
        <v>0.25</v>
      </c>
      <c r="K1492" s="1312" t="s">
        <v>1178</v>
      </c>
      <c r="L1492" s="1313"/>
      <c r="M1492" s="1313"/>
      <c r="N1492" s="1314"/>
      <c r="O1492" s="1315">
        <v>0.27</v>
      </c>
      <c r="Q1492" s="742" t="s">
        <v>1021</v>
      </c>
      <c r="R1492" s="743"/>
      <c r="S1492" s="744"/>
      <c r="T1492" s="744"/>
      <c r="U1492" s="745">
        <v>0.25900000000000001</v>
      </c>
      <c r="W1492" s="1060" t="s">
        <v>278</v>
      </c>
      <c r="X1492" s="1061"/>
      <c r="Y1492" s="1062"/>
      <c r="Z1492" s="1062"/>
      <c r="AA1492" s="1328">
        <v>0</v>
      </c>
      <c r="AC1492" s="1060" t="s">
        <v>219</v>
      </c>
      <c r="AD1492" s="1062"/>
      <c r="AE1492" s="1062"/>
      <c r="AF1492" s="1062"/>
      <c r="AG1492" s="1328">
        <v>0</v>
      </c>
      <c r="AI1492" s="1060" t="s">
        <v>220</v>
      </c>
      <c r="AJ1492" s="1062"/>
      <c r="AK1492" s="1062"/>
      <c r="AL1492" s="1062"/>
      <c r="AM1492" s="1328">
        <v>0</v>
      </c>
      <c r="AO1492" s="1060" t="s">
        <v>298</v>
      </c>
      <c r="AP1492" s="1061"/>
      <c r="AQ1492" s="1062"/>
      <c r="AR1492" s="1066"/>
      <c r="AS1492" s="1328">
        <v>0.31999999284744263</v>
      </c>
      <c r="AU1492" s="1060" t="s">
        <v>300</v>
      </c>
      <c r="AV1492" s="1062"/>
      <c r="AW1492" s="1062"/>
      <c r="AX1492" s="1062"/>
      <c r="AY1492" s="1328">
        <v>0</v>
      </c>
      <c r="BA1492" s="1923"/>
      <c r="BB1492" s="1923"/>
      <c r="BC1492" s="1923"/>
      <c r="BD1492" s="1923"/>
      <c r="BE1492" s="1923"/>
    </row>
    <row r="1493" spans="5:57" x14ac:dyDescent="0.3">
      <c r="E1493" s="1496" t="s">
        <v>610</v>
      </c>
      <c r="F1493" s="1497"/>
      <c r="G1493" s="1497"/>
      <c r="H1493" s="1498"/>
      <c r="I1493" s="1499">
        <v>0.26</v>
      </c>
      <c r="K1493" s="1312" t="s">
        <v>2158</v>
      </c>
      <c r="L1493" s="1313"/>
      <c r="M1493" s="1313"/>
      <c r="N1493" s="1314"/>
      <c r="O1493" s="1315">
        <v>0.26600000000000001</v>
      </c>
      <c r="Q1493" s="742" t="s">
        <v>631</v>
      </c>
      <c r="R1493" s="743"/>
      <c r="S1493" s="744"/>
      <c r="T1493" s="744"/>
      <c r="U1493" s="745">
        <v>0.25900000000000001</v>
      </c>
      <c r="W1493" s="1060" t="s">
        <v>588</v>
      </c>
      <c r="X1493" s="1061"/>
      <c r="Y1493" s="1062"/>
      <c r="Z1493" s="1062"/>
      <c r="AA1493" s="1328">
        <v>0</v>
      </c>
      <c r="AC1493" s="1060" t="s">
        <v>421</v>
      </c>
      <c r="AD1493" s="1062"/>
      <c r="AE1493" s="1062"/>
      <c r="AF1493" s="1062"/>
      <c r="AG1493" s="1328">
        <v>0.18000000715255737</v>
      </c>
      <c r="AI1493" s="1060" t="s">
        <v>221</v>
      </c>
      <c r="AJ1493" s="1062"/>
      <c r="AK1493" s="1062"/>
      <c r="AL1493" s="1062"/>
      <c r="AM1493" s="1328">
        <v>0</v>
      </c>
      <c r="AO1493" s="1060" t="s">
        <v>54</v>
      </c>
      <c r="AP1493" s="1061"/>
      <c r="AQ1493" s="1062"/>
      <c r="AR1493" s="1066"/>
      <c r="AS1493" s="1328">
        <v>0.31999999284744263</v>
      </c>
      <c r="AU1493" s="1060" t="s">
        <v>301</v>
      </c>
      <c r="AV1493" s="1062"/>
      <c r="AW1493" s="1062"/>
      <c r="AX1493" s="1062"/>
      <c r="AY1493" s="1328">
        <v>0.36000001430511475</v>
      </c>
    </row>
    <row r="1494" spans="5:57" x14ac:dyDescent="0.3">
      <c r="E1494" s="1496" t="s">
        <v>1159</v>
      </c>
      <c r="F1494" s="1497"/>
      <c r="G1494" s="1497"/>
      <c r="H1494" s="1498"/>
      <c r="I1494" s="1499">
        <v>0.26</v>
      </c>
      <c r="K1494" s="1312" t="s">
        <v>1019</v>
      </c>
      <c r="L1494" s="1313"/>
      <c r="M1494" s="1313"/>
      <c r="N1494" s="1314"/>
      <c r="O1494" s="1315">
        <v>0.27300000000000002</v>
      </c>
      <c r="Q1494" s="742" t="s">
        <v>1203</v>
      </c>
      <c r="R1494" s="743"/>
      <c r="S1494" s="744"/>
      <c r="T1494" s="744"/>
      <c r="U1494" s="745">
        <v>0.25900000000000001</v>
      </c>
      <c r="W1494" s="1060" t="s">
        <v>386</v>
      </c>
      <c r="X1494" s="1061"/>
      <c r="Y1494" s="1062"/>
      <c r="Z1494" s="1062"/>
      <c r="AA1494" s="1328">
        <v>0.24</v>
      </c>
      <c r="AC1494" s="1060" t="s">
        <v>220</v>
      </c>
      <c r="AD1494" s="1062"/>
      <c r="AE1494" s="1062"/>
      <c r="AF1494" s="1062"/>
      <c r="AG1494" s="1328">
        <v>0</v>
      </c>
      <c r="AI1494" s="1060" t="s">
        <v>222</v>
      </c>
      <c r="AJ1494" s="1062"/>
      <c r="AK1494" s="1062"/>
      <c r="AL1494" s="1062"/>
      <c r="AM1494" s="1328">
        <v>0</v>
      </c>
      <c r="AO1494" s="1060" t="s">
        <v>478</v>
      </c>
      <c r="AP1494" s="1061"/>
      <c r="AQ1494" s="1062"/>
      <c r="AR1494" s="1066"/>
      <c r="AS1494" s="1328">
        <v>0</v>
      </c>
      <c r="AU1494" s="1060" t="s">
        <v>302</v>
      </c>
      <c r="AV1494" s="1062"/>
      <c r="AW1494" s="1062"/>
      <c r="AX1494" s="1062"/>
      <c r="AY1494" s="1328">
        <v>0</v>
      </c>
    </row>
    <row r="1495" spans="5:57" x14ac:dyDescent="0.3">
      <c r="E1495" s="1496" t="s">
        <v>609</v>
      </c>
      <c r="F1495" s="1497"/>
      <c r="G1495" s="1497"/>
      <c r="H1495" s="1498"/>
      <c r="I1495" s="1499">
        <v>0.25800000000000001</v>
      </c>
      <c r="K1495" s="1312" t="s">
        <v>1179</v>
      </c>
      <c r="L1495" s="1313"/>
      <c r="M1495" s="1313"/>
      <c r="N1495" s="1314"/>
      <c r="O1495" s="1315">
        <v>0.26900000000000002</v>
      </c>
      <c r="Q1495" s="742" t="s">
        <v>1205</v>
      </c>
      <c r="R1495" s="743"/>
      <c r="S1495" s="744"/>
      <c r="T1495" s="744"/>
      <c r="U1495" s="745">
        <v>0.25900000000000001</v>
      </c>
      <c r="W1495" s="1060" t="s">
        <v>337</v>
      </c>
      <c r="X1495" s="1061"/>
      <c r="Y1495" s="1062"/>
      <c r="Z1495" s="1062"/>
      <c r="AA1495" s="1328">
        <v>0.25</v>
      </c>
      <c r="AC1495" s="1060" t="s">
        <v>221</v>
      </c>
      <c r="AD1495" s="1062"/>
      <c r="AE1495" s="1062"/>
      <c r="AF1495" s="1062"/>
      <c r="AG1495" s="1328">
        <v>0</v>
      </c>
      <c r="AI1495" s="1060" t="s">
        <v>292</v>
      </c>
      <c r="AJ1495" s="1062"/>
      <c r="AK1495" s="1062"/>
      <c r="AL1495" s="1062"/>
      <c r="AM1495" s="1328">
        <v>0.37000000476837158</v>
      </c>
      <c r="AO1495" s="1060" t="s">
        <v>301</v>
      </c>
      <c r="AP1495" s="1061"/>
      <c r="AQ1495" s="1062"/>
      <c r="AR1495" s="1066"/>
      <c r="AS1495" s="1328">
        <v>0.36000001430511475</v>
      </c>
      <c r="AU1495" s="1060" t="s">
        <v>303</v>
      </c>
      <c r="AV1495" s="1062"/>
      <c r="AW1495" s="1062"/>
      <c r="AX1495" s="1062"/>
      <c r="AY1495" s="1328">
        <v>0.34000000357627869</v>
      </c>
    </row>
    <row r="1496" spans="5:57" x14ac:dyDescent="0.3">
      <c r="E1496" s="1496" t="s">
        <v>1161</v>
      </c>
      <c r="F1496" s="1497"/>
      <c r="G1496" s="1497"/>
      <c r="H1496" s="1498"/>
      <c r="I1496" s="1499">
        <v>0.25900000000000001</v>
      </c>
      <c r="K1496" s="1312" t="s">
        <v>1180</v>
      </c>
      <c r="L1496" s="1313"/>
      <c r="M1496" s="1313"/>
      <c r="N1496" s="1314"/>
      <c r="O1496" s="1315">
        <v>0.26700000000000002</v>
      </c>
      <c r="Q1496" s="742" t="s">
        <v>1207</v>
      </c>
      <c r="R1496" s="743"/>
      <c r="S1496" s="744"/>
      <c r="T1496" s="744"/>
      <c r="U1496" s="745">
        <v>0</v>
      </c>
      <c r="W1496" s="1060" t="s">
        <v>387</v>
      </c>
      <c r="X1496" s="1061"/>
      <c r="Y1496" s="1062"/>
      <c r="Z1496" s="1062"/>
      <c r="AA1496" s="1328">
        <v>0</v>
      </c>
      <c r="AC1496" s="1060" t="s">
        <v>393</v>
      </c>
      <c r="AD1496" s="1062"/>
      <c r="AE1496" s="1062"/>
      <c r="AF1496" s="1062"/>
      <c r="AG1496" s="1328">
        <v>0.28999999165534973</v>
      </c>
      <c r="AI1496" s="1060" t="s">
        <v>223</v>
      </c>
      <c r="AJ1496" s="1062"/>
      <c r="AK1496" s="1062"/>
      <c r="AL1496" s="1062"/>
      <c r="AM1496" s="1328">
        <v>0</v>
      </c>
      <c r="AO1496" s="1060" t="s">
        <v>358</v>
      </c>
      <c r="AP1496" s="1061"/>
      <c r="AQ1496" s="1062"/>
      <c r="AR1496" s="1066"/>
      <c r="AS1496" s="1328">
        <v>0.40999999642372131</v>
      </c>
      <c r="AU1496" s="1060" t="s">
        <v>58</v>
      </c>
      <c r="AV1496" s="1062"/>
      <c r="AW1496" s="1062"/>
      <c r="AX1496" s="1062"/>
      <c r="AY1496" s="1328">
        <v>0.28999999165534973</v>
      </c>
    </row>
    <row r="1497" spans="5:57" x14ac:dyDescent="0.3">
      <c r="E1497" s="1496" t="s">
        <v>1163</v>
      </c>
      <c r="F1497" s="1497"/>
      <c r="G1497" s="1497"/>
      <c r="H1497" s="1498"/>
      <c r="I1497" s="1499">
        <v>0.249</v>
      </c>
      <c r="K1497" s="1312" t="s">
        <v>622</v>
      </c>
      <c r="L1497" s="1313"/>
      <c r="M1497" s="1313"/>
      <c r="N1497" s="1314"/>
      <c r="O1497" s="1315">
        <v>0.223</v>
      </c>
      <c r="Q1497" s="742" t="s">
        <v>1210</v>
      </c>
      <c r="R1497" s="743"/>
      <c r="S1497" s="744"/>
      <c r="T1497" s="744"/>
      <c r="U1497" s="745">
        <v>0.25900000000000001</v>
      </c>
      <c r="W1497" s="1060" t="s">
        <v>589</v>
      </c>
      <c r="X1497" s="1061"/>
      <c r="Y1497" s="1062"/>
      <c r="Z1497" s="1062"/>
      <c r="AA1497" s="1328">
        <v>0.12</v>
      </c>
      <c r="AC1497" s="1060" t="s">
        <v>127</v>
      </c>
      <c r="AD1497" s="1062"/>
      <c r="AE1497" s="1062"/>
      <c r="AF1497" s="1062"/>
      <c r="AG1497" s="1328">
        <v>0</v>
      </c>
      <c r="AI1497" s="1060" t="s">
        <v>394</v>
      </c>
      <c r="AJ1497" s="1062"/>
      <c r="AK1497" s="1062"/>
      <c r="AL1497" s="1062"/>
      <c r="AM1497" s="1328">
        <v>0.40999999642372131</v>
      </c>
      <c r="AO1497" s="1060" t="s">
        <v>303</v>
      </c>
      <c r="AP1497" s="1061"/>
      <c r="AQ1497" s="1062"/>
      <c r="AR1497" s="1066"/>
      <c r="AS1497" s="1328">
        <v>0</v>
      </c>
      <c r="AU1497" s="1060" t="s">
        <v>59</v>
      </c>
      <c r="AV1497" s="1062"/>
      <c r="AW1497" s="1062"/>
      <c r="AX1497" s="1062"/>
      <c r="AY1497" s="1328">
        <v>0.28999999165534973</v>
      </c>
    </row>
    <row r="1498" spans="5:57" x14ac:dyDescent="0.3">
      <c r="E1498" s="1496" t="s">
        <v>1164</v>
      </c>
      <c r="F1498" s="1497"/>
      <c r="G1498" s="1497"/>
      <c r="H1498" s="1498"/>
      <c r="I1498" s="1499">
        <v>0.25900000000000001</v>
      </c>
      <c r="K1498" s="1312" t="s">
        <v>1190</v>
      </c>
      <c r="L1498" s="1313"/>
      <c r="M1498" s="1313"/>
      <c r="N1498" s="1314"/>
      <c r="O1498" s="1315">
        <v>0.26600000000000001</v>
      </c>
      <c r="Q1498" s="742" t="s">
        <v>1212</v>
      </c>
      <c r="R1498" s="743"/>
      <c r="S1498" s="744"/>
      <c r="T1498" s="744"/>
      <c r="U1498" s="745">
        <v>0.25900000000000001</v>
      </c>
      <c r="W1498" s="1060" t="s">
        <v>279</v>
      </c>
      <c r="X1498" s="1061"/>
      <c r="Y1498" s="1062"/>
      <c r="Z1498" s="1062"/>
      <c r="AA1498" s="1328">
        <v>0.21</v>
      </c>
      <c r="AC1498" s="1060" t="s">
        <v>459</v>
      </c>
      <c r="AD1498" s="1062"/>
      <c r="AE1498" s="1062"/>
      <c r="AF1498" s="1062"/>
      <c r="AG1498" s="1328">
        <v>0</v>
      </c>
      <c r="AI1498" s="1060" t="s">
        <v>67</v>
      </c>
      <c r="AJ1498" s="1062"/>
      <c r="AK1498" s="1062"/>
      <c r="AL1498" s="1062"/>
      <c r="AM1498" s="1328">
        <v>0</v>
      </c>
      <c r="AO1498" s="1060" t="s">
        <v>58</v>
      </c>
      <c r="AP1498" s="1061"/>
      <c r="AQ1498" s="1062"/>
      <c r="AR1498" s="1066"/>
      <c r="AS1498" s="1328">
        <v>0.34999999403953552</v>
      </c>
      <c r="AU1498" s="1060" t="s">
        <v>304</v>
      </c>
      <c r="AV1498" s="1062"/>
      <c r="AW1498" s="1062"/>
      <c r="AX1498" s="1062"/>
      <c r="AY1498" s="1328">
        <v>0</v>
      </c>
    </row>
    <row r="1499" spans="5:57" x14ac:dyDescent="0.3">
      <c r="E1499" s="1496" t="s">
        <v>1165</v>
      </c>
      <c r="F1499" s="1497"/>
      <c r="G1499" s="1497"/>
      <c r="H1499" s="1498"/>
      <c r="I1499" s="1499">
        <v>0.25800000000000001</v>
      </c>
      <c r="K1499" s="1312" t="s">
        <v>2160</v>
      </c>
      <c r="L1499" s="1313"/>
      <c r="M1499" s="1313"/>
      <c r="N1499" s="1314"/>
      <c r="O1499" s="1315">
        <v>0</v>
      </c>
      <c r="Q1499" s="742" t="s">
        <v>1213</v>
      </c>
      <c r="R1499" s="743"/>
      <c r="S1499" s="744"/>
      <c r="T1499" s="744"/>
      <c r="U1499" s="745">
        <v>0.252</v>
      </c>
      <c r="W1499" s="1060" t="s">
        <v>338</v>
      </c>
      <c r="X1499" s="1061"/>
      <c r="Y1499" s="1062"/>
      <c r="Z1499" s="1062"/>
      <c r="AA1499" s="1328">
        <v>0.22</v>
      </c>
      <c r="AC1499" s="1060" t="s">
        <v>440</v>
      </c>
      <c r="AD1499" s="1062"/>
      <c r="AE1499" s="1062"/>
      <c r="AF1499" s="1062"/>
      <c r="AG1499" s="1328">
        <v>0</v>
      </c>
      <c r="AI1499" s="1060" t="s">
        <v>798</v>
      </c>
      <c r="AJ1499" s="1062"/>
      <c r="AK1499" s="1062"/>
      <c r="AL1499" s="1062"/>
      <c r="AM1499" s="1328">
        <v>0.37999999523162842</v>
      </c>
      <c r="AO1499" s="1060" t="s">
        <v>339</v>
      </c>
      <c r="AP1499" s="1061"/>
      <c r="AQ1499" s="1062"/>
      <c r="AR1499" s="1066"/>
      <c r="AS1499" s="1328">
        <v>0</v>
      </c>
      <c r="AU1499" s="1060" t="s">
        <v>63</v>
      </c>
      <c r="AV1499" s="1062"/>
      <c r="AW1499" s="1062"/>
      <c r="AX1499" s="1062"/>
      <c r="AY1499" s="1328">
        <v>0</v>
      </c>
    </row>
    <row r="1500" spans="5:57" x14ac:dyDescent="0.3">
      <c r="E1500" s="1496" t="s">
        <v>1168</v>
      </c>
      <c r="F1500" s="1497"/>
      <c r="G1500" s="1497"/>
      <c r="H1500" s="1498"/>
      <c r="I1500" s="1499">
        <v>0</v>
      </c>
      <c r="K1500" s="1312" t="s">
        <v>453</v>
      </c>
      <c r="L1500" s="1313"/>
      <c r="M1500" s="1313"/>
      <c r="N1500" s="1314"/>
      <c r="O1500" s="1315">
        <v>0.27100000000000002</v>
      </c>
      <c r="Q1500" s="742" t="s">
        <v>1214</v>
      </c>
      <c r="R1500" s="743"/>
      <c r="S1500" s="744"/>
      <c r="T1500" s="744"/>
      <c r="U1500" s="745">
        <v>0.254</v>
      </c>
      <c r="W1500" s="1060" t="s">
        <v>281</v>
      </c>
      <c r="X1500" s="1061"/>
      <c r="Y1500" s="1062"/>
      <c r="Z1500" s="1062"/>
      <c r="AA1500" s="1328">
        <v>0.23</v>
      </c>
      <c r="AC1500" s="1060" t="s">
        <v>441</v>
      </c>
      <c r="AD1500" s="1062"/>
      <c r="AE1500" s="1062"/>
      <c r="AF1500" s="1062"/>
      <c r="AG1500" s="1328">
        <v>0</v>
      </c>
      <c r="AI1500" s="1060" t="s">
        <v>128</v>
      </c>
      <c r="AJ1500" s="1062"/>
      <c r="AK1500" s="1062"/>
      <c r="AL1500" s="1062"/>
      <c r="AM1500" s="1328">
        <v>0</v>
      </c>
      <c r="AO1500" s="1060" t="s">
        <v>59</v>
      </c>
      <c r="AP1500" s="1061"/>
      <c r="AQ1500" s="1062"/>
      <c r="AR1500" s="1066"/>
      <c r="AS1500" s="1328">
        <v>0.38999998569488525</v>
      </c>
      <c r="AU1500" s="1060" t="s">
        <v>64</v>
      </c>
      <c r="AV1500" s="1062"/>
      <c r="AW1500" s="1062"/>
      <c r="AX1500" s="1062"/>
      <c r="AY1500" s="1328">
        <v>0</v>
      </c>
    </row>
    <row r="1501" spans="5:57" x14ac:dyDescent="0.3">
      <c r="E1501" s="1496" t="s">
        <v>612</v>
      </c>
      <c r="F1501" s="1497"/>
      <c r="G1501" s="1497"/>
      <c r="H1501" s="1498"/>
      <c r="I1501" s="1499">
        <v>0.26</v>
      </c>
      <c r="K1501" s="1312" t="s">
        <v>2161</v>
      </c>
      <c r="L1501" s="1313"/>
      <c r="M1501" s="1313"/>
      <c r="N1501" s="1314"/>
      <c r="O1501" s="1315">
        <v>0.27300000000000002</v>
      </c>
      <c r="Q1501" s="742" t="s">
        <v>1215</v>
      </c>
      <c r="R1501" s="743"/>
      <c r="S1501" s="744"/>
      <c r="T1501" s="744"/>
      <c r="U1501" s="745">
        <v>0.25900000000000001</v>
      </c>
      <c r="W1501" s="1060" t="s">
        <v>439</v>
      </c>
      <c r="X1501" s="1061"/>
      <c r="Y1501" s="1062"/>
      <c r="Z1501" s="1062"/>
      <c r="AA1501" s="1328">
        <v>0</v>
      </c>
      <c r="AC1501" s="1060" t="s">
        <v>442</v>
      </c>
      <c r="AD1501" s="1062"/>
      <c r="AE1501" s="1062"/>
      <c r="AF1501" s="1062"/>
      <c r="AG1501" s="1328">
        <v>0</v>
      </c>
      <c r="AI1501" s="1060" t="s">
        <v>129</v>
      </c>
      <c r="AJ1501" s="1062"/>
      <c r="AK1501" s="1062"/>
      <c r="AL1501" s="1062"/>
      <c r="AM1501" s="1328">
        <v>0.15999999642372131</v>
      </c>
      <c r="AO1501" s="1060" t="s">
        <v>304</v>
      </c>
      <c r="AP1501" s="1061"/>
      <c r="AQ1501" s="1062"/>
      <c r="AR1501" s="1066"/>
      <c r="AS1501" s="1328">
        <v>0</v>
      </c>
      <c r="AU1501" s="1060" t="s">
        <v>305</v>
      </c>
      <c r="AV1501" s="1062"/>
      <c r="AW1501" s="1062"/>
      <c r="AX1501" s="1062"/>
      <c r="AY1501" s="1328">
        <v>7.0000000298023224E-2</v>
      </c>
    </row>
    <row r="1502" spans="5:57" x14ac:dyDescent="0.3">
      <c r="E1502" s="1496" t="s">
        <v>2156</v>
      </c>
      <c r="F1502" s="1497"/>
      <c r="G1502" s="1497"/>
      <c r="H1502" s="1498"/>
      <c r="I1502" s="1499">
        <v>0.254</v>
      </c>
      <c r="K1502" s="1312" t="s">
        <v>1192</v>
      </c>
      <c r="L1502" s="1313"/>
      <c r="M1502" s="1313"/>
      <c r="N1502" s="1314"/>
      <c r="O1502" s="1315">
        <v>0</v>
      </c>
      <c r="Q1502" s="742" t="s">
        <v>1216</v>
      </c>
      <c r="R1502" s="743"/>
      <c r="S1502" s="744"/>
      <c r="T1502" s="744"/>
      <c r="U1502" s="745">
        <v>0.25900000000000001</v>
      </c>
      <c r="W1502" s="1060" t="s">
        <v>487</v>
      </c>
      <c r="X1502" s="1061"/>
      <c r="Y1502" s="1062"/>
      <c r="Z1502" s="1062"/>
      <c r="AA1502" s="1328">
        <v>0</v>
      </c>
      <c r="AC1502" s="1060" t="s">
        <v>501</v>
      </c>
      <c r="AD1502" s="1062"/>
      <c r="AE1502" s="1062"/>
      <c r="AF1502" s="1062"/>
      <c r="AG1502" s="1328">
        <v>0.23999999463558197</v>
      </c>
      <c r="AI1502" s="1060" t="s">
        <v>293</v>
      </c>
      <c r="AJ1502" s="1062"/>
      <c r="AK1502" s="1062"/>
      <c r="AL1502" s="1062"/>
      <c r="AM1502" s="1328">
        <v>0</v>
      </c>
      <c r="AO1502" s="1060" t="s">
        <v>63</v>
      </c>
      <c r="AP1502" s="1061"/>
      <c r="AQ1502" s="1062"/>
      <c r="AR1502" s="1066"/>
      <c r="AS1502" s="1328">
        <v>0</v>
      </c>
      <c r="AU1502" s="1060" t="s">
        <v>306</v>
      </c>
      <c r="AV1502" s="1062"/>
      <c r="AW1502" s="1062"/>
      <c r="AX1502" s="1062"/>
      <c r="AY1502" s="1328">
        <v>0.31999999284744263</v>
      </c>
    </row>
    <row r="1503" spans="5:57" x14ac:dyDescent="0.3">
      <c r="E1503" s="1496" t="s">
        <v>447</v>
      </c>
      <c r="F1503" s="1497"/>
      <c r="G1503" s="1497"/>
      <c r="H1503" s="1498"/>
      <c r="I1503" s="1499">
        <v>0.254</v>
      </c>
      <c r="K1503" s="1312" t="s">
        <v>1193</v>
      </c>
      <c r="L1503" s="1313"/>
      <c r="M1503" s="1313"/>
      <c r="N1503" s="1314"/>
      <c r="O1503" s="1315">
        <v>0.27100000000000002</v>
      </c>
      <c r="Q1503" s="742" t="s">
        <v>1217</v>
      </c>
      <c r="R1503" s="743"/>
      <c r="S1503" s="744"/>
      <c r="T1503" s="744"/>
      <c r="U1503" s="745">
        <v>0.25800000000000001</v>
      </c>
      <c r="W1503" s="1060" t="s">
        <v>480</v>
      </c>
      <c r="X1503" s="1061"/>
      <c r="Y1503" s="1062"/>
      <c r="Z1503" s="1062"/>
      <c r="AA1503" s="1328">
        <v>0</v>
      </c>
      <c r="AC1503" s="1060" t="s">
        <v>460</v>
      </c>
      <c r="AD1503" s="1062"/>
      <c r="AE1503" s="1062"/>
      <c r="AF1503" s="1062"/>
      <c r="AG1503" s="1328">
        <v>0</v>
      </c>
      <c r="AI1503" s="1060" t="s">
        <v>1008</v>
      </c>
      <c r="AJ1503" s="1062"/>
      <c r="AK1503" s="1062"/>
      <c r="AL1503" s="1062"/>
      <c r="AM1503" s="1328">
        <v>0.25</v>
      </c>
      <c r="AO1503" s="1060" t="s">
        <v>64</v>
      </c>
      <c r="AP1503" s="1061"/>
      <c r="AQ1503" s="1062"/>
      <c r="AR1503" s="1066"/>
      <c r="AS1503" s="1328">
        <v>0</v>
      </c>
      <c r="AU1503" s="1060" t="s">
        <v>484</v>
      </c>
      <c r="AV1503" s="1062"/>
      <c r="AW1503" s="1062"/>
      <c r="AX1503" s="1062"/>
      <c r="AY1503" s="1328">
        <v>0</v>
      </c>
    </row>
    <row r="1504" spans="5:57" x14ac:dyDescent="0.3">
      <c r="E1504" s="1496" t="s">
        <v>614</v>
      </c>
      <c r="F1504" s="1497"/>
      <c r="G1504" s="1497"/>
      <c r="H1504" s="1498"/>
      <c r="I1504" s="1499">
        <v>0</v>
      </c>
      <c r="K1504" s="1312" t="s">
        <v>1196</v>
      </c>
      <c r="L1504" s="1313"/>
      <c r="M1504" s="1313"/>
      <c r="N1504" s="1314"/>
      <c r="O1504" s="1315">
        <v>0.26800000000000002</v>
      </c>
      <c r="Q1504" s="742" t="s">
        <v>1224</v>
      </c>
      <c r="R1504" s="743"/>
      <c r="S1504" s="744"/>
      <c r="T1504" s="744"/>
      <c r="U1504" s="745">
        <v>0.20100000000000001</v>
      </c>
      <c r="W1504" s="1060" t="s">
        <v>490</v>
      </c>
      <c r="X1504" s="1061"/>
      <c r="Y1504" s="1062"/>
      <c r="Z1504" s="1062"/>
      <c r="AA1504" s="1328">
        <v>0</v>
      </c>
      <c r="AC1504" s="1060" t="s">
        <v>223</v>
      </c>
      <c r="AD1504" s="1062"/>
      <c r="AE1504" s="1062"/>
      <c r="AF1504" s="1062"/>
      <c r="AG1504" s="1328">
        <v>0</v>
      </c>
      <c r="AI1504" s="1060" t="s">
        <v>224</v>
      </c>
      <c r="AJ1504" s="1062"/>
      <c r="AK1504" s="1062"/>
      <c r="AL1504" s="1062"/>
      <c r="AM1504" s="1328">
        <v>0.20000000298023224</v>
      </c>
      <c r="AO1504" s="1060" t="s">
        <v>305</v>
      </c>
      <c r="AP1504" s="1061"/>
      <c r="AQ1504" s="1062"/>
      <c r="AR1504" s="1066"/>
      <c r="AS1504" s="1328">
        <v>0</v>
      </c>
      <c r="AU1504" s="1060" t="s">
        <v>131</v>
      </c>
      <c r="AV1504" s="1062"/>
      <c r="AW1504" s="1062"/>
      <c r="AX1504" s="1062"/>
      <c r="AY1504" s="1328">
        <v>0</v>
      </c>
    </row>
    <row r="1505" spans="5:51" x14ac:dyDescent="0.3">
      <c r="E1505" s="1496" t="s">
        <v>1015</v>
      </c>
      <c r="F1505" s="1497"/>
      <c r="G1505" s="1497"/>
      <c r="H1505" s="1498"/>
      <c r="I1505" s="1499">
        <v>0.222</v>
      </c>
      <c r="K1505" s="1312" t="s">
        <v>1198</v>
      </c>
      <c r="L1505" s="1313"/>
      <c r="M1505" s="1313"/>
      <c r="N1505" s="1314"/>
      <c r="O1505" s="1315">
        <v>0.27200000000000002</v>
      </c>
      <c r="Q1505" s="742" t="s">
        <v>1226</v>
      </c>
      <c r="R1505" s="743"/>
      <c r="S1505" s="744"/>
      <c r="T1505" s="744"/>
      <c r="U1505" s="745">
        <v>0</v>
      </c>
      <c r="W1505" s="1060" t="s">
        <v>389</v>
      </c>
      <c r="X1505" s="1061"/>
      <c r="Y1505" s="1062"/>
      <c r="Z1505" s="1062"/>
      <c r="AA1505" s="1328">
        <v>0.23</v>
      </c>
      <c r="AC1505" s="1060" t="s">
        <v>67</v>
      </c>
      <c r="AD1505" s="1062"/>
      <c r="AE1505" s="1062"/>
      <c r="AF1505" s="1062"/>
      <c r="AG1505" s="1328">
        <v>0</v>
      </c>
      <c r="AI1505" s="1060" t="s">
        <v>294</v>
      </c>
      <c r="AJ1505" s="1062"/>
      <c r="AK1505" s="1062"/>
      <c r="AL1505" s="1062"/>
      <c r="AM1505" s="1328">
        <v>0.40999999642372131</v>
      </c>
      <c r="AO1505" s="1060" t="s">
        <v>359</v>
      </c>
      <c r="AP1505" s="1061"/>
      <c r="AQ1505" s="1062"/>
      <c r="AR1505" s="1066"/>
      <c r="AS1505" s="1328">
        <v>0</v>
      </c>
      <c r="AU1505" s="1060" t="s">
        <v>307</v>
      </c>
      <c r="AV1505" s="1062"/>
      <c r="AW1505" s="1062"/>
      <c r="AX1505" s="1062"/>
      <c r="AY1505" s="1328">
        <v>0</v>
      </c>
    </row>
    <row r="1506" spans="5:51" x14ac:dyDescent="0.3">
      <c r="E1506" s="1496" t="s">
        <v>307</v>
      </c>
      <c r="F1506" s="1497"/>
      <c r="G1506" s="1497"/>
      <c r="H1506" s="1498"/>
      <c r="I1506" s="1499">
        <v>0.26</v>
      </c>
      <c r="K1506" s="1312" t="s">
        <v>2162</v>
      </c>
      <c r="L1506" s="1313"/>
      <c r="M1506" s="1313"/>
      <c r="N1506" s="1314"/>
      <c r="O1506" s="1315">
        <v>0</v>
      </c>
      <c r="Q1506" s="742" t="s">
        <v>1227</v>
      </c>
      <c r="R1506" s="743"/>
      <c r="S1506" s="744"/>
      <c r="T1506" s="744"/>
      <c r="U1506" s="745">
        <v>0</v>
      </c>
      <c r="W1506" s="1060" t="s">
        <v>590</v>
      </c>
      <c r="X1506" s="1061"/>
      <c r="Y1506" s="1062"/>
      <c r="Z1506" s="1062"/>
      <c r="AA1506" s="1328">
        <v>0</v>
      </c>
      <c r="AC1506" s="1060" t="s">
        <v>357</v>
      </c>
      <c r="AD1506" s="1062"/>
      <c r="AE1506" s="1062"/>
      <c r="AF1506" s="1062"/>
      <c r="AG1506" s="1328">
        <v>0.27000001072883606</v>
      </c>
      <c r="AI1506" s="1060" t="s">
        <v>1009</v>
      </c>
      <c r="AJ1506" s="1062"/>
      <c r="AK1506" s="1062"/>
      <c r="AL1506" s="1062"/>
      <c r="AM1506" s="1328">
        <v>0</v>
      </c>
      <c r="AO1506" s="1060" t="s">
        <v>131</v>
      </c>
      <c r="AP1506" s="1061"/>
      <c r="AQ1506" s="1062"/>
      <c r="AR1506" s="1066"/>
      <c r="AS1506" s="1328">
        <v>0</v>
      </c>
      <c r="AU1506" s="1060" t="s">
        <v>66</v>
      </c>
      <c r="AV1506" s="1062"/>
      <c r="AW1506" s="1062"/>
      <c r="AX1506" s="1062"/>
      <c r="AY1506" s="1328">
        <v>0</v>
      </c>
    </row>
    <row r="1507" spans="5:51" x14ac:dyDescent="0.3">
      <c r="E1507" s="1496" t="s">
        <v>1174</v>
      </c>
      <c r="F1507" s="1497"/>
      <c r="G1507" s="1497"/>
      <c r="H1507" s="1498"/>
      <c r="I1507" s="1499">
        <v>0</v>
      </c>
      <c r="K1507" s="1312" t="s">
        <v>1021</v>
      </c>
      <c r="L1507" s="1313"/>
      <c r="M1507" s="1313"/>
      <c r="N1507" s="1314"/>
      <c r="O1507" s="1315">
        <v>0.25</v>
      </c>
      <c r="Q1507" s="742" t="s">
        <v>1228</v>
      </c>
      <c r="R1507" s="743"/>
      <c r="S1507" s="744"/>
      <c r="T1507" s="744"/>
      <c r="U1507" s="745">
        <v>0.25900000000000001</v>
      </c>
      <c r="W1507" s="1060" t="s">
        <v>282</v>
      </c>
      <c r="X1507" s="1061"/>
      <c r="Y1507" s="1062"/>
      <c r="Z1507" s="1062"/>
      <c r="AA1507" s="1328">
        <v>0</v>
      </c>
      <c r="AC1507" s="1060" t="s">
        <v>128</v>
      </c>
      <c r="AD1507" s="1062"/>
      <c r="AE1507" s="1062"/>
      <c r="AF1507" s="1062"/>
      <c r="AG1507" s="1328">
        <v>0.31000000238418579</v>
      </c>
      <c r="AI1507" s="1060" t="s">
        <v>225</v>
      </c>
      <c r="AJ1507" s="1062"/>
      <c r="AK1507" s="1062"/>
      <c r="AL1507" s="1062"/>
      <c r="AM1507" s="1328">
        <v>0</v>
      </c>
      <c r="AO1507" s="1060" t="s">
        <v>307</v>
      </c>
      <c r="AP1507" s="1061"/>
      <c r="AQ1507" s="1062"/>
      <c r="AR1507" s="1066"/>
      <c r="AS1507" s="1328">
        <v>0</v>
      </c>
      <c r="AU1507" s="1060" t="s">
        <v>197</v>
      </c>
      <c r="AV1507" s="1062"/>
      <c r="AW1507" s="1062"/>
      <c r="AX1507" s="1062"/>
      <c r="AY1507" s="1328">
        <v>0.15000000596046448</v>
      </c>
    </row>
    <row r="1508" spans="5:51" x14ac:dyDescent="0.3">
      <c r="E1508" s="1496" t="s">
        <v>197</v>
      </c>
      <c r="F1508" s="1497"/>
      <c r="G1508" s="1497"/>
      <c r="H1508" s="1498"/>
      <c r="I1508" s="1499">
        <v>0.24099999999999999</v>
      </c>
      <c r="K1508" s="1312" t="s">
        <v>631</v>
      </c>
      <c r="L1508" s="1313"/>
      <c r="M1508" s="1313"/>
      <c r="N1508" s="1314"/>
      <c r="O1508" s="1315">
        <v>0.27300000000000002</v>
      </c>
      <c r="Q1508" s="742" t="s">
        <v>1229</v>
      </c>
      <c r="R1508" s="743"/>
      <c r="S1508" s="744"/>
      <c r="T1508" s="744"/>
      <c r="U1508" s="745">
        <v>0.25900000000000001</v>
      </c>
      <c r="W1508" s="1060" t="s">
        <v>284</v>
      </c>
      <c r="X1508" s="1061"/>
      <c r="Y1508" s="1062"/>
      <c r="Z1508" s="1062"/>
      <c r="AA1508" s="1328">
        <v>0</v>
      </c>
      <c r="AC1508" s="1060" t="s">
        <v>461</v>
      </c>
      <c r="AD1508" s="1062"/>
      <c r="AE1508" s="1062"/>
      <c r="AF1508" s="1062"/>
      <c r="AG1508" s="1328">
        <v>0</v>
      </c>
      <c r="AI1508" s="1060" t="s">
        <v>295</v>
      </c>
      <c r="AJ1508" s="1062"/>
      <c r="AK1508" s="1062"/>
      <c r="AL1508" s="1062"/>
      <c r="AM1508" s="1328">
        <v>0.40999999642372131</v>
      </c>
      <c r="AO1508" s="1060" t="s">
        <v>66</v>
      </c>
      <c r="AP1508" s="1061"/>
      <c r="AQ1508" s="1062"/>
      <c r="AR1508" s="1066"/>
      <c r="AS1508" s="1328">
        <v>0</v>
      </c>
      <c r="AU1508" s="1060" t="s">
        <v>360</v>
      </c>
      <c r="AV1508" s="1062"/>
      <c r="AW1508" s="1062"/>
      <c r="AX1508" s="1062"/>
      <c r="AY1508" s="1328">
        <v>0.10999999940395355</v>
      </c>
    </row>
    <row r="1509" spans="5:51" x14ac:dyDescent="0.3">
      <c r="E1509" s="1496" t="s">
        <v>405</v>
      </c>
      <c r="F1509" s="1497"/>
      <c r="G1509" s="1497"/>
      <c r="H1509" s="1498"/>
      <c r="I1509" s="1499">
        <v>0</v>
      </c>
      <c r="K1509" s="1312" t="s">
        <v>1203</v>
      </c>
      <c r="L1509" s="1313"/>
      <c r="M1509" s="1313"/>
      <c r="N1509" s="1314"/>
      <c r="O1509" s="1315">
        <v>0.27300000000000002</v>
      </c>
      <c r="Q1509" s="742" t="s">
        <v>1230</v>
      </c>
      <c r="R1509" s="743"/>
      <c r="S1509" s="744"/>
      <c r="T1509" s="744"/>
      <c r="U1509" s="745">
        <v>0.25900000000000001</v>
      </c>
      <c r="W1509" s="1060" t="s">
        <v>285</v>
      </c>
      <c r="X1509" s="1061"/>
      <c r="Y1509" s="1062"/>
      <c r="Z1509" s="1062"/>
      <c r="AA1509" s="1328">
        <v>0</v>
      </c>
      <c r="AC1509" s="1060" t="s">
        <v>443</v>
      </c>
      <c r="AD1509" s="1062"/>
      <c r="AE1509" s="1062"/>
      <c r="AF1509" s="1062"/>
      <c r="AG1509" s="1328">
        <v>0</v>
      </c>
      <c r="AI1509" s="1060" t="s">
        <v>395</v>
      </c>
      <c r="AJ1509" s="1062"/>
      <c r="AK1509" s="1062"/>
      <c r="AL1509" s="1062"/>
      <c r="AM1509" s="1328">
        <v>0</v>
      </c>
      <c r="AO1509" s="1060" t="s">
        <v>197</v>
      </c>
      <c r="AP1509" s="1061"/>
      <c r="AQ1509" s="1062"/>
      <c r="AR1509" s="1066"/>
      <c r="AS1509" s="1328">
        <v>0.2800000011920929</v>
      </c>
      <c r="AU1509" s="1060" t="s">
        <v>227</v>
      </c>
      <c r="AV1509" s="1062"/>
      <c r="AW1509" s="1062"/>
      <c r="AX1509" s="1062"/>
      <c r="AY1509" s="1328">
        <v>0</v>
      </c>
    </row>
    <row r="1510" spans="5:51" x14ac:dyDescent="0.3">
      <c r="E1510" s="1496" t="s">
        <v>1176</v>
      </c>
      <c r="F1510" s="1497"/>
      <c r="G1510" s="1497"/>
      <c r="H1510" s="1498"/>
      <c r="I1510" s="1499">
        <v>0.252</v>
      </c>
      <c r="K1510" s="1312" t="s">
        <v>1205</v>
      </c>
      <c r="L1510" s="1313"/>
      <c r="M1510" s="1313"/>
      <c r="N1510" s="1314"/>
      <c r="O1510" s="1315">
        <v>0.26900000000000002</v>
      </c>
      <c r="Q1510" s="742" t="s">
        <v>1231</v>
      </c>
      <c r="R1510" s="743"/>
      <c r="S1510" s="744"/>
      <c r="T1510" s="744"/>
      <c r="U1510" s="745">
        <v>0.23300000000000001</v>
      </c>
      <c r="W1510" s="1060" t="s">
        <v>286</v>
      </c>
      <c r="X1510" s="1061"/>
      <c r="Y1510" s="1062"/>
      <c r="Z1510" s="1062"/>
      <c r="AA1510" s="1328">
        <v>0</v>
      </c>
      <c r="AC1510" s="1060" t="s">
        <v>129</v>
      </c>
      <c r="AD1510" s="1062"/>
      <c r="AE1510" s="1062"/>
      <c r="AF1510" s="1062"/>
      <c r="AG1510" s="1328">
        <v>0.25999999046325684</v>
      </c>
      <c r="AI1510" s="1060" t="s">
        <v>396</v>
      </c>
      <c r="AJ1510" s="1062"/>
      <c r="AK1510" s="1062"/>
      <c r="AL1510" s="1062"/>
      <c r="AM1510" s="1328">
        <v>0</v>
      </c>
      <c r="AO1510" s="1060" t="s">
        <v>340</v>
      </c>
      <c r="AP1510" s="1061"/>
      <c r="AQ1510" s="1062"/>
      <c r="AR1510" s="1066"/>
      <c r="AS1510" s="1328">
        <v>0</v>
      </c>
      <c r="AU1510" s="1060" t="s">
        <v>347</v>
      </c>
      <c r="AV1510" s="1062"/>
      <c r="AW1510" s="1062"/>
      <c r="AX1510" s="1062"/>
      <c r="AY1510" s="1328">
        <v>0.36000001430511475</v>
      </c>
    </row>
    <row r="1511" spans="5:51" x14ac:dyDescent="0.3">
      <c r="E1511" s="1496" t="s">
        <v>1177</v>
      </c>
      <c r="F1511" s="1497"/>
      <c r="G1511" s="1497"/>
      <c r="H1511" s="1498"/>
      <c r="I1511" s="1499">
        <v>0.23300000000000001</v>
      </c>
      <c r="K1511" s="1312" t="s">
        <v>1207</v>
      </c>
      <c r="L1511" s="1313"/>
      <c r="M1511" s="1313"/>
      <c r="N1511" s="1314"/>
      <c r="O1511" s="1315">
        <v>0</v>
      </c>
      <c r="Q1511" s="742" t="s">
        <v>1232</v>
      </c>
      <c r="R1511" s="743"/>
      <c r="S1511" s="744"/>
      <c r="T1511" s="744"/>
      <c r="U1511" s="745">
        <v>0</v>
      </c>
      <c r="W1511" s="1060" t="s">
        <v>591</v>
      </c>
      <c r="X1511" s="1061"/>
      <c r="Y1511" s="1062"/>
      <c r="Z1511" s="1062"/>
      <c r="AA1511" s="1328">
        <v>0.17</v>
      </c>
      <c r="AC1511" s="1060" t="s">
        <v>462</v>
      </c>
      <c r="AD1511" s="1062"/>
      <c r="AE1511" s="1062"/>
      <c r="AF1511" s="1062"/>
      <c r="AG1511" s="1328">
        <v>0</v>
      </c>
      <c r="AI1511" s="1060" t="s">
        <v>226</v>
      </c>
      <c r="AJ1511" s="1062"/>
      <c r="AK1511" s="1062"/>
      <c r="AL1511" s="1062"/>
      <c r="AM1511" s="1328">
        <v>0.2800000011920929</v>
      </c>
      <c r="AO1511" s="1060" t="s">
        <v>360</v>
      </c>
      <c r="AP1511" s="1061"/>
      <c r="AQ1511" s="1062"/>
      <c r="AR1511" s="1066"/>
      <c r="AS1511" s="1328">
        <v>0.23000000417232513</v>
      </c>
      <c r="AU1511" s="1060" t="s">
        <v>53</v>
      </c>
      <c r="AV1511" s="1062"/>
      <c r="AW1511" s="1062"/>
      <c r="AX1511" s="1062"/>
      <c r="AY1511" s="1328">
        <v>0</v>
      </c>
    </row>
    <row r="1512" spans="5:51" x14ac:dyDescent="0.3">
      <c r="E1512" s="1496" t="s">
        <v>1178</v>
      </c>
      <c r="F1512" s="1497"/>
      <c r="G1512" s="1497"/>
      <c r="H1512" s="1498"/>
      <c r="I1512" s="1499">
        <v>0.25700000000000001</v>
      </c>
      <c r="K1512" s="1312" t="s">
        <v>1208</v>
      </c>
      <c r="L1512" s="1313"/>
      <c r="M1512" s="1313"/>
      <c r="N1512" s="1314"/>
      <c r="O1512" s="1315">
        <v>0.27200000000000002</v>
      </c>
      <c r="Q1512" s="742" t="s">
        <v>1235</v>
      </c>
      <c r="R1512" s="743"/>
      <c r="S1512" s="744"/>
      <c r="T1512" s="744"/>
      <c r="U1512" s="745">
        <v>0.25900000000000001</v>
      </c>
      <c r="W1512" s="1060" t="s">
        <v>288</v>
      </c>
      <c r="X1512" s="1061"/>
      <c r="Y1512" s="1062"/>
      <c r="Z1512" s="1062"/>
      <c r="AA1512" s="1328">
        <v>0</v>
      </c>
      <c r="AC1512" s="1060" t="s">
        <v>225</v>
      </c>
      <c r="AD1512" s="1062"/>
      <c r="AE1512" s="1062"/>
      <c r="AF1512" s="1062"/>
      <c r="AG1512" s="1328">
        <v>0</v>
      </c>
      <c r="AI1512" s="1060" t="s">
        <v>397</v>
      </c>
      <c r="AJ1512" s="1062"/>
      <c r="AK1512" s="1062"/>
      <c r="AL1512" s="1062"/>
      <c r="AM1512" s="1328">
        <v>0</v>
      </c>
      <c r="AO1512" s="1060" t="s">
        <v>227</v>
      </c>
      <c r="AP1512" s="1061"/>
      <c r="AQ1512" s="1062"/>
      <c r="AR1512" s="1066"/>
      <c r="AS1512" s="1328">
        <v>9.9999997764825821E-3</v>
      </c>
      <c r="AU1512" s="1060" t="s">
        <v>308</v>
      </c>
      <c r="AV1512" s="1062"/>
      <c r="AW1512" s="1062"/>
      <c r="AX1512" s="1062"/>
      <c r="AY1512" s="1328">
        <v>0.28999999165534973</v>
      </c>
    </row>
    <row r="1513" spans="5:51" x14ac:dyDescent="0.3">
      <c r="E1513" s="1496" t="s">
        <v>2158</v>
      </c>
      <c r="F1513" s="1497"/>
      <c r="G1513" s="1497"/>
      <c r="H1513" s="1498"/>
      <c r="I1513" s="1499">
        <v>0.23400000000000001</v>
      </c>
      <c r="K1513" s="1312" t="s">
        <v>1209</v>
      </c>
      <c r="L1513" s="1313"/>
      <c r="M1513" s="1313"/>
      <c r="N1513" s="1314"/>
      <c r="O1513" s="1315">
        <v>0.112</v>
      </c>
      <c r="Q1513" s="742" t="s">
        <v>1236</v>
      </c>
      <c r="R1513" s="743"/>
      <c r="S1513" s="744"/>
      <c r="T1513" s="744"/>
      <c r="U1513" s="745">
        <v>0.25800000000000001</v>
      </c>
      <c r="W1513" s="1060" t="s">
        <v>592</v>
      </c>
      <c r="X1513" s="1061"/>
      <c r="Y1513" s="1062"/>
      <c r="Z1513" s="1062"/>
      <c r="AA1513" s="1328">
        <v>0</v>
      </c>
      <c r="AC1513" s="1060" t="s">
        <v>295</v>
      </c>
      <c r="AD1513" s="1062"/>
      <c r="AE1513" s="1062"/>
      <c r="AF1513" s="1062"/>
      <c r="AG1513" s="1328">
        <v>0.30000001192092896</v>
      </c>
      <c r="AI1513" s="1060" t="s">
        <v>1010</v>
      </c>
      <c r="AJ1513" s="1062"/>
      <c r="AK1513" s="1062"/>
      <c r="AL1513" s="1062"/>
      <c r="AM1513" s="1328">
        <v>0.34999999403953552</v>
      </c>
      <c r="AO1513" s="1060" t="s">
        <v>361</v>
      </c>
      <c r="AP1513" s="1061"/>
      <c r="AQ1513" s="1062"/>
      <c r="AR1513" s="1066"/>
      <c r="AS1513" s="1328">
        <v>0.43000000715255737</v>
      </c>
      <c r="AU1513" s="1060" t="s">
        <v>309</v>
      </c>
      <c r="AV1513" s="1062"/>
      <c r="AW1513" s="1062"/>
      <c r="AX1513" s="1062"/>
      <c r="AY1513" s="1328">
        <v>0</v>
      </c>
    </row>
    <row r="1514" spans="5:51" x14ac:dyDescent="0.3">
      <c r="E1514" s="1496" t="s">
        <v>2388</v>
      </c>
      <c r="F1514" s="1497"/>
      <c r="G1514" s="1497"/>
      <c r="H1514" s="1498"/>
      <c r="I1514" s="1499">
        <v>0.26</v>
      </c>
      <c r="K1514" s="1312" t="s">
        <v>1210</v>
      </c>
      <c r="L1514" s="1313"/>
      <c r="M1514" s="1313"/>
      <c r="N1514" s="1314"/>
      <c r="O1514" s="1315">
        <v>0.27300000000000002</v>
      </c>
      <c r="Q1514" s="742" t="s">
        <v>1239</v>
      </c>
      <c r="R1514" s="743"/>
      <c r="S1514" s="744"/>
      <c r="T1514" s="744"/>
      <c r="U1514" s="745">
        <v>0.25900000000000001</v>
      </c>
      <c r="W1514" s="1060" t="s">
        <v>593</v>
      </c>
      <c r="X1514" s="1061"/>
      <c r="Y1514" s="1062"/>
      <c r="Z1514" s="1062"/>
      <c r="AA1514" s="1328">
        <v>0</v>
      </c>
      <c r="AC1514" s="1060" t="s">
        <v>395</v>
      </c>
      <c r="AD1514" s="1062"/>
      <c r="AE1514" s="1062"/>
      <c r="AF1514" s="1062"/>
      <c r="AG1514" s="1328">
        <v>0</v>
      </c>
      <c r="AI1514" s="1060" t="s">
        <v>398</v>
      </c>
      <c r="AJ1514" s="1062"/>
      <c r="AK1514" s="1062"/>
      <c r="AL1514" s="1062"/>
      <c r="AM1514" s="1328">
        <v>0.40000000596046448</v>
      </c>
      <c r="AO1514" s="1060" t="s">
        <v>347</v>
      </c>
      <c r="AP1514" s="1061"/>
      <c r="AQ1514" s="1062"/>
      <c r="AR1514" s="1066"/>
      <c r="AS1514" s="1328">
        <v>0.43000000715255737</v>
      </c>
      <c r="AU1514" s="1060" t="s">
        <v>475</v>
      </c>
      <c r="AV1514" s="1062"/>
      <c r="AW1514" s="1062"/>
      <c r="AX1514" s="1062"/>
      <c r="AY1514" s="1328">
        <v>1.9999999552965164E-2</v>
      </c>
    </row>
    <row r="1515" spans="5:51" x14ac:dyDescent="0.3">
      <c r="E1515" s="1496" t="s">
        <v>1019</v>
      </c>
      <c r="F1515" s="1497"/>
      <c r="G1515" s="1497"/>
      <c r="H1515" s="1498"/>
      <c r="I1515" s="1499">
        <v>0.25900000000000001</v>
      </c>
      <c r="K1515" s="1312" t="s">
        <v>1212</v>
      </c>
      <c r="L1515" s="1313"/>
      <c r="M1515" s="1313"/>
      <c r="N1515" s="1314"/>
      <c r="O1515" s="1315">
        <v>0.27100000000000002</v>
      </c>
      <c r="Q1515" s="742" t="s">
        <v>236</v>
      </c>
      <c r="R1515" s="743"/>
      <c r="S1515" s="744"/>
      <c r="T1515" s="744"/>
      <c r="U1515" s="745">
        <v>0.25900000000000001</v>
      </c>
      <c r="W1515" s="1060" t="s">
        <v>442</v>
      </c>
      <c r="X1515" s="1061"/>
      <c r="Y1515" s="1062"/>
      <c r="Z1515" s="1062"/>
      <c r="AA1515" s="1328">
        <v>0.17</v>
      </c>
      <c r="AC1515" s="1060" t="s">
        <v>482</v>
      </c>
      <c r="AD1515" s="1062"/>
      <c r="AE1515" s="1062"/>
      <c r="AF1515" s="1062"/>
      <c r="AG1515" s="1328">
        <v>0</v>
      </c>
      <c r="AI1515" s="1060" t="s">
        <v>61</v>
      </c>
      <c r="AJ1515" s="1062"/>
      <c r="AK1515" s="1062"/>
      <c r="AL1515" s="1062"/>
      <c r="AM1515" s="1328">
        <v>0.14000000059604645</v>
      </c>
      <c r="AO1515" s="1060" t="s">
        <v>341</v>
      </c>
      <c r="AP1515" s="1061"/>
      <c r="AQ1515" s="1062"/>
      <c r="AR1515" s="1066"/>
      <c r="AS1515" s="1328">
        <v>0.11999999731779099</v>
      </c>
      <c r="AU1515" s="1060" t="s">
        <v>65</v>
      </c>
      <c r="AV1515" s="1062"/>
      <c r="AW1515" s="1062"/>
      <c r="AX1515" s="1062"/>
      <c r="AY1515" s="1328">
        <v>0</v>
      </c>
    </row>
    <row r="1516" spans="5:51" x14ac:dyDescent="0.3">
      <c r="E1516" s="1496" t="s">
        <v>464</v>
      </c>
      <c r="F1516" s="1497"/>
      <c r="G1516" s="1497"/>
      <c r="H1516" s="1498"/>
      <c r="I1516" s="1499">
        <v>0.248</v>
      </c>
      <c r="K1516" s="1312" t="s">
        <v>1213</v>
      </c>
      <c r="L1516" s="1313"/>
      <c r="M1516" s="1313"/>
      <c r="N1516" s="1314"/>
      <c r="O1516" s="1315">
        <v>0.26900000000000002</v>
      </c>
      <c r="Q1516" s="742" t="s">
        <v>1240</v>
      </c>
      <c r="R1516" s="743"/>
      <c r="S1516" s="744"/>
      <c r="T1516" s="744"/>
      <c r="U1516" s="745">
        <v>0.25900000000000001</v>
      </c>
      <c r="W1516" s="1060" t="s">
        <v>594</v>
      </c>
      <c r="X1516" s="1061"/>
      <c r="Y1516" s="1062"/>
      <c r="Z1516" s="1062"/>
      <c r="AA1516" s="1328">
        <v>0</v>
      </c>
      <c r="AC1516" s="1060" t="s">
        <v>422</v>
      </c>
      <c r="AD1516" s="1062"/>
      <c r="AE1516" s="1062"/>
      <c r="AF1516" s="1062"/>
      <c r="AG1516" s="1328">
        <v>0.25999999046325684</v>
      </c>
      <c r="AI1516" s="1060" t="s">
        <v>1011</v>
      </c>
      <c r="AJ1516" s="1062"/>
      <c r="AK1516" s="1062"/>
      <c r="AL1516" s="1062"/>
      <c r="AM1516" s="1328">
        <v>0</v>
      </c>
      <c r="AO1516" s="1060" t="s">
        <v>362</v>
      </c>
      <c r="AP1516" s="1061"/>
      <c r="AQ1516" s="1062"/>
      <c r="AR1516" s="1066"/>
      <c r="AS1516" s="1328">
        <v>0</v>
      </c>
      <c r="AU1516" s="1060" t="s">
        <v>310</v>
      </c>
      <c r="AV1516" s="1062"/>
      <c r="AW1516" s="1062"/>
      <c r="AX1516" s="1062"/>
      <c r="AY1516" s="1328">
        <v>0.27000001072883606</v>
      </c>
    </row>
    <row r="1517" spans="5:51" x14ac:dyDescent="0.3">
      <c r="E1517" s="1496" t="s">
        <v>1179</v>
      </c>
      <c r="F1517" s="1497"/>
      <c r="G1517" s="1497"/>
      <c r="H1517" s="1498"/>
      <c r="I1517" s="1499">
        <v>0.26</v>
      </c>
      <c r="K1517" s="1312" t="s">
        <v>1214</v>
      </c>
      <c r="L1517" s="1313"/>
      <c r="M1517" s="1313"/>
      <c r="N1517" s="1314"/>
      <c r="O1517" s="1315">
        <v>0.26700000000000002</v>
      </c>
      <c r="Q1517" s="1921" t="s">
        <v>2411</v>
      </c>
      <c r="R1517" s="1922"/>
      <c r="S1517" s="1922"/>
      <c r="T1517" s="1922"/>
      <c r="U1517" s="1922"/>
      <c r="W1517" s="1060" t="s">
        <v>595</v>
      </c>
      <c r="X1517" s="1061"/>
      <c r="Y1517" s="1062"/>
      <c r="Z1517" s="1062"/>
      <c r="AA1517" s="1328">
        <v>0.21</v>
      </c>
      <c r="AC1517" s="1060" t="s">
        <v>502</v>
      </c>
      <c r="AD1517" s="1062"/>
      <c r="AE1517" s="1062"/>
      <c r="AF1517" s="1062"/>
      <c r="AG1517" s="1328">
        <v>0.27000001072883606</v>
      </c>
      <c r="AI1517" s="1060" t="s">
        <v>297</v>
      </c>
      <c r="AJ1517" s="1062"/>
      <c r="AK1517" s="1062"/>
      <c r="AL1517" s="1062"/>
      <c r="AM1517" s="1328">
        <v>0</v>
      </c>
      <c r="AO1517" s="1060" t="s">
        <v>308</v>
      </c>
      <c r="AP1517" s="1061"/>
      <c r="AQ1517" s="1062"/>
      <c r="AR1517" s="1066"/>
      <c r="AS1517" s="1328">
        <v>0.31000000238418579</v>
      </c>
      <c r="AU1517" s="1060" t="s">
        <v>311</v>
      </c>
      <c r="AV1517" s="1062"/>
      <c r="AW1517" s="1062"/>
      <c r="AX1517" s="1062"/>
      <c r="AY1517" s="1328">
        <v>0</v>
      </c>
    </row>
    <row r="1518" spans="5:51" x14ac:dyDescent="0.3">
      <c r="E1518" s="1496" t="s">
        <v>1180</v>
      </c>
      <c r="F1518" s="1497"/>
      <c r="G1518" s="1497"/>
      <c r="H1518" s="1498"/>
      <c r="I1518" s="1499">
        <v>0.26</v>
      </c>
      <c r="K1518" s="1312" t="s">
        <v>1217</v>
      </c>
      <c r="L1518" s="1313"/>
      <c r="M1518" s="1313"/>
      <c r="N1518" s="1314"/>
      <c r="O1518" s="1315">
        <v>0.27300000000000002</v>
      </c>
      <c r="Q1518" s="1923"/>
      <c r="R1518" s="1923"/>
      <c r="S1518" s="1923"/>
      <c r="T1518" s="1923"/>
      <c r="U1518" s="1923"/>
      <c r="W1518" s="1060" t="s">
        <v>596</v>
      </c>
      <c r="X1518" s="1061"/>
      <c r="Y1518" s="1062"/>
      <c r="Z1518" s="1062"/>
      <c r="AA1518" s="1328">
        <v>0</v>
      </c>
      <c r="AC1518" s="1060" t="s">
        <v>224</v>
      </c>
      <c r="AD1518" s="1062"/>
      <c r="AE1518" s="1062"/>
      <c r="AF1518" s="1062"/>
      <c r="AG1518" s="1328">
        <v>0.10000000149011612</v>
      </c>
      <c r="AI1518" s="1060" t="s">
        <v>298</v>
      </c>
      <c r="AJ1518" s="1062"/>
      <c r="AK1518" s="1062"/>
      <c r="AL1518" s="1062"/>
      <c r="AM1518" s="1328">
        <v>7.9999998211860657E-2</v>
      </c>
      <c r="AO1518" s="1060" t="s">
        <v>342</v>
      </c>
      <c r="AP1518" s="1061"/>
      <c r="AQ1518" s="1062"/>
      <c r="AR1518" s="1066"/>
      <c r="AS1518" s="1328">
        <v>0</v>
      </c>
      <c r="AU1518" s="1060" t="s">
        <v>312</v>
      </c>
      <c r="AV1518" s="1062"/>
      <c r="AW1518" s="1062"/>
      <c r="AX1518" s="1062"/>
      <c r="AY1518" s="1328">
        <v>0</v>
      </c>
    </row>
    <row r="1519" spans="5:51" x14ac:dyDescent="0.3">
      <c r="E1519" s="1496" t="s">
        <v>622</v>
      </c>
      <c r="F1519" s="1497"/>
      <c r="G1519" s="1497"/>
      <c r="H1519" s="1498"/>
      <c r="I1519" s="1499">
        <v>0.20399999999999999</v>
      </c>
      <c r="K1519" s="1312" t="s">
        <v>2163</v>
      </c>
      <c r="L1519" s="1313"/>
      <c r="M1519" s="1313"/>
      <c r="N1519" s="1314"/>
      <c r="O1519" s="1315">
        <v>0</v>
      </c>
      <c r="W1519" s="1060" t="s">
        <v>220</v>
      </c>
      <c r="X1519" s="1061"/>
      <c r="Y1519" s="1062"/>
      <c r="Z1519" s="1062"/>
      <c r="AA1519" s="1328">
        <v>0</v>
      </c>
      <c r="AC1519" s="1060" t="s">
        <v>61</v>
      </c>
      <c r="AD1519" s="1062"/>
      <c r="AE1519" s="1062"/>
      <c r="AF1519" s="1062"/>
      <c r="AG1519" s="1328">
        <v>0.17000000178813934</v>
      </c>
      <c r="AI1519" s="1060" t="s">
        <v>399</v>
      </c>
      <c r="AJ1519" s="1062"/>
      <c r="AK1519" s="1062"/>
      <c r="AL1519" s="1062"/>
      <c r="AM1519" s="1328">
        <v>0.40000000596046448</v>
      </c>
      <c r="AO1519" s="1060" t="s">
        <v>491</v>
      </c>
      <c r="AP1519" s="1061"/>
      <c r="AQ1519" s="1062"/>
      <c r="AR1519" s="1066"/>
      <c r="AS1519" s="1328">
        <v>0.34000000357627869</v>
      </c>
      <c r="AU1519" s="1060" t="s">
        <v>313</v>
      </c>
      <c r="AV1519" s="1062"/>
      <c r="AW1519" s="1062"/>
      <c r="AX1519" s="1062"/>
      <c r="AY1519" s="1328">
        <v>0</v>
      </c>
    </row>
    <row r="1520" spans="5:51" x14ac:dyDescent="0.3">
      <c r="E1520" s="1496" t="s">
        <v>623</v>
      </c>
      <c r="F1520" s="1497"/>
      <c r="G1520" s="1497"/>
      <c r="H1520" s="1498"/>
      <c r="I1520" s="1499">
        <v>0</v>
      </c>
      <c r="K1520" s="1312" t="s">
        <v>2164</v>
      </c>
      <c r="L1520" s="1313"/>
      <c r="M1520" s="1313"/>
      <c r="N1520" s="1314"/>
      <c r="O1520" s="1315">
        <v>0.25</v>
      </c>
      <c r="Q1520" s="1320" t="s">
        <v>1246</v>
      </c>
      <c r="R1520" s="255"/>
      <c r="W1520" s="1060" t="s">
        <v>221</v>
      </c>
      <c r="X1520" s="1061"/>
      <c r="Y1520" s="1062"/>
      <c r="Z1520" s="1062"/>
      <c r="AA1520" s="1328">
        <v>0</v>
      </c>
      <c r="AC1520" s="1060" t="s">
        <v>397</v>
      </c>
      <c r="AD1520" s="1062"/>
      <c r="AE1520" s="1062"/>
      <c r="AF1520" s="1062"/>
      <c r="AG1520" s="1328">
        <v>0</v>
      </c>
      <c r="AI1520" s="1060" t="s">
        <v>54</v>
      </c>
      <c r="AJ1520" s="1062"/>
      <c r="AK1520" s="1062"/>
      <c r="AL1520" s="1062"/>
      <c r="AM1520" s="1328">
        <v>0.2800000011920929</v>
      </c>
      <c r="AO1520" s="1060" t="s">
        <v>475</v>
      </c>
      <c r="AP1520" s="1061"/>
      <c r="AQ1520" s="1062"/>
      <c r="AR1520" s="1066"/>
      <c r="AS1520" s="1328">
        <v>0</v>
      </c>
      <c r="AU1520" s="1060" t="s">
        <v>314</v>
      </c>
      <c r="AV1520" s="1062"/>
      <c r="AW1520" s="1062"/>
      <c r="AX1520" s="1062"/>
      <c r="AY1520" s="1328">
        <v>0</v>
      </c>
    </row>
    <row r="1521" spans="5:51" x14ac:dyDescent="0.3">
      <c r="E1521" s="1496" t="s">
        <v>1186</v>
      </c>
      <c r="F1521" s="1497"/>
      <c r="G1521" s="1497"/>
      <c r="H1521" s="1498"/>
      <c r="I1521" s="1499">
        <v>0.25900000000000001</v>
      </c>
      <c r="K1521" s="1312" t="s">
        <v>1222</v>
      </c>
      <c r="L1521" s="1313"/>
      <c r="M1521" s="1313"/>
      <c r="N1521" s="1314"/>
      <c r="O1521" s="1315">
        <v>0.27300000000000002</v>
      </c>
      <c r="Q1521" s="1917" t="s">
        <v>50</v>
      </c>
      <c r="R1521" s="1918"/>
      <c r="S1521" s="1918"/>
      <c r="T1521" s="1919"/>
      <c r="U1521" s="746" t="s">
        <v>1028</v>
      </c>
      <c r="W1521" s="1060" t="s">
        <v>223</v>
      </c>
      <c r="X1521" s="1061"/>
      <c r="Y1521" s="1062"/>
      <c r="Z1521" s="1062"/>
      <c r="AA1521" s="1328">
        <v>0</v>
      </c>
      <c r="AC1521" s="1060" t="s">
        <v>296</v>
      </c>
      <c r="AD1521" s="1062"/>
      <c r="AE1521" s="1062"/>
      <c r="AF1521" s="1062"/>
      <c r="AG1521" s="1328">
        <v>0.25999999046325684</v>
      </c>
      <c r="AI1521" s="1060" t="s">
        <v>1012</v>
      </c>
      <c r="AJ1521" s="1062"/>
      <c r="AK1521" s="1062"/>
      <c r="AL1521" s="1062"/>
      <c r="AM1521" s="1328">
        <v>0</v>
      </c>
      <c r="AO1521" s="1060" t="s">
        <v>310</v>
      </c>
      <c r="AP1521" s="1061"/>
      <c r="AQ1521" s="1062"/>
      <c r="AR1521" s="1066"/>
      <c r="AS1521" s="1328">
        <v>0.40000000596046448</v>
      </c>
      <c r="AU1521" s="1060" t="s">
        <v>315</v>
      </c>
      <c r="AV1521" s="1062"/>
      <c r="AW1521" s="1062"/>
      <c r="AX1521" s="1062"/>
      <c r="AY1521" s="1328">
        <v>0</v>
      </c>
    </row>
    <row r="1522" spans="5:51" x14ac:dyDescent="0.3">
      <c r="E1522" s="1496" t="s">
        <v>2389</v>
      </c>
      <c r="F1522" s="1497"/>
      <c r="G1522" s="1497"/>
      <c r="H1522" s="1498"/>
      <c r="I1522" s="1499">
        <v>0</v>
      </c>
      <c r="K1522" s="1312" t="s">
        <v>1224</v>
      </c>
      <c r="L1522" s="1313"/>
      <c r="M1522" s="1313"/>
      <c r="N1522" s="1314"/>
      <c r="O1522" s="1315">
        <v>0.25800000000000001</v>
      </c>
      <c r="Q1522" s="742" t="s">
        <v>1071</v>
      </c>
      <c r="R1522" s="743"/>
      <c r="S1522" s="744"/>
      <c r="T1522" s="744"/>
      <c r="U1522" s="745">
        <v>6.8000000000000005E-2</v>
      </c>
      <c r="W1522" s="1060" t="s">
        <v>394</v>
      </c>
      <c r="X1522" s="1061"/>
      <c r="Y1522" s="1062"/>
      <c r="Z1522" s="1062"/>
      <c r="AA1522" s="1328">
        <v>0.25</v>
      </c>
      <c r="AC1522" s="1060" t="s">
        <v>398</v>
      </c>
      <c r="AD1522" s="1062"/>
      <c r="AE1522" s="1062"/>
      <c r="AF1522" s="1062"/>
      <c r="AG1522" s="1328">
        <v>0.30000001192092896</v>
      </c>
      <c r="AI1522" s="1060" t="s">
        <v>301</v>
      </c>
      <c r="AJ1522" s="1062"/>
      <c r="AK1522" s="1062"/>
      <c r="AL1522" s="1062"/>
      <c r="AM1522" s="1328">
        <v>0.36000001430511475</v>
      </c>
      <c r="AO1522" s="1060" t="s">
        <v>311</v>
      </c>
      <c r="AP1522" s="1061"/>
      <c r="AQ1522" s="1062"/>
      <c r="AR1522" s="1066"/>
      <c r="AS1522" s="1328">
        <v>0</v>
      </c>
      <c r="AU1522" s="1060" t="s">
        <v>363</v>
      </c>
      <c r="AV1522" s="1062"/>
      <c r="AW1522" s="1062"/>
      <c r="AX1522" s="1062"/>
      <c r="AY1522" s="1328">
        <v>0.25999999046325684</v>
      </c>
    </row>
    <row r="1523" spans="5:51" x14ac:dyDescent="0.3">
      <c r="E1523" s="1496" t="s">
        <v>626</v>
      </c>
      <c r="F1523" s="1497"/>
      <c r="G1523" s="1497"/>
      <c r="H1523" s="1498"/>
      <c r="I1523" s="1499">
        <v>0.26</v>
      </c>
      <c r="K1523" s="1312" t="s">
        <v>1226</v>
      </c>
      <c r="L1523" s="1313"/>
      <c r="M1523" s="1313"/>
      <c r="N1523" s="1314"/>
      <c r="O1523" s="1315">
        <v>0</v>
      </c>
      <c r="Q1523" s="742" t="s">
        <v>349</v>
      </c>
      <c r="R1523" s="743"/>
      <c r="S1523" s="744"/>
      <c r="T1523" s="744"/>
      <c r="U1523" s="745">
        <v>0</v>
      </c>
      <c r="W1523" s="1060" t="s">
        <v>67</v>
      </c>
      <c r="X1523" s="1061"/>
      <c r="Y1523" s="1062"/>
      <c r="Z1523" s="1062"/>
      <c r="AA1523" s="1328">
        <v>0</v>
      </c>
      <c r="AC1523" s="1060" t="s">
        <v>297</v>
      </c>
      <c r="AD1523" s="1062"/>
      <c r="AE1523" s="1062"/>
      <c r="AF1523" s="1062"/>
      <c r="AG1523" s="1328">
        <v>0</v>
      </c>
      <c r="AI1523" s="1060" t="s">
        <v>400</v>
      </c>
      <c r="AJ1523" s="1062"/>
      <c r="AK1523" s="1062"/>
      <c r="AL1523" s="1062"/>
      <c r="AM1523" s="1328">
        <v>9.0000003576278687E-2</v>
      </c>
      <c r="AO1523" s="1060" t="s">
        <v>312</v>
      </c>
      <c r="AP1523" s="1061"/>
      <c r="AQ1523" s="1062"/>
      <c r="AR1523" s="1066"/>
      <c r="AS1523" s="1328">
        <v>0</v>
      </c>
      <c r="AU1523" s="1060" t="s">
        <v>316</v>
      </c>
      <c r="AV1523" s="1062"/>
      <c r="AW1523" s="1062"/>
      <c r="AX1523" s="1062"/>
      <c r="AY1523" s="1328">
        <v>0</v>
      </c>
    </row>
    <row r="1524" spans="5:51" x14ac:dyDescent="0.3">
      <c r="E1524" s="1496" t="s">
        <v>2159</v>
      </c>
      <c r="F1524" s="1497"/>
      <c r="G1524" s="1497"/>
      <c r="H1524" s="1498"/>
      <c r="I1524" s="1499">
        <v>0.26</v>
      </c>
      <c r="K1524" s="1312" t="s">
        <v>1228</v>
      </c>
      <c r="L1524" s="1313"/>
      <c r="M1524" s="1313"/>
      <c r="N1524" s="1314"/>
      <c r="O1524" s="1315">
        <v>0.27300000000000002</v>
      </c>
      <c r="Q1524" s="742" t="s">
        <v>1073</v>
      </c>
      <c r="R1524" s="743"/>
      <c r="S1524" s="744"/>
      <c r="T1524" s="744"/>
      <c r="U1524" s="745">
        <v>0.16900000000000001</v>
      </c>
      <c r="W1524" s="1060" t="s">
        <v>357</v>
      </c>
      <c r="X1524" s="1061"/>
      <c r="Y1524" s="1062"/>
      <c r="Z1524" s="1062"/>
      <c r="AA1524" s="1328">
        <v>0.2</v>
      </c>
      <c r="AC1524" s="1060" t="s">
        <v>298</v>
      </c>
      <c r="AD1524" s="1062"/>
      <c r="AE1524" s="1062"/>
      <c r="AF1524" s="1062"/>
      <c r="AG1524" s="1328">
        <v>0.17000000178813934</v>
      </c>
      <c r="AI1524" s="1060" t="s">
        <v>302</v>
      </c>
      <c r="AJ1524" s="1062"/>
      <c r="AK1524" s="1062"/>
      <c r="AL1524" s="1062"/>
      <c r="AM1524" s="1328">
        <v>0</v>
      </c>
      <c r="AO1524" s="1060" t="s">
        <v>343</v>
      </c>
      <c r="AP1524" s="1061"/>
      <c r="AQ1524" s="1062"/>
      <c r="AR1524" s="1066"/>
      <c r="AS1524" s="1328">
        <v>0.40000000596046448</v>
      </c>
      <c r="AU1524" s="1060" t="s">
        <v>230</v>
      </c>
      <c r="AV1524" s="1062"/>
      <c r="AW1524" s="1062"/>
      <c r="AX1524" s="1062"/>
      <c r="AY1524" s="1328">
        <v>0</v>
      </c>
    </row>
    <row r="1525" spans="5:51" x14ac:dyDescent="0.3">
      <c r="E1525" s="1496" t="s">
        <v>1189</v>
      </c>
      <c r="F1525" s="1497"/>
      <c r="G1525" s="1497"/>
      <c r="H1525" s="1498"/>
      <c r="I1525" s="1499">
        <v>0.21199999999999999</v>
      </c>
      <c r="K1525" s="1312" t="s">
        <v>1229</v>
      </c>
      <c r="L1525" s="1313"/>
      <c r="M1525" s="1313"/>
      <c r="N1525" s="1314"/>
      <c r="O1525" s="1315">
        <v>5.0999999999999997E-2</v>
      </c>
      <c r="Q1525" s="742" t="s">
        <v>1076</v>
      </c>
      <c r="R1525" s="743"/>
      <c r="S1525" s="744"/>
      <c r="T1525" s="744"/>
      <c r="U1525" s="745">
        <v>0</v>
      </c>
      <c r="W1525" s="1060" t="s">
        <v>597</v>
      </c>
      <c r="X1525" s="1061"/>
      <c r="Y1525" s="1062"/>
      <c r="Z1525" s="1062"/>
      <c r="AA1525" s="1328">
        <v>0</v>
      </c>
      <c r="AC1525" s="1060" t="s">
        <v>399</v>
      </c>
      <c r="AD1525" s="1062"/>
      <c r="AE1525" s="1062"/>
      <c r="AF1525" s="1062"/>
      <c r="AG1525" s="1328">
        <v>0.31000000238418579</v>
      </c>
      <c r="AI1525" s="1060" t="s">
        <v>1013</v>
      </c>
      <c r="AJ1525" s="1062"/>
      <c r="AK1525" s="1062"/>
      <c r="AL1525" s="1062"/>
      <c r="AM1525" s="1328">
        <v>0.34999999403953552</v>
      </c>
      <c r="AO1525" s="1060" t="s">
        <v>313</v>
      </c>
      <c r="AP1525" s="1061"/>
      <c r="AQ1525" s="1062"/>
      <c r="AR1525" s="1066"/>
      <c r="AS1525" s="1328">
        <v>0</v>
      </c>
      <c r="AU1525" s="1060" t="s">
        <v>317</v>
      </c>
      <c r="AV1525" s="1062"/>
      <c r="AW1525" s="1062"/>
      <c r="AX1525" s="1062"/>
      <c r="AY1525" s="1328">
        <v>0</v>
      </c>
    </row>
    <row r="1526" spans="5:51" x14ac:dyDescent="0.3">
      <c r="E1526" s="1496" t="s">
        <v>1190</v>
      </c>
      <c r="F1526" s="1497"/>
      <c r="G1526" s="1497"/>
      <c r="H1526" s="1498"/>
      <c r="I1526" s="1499">
        <v>0.26</v>
      </c>
      <c r="K1526" s="1312" t="s">
        <v>1230</v>
      </c>
      <c r="L1526" s="1313"/>
      <c r="M1526" s="1313"/>
      <c r="N1526" s="1314"/>
      <c r="O1526" s="1315">
        <v>0.27</v>
      </c>
      <c r="Q1526" s="742" t="s">
        <v>1077</v>
      </c>
      <c r="R1526" s="743"/>
      <c r="S1526" s="744"/>
      <c r="T1526" s="744"/>
      <c r="U1526" s="745">
        <v>0</v>
      </c>
      <c r="W1526" s="1060" t="s">
        <v>598</v>
      </c>
      <c r="X1526" s="1061"/>
      <c r="Y1526" s="1062"/>
      <c r="Z1526" s="1062"/>
      <c r="AA1526" s="1328">
        <v>0</v>
      </c>
      <c r="AC1526" s="1060" t="s">
        <v>54</v>
      </c>
      <c r="AD1526" s="1062"/>
      <c r="AE1526" s="1062"/>
      <c r="AF1526" s="1062"/>
      <c r="AG1526" s="1328">
        <v>0.20999999344348907</v>
      </c>
      <c r="AI1526" s="1060" t="s">
        <v>303</v>
      </c>
      <c r="AJ1526" s="1062"/>
      <c r="AK1526" s="1062"/>
      <c r="AL1526" s="1062"/>
      <c r="AM1526" s="1328">
        <v>0</v>
      </c>
      <c r="AO1526" s="1060" t="s">
        <v>314</v>
      </c>
      <c r="AP1526" s="1061"/>
      <c r="AQ1526" s="1062"/>
      <c r="AR1526" s="1066"/>
      <c r="AS1526" s="1328">
        <v>5.9999998658895493E-2</v>
      </c>
      <c r="AU1526" s="1060" t="s">
        <v>231</v>
      </c>
      <c r="AV1526" s="1062"/>
      <c r="AW1526" s="1062"/>
      <c r="AX1526" s="1062"/>
      <c r="AY1526" s="1328">
        <v>0</v>
      </c>
    </row>
    <row r="1527" spans="5:51" x14ac:dyDescent="0.3">
      <c r="E1527" s="1496" t="s">
        <v>2160</v>
      </c>
      <c r="F1527" s="1497"/>
      <c r="G1527" s="1497"/>
      <c r="H1527" s="1498"/>
      <c r="I1527" s="1499">
        <v>0</v>
      </c>
      <c r="K1527" s="1312" t="s">
        <v>1231</v>
      </c>
      <c r="L1527" s="1313"/>
      <c r="M1527" s="1313"/>
      <c r="N1527" s="1314"/>
      <c r="O1527" s="1315">
        <v>0.23</v>
      </c>
      <c r="Q1527" s="742" t="s">
        <v>1078</v>
      </c>
      <c r="R1527" s="743"/>
      <c r="S1527" s="744"/>
      <c r="T1527" s="744"/>
      <c r="U1527" s="745">
        <v>0</v>
      </c>
      <c r="W1527" s="1060" t="s">
        <v>443</v>
      </c>
      <c r="X1527" s="1061"/>
      <c r="Y1527" s="1062"/>
      <c r="Z1527" s="1062"/>
      <c r="AA1527" s="1328">
        <v>0</v>
      </c>
      <c r="AC1527" s="1060" t="s">
        <v>444</v>
      </c>
      <c r="AD1527" s="1062"/>
      <c r="AE1527" s="1062"/>
      <c r="AF1527" s="1062"/>
      <c r="AG1527" s="1328">
        <v>0</v>
      </c>
      <c r="AI1527" s="1060" t="s">
        <v>58</v>
      </c>
      <c r="AJ1527" s="1062"/>
      <c r="AK1527" s="1062"/>
      <c r="AL1527" s="1062"/>
      <c r="AM1527" s="1328">
        <v>0.25</v>
      </c>
      <c r="AO1527" s="1060" t="s">
        <v>315</v>
      </c>
      <c r="AP1527" s="1061"/>
      <c r="AQ1527" s="1062"/>
      <c r="AR1527" s="1066"/>
      <c r="AS1527" s="1328">
        <v>0</v>
      </c>
      <c r="AU1527" s="1060" t="s">
        <v>485</v>
      </c>
      <c r="AV1527" s="1062"/>
      <c r="AW1527" s="1062"/>
      <c r="AX1527" s="1062"/>
      <c r="AY1527" s="1328">
        <v>7.0000000298023224E-2</v>
      </c>
    </row>
    <row r="1528" spans="5:51" x14ac:dyDescent="0.3">
      <c r="E1528" s="1496" t="s">
        <v>453</v>
      </c>
      <c r="F1528" s="1497"/>
      <c r="G1528" s="1497"/>
      <c r="H1528" s="1498"/>
      <c r="I1528" s="1499">
        <v>0.215</v>
      </c>
      <c r="K1528" s="1312" t="s">
        <v>1236</v>
      </c>
      <c r="L1528" s="1313"/>
      <c r="M1528" s="1313"/>
      <c r="N1528" s="1314"/>
      <c r="O1528" s="1315">
        <v>0.27300000000000002</v>
      </c>
      <c r="Q1528" s="742" t="s">
        <v>436</v>
      </c>
      <c r="R1528" s="743"/>
      <c r="S1528" s="744"/>
      <c r="T1528" s="744"/>
      <c r="U1528" s="745">
        <v>0</v>
      </c>
      <c r="W1528" s="1060" t="s">
        <v>129</v>
      </c>
      <c r="X1528" s="1061"/>
      <c r="Y1528" s="1062"/>
      <c r="Z1528" s="1062"/>
      <c r="AA1528" s="1328">
        <v>0.21</v>
      </c>
      <c r="AC1528" s="1060" t="s">
        <v>478</v>
      </c>
      <c r="AD1528" s="1062"/>
      <c r="AE1528" s="1062"/>
      <c r="AF1528" s="1062"/>
      <c r="AG1528" s="1328">
        <v>0</v>
      </c>
      <c r="AI1528" s="1060" t="s">
        <v>339</v>
      </c>
      <c r="AJ1528" s="1062"/>
      <c r="AK1528" s="1062"/>
      <c r="AL1528" s="1062"/>
      <c r="AM1528" s="1328">
        <v>0</v>
      </c>
      <c r="AO1528" s="1060" t="s">
        <v>344</v>
      </c>
      <c r="AP1528" s="1061"/>
      <c r="AQ1528" s="1062"/>
      <c r="AR1528" s="1066"/>
      <c r="AS1528" s="1328">
        <v>0</v>
      </c>
      <c r="AU1528" s="1060" t="s">
        <v>318</v>
      </c>
      <c r="AV1528" s="1062"/>
      <c r="AW1528" s="1062"/>
      <c r="AX1528" s="1062"/>
      <c r="AY1528" s="1328">
        <v>0</v>
      </c>
    </row>
    <row r="1529" spans="5:51" x14ac:dyDescent="0.3">
      <c r="E1529" s="1496" t="s">
        <v>2161</v>
      </c>
      <c r="F1529" s="1497"/>
      <c r="G1529" s="1497"/>
      <c r="H1529" s="1498"/>
      <c r="I1529" s="1499">
        <v>0.25900000000000001</v>
      </c>
      <c r="K1529" s="1312" t="s">
        <v>1237</v>
      </c>
      <c r="L1529" s="1313"/>
      <c r="M1529" s="1313"/>
      <c r="N1529" s="1314"/>
      <c r="O1529" s="1315">
        <v>0.27200000000000002</v>
      </c>
      <c r="Q1529" s="742" t="s">
        <v>570</v>
      </c>
      <c r="R1529" s="743"/>
      <c r="S1529" s="744"/>
      <c r="T1529" s="744"/>
      <c r="U1529" s="745">
        <v>0</v>
      </c>
      <c r="W1529" s="1060" t="s">
        <v>599</v>
      </c>
      <c r="X1529" s="1061"/>
      <c r="Y1529" s="1062"/>
      <c r="Z1529" s="1062"/>
      <c r="AA1529" s="1328">
        <v>0</v>
      </c>
      <c r="AC1529" s="1060" t="s">
        <v>445</v>
      </c>
      <c r="AD1529" s="1062"/>
      <c r="AE1529" s="1062"/>
      <c r="AF1529" s="1062"/>
      <c r="AG1529" s="1328">
        <v>0.2800000011920929</v>
      </c>
      <c r="AI1529" s="1060" t="s">
        <v>59</v>
      </c>
      <c r="AJ1529" s="1062"/>
      <c r="AK1529" s="1062"/>
      <c r="AL1529" s="1062"/>
      <c r="AM1529" s="1328">
        <v>0.40999999642372131</v>
      </c>
      <c r="AO1529" s="1060" t="s">
        <v>363</v>
      </c>
      <c r="AP1529" s="1061"/>
      <c r="AQ1529" s="1062"/>
      <c r="AR1529" s="1066"/>
      <c r="AS1529" s="1328">
        <v>0.38999998569488525</v>
      </c>
      <c r="AU1529" s="1060" t="s">
        <v>232</v>
      </c>
      <c r="AV1529" s="1062"/>
      <c r="AW1529" s="1062"/>
      <c r="AX1529" s="1062"/>
      <c r="AY1529" s="1328">
        <v>0.30000001192092896</v>
      </c>
    </row>
    <row r="1530" spans="5:51" x14ac:dyDescent="0.3">
      <c r="E1530" s="1496" t="s">
        <v>1192</v>
      </c>
      <c r="F1530" s="1497"/>
      <c r="G1530" s="1497"/>
      <c r="H1530" s="1498"/>
      <c r="I1530" s="1499">
        <v>0</v>
      </c>
      <c r="K1530" s="1312" t="s">
        <v>1239</v>
      </c>
      <c r="L1530" s="1313"/>
      <c r="M1530" s="1313"/>
      <c r="N1530" s="1314"/>
      <c r="O1530" s="1315">
        <v>0.27300000000000002</v>
      </c>
      <c r="Q1530" s="742" t="s">
        <v>571</v>
      </c>
      <c r="R1530" s="743"/>
      <c r="S1530" s="744"/>
      <c r="T1530" s="744"/>
      <c r="U1530" s="745">
        <v>0.25900000000000001</v>
      </c>
      <c r="W1530" s="1060" t="s">
        <v>600</v>
      </c>
      <c r="X1530" s="1061"/>
      <c r="Y1530" s="1062"/>
      <c r="Z1530" s="1062"/>
      <c r="AA1530" s="1328">
        <v>0.03</v>
      </c>
      <c r="AC1530" s="1060" t="s">
        <v>400</v>
      </c>
      <c r="AD1530" s="1062"/>
      <c r="AE1530" s="1062"/>
      <c r="AF1530" s="1062"/>
      <c r="AG1530" s="1328">
        <v>0</v>
      </c>
      <c r="AI1530" s="1060" t="s">
        <v>304</v>
      </c>
      <c r="AJ1530" s="1062"/>
      <c r="AK1530" s="1062"/>
      <c r="AL1530" s="1062"/>
      <c r="AM1530" s="1328">
        <v>0</v>
      </c>
      <c r="AO1530" s="1060" t="s">
        <v>364</v>
      </c>
      <c r="AP1530" s="1061"/>
      <c r="AQ1530" s="1062"/>
      <c r="AR1530" s="1066"/>
      <c r="AS1530" s="1328">
        <v>0</v>
      </c>
      <c r="AU1530" s="1060" t="s">
        <v>68</v>
      </c>
      <c r="AV1530" s="1062"/>
      <c r="AW1530" s="1062"/>
      <c r="AX1530" s="1062"/>
      <c r="AY1530" s="1328">
        <v>0</v>
      </c>
    </row>
    <row r="1531" spans="5:51" x14ac:dyDescent="0.3">
      <c r="E1531" s="1496" t="s">
        <v>1196</v>
      </c>
      <c r="F1531" s="1497"/>
      <c r="G1531" s="1497"/>
      <c r="H1531" s="1498"/>
      <c r="I1531" s="1499">
        <v>0</v>
      </c>
      <c r="K1531" s="1312" t="s">
        <v>236</v>
      </c>
      <c r="L1531" s="1313"/>
      <c r="M1531" s="1313"/>
      <c r="N1531" s="1314"/>
      <c r="O1531" s="1315">
        <v>0.27300000000000002</v>
      </c>
      <c r="Q1531" s="742" t="s">
        <v>995</v>
      </c>
      <c r="R1531" s="743"/>
      <c r="S1531" s="744"/>
      <c r="T1531" s="744"/>
      <c r="U1531" s="745">
        <v>7.0000000000000001E-3</v>
      </c>
      <c r="W1531" s="1060" t="s">
        <v>502</v>
      </c>
      <c r="X1531" s="1061"/>
      <c r="Y1531" s="1062"/>
      <c r="Z1531" s="1062"/>
      <c r="AA1531" s="1328">
        <v>0</v>
      </c>
      <c r="AC1531" s="1060" t="s">
        <v>463</v>
      </c>
      <c r="AD1531" s="1062"/>
      <c r="AE1531" s="1062"/>
      <c r="AF1531" s="1062"/>
      <c r="AG1531" s="1328">
        <v>0.31000000238418579</v>
      </c>
      <c r="AI1531" s="1060" t="s">
        <v>63</v>
      </c>
      <c r="AJ1531" s="1062"/>
      <c r="AK1531" s="1062"/>
      <c r="AL1531" s="1062"/>
      <c r="AM1531" s="1328">
        <v>0</v>
      </c>
      <c r="AO1531" s="1060" t="s">
        <v>230</v>
      </c>
      <c r="AP1531" s="1061"/>
      <c r="AQ1531" s="1062"/>
      <c r="AR1531" s="1066"/>
      <c r="AS1531" s="1328">
        <v>0</v>
      </c>
      <c r="AU1531" s="1060" t="s">
        <v>233</v>
      </c>
      <c r="AV1531" s="1062"/>
      <c r="AW1531" s="1062"/>
      <c r="AX1531" s="1062"/>
      <c r="AY1531" s="1328">
        <v>0</v>
      </c>
    </row>
    <row r="1532" spans="5:51" x14ac:dyDescent="0.3">
      <c r="E1532" s="1496" t="s">
        <v>1198</v>
      </c>
      <c r="F1532" s="1497"/>
      <c r="G1532" s="1497"/>
      <c r="H1532" s="1498"/>
      <c r="I1532" s="1499">
        <v>0.254</v>
      </c>
      <c r="K1532" s="1312" t="s">
        <v>1240</v>
      </c>
      <c r="L1532" s="1313"/>
      <c r="M1532" s="1313"/>
      <c r="N1532" s="1314"/>
      <c r="O1532" s="1315">
        <v>0.26100000000000001</v>
      </c>
      <c r="Q1532" s="742" t="s">
        <v>1079</v>
      </c>
      <c r="R1532" s="743"/>
      <c r="S1532" s="744"/>
      <c r="T1532" s="744"/>
      <c r="U1532" s="745">
        <v>0</v>
      </c>
      <c r="W1532" s="1060" t="s">
        <v>601</v>
      </c>
      <c r="X1532" s="1061"/>
      <c r="Y1532" s="1062"/>
      <c r="Z1532" s="1062"/>
      <c r="AA1532" s="1328">
        <v>0</v>
      </c>
      <c r="AC1532" s="1060" t="s">
        <v>302</v>
      </c>
      <c r="AD1532" s="1062"/>
      <c r="AE1532" s="1062"/>
      <c r="AF1532" s="1062"/>
      <c r="AG1532" s="1328">
        <v>0</v>
      </c>
      <c r="AI1532" s="1060" t="s">
        <v>401</v>
      </c>
      <c r="AJ1532" s="1062"/>
      <c r="AK1532" s="1062"/>
      <c r="AL1532" s="1062"/>
      <c r="AM1532" s="1328">
        <v>0</v>
      </c>
      <c r="AO1532" s="1060" t="s">
        <v>365</v>
      </c>
      <c r="AP1532" s="1061"/>
      <c r="AQ1532" s="1062"/>
      <c r="AR1532" s="1066"/>
      <c r="AS1532" s="1328">
        <v>0</v>
      </c>
      <c r="AU1532" s="1060" t="s">
        <v>319</v>
      </c>
      <c r="AV1532" s="1062"/>
      <c r="AW1532" s="1062"/>
      <c r="AX1532" s="1062"/>
      <c r="AY1532" s="1328">
        <v>0.31000000238418579</v>
      </c>
    </row>
    <row r="1533" spans="5:51" x14ac:dyDescent="0.3">
      <c r="E1533" s="1496" t="s">
        <v>2162</v>
      </c>
      <c r="F1533" s="1497"/>
      <c r="G1533" s="1497"/>
      <c r="H1533" s="1498"/>
      <c r="I1533" s="1499">
        <v>0.26</v>
      </c>
      <c r="K1533" s="1921" t="s">
        <v>2411</v>
      </c>
      <c r="L1533" s="1922"/>
      <c r="M1533" s="1922"/>
      <c r="N1533" s="1922"/>
      <c r="O1533" s="1922"/>
      <c r="Q1533" s="742" t="s">
        <v>573</v>
      </c>
      <c r="R1533" s="743"/>
      <c r="S1533" s="744"/>
      <c r="T1533" s="744"/>
      <c r="U1533" s="745">
        <v>0</v>
      </c>
      <c r="W1533" s="1060" t="s">
        <v>130</v>
      </c>
      <c r="X1533" s="1061"/>
      <c r="Y1533" s="1062"/>
      <c r="Z1533" s="1062"/>
      <c r="AA1533" s="1328">
        <v>0.26</v>
      </c>
      <c r="AC1533" s="1060" t="s">
        <v>446</v>
      </c>
      <c r="AD1533" s="1062"/>
      <c r="AE1533" s="1062"/>
      <c r="AF1533" s="1062"/>
      <c r="AG1533" s="1328">
        <v>0</v>
      </c>
      <c r="AI1533" s="1060" t="s">
        <v>64</v>
      </c>
      <c r="AJ1533" s="1062"/>
      <c r="AK1533" s="1062"/>
      <c r="AL1533" s="1062"/>
      <c r="AM1533" s="1328">
        <v>0</v>
      </c>
      <c r="AO1533" s="1060" t="s">
        <v>231</v>
      </c>
      <c r="AP1533" s="1061"/>
      <c r="AQ1533" s="1062"/>
      <c r="AR1533" s="1066"/>
      <c r="AS1533" s="1328">
        <v>0</v>
      </c>
      <c r="AU1533" s="1060" t="s">
        <v>234</v>
      </c>
      <c r="AV1533" s="1062"/>
      <c r="AW1533" s="1062"/>
      <c r="AX1533" s="1062"/>
      <c r="AY1533" s="1328">
        <v>0</v>
      </c>
    </row>
    <row r="1534" spans="5:51" x14ac:dyDescent="0.3">
      <c r="E1534" s="1496" t="s">
        <v>1021</v>
      </c>
      <c r="F1534" s="1497"/>
      <c r="G1534" s="1497"/>
      <c r="H1534" s="1498"/>
      <c r="I1534" s="1499">
        <v>0.26</v>
      </c>
      <c r="K1534" s="1923"/>
      <c r="L1534" s="1923"/>
      <c r="M1534" s="1923"/>
      <c r="N1534" s="1923"/>
      <c r="O1534" s="1923"/>
      <c r="Q1534" s="742" t="s">
        <v>1081</v>
      </c>
      <c r="R1534" s="743"/>
      <c r="S1534" s="744"/>
      <c r="T1534" s="744"/>
      <c r="U1534" s="745">
        <v>0</v>
      </c>
      <c r="W1534" s="1060" t="s">
        <v>224</v>
      </c>
      <c r="X1534" s="1061"/>
      <c r="Y1534" s="1062"/>
      <c r="Z1534" s="1062"/>
      <c r="AA1534" s="1328">
        <v>0</v>
      </c>
      <c r="AC1534" s="1060" t="s">
        <v>358</v>
      </c>
      <c r="AD1534" s="1062"/>
      <c r="AE1534" s="1062"/>
      <c r="AF1534" s="1062"/>
      <c r="AG1534" s="1328">
        <v>0.27000001072883606</v>
      </c>
      <c r="AI1534" s="1060" t="s">
        <v>306</v>
      </c>
      <c r="AJ1534" s="1062"/>
      <c r="AK1534" s="1062"/>
      <c r="AL1534" s="1062"/>
      <c r="AM1534" s="1328">
        <v>0</v>
      </c>
      <c r="AO1534" s="1060" t="s">
        <v>232</v>
      </c>
      <c r="AP1534" s="1061"/>
      <c r="AQ1534" s="1062"/>
      <c r="AR1534" s="1066"/>
      <c r="AS1534" s="1328">
        <v>0.31999999284744263</v>
      </c>
      <c r="AU1534" s="1060" t="s">
        <v>235</v>
      </c>
      <c r="AV1534" s="1062"/>
      <c r="AW1534" s="1062"/>
      <c r="AX1534" s="1062"/>
      <c r="AY1534" s="1328">
        <v>0</v>
      </c>
    </row>
    <row r="1535" spans="5:51" x14ac:dyDescent="0.3">
      <c r="E1535" s="1496" t="s">
        <v>1201</v>
      </c>
      <c r="F1535" s="1497"/>
      <c r="G1535" s="1497"/>
      <c r="H1535" s="1498"/>
      <c r="I1535" s="1499">
        <v>0.25900000000000001</v>
      </c>
      <c r="Q1535" s="742" t="s">
        <v>1082</v>
      </c>
      <c r="R1535" s="743"/>
      <c r="S1535" s="744"/>
      <c r="T1535" s="744"/>
      <c r="U1535" s="745">
        <v>0.23799999999999999</v>
      </c>
      <c r="W1535" s="1060" t="s">
        <v>225</v>
      </c>
      <c r="X1535" s="1061"/>
      <c r="Y1535" s="1062"/>
      <c r="Z1535" s="1062"/>
      <c r="AA1535" s="1328">
        <v>0</v>
      </c>
      <c r="AC1535" s="1060" t="s">
        <v>303</v>
      </c>
      <c r="AD1535" s="1062"/>
      <c r="AE1535" s="1062"/>
      <c r="AF1535" s="1062"/>
      <c r="AG1535" s="1328">
        <v>0</v>
      </c>
      <c r="AI1535" s="1060" t="s">
        <v>1014</v>
      </c>
      <c r="AJ1535" s="1062"/>
      <c r="AK1535" s="1062"/>
      <c r="AL1535" s="1062"/>
      <c r="AM1535" s="1328">
        <v>0</v>
      </c>
      <c r="AO1535" s="1060" t="s">
        <v>68</v>
      </c>
      <c r="AP1535" s="1061"/>
      <c r="AQ1535" s="1062"/>
      <c r="AR1535" s="1066"/>
      <c r="AS1535" s="1328">
        <v>0</v>
      </c>
      <c r="AU1535" s="1060" t="s">
        <v>199</v>
      </c>
      <c r="AV1535" s="1062"/>
      <c r="AW1535" s="1062"/>
      <c r="AX1535" s="1062"/>
      <c r="AY1535" s="1328">
        <v>0</v>
      </c>
    </row>
    <row r="1536" spans="5:51" x14ac:dyDescent="0.3">
      <c r="E1536" s="1496" t="s">
        <v>631</v>
      </c>
      <c r="F1536" s="1497"/>
      <c r="G1536" s="1497"/>
      <c r="H1536" s="1498"/>
      <c r="I1536" s="1499">
        <v>0.26</v>
      </c>
      <c r="Q1536" s="742" t="s">
        <v>1085</v>
      </c>
      <c r="R1536" s="743"/>
      <c r="S1536" s="744"/>
      <c r="T1536" s="744"/>
      <c r="U1536" s="745">
        <v>0</v>
      </c>
      <c r="W1536" s="1060" t="s">
        <v>602</v>
      </c>
      <c r="X1536" s="1061"/>
      <c r="Y1536" s="1062"/>
      <c r="Z1536" s="1062"/>
      <c r="AA1536" s="1328">
        <v>0</v>
      </c>
      <c r="AC1536" s="1060" t="s">
        <v>58</v>
      </c>
      <c r="AD1536" s="1062"/>
      <c r="AE1536" s="1062"/>
      <c r="AF1536" s="1062"/>
      <c r="AG1536" s="1328">
        <v>0.20999999344348907</v>
      </c>
      <c r="AI1536" s="1060" t="s">
        <v>131</v>
      </c>
      <c r="AJ1536" s="1062"/>
      <c r="AK1536" s="1062"/>
      <c r="AL1536" s="1062"/>
      <c r="AM1536" s="1328">
        <v>0</v>
      </c>
      <c r="AO1536" s="1060" t="s">
        <v>366</v>
      </c>
      <c r="AP1536" s="1061"/>
      <c r="AQ1536" s="1062"/>
      <c r="AR1536" s="1066"/>
      <c r="AS1536" s="1328">
        <v>0</v>
      </c>
      <c r="AU1536" s="1060" t="s">
        <v>320</v>
      </c>
      <c r="AV1536" s="1062"/>
      <c r="AW1536" s="1062"/>
      <c r="AX1536" s="1062"/>
      <c r="AY1536" s="1328">
        <v>0</v>
      </c>
    </row>
    <row r="1537" spans="5:51" ht="24.75" customHeight="1" x14ac:dyDescent="0.3">
      <c r="E1537" s="1496" t="s">
        <v>1203</v>
      </c>
      <c r="F1537" s="1497"/>
      <c r="G1537" s="1497"/>
      <c r="H1537" s="1498"/>
      <c r="I1537" s="1499">
        <v>0.26</v>
      </c>
      <c r="K1537" s="1920" t="s">
        <v>1244</v>
      </c>
      <c r="L1537" s="1920"/>
      <c r="M1537" s="1920"/>
      <c r="N1537" s="1920"/>
      <c r="O1537" s="1920"/>
      <c r="Q1537" s="742" t="s">
        <v>1090</v>
      </c>
      <c r="R1537" s="743"/>
      <c r="S1537" s="744"/>
      <c r="T1537" s="744"/>
      <c r="U1537" s="745">
        <v>0.113</v>
      </c>
      <c r="W1537" s="1060" t="s">
        <v>295</v>
      </c>
      <c r="X1537" s="1061"/>
      <c r="Y1537" s="1062"/>
      <c r="Z1537" s="1062"/>
      <c r="AA1537" s="1328">
        <v>0.22</v>
      </c>
      <c r="AC1537" s="1060" t="s">
        <v>304</v>
      </c>
      <c r="AD1537" s="1062"/>
      <c r="AE1537" s="1062"/>
      <c r="AF1537" s="1062"/>
      <c r="AG1537" s="1328">
        <v>0</v>
      </c>
      <c r="AI1537" s="1060" t="s">
        <v>402</v>
      </c>
      <c r="AJ1537" s="1062"/>
      <c r="AK1537" s="1062"/>
      <c r="AL1537" s="1062"/>
      <c r="AM1537" s="1328">
        <v>0.40999999642372131</v>
      </c>
      <c r="AO1537" s="1060" t="s">
        <v>233</v>
      </c>
      <c r="AP1537" s="1061"/>
      <c r="AQ1537" s="1062"/>
      <c r="AR1537" s="1066"/>
      <c r="AS1537" s="1328">
        <v>0</v>
      </c>
      <c r="AU1537" s="1060" t="s">
        <v>321</v>
      </c>
      <c r="AV1537" s="1062"/>
      <c r="AW1537" s="1062"/>
      <c r="AX1537" s="1062"/>
      <c r="AY1537" s="1328">
        <v>0</v>
      </c>
    </row>
    <row r="1538" spans="5:51" ht="26.25" customHeight="1" x14ac:dyDescent="0.3">
      <c r="E1538" s="1496" t="s">
        <v>1204</v>
      </c>
      <c r="F1538" s="1497"/>
      <c r="G1538" s="1497"/>
      <c r="H1538" s="1498"/>
      <c r="I1538" s="1499">
        <v>0.25800000000000001</v>
      </c>
      <c r="K1538" s="1917" t="s">
        <v>50</v>
      </c>
      <c r="L1538" s="1918"/>
      <c r="M1538" s="1918"/>
      <c r="N1538" s="1919"/>
      <c r="O1538" s="1311" t="s">
        <v>1028</v>
      </c>
      <c r="Q1538" s="742" t="s">
        <v>1091</v>
      </c>
      <c r="R1538" s="743"/>
      <c r="S1538" s="744"/>
      <c r="T1538" s="744"/>
      <c r="U1538" s="745">
        <v>0</v>
      </c>
      <c r="W1538" s="1060" t="s">
        <v>395</v>
      </c>
      <c r="X1538" s="1061"/>
      <c r="Y1538" s="1062"/>
      <c r="Z1538" s="1062"/>
      <c r="AA1538" s="1328">
        <v>0</v>
      </c>
      <c r="AC1538" s="1060" t="s">
        <v>63</v>
      </c>
      <c r="AD1538" s="1062"/>
      <c r="AE1538" s="1062"/>
      <c r="AF1538" s="1062"/>
      <c r="AG1538" s="1328">
        <v>0</v>
      </c>
      <c r="AI1538" s="1060" t="s">
        <v>403</v>
      </c>
      <c r="AJ1538" s="1062"/>
      <c r="AK1538" s="1062"/>
      <c r="AL1538" s="1062"/>
      <c r="AM1538" s="1328">
        <v>0</v>
      </c>
      <c r="AO1538" s="1060" t="s">
        <v>367</v>
      </c>
      <c r="AP1538" s="1061"/>
      <c r="AQ1538" s="1062"/>
      <c r="AR1538" s="1066"/>
      <c r="AS1538" s="1328">
        <v>0.38999998569488525</v>
      </c>
      <c r="AU1538" s="1060" t="s">
        <v>200</v>
      </c>
      <c r="AV1538" s="1062"/>
      <c r="AW1538" s="1062"/>
      <c r="AX1538" s="1062"/>
      <c r="AY1538" s="1328">
        <v>0</v>
      </c>
    </row>
    <row r="1539" spans="5:51" x14ac:dyDescent="0.3">
      <c r="E1539" s="1496" t="s">
        <v>1207</v>
      </c>
      <c r="F1539" s="1497"/>
      <c r="G1539" s="1497"/>
      <c r="H1539" s="1498"/>
      <c r="I1539" s="1499">
        <v>0.25900000000000001</v>
      </c>
      <c r="K1539" s="1330" t="s">
        <v>1076</v>
      </c>
      <c r="L1539" s="1331"/>
      <c r="M1539" s="1314"/>
      <c r="N1539" s="1314"/>
      <c r="O1539" s="1315">
        <v>1E-3</v>
      </c>
      <c r="Q1539" s="742" t="s">
        <v>1092</v>
      </c>
      <c r="R1539" s="743"/>
      <c r="S1539" s="744"/>
      <c r="T1539" s="744"/>
      <c r="U1539" s="745">
        <v>0</v>
      </c>
      <c r="W1539" s="1060" t="s">
        <v>422</v>
      </c>
      <c r="X1539" s="1061"/>
      <c r="Y1539" s="1062"/>
      <c r="Z1539" s="1062"/>
      <c r="AA1539" s="1328">
        <v>0.25</v>
      </c>
      <c r="AC1539" s="1060" t="s">
        <v>401</v>
      </c>
      <c r="AD1539" s="1062"/>
      <c r="AE1539" s="1062"/>
      <c r="AF1539" s="1062"/>
      <c r="AG1539" s="1328">
        <v>0</v>
      </c>
      <c r="AI1539" s="1060" t="s">
        <v>1015</v>
      </c>
      <c r="AJ1539" s="1062"/>
      <c r="AK1539" s="1062"/>
      <c r="AL1539" s="1062"/>
      <c r="AM1539" s="1328">
        <v>0</v>
      </c>
      <c r="AO1539" s="1060" t="s">
        <v>234</v>
      </c>
      <c r="AP1539" s="1061"/>
      <c r="AQ1539" s="1062"/>
      <c r="AR1539" s="1066"/>
      <c r="AS1539" s="1328">
        <v>0</v>
      </c>
      <c r="AU1539" s="1060" t="s">
        <v>322</v>
      </c>
      <c r="AV1539" s="1062"/>
      <c r="AW1539" s="1062"/>
      <c r="AX1539" s="1062"/>
      <c r="AY1539" s="1328">
        <v>0.2800000011920929</v>
      </c>
    </row>
    <row r="1540" spans="5:51" x14ac:dyDescent="0.3">
      <c r="E1540" s="1496" t="s">
        <v>1208</v>
      </c>
      <c r="F1540" s="1497"/>
      <c r="G1540" s="1497"/>
      <c r="H1540" s="1498"/>
      <c r="I1540" s="1499">
        <v>0</v>
      </c>
      <c r="K1540" s="1330" t="s">
        <v>2143</v>
      </c>
      <c r="L1540" s="1331"/>
      <c r="M1540" s="1314"/>
      <c r="N1540" s="1314"/>
      <c r="O1540" s="1315">
        <v>0</v>
      </c>
      <c r="Q1540" s="742" t="s">
        <v>578</v>
      </c>
      <c r="R1540" s="743"/>
      <c r="S1540" s="744"/>
      <c r="T1540" s="744"/>
      <c r="U1540" s="745">
        <v>0</v>
      </c>
      <c r="W1540" s="1060" t="s">
        <v>603</v>
      </c>
      <c r="X1540" s="1061"/>
      <c r="Y1540" s="1062"/>
      <c r="Z1540" s="1062"/>
      <c r="AA1540" s="1328">
        <v>0</v>
      </c>
      <c r="AC1540" s="1060" t="s">
        <v>64</v>
      </c>
      <c r="AD1540" s="1062"/>
      <c r="AE1540" s="1062"/>
      <c r="AF1540" s="1062"/>
      <c r="AG1540" s="1328">
        <v>0</v>
      </c>
      <c r="AI1540" s="1060" t="s">
        <v>132</v>
      </c>
      <c r="AJ1540" s="1062"/>
      <c r="AK1540" s="1062"/>
      <c r="AL1540" s="1062"/>
      <c r="AM1540" s="1328">
        <v>0</v>
      </c>
      <c r="AO1540" s="1060" t="s">
        <v>235</v>
      </c>
      <c r="AP1540" s="1061"/>
      <c r="AQ1540" s="1062"/>
      <c r="AR1540" s="1066"/>
      <c r="AS1540" s="1328">
        <v>0</v>
      </c>
      <c r="AU1540" s="1060" t="s">
        <v>323</v>
      </c>
      <c r="AV1540" s="1062"/>
      <c r="AW1540" s="1062"/>
      <c r="AX1540" s="1062"/>
      <c r="AY1540" s="1328">
        <v>0.25999999046325684</v>
      </c>
    </row>
    <row r="1541" spans="5:51" x14ac:dyDescent="0.3">
      <c r="E1541" s="1496" t="s">
        <v>2390</v>
      </c>
      <c r="F1541" s="1497"/>
      <c r="G1541" s="1497"/>
      <c r="H1541" s="1498"/>
      <c r="I1541" s="1499">
        <v>8.9999999999999993E-3</v>
      </c>
      <c r="K1541" s="1330" t="s">
        <v>1081</v>
      </c>
      <c r="L1541" s="1331"/>
      <c r="M1541" s="1314"/>
      <c r="N1541" s="1314"/>
      <c r="O1541" s="1315">
        <v>0</v>
      </c>
      <c r="Q1541" s="742" t="s">
        <v>1094</v>
      </c>
      <c r="R1541" s="743"/>
      <c r="S1541" s="744"/>
      <c r="T1541" s="744"/>
      <c r="U1541" s="745">
        <v>0</v>
      </c>
      <c r="W1541" s="1060" t="s">
        <v>226</v>
      </c>
      <c r="X1541" s="1061"/>
      <c r="Y1541" s="1062"/>
      <c r="Z1541" s="1062"/>
      <c r="AA1541" s="1328">
        <v>0.23</v>
      </c>
      <c r="AC1541" s="1060" t="s">
        <v>306</v>
      </c>
      <c r="AD1541" s="1062"/>
      <c r="AE1541" s="1062"/>
      <c r="AF1541" s="1062"/>
      <c r="AG1541" s="1328">
        <v>0</v>
      </c>
      <c r="AI1541" s="1060" t="s">
        <v>66</v>
      </c>
      <c r="AJ1541" s="1062"/>
      <c r="AK1541" s="1062"/>
      <c r="AL1541" s="1062"/>
      <c r="AM1541" s="1328">
        <v>0</v>
      </c>
      <c r="AO1541" s="1060" t="s">
        <v>199</v>
      </c>
      <c r="AP1541" s="1061"/>
      <c r="AQ1541" s="1062"/>
      <c r="AR1541" s="1066"/>
      <c r="AS1541" s="1328">
        <v>0</v>
      </c>
      <c r="AU1541" s="1060" t="s">
        <v>236</v>
      </c>
      <c r="AV1541" s="1062"/>
      <c r="AW1541" s="1062"/>
      <c r="AX1541" s="1062"/>
      <c r="AY1541" s="1328">
        <v>0</v>
      </c>
    </row>
    <row r="1542" spans="5:51" x14ac:dyDescent="0.3">
      <c r="E1542" s="1496" t="s">
        <v>1210</v>
      </c>
      <c r="F1542" s="1497"/>
      <c r="G1542" s="1497"/>
      <c r="H1542" s="1498"/>
      <c r="I1542" s="1499">
        <v>0.26300000000000001</v>
      </c>
      <c r="K1542" s="1330" t="s">
        <v>2144</v>
      </c>
      <c r="L1542" s="1331"/>
      <c r="M1542" s="1314"/>
      <c r="N1542" s="1314"/>
      <c r="O1542" s="1315">
        <v>0</v>
      </c>
      <c r="Q1542" s="742" t="s">
        <v>580</v>
      </c>
      <c r="R1542" s="743"/>
      <c r="S1542" s="744"/>
      <c r="T1542" s="744"/>
      <c r="U1542" s="745">
        <v>0</v>
      </c>
      <c r="W1542" s="1060" t="s">
        <v>296</v>
      </c>
      <c r="X1542" s="1061"/>
      <c r="Y1542" s="1062"/>
      <c r="Z1542" s="1062"/>
      <c r="AA1542" s="1328">
        <v>0.2</v>
      </c>
      <c r="AC1542" s="1060" t="s">
        <v>447</v>
      </c>
      <c r="AD1542" s="1062"/>
      <c r="AE1542" s="1062"/>
      <c r="AF1542" s="1062"/>
      <c r="AG1542" s="1328">
        <v>0.2199999988079071</v>
      </c>
      <c r="AI1542" s="1060" t="s">
        <v>197</v>
      </c>
      <c r="AJ1542" s="1062"/>
      <c r="AK1542" s="1062"/>
      <c r="AL1542" s="1062"/>
      <c r="AM1542" s="1328">
        <v>0.27000001072883606</v>
      </c>
      <c r="AO1542" s="1060" t="s">
        <v>320</v>
      </c>
      <c r="AP1542" s="1061"/>
      <c r="AQ1542" s="1062"/>
      <c r="AR1542" s="1066"/>
      <c r="AS1542" s="1328">
        <v>0</v>
      </c>
      <c r="AU1542" s="1060" t="s">
        <v>324</v>
      </c>
      <c r="AV1542" s="1062"/>
      <c r="AW1542" s="1062"/>
      <c r="AX1542" s="1062"/>
      <c r="AY1542" s="1328">
        <v>0</v>
      </c>
    </row>
    <row r="1543" spans="5:51" x14ac:dyDescent="0.3">
      <c r="E1543" s="1496" t="s">
        <v>1212</v>
      </c>
      <c r="F1543" s="1497"/>
      <c r="G1543" s="1497"/>
      <c r="H1543" s="1498"/>
      <c r="I1543" s="1499">
        <v>0.25</v>
      </c>
      <c r="K1543" s="1330" t="s">
        <v>2145</v>
      </c>
      <c r="L1543" s="1331"/>
      <c r="M1543" s="1314"/>
      <c r="N1543" s="1314"/>
      <c r="O1543" s="1315">
        <v>0</v>
      </c>
      <c r="Q1543" s="742" t="s">
        <v>1095</v>
      </c>
      <c r="R1543" s="743"/>
      <c r="S1543" s="744"/>
      <c r="T1543" s="744"/>
      <c r="U1543" s="745">
        <v>0</v>
      </c>
      <c r="W1543" s="1060" t="s">
        <v>398</v>
      </c>
      <c r="X1543" s="1061"/>
      <c r="Y1543" s="1062"/>
      <c r="Z1543" s="1062"/>
      <c r="AA1543" s="1328">
        <v>0.24</v>
      </c>
      <c r="AC1543" s="1060" t="s">
        <v>481</v>
      </c>
      <c r="AD1543" s="1062"/>
      <c r="AE1543" s="1062"/>
      <c r="AF1543" s="1062"/>
      <c r="AG1543" s="1328">
        <v>0</v>
      </c>
      <c r="AI1543" s="1060" t="s">
        <v>404</v>
      </c>
      <c r="AJ1543" s="1062"/>
      <c r="AK1543" s="1062"/>
      <c r="AL1543" s="1062"/>
      <c r="AM1543" s="1328">
        <v>0</v>
      </c>
      <c r="AO1543" s="1060" t="s">
        <v>200</v>
      </c>
      <c r="AP1543" s="1061"/>
      <c r="AQ1543" s="1062"/>
      <c r="AR1543" s="1066"/>
      <c r="AS1543" s="1328">
        <v>0</v>
      </c>
      <c r="AU1543" s="1060" t="s">
        <v>69</v>
      </c>
      <c r="AV1543" s="1062"/>
      <c r="AW1543" s="1062"/>
      <c r="AX1543" s="1062"/>
      <c r="AY1543" s="1328">
        <v>0</v>
      </c>
    </row>
    <row r="1544" spans="5:51" x14ac:dyDescent="0.3">
      <c r="E1544" s="1496" t="s">
        <v>1213</v>
      </c>
      <c r="F1544" s="1497"/>
      <c r="G1544" s="1497"/>
      <c r="H1544" s="1498"/>
      <c r="I1544" s="1499">
        <v>0</v>
      </c>
      <c r="K1544" s="1330" t="s">
        <v>2146</v>
      </c>
      <c r="L1544" s="1331"/>
      <c r="M1544" s="1314"/>
      <c r="N1544" s="1314"/>
      <c r="O1544" s="1315">
        <v>3.5999999999999997E-2</v>
      </c>
      <c r="Q1544" s="742" t="s">
        <v>1096</v>
      </c>
      <c r="R1544" s="743"/>
      <c r="S1544" s="744"/>
      <c r="T1544" s="744"/>
      <c r="U1544" s="745">
        <v>0.25900000000000001</v>
      </c>
      <c r="W1544" s="1060" t="s">
        <v>604</v>
      </c>
      <c r="X1544" s="1061"/>
      <c r="Y1544" s="1062"/>
      <c r="Z1544" s="1062"/>
      <c r="AA1544" s="1328">
        <v>0.2</v>
      </c>
      <c r="AC1544" s="1060" t="s">
        <v>131</v>
      </c>
      <c r="AD1544" s="1062"/>
      <c r="AE1544" s="1062"/>
      <c r="AF1544" s="1062"/>
      <c r="AG1544" s="1328">
        <v>0</v>
      </c>
      <c r="AI1544" s="1060" t="s">
        <v>405</v>
      </c>
      <c r="AJ1544" s="1062"/>
      <c r="AK1544" s="1062"/>
      <c r="AL1544" s="1062"/>
      <c r="AM1544" s="1328">
        <v>0</v>
      </c>
      <c r="AO1544" s="1060" t="s">
        <v>322</v>
      </c>
      <c r="AP1544" s="1061"/>
      <c r="AQ1544" s="1062"/>
      <c r="AR1544" s="1066"/>
      <c r="AS1544" s="1328">
        <v>0.37000000476837158</v>
      </c>
      <c r="AU1544" s="1921" t="s">
        <v>2411</v>
      </c>
      <c r="AV1544" s="1922"/>
      <c r="AW1544" s="1922"/>
      <c r="AX1544" s="1922"/>
      <c r="AY1544" s="1922"/>
    </row>
    <row r="1545" spans="5:51" x14ac:dyDescent="0.3">
      <c r="E1545" s="1496" t="s">
        <v>1214</v>
      </c>
      <c r="F1545" s="1497"/>
      <c r="G1545" s="1497"/>
      <c r="H1545" s="1498"/>
      <c r="I1545" s="1499">
        <v>0.25700000000000001</v>
      </c>
      <c r="K1545" s="1330" t="s">
        <v>1091</v>
      </c>
      <c r="L1545" s="1331"/>
      <c r="M1545" s="1314"/>
      <c r="N1545" s="1314"/>
      <c r="O1545" s="1315">
        <v>0</v>
      </c>
      <c r="Q1545" s="742" t="s">
        <v>1097</v>
      </c>
      <c r="R1545" s="743"/>
      <c r="S1545" s="744"/>
      <c r="T1545" s="744"/>
      <c r="U1545" s="745">
        <v>0</v>
      </c>
      <c r="W1545" s="1060" t="s">
        <v>483</v>
      </c>
      <c r="X1545" s="1061"/>
      <c r="Y1545" s="1062"/>
      <c r="Z1545" s="1062"/>
      <c r="AA1545" s="1328">
        <v>0</v>
      </c>
      <c r="AC1545" s="1060" t="s">
        <v>402</v>
      </c>
      <c r="AD1545" s="1062"/>
      <c r="AE1545" s="1062"/>
      <c r="AF1545" s="1062"/>
      <c r="AG1545" s="1328">
        <v>0.31000000238418579</v>
      </c>
      <c r="AI1545" s="1060" t="s">
        <v>406</v>
      </c>
      <c r="AJ1545" s="1062"/>
      <c r="AK1545" s="1062"/>
      <c r="AL1545" s="1062"/>
      <c r="AM1545" s="1328">
        <v>0.40999999642372131</v>
      </c>
      <c r="AO1545" s="1060" t="s">
        <v>345</v>
      </c>
      <c r="AP1545" s="1061"/>
      <c r="AQ1545" s="1062"/>
      <c r="AR1545" s="1066"/>
      <c r="AS1545" s="1328">
        <v>0.31999999284744263</v>
      </c>
      <c r="AU1545" s="1923"/>
      <c r="AV1545" s="1923"/>
      <c r="AW1545" s="1923"/>
      <c r="AX1545" s="1923"/>
      <c r="AY1545" s="1923"/>
    </row>
    <row r="1546" spans="5:51" x14ac:dyDescent="0.3">
      <c r="E1546" s="1496" t="s">
        <v>1215</v>
      </c>
      <c r="F1546" s="1497"/>
      <c r="G1546" s="1497"/>
      <c r="H1546" s="1498"/>
      <c r="I1546" s="1499">
        <v>0.26</v>
      </c>
      <c r="K1546" s="1330" t="s">
        <v>2147</v>
      </c>
      <c r="L1546" s="1331"/>
      <c r="M1546" s="1314"/>
      <c r="N1546" s="1314"/>
      <c r="O1546" s="1315">
        <v>0.193</v>
      </c>
      <c r="Q1546" s="742" t="s">
        <v>1100</v>
      </c>
      <c r="R1546" s="743"/>
      <c r="S1546" s="744"/>
      <c r="T1546" s="744"/>
      <c r="U1546" s="745">
        <v>0</v>
      </c>
      <c r="W1546" s="1060" t="s">
        <v>297</v>
      </c>
      <c r="X1546" s="1061"/>
      <c r="Y1546" s="1062"/>
      <c r="Z1546" s="1062"/>
      <c r="AA1546" s="1328">
        <v>0</v>
      </c>
      <c r="AC1546" s="1060" t="s">
        <v>403</v>
      </c>
      <c r="AD1546" s="1062"/>
      <c r="AE1546" s="1062"/>
      <c r="AF1546" s="1062"/>
      <c r="AG1546" s="1328">
        <v>0</v>
      </c>
      <c r="AI1546" s="1060" t="s">
        <v>340</v>
      </c>
      <c r="AJ1546" s="1062"/>
      <c r="AK1546" s="1062"/>
      <c r="AL1546" s="1062"/>
      <c r="AM1546" s="1328">
        <v>0.31000000238418579</v>
      </c>
      <c r="AO1546" s="1060" t="s">
        <v>236</v>
      </c>
      <c r="AP1546" s="1061"/>
      <c r="AQ1546" s="1062"/>
      <c r="AR1546" s="1066"/>
      <c r="AS1546" s="1328">
        <v>0</v>
      </c>
    </row>
    <row r="1547" spans="5:51" x14ac:dyDescent="0.3">
      <c r="E1547" s="1496" t="s">
        <v>2164</v>
      </c>
      <c r="F1547" s="1497"/>
      <c r="G1547" s="1497"/>
      <c r="H1547" s="1498"/>
      <c r="I1547" s="1499">
        <v>0.25600000000000001</v>
      </c>
      <c r="K1547" s="1330" t="s">
        <v>578</v>
      </c>
      <c r="L1547" s="1331"/>
      <c r="M1547" s="1314"/>
      <c r="N1547" s="1314"/>
      <c r="O1547" s="1315">
        <v>0</v>
      </c>
      <c r="Q1547" s="742" t="s">
        <v>1101</v>
      </c>
      <c r="R1547" s="743"/>
      <c r="S1547" s="744"/>
      <c r="T1547" s="744"/>
      <c r="U1547" s="745">
        <v>0</v>
      </c>
      <c r="W1547" s="1060" t="s">
        <v>298</v>
      </c>
      <c r="X1547" s="1061"/>
      <c r="Y1547" s="1062"/>
      <c r="Z1547" s="1062"/>
      <c r="AA1547" s="1328">
        <v>0.18</v>
      </c>
      <c r="AC1547" s="1060" t="s">
        <v>492</v>
      </c>
      <c r="AD1547" s="1062"/>
      <c r="AE1547" s="1062"/>
      <c r="AF1547" s="1062"/>
      <c r="AG1547" s="1328">
        <v>0</v>
      </c>
      <c r="AI1547" s="1060" t="s">
        <v>1016</v>
      </c>
      <c r="AJ1547" s="1062"/>
      <c r="AK1547" s="1062"/>
      <c r="AL1547" s="1062"/>
      <c r="AM1547" s="1328">
        <v>0.31000000238418579</v>
      </c>
      <c r="AO1547" s="1060" t="s">
        <v>324</v>
      </c>
      <c r="AP1547" s="1061"/>
      <c r="AQ1547" s="1062"/>
      <c r="AR1547" s="1062"/>
      <c r="AS1547" s="1328">
        <v>0.18000000715255737</v>
      </c>
    </row>
    <row r="1548" spans="5:51" x14ac:dyDescent="0.3">
      <c r="E1548" s="1496" t="s">
        <v>2391</v>
      </c>
      <c r="F1548" s="1497"/>
      <c r="G1548" s="1497"/>
      <c r="H1548" s="1498"/>
      <c r="I1548" s="1499">
        <v>0.26</v>
      </c>
      <c r="K1548" s="1330" t="s">
        <v>1099</v>
      </c>
      <c r="L1548" s="1331"/>
      <c r="M1548" s="1314"/>
      <c r="N1548" s="1314"/>
      <c r="O1548" s="1315">
        <v>0.26500000000000001</v>
      </c>
      <c r="Q1548" s="742" t="s">
        <v>1102</v>
      </c>
      <c r="R1548" s="743"/>
      <c r="S1548" s="744"/>
      <c r="T1548" s="744"/>
      <c r="U1548" s="745">
        <v>3.0000000000000001E-3</v>
      </c>
      <c r="W1548" s="1060" t="s">
        <v>605</v>
      </c>
      <c r="X1548" s="1061"/>
      <c r="Y1548" s="1062"/>
      <c r="Z1548" s="1062"/>
      <c r="AA1548" s="1328">
        <v>0</v>
      </c>
      <c r="AC1548" s="1060" t="s">
        <v>132</v>
      </c>
      <c r="AD1548" s="1062"/>
      <c r="AE1548" s="1062"/>
      <c r="AF1548" s="1062"/>
      <c r="AG1548" s="1328">
        <v>0</v>
      </c>
      <c r="AI1548" s="1060" t="s">
        <v>1017</v>
      </c>
      <c r="AJ1548" s="1062"/>
      <c r="AK1548" s="1062"/>
      <c r="AL1548" s="1062"/>
      <c r="AM1548" s="1328">
        <v>0.40999999642372131</v>
      </c>
      <c r="AO1548" s="1921" t="s">
        <v>2411</v>
      </c>
      <c r="AP1548" s="1922"/>
      <c r="AQ1548" s="1922"/>
      <c r="AR1548" s="1922"/>
      <c r="AS1548" s="1922"/>
    </row>
    <row r="1549" spans="5:51" x14ac:dyDescent="0.3">
      <c r="E1549" s="1496" t="s">
        <v>1224</v>
      </c>
      <c r="F1549" s="1497"/>
      <c r="G1549" s="1497"/>
      <c r="H1549" s="1498"/>
      <c r="I1549" s="1499">
        <v>0.26</v>
      </c>
      <c r="K1549" s="1330" t="s">
        <v>2149</v>
      </c>
      <c r="L1549" s="1331"/>
      <c r="M1549" s="1314"/>
      <c r="N1549" s="1314"/>
      <c r="O1549" s="1315">
        <v>0</v>
      </c>
      <c r="Q1549" s="742" t="s">
        <v>1103</v>
      </c>
      <c r="R1549" s="743"/>
      <c r="S1549" s="744"/>
      <c r="T1549" s="744"/>
      <c r="U1549" s="745">
        <v>0</v>
      </c>
      <c r="W1549" s="1060" t="s">
        <v>399</v>
      </c>
      <c r="X1549" s="1061"/>
      <c r="Y1549" s="1062"/>
      <c r="Z1549" s="1062"/>
      <c r="AA1549" s="1328">
        <v>0.25</v>
      </c>
      <c r="AC1549" s="1060" t="s">
        <v>66</v>
      </c>
      <c r="AD1549" s="1062"/>
      <c r="AE1549" s="1062"/>
      <c r="AF1549" s="1062"/>
      <c r="AG1549" s="1328">
        <v>0</v>
      </c>
      <c r="AI1549" s="1060" t="s">
        <v>227</v>
      </c>
      <c r="AJ1549" s="1062"/>
      <c r="AK1549" s="1062"/>
      <c r="AL1549" s="1062"/>
      <c r="AM1549" s="1328">
        <v>0</v>
      </c>
      <c r="AO1549" s="1923"/>
      <c r="AP1549" s="1923"/>
      <c r="AQ1549" s="1923"/>
      <c r="AR1549" s="1923"/>
      <c r="AS1549" s="1923"/>
    </row>
    <row r="1550" spans="5:51" x14ac:dyDescent="0.3">
      <c r="E1550" s="1496" t="s">
        <v>1227</v>
      </c>
      <c r="F1550" s="1497"/>
      <c r="G1550" s="1497"/>
      <c r="H1550" s="1498"/>
      <c r="I1550" s="1499">
        <v>0</v>
      </c>
      <c r="K1550" s="1330" t="s">
        <v>1101</v>
      </c>
      <c r="L1550" s="1331"/>
      <c r="M1550" s="1314"/>
      <c r="N1550" s="1314"/>
      <c r="O1550" s="1315">
        <v>0</v>
      </c>
      <c r="Q1550" s="742" t="s">
        <v>1104</v>
      </c>
      <c r="R1550" s="743"/>
      <c r="S1550" s="744"/>
      <c r="T1550" s="744"/>
      <c r="U1550" s="745">
        <v>0.14099999999999999</v>
      </c>
      <c r="W1550" s="1060" t="s">
        <v>54</v>
      </c>
      <c r="X1550" s="1061"/>
      <c r="Y1550" s="1062"/>
      <c r="Z1550" s="1062"/>
      <c r="AA1550" s="1328">
        <v>0.16</v>
      </c>
      <c r="AC1550" s="1060" t="s">
        <v>503</v>
      </c>
      <c r="AD1550" s="1062"/>
      <c r="AE1550" s="1062"/>
      <c r="AF1550" s="1062"/>
      <c r="AG1550" s="1328">
        <v>0</v>
      </c>
      <c r="AI1550" s="1060" t="s">
        <v>1018</v>
      </c>
      <c r="AJ1550" s="1062"/>
      <c r="AK1550" s="1062"/>
      <c r="AL1550" s="1062"/>
      <c r="AM1550" s="1328">
        <v>0.40999999642372131</v>
      </c>
    </row>
    <row r="1551" spans="5:51" x14ac:dyDescent="0.3">
      <c r="E1551" s="1496" t="s">
        <v>638</v>
      </c>
      <c r="F1551" s="1497"/>
      <c r="G1551" s="1497"/>
      <c r="H1551" s="1498"/>
      <c r="I1551" s="1499">
        <v>0.26</v>
      </c>
      <c r="K1551" s="1330" t="s">
        <v>1103</v>
      </c>
      <c r="L1551" s="1331"/>
      <c r="M1551" s="1314"/>
      <c r="N1551" s="1314"/>
      <c r="O1551" s="1315">
        <v>0</v>
      </c>
      <c r="Q1551" s="742" t="s">
        <v>1106</v>
      </c>
      <c r="R1551" s="743"/>
      <c r="S1551" s="744"/>
      <c r="T1551" s="744"/>
      <c r="U1551" s="745">
        <v>0</v>
      </c>
      <c r="W1551" s="1060" t="s">
        <v>606</v>
      </c>
      <c r="X1551" s="1061"/>
      <c r="Y1551" s="1062"/>
      <c r="Z1551" s="1062"/>
      <c r="AA1551" s="1328">
        <v>0</v>
      </c>
      <c r="AC1551" s="1060" t="s">
        <v>197</v>
      </c>
      <c r="AD1551" s="1062"/>
      <c r="AE1551" s="1062"/>
      <c r="AF1551" s="1062"/>
      <c r="AG1551" s="1328">
        <v>0.20000000298023224</v>
      </c>
      <c r="AI1551" s="1060" t="s">
        <v>1019</v>
      </c>
      <c r="AJ1551" s="1062"/>
      <c r="AK1551" s="1062"/>
      <c r="AL1551" s="1062"/>
      <c r="AM1551" s="1328">
        <v>0.40999999642372131</v>
      </c>
    </row>
    <row r="1552" spans="5:51" x14ac:dyDescent="0.3">
      <c r="E1552" s="1496" t="s">
        <v>1228</v>
      </c>
      <c r="F1552" s="1497"/>
      <c r="G1552" s="1497"/>
      <c r="H1552" s="1498"/>
      <c r="I1552" s="1499">
        <v>0.26</v>
      </c>
      <c r="K1552" s="1330" t="s">
        <v>438</v>
      </c>
      <c r="L1552" s="1331"/>
      <c r="M1552" s="1314"/>
      <c r="N1552" s="1314"/>
      <c r="O1552" s="1315">
        <v>0</v>
      </c>
      <c r="Q1552" s="742" t="s">
        <v>438</v>
      </c>
      <c r="R1552" s="743"/>
      <c r="S1552" s="744"/>
      <c r="T1552" s="744"/>
      <c r="U1552" s="745">
        <v>0</v>
      </c>
      <c r="W1552" s="1060" t="s">
        <v>607</v>
      </c>
      <c r="X1552" s="1061"/>
      <c r="Y1552" s="1062"/>
      <c r="Z1552" s="1062"/>
      <c r="AA1552" s="1328">
        <v>0</v>
      </c>
      <c r="AC1552" s="1060" t="s">
        <v>404</v>
      </c>
      <c r="AD1552" s="1062"/>
      <c r="AE1552" s="1062"/>
      <c r="AF1552" s="1062"/>
      <c r="AG1552" s="1328">
        <v>0</v>
      </c>
      <c r="AI1552" s="1060" t="s">
        <v>341</v>
      </c>
      <c r="AJ1552" s="1062"/>
      <c r="AK1552" s="1062"/>
      <c r="AL1552" s="1062"/>
      <c r="AM1552" s="1328">
        <v>9.9999997764825821E-3</v>
      </c>
    </row>
    <row r="1553" spans="5:39" x14ac:dyDescent="0.3">
      <c r="E1553" s="1496" t="s">
        <v>1229</v>
      </c>
      <c r="F1553" s="1497"/>
      <c r="G1553" s="1497"/>
      <c r="H1553" s="1498"/>
      <c r="I1553" s="1499">
        <v>0</v>
      </c>
      <c r="K1553" s="1330" t="s">
        <v>1110</v>
      </c>
      <c r="L1553" s="1331"/>
      <c r="M1553" s="1314"/>
      <c r="N1553" s="1314"/>
      <c r="O1553" s="1315">
        <v>0.215</v>
      </c>
      <c r="Q1553" s="742" t="s">
        <v>1107</v>
      </c>
      <c r="R1553" s="743"/>
      <c r="S1553" s="744"/>
      <c r="T1553" s="744"/>
      <c r="U1553" s="745">
        <v>0</v>
      </c>
      <c r="W1553" s="1060" t="s">
        <v>478</v>
      </c>
      <c r="X1553" s="1061"/>
      <c r="Y1553" s="1062"/>
      <c r="Z1553" s="1062"/>
      <c r="AA1553" s="1328">
        <v>0</v>
      </c>
      <c r="AC1553" s="1060" t="s">
        <v>405</v>
      </c>
      <c r="AD1553" s="1062"/>
      <c r="AE1553" s="1062"/>
      <c r="AF1553" s="1062"/>
      <c r="AG1553" s="1328">
        <v>0</v>
      </c>
      <c r="AI1553" s="1060" t="s">
        <v>407</v>
      </c>
      <c r="AJ1553" s="1062"/>
      <c r="AK1553" s="1062"/>
      <c r="AL1553" s="1062"/>
      <c r="AM1553" s="1328">
        <v>0</v>
      </c>
    </row>
    <row r="1554" spans="5:39" x14ac:dyDescent="0.3">
      <c r="E1554" s="1496" t="s">
        <v>1230</v>
      </c>
      <c r="F1554" s="1497"/>
      <c r="G1554" s="1497"/>
      <c r="H1554" s="1498"/>
      <c r="I1554" s="1499">
        <v>0.249</v>
      </c>
      <c r="K1554" s="1330" t="s">
        <v>1112</v>
      </c>
      <c r="L1554" s="1331"/>
      <c r="M1554" s="1314"/>
      <c r="N1554" s="1314"/>
      <c r="O1554" s="1315">
        <v>0</v>
      </c>
      <c r="Q1554" s="742" t="s">
        <v>1108</v>
      </c>
      <c r="R1554" s="743"/>
      <c r="S1554" s="744"/>
      <c r="T1554" s="744"/>
      <c r="U1554" s="745">
        <v>0</v>
      </c>
      <c r="W1554" s="1060" t="s">
        <v>608</v>
      </c>
      <c r="X1554" s="1061"/>
      <c r="Y1554" s="1062"/>
      <c r="Z1554" s="1062"/>
      <c r="AA1554" s="1328">
        <v>0.24</v>
      </c>
      <c r="AC1554" s="1060" t="s">
        <v>406</v>
      </c>
      <c r="AD1554" s="1062"/>
      <c r="AE1554" s="1062"/>
      <c r="AF1554" s="1062"/>
      <c r="AG1554" s="1328">
        <v>0.31000000238418579</v>
      </c>
      <c r="AI1554" s="1060" t="s">
        <v>408</v>
      </c>
      <c r="AJ1554" s="1062"/>
      <c r="AK1554" s="1062"/>
      <c r="AL1554" s="1062"/>
      <c r="AM1554" s="1328">
        <v>0</v>
      </c>
    </row>
    <row r="1555" spans="5:39" x14ac:dyDescent="0.3">
      <c r="E1555" s="1496" t="s">
        <v>1231</v>
      </c>
      <c r="F1555" s="1497"/>
      <c r="G1555" s="1497"/>
      <c r="H1555" s="1498"/>
      <c r="I1555" s="1499">
        <v>0.247</v>
      </c>
      <c r="K1555" s="1330" t="s">
        <v>275</v>
      </c>
      <c r="L1555" s="1331"/>
      <c r="M1555" s="1314"/>
      <c r="N1555" s="1314"/>
      <c r="O1555" s="1315">
        <v>0.23799999999999999</v>
      </c>
      <c r="Q1555" s="742" t="s">
        <v>1109</v>
      </c>
      <c r="R1555" s="743"/>
      <c r="S1555" s="744"/>
      <c r="T1555" s="744"/>
      <c r="U1555" s="745">
        <v>0</v>
      </c>
      <c r="W1555" s="1060" t="s">
        <v>400</v>
      </c>
      <c r="X1555" s="1061"/>
      <c r="Y1555" s="1062"/>
      <c r="Z1555" s="1062"/>
      <c r="AA1555" s="1328">
        <v>0</v>
      </c>
      <c r="AC1555" s="1060" t="s">
        <v>340</v>
      </c>
      <c r="AD1555" s="1062"/>
      <c r="AE1555" s="1062"/>
      <c r="AF1555" s="1062"/>
      <c r="AG1555" s="1328">
        <v>0</v>
      </c>
      <c r="AI1555" s="1060" t="s">
        <v>308</v>
      </c>
      <c r="AJ1555" s="1062"/>
      <c r="AK1555" s="1062"/>
      <c r="AL1555" s="1062"/>
      <c r="AM1555" s="1328">
        <v>0.34000000357627869</v>
      </c>
    </row>
    <row r="1556" spans="5:39" x14ac:dyDescent="0.3">
      <c r="E1556" s="1496" t="s">
        <v>2392</v>
      </c>
      <c r="F1556" s="1497"/>
      <c r="G1556" s="1497"/>
      <c r="H1556" s="1498"/>
      <c r="I1556" s="1499">
        <v>0.26</v>
      </c>
      <c r="K1556" s="1330" t="s">
        <v>1113</v>
      </c>
      <c r="L1556" s="1331"/>
      <c r="M1556" s="1314"/>
      <c r="N1556" s="1314"/>
      <c r="O1556" s="1315">
        <v>0</v>
      </c>
      <c r="Q1556" s="742" t="s">
        <v>1110</v>
      </c>
      <c r="R1556" s="743"/>
      <c r="S1556" s="744"/>
      <c r="T1556" s="744"/>
      <c r="U1556" s="745">
        <v>0.219</v>
      </c>
      <c r="W1556" s="1060" t="s">
        <v>609</v>
      </c>
      <c r="X1556" s="1061"/>
      <c r="Y1556" s="1062"/>
      <c r="Z1556" s="1062"/>
      <c r="AA1556" s="1328">
        <v>0.31</v>
      </c>
      <c r="AC1556" s="1060" t="s">
        <v>360</v>
      </c>
      <c r="AD1556" s="1062"/>
      <c r="AE1556" s="1062"/>
      <c r="AF1556" s="1062"/>
      <c r="AG1556" s="1328">
        <v>0.12999999523162842</v>
      </c>
      <c r="AI1556" s="1060" t="s">
        <v>342</v>
      </c>
      <c r="AJ1556" s="1062"/>
      <c r="AK1556" s="1062"/>
      <c r="AL1556" s="1062"/>
      <c r="AM1556" s="1328">
        <v>0</v>
      </c>
    </row>
    <row r="1557" spans="5:39" x14ac:dyDescent="0.3">
      <c r="E1557" s="1496" t="s">
        <v>1237</v>
      </c>
      <c r="F1557" s="1497"/>
      <c r="G1557" s="1497"/>
      <c r="H1557" s="1498"/>
      <c r="I1557" s="1499">
        <v>0.26</v>
      </c>
      <c r="K1557" s="1330" t="s">
        <v>1115</v>
      </c>
      <c r="L1557" s="1331"/>
      <c r="M1557" s="1314"/>
      <c r="N1557" s="1314"/>
      <c r="O1557" s="1315">
        <v>0.214</v>
      </c>
      <c r="Q1557" s="742" t="s">
        <v>1111</v>
      </c>
      <c r="R1557" s="743"/>
      <c r="S1557" s="744"/>
      <c r="T1557" s="744"/>
      <c r="U1557" s="745">
        <v>0</v>
      </c>
      <c r="W1557" s="1060" t="s">
        <v>302</v>
      </c>
      <c r="X1557" s="1061"/>
      <c r="Y1557" s="1062"/>
      <c r="Z1557" s="1062"/>
      <c r="AA1557" s="1328">
        <v>0</v>
      </c>
      <c r="AC1557" s="1060" t="s">
        <v>493</v>
      </c>
      <c r="AD1557" s="1062"/>
      <c r="AE1557" s="1062"/>
      <c r="AF1557" s="1062"/>
      <c r="AG1557" s="1328">
        <v>0.28999999165534973</v>
      </c>
      <c r="AI1557" s="1060" t="s">
        <v>409</v>
      </c>
      <c r="AJ1557" s="1062"/>
      <c r="AK1557" s="1062"/>
      <c r="AL1557" s="1062"/>
      <c r="AM1557" s="1328">
        <v>0</v>
      </c>
    </row>
    <row r="1558" spans="5:39" x14ac:dyDescent="0.3">
      <c r="E1558" s="1496" t="s">
        <v>1239</v>
      </c>
      <c r="F1558" s="1497"/>
      <c r="G1558" s="1497"/>
      <c r="H1558" s="1498"/>
      <c r="I1558" s="1499">
        <v>0.26</v>
      </c>
      <c r="K1558" s="1330" t="s">
        <v>1117</v>
      </c>
      <c r="L1558" s="1331"/>
      <c r="M1558" s="1314"/>
      <c r="N1558" s="1314"/>
      <c r="O1558" s="1315">
        <v>0</v>
      </c>
      <c r="Q1558" s="742" t="s">
        <v>275</v>
      </c>
      <c r="R1558" s="743"/>
      <c r="S1558" s="744"/>
      <c r="T1558" s="744"/>
      <c r="U1558" s="745">
        <v>0</v>
      </c>
      <c r="W1558" s="1060" t="s">
        <v>610</v>
      </c>
      <c r="X1558" s="1061"/>
      <c r="Y1558" s="1062"/>
      <c r="Z1558" s="1062"/>
      <c r="AA1558" s="1328">
        <v>0.21</v>
      </c>
      <c r="AC1558" s="1060" t="s">
        <v>227</v>
      </c>
      <c r="AD1558" s="1062"/>
      <c r="AE1558" s="1062"/>
      <c r="AF1558" s="1062"/>
      <c r="AG1558" s="1328">
        <v>0</v>
      </c>
      <c r="AI1558" s="1060" t="s">
        <v>410</v>
      </c>
      <c r="AJ1558" s="1062"/>
      <c r="AK1558" s="1062"/>
      <c r="AL1558" s="1062"/>
      <c r="AM1558" s="1328">
        <v>2.9999999329447746E-2</v>
      </c>
    </row>
    <row r="1559" spans="5:39" x14ac:dyDescent="0.3">
      <c r="E1559" s="1496" t="s">
        <v>236</v>
      </c>
      <c r="F1559" s="1497"/>
      <c r="G1559" s="1497"/>
      <c r="H1559" s="1498"/>
      <c r="I1559" s="1499">
        <v>0.26</v>
      </c>
      <c r="K1559" s="1330" t="s">
        <v>1136</v>
      </c>
      <c r="L1559" s="1331"/>
      <c r="M1559" s="1314"/>
      <c r="N1559" s="1314"/>
      <c r="O1559" s="1315">
        <v>0.128</v>
      </c>
      <c r="Q1559" s="742" t="s">
        <v>1112</v>
      </c>
      <c r="R1559" s="743"/>
      <c r="S1559" s="744"/>
      <c r="T1559" s="744"/>
      <c r="U1559" s="745">
        <v>0</v>
      </c>
      <c r="W1559" s="1060" t="s">
        <v>446</v>
      </c>
      <c r="X1559" s="1061"/>
      <c r="Y1559" s="1062"/>
      <c r="Z1559" s="1062"/>
      <c r="AA1559" s="1328">
        <v>0</v>
      </c>
      <c r="AC1559" s="1060" t="s">
        <v>448</v>
      </c>
      <c r="AD1559" s="1062"/>
      <c r="AE1559" s="1062"/>
      <c r="AF1559" s="1062"/>
      <c r="AG1559" s="1328">
        <v>0</v>
      </c>
      <c r="AI1559" s="1060" t="s">
        <v>1020</v>
      </c>
      <c r="AJ1559" s="1062"/>
      <c r="AK1559" s="1062"/>
      <c r="AL1559" s="1062"/>
      <c r="AM1559" s="1328">
        <v>0.31000000238418579</v>
      </c>
    </row>
    <row r="1560" spans="5:39" x14ac:dyDescent="0.3">
      <c r="E1560" s="1496" t="s">
        <v>1240</v>
      </c>
      <c r="F1560" s="1497"/>
      <c r="G1560" s="1497"/>
      <c r="H1560" s="1498"/>
      <c r="I1560" s="1499">
        <v>0.254</v>
      </c>
      <c r="K1560" s="1330" t="s">
        <v>337</v>
      </c>
      <c r="L1560" s="1331"/>
      <c r="M1560" s="1314"/>
      <c r="N1560" s="1314"/>
      <c r="O1560" s="1315">
        <v>0.254</v>
      </c>
      <c r="Q1560" s="742" t="s">
        <v>1113</v>
      </c>
      <c r="R1560" s="743"/>
      <c r="S1560" s="744"/>
      <c r="T1560" s="744"/>
      <c r="U1560" s="745">
        <v>0</v>
      </c>
      <c r="W1560" s="1060" t="s">
        <v>358</v>
      </c>
      <c r="X1560" s="1061"/>
      <c r="Y1560" s="1062"/>
      <c r="Z1560" s="1062"/>
      <c r="AA1560" s="1328">
        <v>0.24</v>
      </c>
      <c r="AC1560" s="1060" t="s">
        <v>347</v>
      </c>
      <c r="AD1560" s="1062"/>
      <c r="AE1560" s="1062"/>
      <c r="AF1560" s="1062"/>
      <c r="AG1560" s="1328">
        <v>0.31000000238418579</v>
      </c>
      <c r="AI1560" s="1060" t="s">
        <v>803</v>
      </c>
      <c r="AJ1560" s="1062"/>
      <c r="AK1560" s="1062"/>
      <c r="AL1560" s="1062"/>
      <c r="AM1560" s="1328">
        <v>0</v>
      </c>
    </row>
    <row r="1561" spans="5:39" x14ac:dyDescent="0.3">
      <c r="E1561" s="1937" t="s">
        <v>2393</v>
      </c>
      <c r="F1561" s="1937"/>
      <c r="K1561" s="1330" t="s">
        <v>1121</v>
      </c>
      <c r="L1561" s="1331"/>
      <c r="M1561" s="1314"/>
      <c r="N1561" s="1314"/>
      <c r="O1561" s="1315">
        <v>0</v>
      </c>
      <c r="Q1561" s="742" t="s">
        <v>1114</v>
      </c>
      <c r="R1561" s="743"/>
      <c r="S1561" s="744"/>
      <c r="T1561" s="744"/>
      <c r="U1561" s="745">
        <v>0</v>
      </c>
      <c r="W1561" s="1060" t="s">
        <v>303</v>
      </c>
      <c r="X1561" s="1061"/>
      <c r="Y1561" s="1062"/>
      <c r="Z1561" s="1062"/>
      <c r="AA1561" s="1328">
        <v>0</v>
      </c>
      <c r="AC1561" s="1060" t="s">
        <v>494</v>
      </c>
      <c r="AD1561" s="1062"/>
      <c r="AE1561" s="1062"/>
      <c r="AF1561" s="1062"/>
      <c r="AG1561" s="1328">
        <v>0.30000001192092896</v>
      </c>
      <c r="AI1561" s="1060" t="s">
        <v>310</v>
      </c>
      <c r="AJ1561" s="1062"/>
      <c r="AK1561" s="1062"/>
      <c r="AL1561" s="1062"/>
      <c r="AM1561" s="1328">
        <v>0.37000000476837158</v>
      </c>
    </row>
    <row r="1562" spans="5:39" x14ac:dyDescent="0.3">
      <c r="E1562" s="255"/>
      <c r="F1562" s="255"/>
      <c r="G1562" s="255"/>
      <c r="H1562" s="255"/>
      <c r="I1562" s="255"/>
      <c r="K1562" s="1330" t="s">
        <v>1122</v>
      </c>
      <c r="L1562" s="1331"/>
      <c r="M1562" s="1314"/>
      <c r="N1562" s="1314"/>
      <c r="O1562" s="1315">
        <v>0.26900000000000002</v>
      </c>
      <c r="Q1562" s="742" t="s">
        <v>1115</v>
      </c>
      <c r="R1562" s="743"/>
      <c r="S1562" s="744"/>
      <c r="T1562" s="744"/>
      <c r="U1562" s="745">
        <v>0</v>
      </c>
      <c r="W1562" s="1060" t="s">
        <v>58</v>
      </c>
      <c r="X1562" s="1061"/>
      <c r="Y1562" s="1062"/>
      <c r="Z1562" s="1062"/>
      <c r="AA1562" s="1328">
        <v>0.14000000000000001</v>
      </c>
      <c r="AC1562" s="1060" t="s">
        <v>464</v>
      </c>
      <c r="AD1562" s="1062"/>
      <c r="AE1562" s="1062"/>
      <c r="AF1562" s="1062"/>
      <c r="AG1562" s="1328">
        <v>0</v>
      </c>
      <c r="AI1562" s="1060" t="s">
        <v>311</v>
      </c>
      <c r="AJ1562" s="1062"/>
      <c r="AK1562" s="1062"/>
      <c r="AL1562" s="1062"/>
      <c r="AM1562" s="1328">
        <v>0</v>
      </c>
    </row>
    <row r="1563" spans="5:39" x14ac:dyDescent="0.3">
      <c r="E1563" s="1320" t="s">
        <v>1244</v>
      </c>
      <c r="F1563" s="255"/>
      <c r="K1563" s="1330" t="s">
        <v>1125</v>
      </c>
      <c r="L1563" s="1331"/>
      <c r="M1563" s="1314"/>
      <c r="N1563" s="1314"/>
      <c r="O1563" s="1315">
        <v>0</v>
      </c>
      <c r="Q1563" s="742" t="s">
        <v>1117</v>
      </c>
      <c r="R1563" s="743"/>
      <c r="S1563" s="744"/>
      <c r="T1563" s="744"/>
      <c r="U1563" s="745">
        <v>0</v>
      </c>
      <c r="W1563" s="1060" t="s">
        <v>611</v>
      </c>
      <c r="X1563" s="1061"/>
      <c r="Y1563" s="1062"/>
      <c r="Z1563" s="1062"/>
      <c r="AA1563" s="1328">
        <v>0</v>
      </c>
      <c r="AC1563" s="1060" t="s">
        <v>341</v>
      </c>
      <c r="AD1563" s="1062"/>
      <c r="AE1563" s="1062"/>
      <c r="AF1563" s="1062"/>
      <c r="AG1563" s="1328">
        <v>0.10999999940395355</v>
      </c>
      <c r="AI1563" s="1060" t="s">
        <v>312</v>
      </c>
      <c r="AJ1563" s="1062"/>
      <c r="AK1563" s="1062"/>
      <c r="AL1563" s="1062"/>
      <c r="AM1563" s="1328">
        <v>0</v>
      </c>
    </row>
    <row r="1564" spans="5:39" x14ac:dyDescent="0.3">
      <c r="E1564" s="1917" t="s">
        <v>50</v>
      </c>
      <c r="F1564" s="1918"/>
      <c r="G1564" s="1918"/>
      <c r="H1564" s="1919"/>
      <c r="I1564" s="1495" t="s">
        <v>1028</v>
      </c>
      <c r="K1564" s="1330" t="s">
        <v>1003</v>
      </c>
      <c r="L1564" s="1331"/>
      <c r="M1564" s="1314"/>
      <c r="N1564" s="1314"/>
      <c r="O1564" s="1315">
        <v>0</v>
      </c>
      <c r="Q1564" s="742" t="s">
        <v>337</v>
      </c>
      <c r="R1564" s="743"/>
      <c r="S1564" s="744"/>
      <c r="T1564" s="744"/>
      <c r="U1564" s="745">
        <v>0.24399999999999999</v>
      </c>
      <c r="W1564" s="1060" t="s">
        <v>304</v>
      </c>
      <c r="X1564" s="1061"/>
      <c r="Y1564" s="1062"/>
      <c r="Z1564" s="1062"/>
      <c r="AA1564" s="1328">
        <v>0</v>
      </c>
      <c r="AC1564" s="1060" t="s">
        <v>449</v>
      </c>
      <c r="AD1564" s="1062"/>
      <c r="AE1564" s="1062"/>
      <c r="AF1564" s="1062"/>
      <c r="AG1564" s="1328">
        <v>0</v>
      </c>
      <c r="AI1564" s="1060" t="s">
        <v>313</v>
      </c>
      <c r="AJ1564" s="1062"/>
      <c r="AK1564" s="1062"/>
      <c r="AL1564" s="1062"/>
      <c r="AM1564" s="1328">
        <v>0</v>
      </c>
    </row>
    <row r="1565" spans="5:39" x14ac:dyDescent="0.3">
      <c r="E1565" s="1500" t="s">
        <v>2394</v>
      </c>
      <c r="F1565" s="116"/>
      <c r="G1565" s="1498"/>
      <c r="H1565" s="1498"/>
      <c r="I1565" s="1499">
        <v>0</v>
      </c>
      <c r="K1565" s="1330" t="s">
        <v>1004</v>
      </c>
      <c r="L1565" s="1331"/>
      <c r="M1565" s="1314"/>
      <c r="N1565" s="1314"/>
      <c r="O1565" s="1315">
        <v>0.249</v>
      </c>
      <c r="Q1565" s="742" t="s">
        <v>1121</v>
      </c>
      <c r="R1565" s="743"/>
      <c r="S1565" s="744"/>
      <c r="T1565" s="744"/>
      <c r="U1565" s="745">
        <v>0</v>
      </c>
      <c r="W1565" s="1060" t="s">
        <v>63</v>
      </c>
      <c r="X1565" s="1061"/>
      <c r="Y1565" s="1062"/>
      <c r="Z1565" s="1062"/>
      <c r="AA1565" s="1328">
        <v>0</v>
      </c>
      <c r="AC1565" s="1060" t="s">
        <v>450</v>
      </c>
      <c r="AD1565" s="1062"/>
      <c r="AE1565" s="1062"/>
      <c r="AF1565" s="1062"/>
      <c r="AG1565" s="1328">
        <v>0</v>
      </c>
      <c r="AI1565" s="1060" t="s">
        <v>314</v>
      </c>
      <c r="AJ1565" s="1062"/>
      <c r="AK1565" s="1062"/>
      <c r="AL1565" s="1062"/>
      <c r="AM1565" s="1328">
        <v>0</v>
      </c>
    </row>
    <row r="1566" spans="5:39" x14ac:dyDescent="0.3">
      <c r="E1566" s="1496" t="s">
        <v>1075</v>
      </c>
      <c r="F1566" s="1497"/>
      <c r="G1566" s="1497"/>
      <c r="H1566" s="1498"/>
      <c r="I1566" s="1499">
        <v>0</v>
      </c>
      <c r="K1566" s="1330" t="s">
        <v>1126</v>
      </c>
      <c r="L1566" s="1331"/>
      <c r="M1566" s="1314"/>
      <c r="N1566" s="1314"/>
      <c r="O1566" s="1315">
        <v>0.27</v>
      </c>
      <c r="Q1566" s="742" t="s">
        <v>1122</v>
      </c>
      <c r="R1566" s="743"/>
      <c r="S1566" s="744"/>
      <c r="T1566" s="744"/>
      <c r="U1566" s="745">
        <v>0.23499999999999999</v>
      </c>
      <c r="W1566" s="1060" t="s">
        <v>401</v>
      </c>
      <c r="X1566" s="1061"/>
      <c r="Y1566" s="1062"/>
      <c r="Z1566" s="1062"/>
      <c r="AA1566" s="1328">
        <v>0</v>
      </c>
      <c r="AC1566" s="1060" t="s">
        <v>407</v>
      </c>
      <c r="AD1566" s="1062"/>
      <c r="AE1566" s="1062"/>
      <c r="AF1566" s="1062"/>
      <c r="AG1566" s="1328">
        <v>0</v>
      </c>
      <c r="AI1566" s="1060" t="s">
        <v>315</v>
      </c>
      <c r="AJ1566" s="1062"/>
      <c r="AK1566" s="1062"/>
      <c r="AL1566" s="1062"/>
      <c r="AM1566" s="1328">
        <v>0</v>
      </c>
    </row>
    <row r="1567" spans="5:39" x14ac:dyDescent="0.3">
      <c r="E1567" s="1496" t="s">
        <v>2143</v>
      </c>
      <c r="F1567" s="1497"/>
      <c r="G1567" s="1497"/>
      <c r="H1567" s="1498"/>
      <c r="I1567" s="1499">
        <v>0</v>
      </c>
      <c r="K1567" s="1330" t="s">
        <v>2151</v>
      </c>
      <c r="L1567" s="1331"/>
      <c r="M1567" s="1314"/>
      <c r="N1567" s="1314"/>
      <c r="O1567" s="1315">
        <v>0</v>
      </c>
      <c r="Q1567" s="742" t="s">
        <v>1123</v>
      </c>
      <c r="R1567" s="743"/>
      <c r="S1567" s="744"/>
      <c r="T1567" s="744"/>
      <c r="U1567" s="745">
        <v>0.25900000000000001</v>
      </c>
      <c r="W1567" s="1060" t="s">
        <v>64</v>
      </c>
      <c r="X1567" s="1061"/>
      <c r="Y1567" s="1062"/>
      <c r="Z1567" s="1062"/>
      <c r="AA1567" s="1328">
        <v>0</v>
      </c>
      <c r="AC1567" s="1060" t="s">
        <v>308</v>
      </c>
      <c r="AD1567" s="1062"/>
      <c r="AE1567" s="1062"/>
      <c r="AF1567" s="1062"/>
      <c r="AG1567" s="1328">
        <v>0.25</v>
      </c>
      <c r="AI1567" s="1060" t="s">
        <v>344</v>
      </c>
      <c r="AJ1567" s="1062"/>
      <c r="AK1567" s="1062"/>
      <c r="AL1567" s="1062"/>
      <c r="AM1567" s="1328">
        <v>0</v>
      </c>
    </row>
    <row r="1568" spans="5:39" x14ac:dyDescent="0.3">
      <c r="E1568" s="1496" t="s">
        <v>2395</v>
      </c>
      <c r="F1568" s="1497"/>
      <c r="G1568" s="1497"/>
      <c r="H1568" s="1498"/>
      <c r="I1568" s="1499">
        <v>0</v>
      </c>
      <c r="K1568" s="1330" t="s">
        <v>1132</v>
      </c>
      <c r="L1568" s="1331"/>
      <c r="M1568" s="1314"/>
      <c r="N1568" s="1314"/>
      <c r="O1568" s="1315">
        <v>0</v>
      </c>
      <c r="Q1568" s="742" t="s">
        <v>1125</v>
      </c>
      <c r="R1568" s="743"/>
      <c r="S1568" s="744"/>
      <c r="T1568" s="744"/>
      <c r="U1568" s="745">
        <v>0</v>
      </c>
      <c r="W1568" s="1060" t="s">
        <v>612</v>
      </c>
      <c r="X1568" s="1061"/>
      <c r="Y1568" s="1062"/>
      <c r="Z1568" s="1062"/>
      <c r="AA1568" s="1328">
        <v>0</v>
      </c>
      <c r="AC1568" s="1060" t="s">
        <v>451</v>
      </c>
      <c r="AD1568" s="1062"/>
      <c r="AE1568" s="1062"/>
      <c r="AF1568" s="1062"/>
      <c r="AG1568" s="1328">
        <v>0</v>
      </c>
      <c r="AI1568" s="1060" t="s">
        <v>1021</v>
      </c>
      <c r="AJ1568" s="1062"/>
      <c r="AK1568" s="1062"/>
      <c r="AL1568" s="1062"/>
      <c r="AM1568" s="1328">
        <v>0.38999998569488525</v>
      </c>
    </row>
    <row r="1569" spans="5:39" x14ac:dyDescent="0.3">
      <c r="E1569" s="1496" t="s">
        <v>1081</v>
      </c>
      <c r="F1569" s="1497"/>
      <c r="G1569" s="1497"/>
      <c r="H1569" s="1498"/>
      <c r="I1569" s="1499">
        <v>0</v>
      </c>
      <c r="K1569" s="1330" t="s">
        <v>127</v>
      </c>
      <c r="L1569" s="1331"/>
      <c r="M1569" s="1314"/>
      <c r="N1569" s="1314"/>
      <c r="O1569" s="1315">
        <v>0</v>
      </c>
      <c r="Q1569" s="742" t="s">
        <v>1003</v>
      </c>
      <c r="R1569" s="743"/>
      <c r="S1569" s="744"/>
      <c r="T1569" s="744"/>
      <c r="U1569" s="745">
        <v>0</v>
      </c>
      <c r="W1569" s="1060" t="s">
        <v>306</v>
      </c>
      <c r="X1569" s="1061"/>
      <c r="Y1569" s="1062"/>
      <c r="Z1569" s="1062"/>
      <c r="AA1569" s="1328">
        <v>0</v>
      </c>
      <c r="AC1569" s="1060" t="s">
        <v>342</v>
      </c>
      <c r="AD1569" s="1062"/>
      <c r="AE1569" s="1062"/>
      <c r="AF1569" s="1062"/>
      <c r="AG1569" s="1328">
        <v>0</v>
      </c>
      <c r="AI1569" s="1060" t="s">
        <v>316</v>
      </c>
      <c r="AJ1569" s="1062"/>
      <c r="AK1569" s="1062"/>
      <c r="AL1569" s="1062"/>
      <c r="AM1569" s="1328">
        <v>0</v>
      </c>
    </row>
    <row r="1570" spans="5:39" x14ac:dyDescent="0.3">
      <c r="E1570" s="1496" t="s">
        <v>2396</v>
      </c>
      <c r="F1570" s="1497"/>
      <c r="G1570" s="1497"/>
      <c r="H1570" s="1498"/>
      <c r="I1570" s="1499">
        <v>0.215</v>
      </c>
      <c r="K1570" s="1330" t="s">
        <v>1135</v>
      </c>
      <c r="L1570" s="1331"/>
      <c r="M1570" s="1314"/>
      <c r="N1570" s="1314"/>
      <c r="O1570" s="1315">
        <v>0</v>
      </c>
      <c r="Q1570" s="742" t="s">
        <v>1004</v>
      </c>
      <c r="R1570" s="743"/>
      <c r="S1570" s="744"/>
      <c r="T1570" s="744"/>
      <c r="U1570" s="745">
        <v>0</v>
      </c>
      <c r="W1570" s="1060" t="s">
        <v>447</v>
      </c>
      <c r="X1570" s="1061"/>
      <c r="Y1570" s="1062"/>
      <c r="Z1570" s="1062"/>
      <c r="AA1570" s="1328">
        <v>0.23</v>
      </c>
      <c r="AC1570" s="1060" t="s">
        <v>452</v>
      </c>
      <c r="AD1570" s="1062"/>
      <c r="AE1570" s="1062"/>
      <c r="AF1570" s="1062"/>
      <c r="AG1570" s="1328">
        <v>0.2800000011920929</v>
      </c>
      <c r="AI1570" s="1060" t="s">
        <v>230</v>
      </c>
      <c r="AJ1570" s="1062"/>
      <c r="AK1570" s="1062"/>
      <c r="AL1570" s="1062"/>
      <c r="AM1570" s="1328">
        <v>0</v>
      </c>
    </row>
    <row r="1571" spans="5:39" x14ac:dyDescent="0.3">
      <c r="E1571" s="1496" t="s">
        <v>2145</v>
      </c>
      <c r="F1571" s="1497"/>
      <c r="G1571" s="1497"/>
      <c r="H1571" s="1498"/>
      <c r="I1571" s="1499">
        <v>0</v>
      </c>
      <c r="K1571" s="1330" t="s">
        <v>1133</v>
      </c>
      <c r="L1571" s="1331"/>
      <c r="M1571" s="1314"/>
      <c r="N1571" s="1314"/>
      <c r="O1571" s="1315">
        <v>0.25</v>
      </c>
      <c r="Q1571" s="742" t="s">
        <v>1126</v>
      </c>
      <c r="R1571" s="743"/>
      <c r="S1571" s="744"/>
      <c r="T1571" s="744"/>
      <c r="U1571" s="745">
        <v>0</v>
      </c>
      <c r="W1571" s="1060" t="s">
        <v>359</v>
      </c>
      <c r="X1571" s="1061"/>
      <c r="Y1571" s="1062"/>
      <c r="Z1571" s="1062"/>
      <c r="AA1571" s="1328">
        <v>0</v>
      </c>
      <c r="AC1571" s="1060" t="s">
        <v>409</v>
      </c>
      <c r="AD1571" s="1062"/>
      <c r="AE1571" s="1062"/>
      <c r="AF1571" s="1062"/>
      <c r="AG1571" s="1328">
        <v>0</v>
      </c>
      <c r="AI1571" s="1060" t="s">
        <v>317</v>
      </c>
      <c r="AJ1571" s="1062"/>
      <c r="AK1571" s="1062"/>
      <c r="AL1571" s="1062"/>
      <c r="AM1571" s="1328">
        <v>0</v>
      </c>
    </row>
    <row r="1572" spans="5:39" x14ac:dyDescent="0.3">
      <c r="E1572" s="1496" t="s">
        <v>2146</v>
      </c>
      <c r="F1572" s="1497"/>
      <c r="G1572" s="1497"/>
      <c r="H1572" s="1498"/>
      <c r="I1572" s="1499">
        <v>0</v>
      </c>
      <c r="K1572" s="1330" t="s">
        <v>67</v>
      </c>
      <c r="L1572" s="1331"/>
      <c r="M1572" s="1314"/>
      <c r="N1572" s="1314"/>
      <c r="O1572" s="1315">
        <v>0</v>
      </c>
      <c r="Q1572" s="742" t="s">
        <v>1128</v>
      </c>
      <c r="R1572" s="743"/>
      <c r="S1572" s="744"/>
      <c r="T1572" s="744"/>
      <c r="U1572" s="745">
        <v>0</v>
      </c>
      <c r="W1572" s="1060" t="s">
        <v>131</v>
      </c>
      <c r="X1572" s="1061"/>
      <c r="Y1572" s="1062"/>
      <c r="Z1572" s="1062"/>
      <c r="AA1572" s="1328">
        <v>0</v>
      </c>
      <c r="AC1572" s="1060" t="s">
        <v>410</v>
      </c>
      <c r="AD1572" s="1062"/>
      <c r="AE1572" s="1062"/>
      <c r="AF1572" s="1062"/>
      <c r="AG1572" s="1328">
        <v>0</v>
      </c>
      <c r="AI1572" s="1060" t="s">
        <v>411</v>
      </c>
      <c r="AJ1572" s="1062"/>
      <c r="AK1572" s="1062"/>
      <c r="AL1572" s="1062"/>
      <c r="AM1572" s="1328">
        <v>0.23999999463558197</v>
      </c>
    </row>
    <row r="1573" spans="5:39" x14ac:dyDescent="0.3">
      <c r="E1573" s="1496" t="s">
        <v>1091</v>
      </c>
      <c r="F1573" s="1497"/>
      <c r="G1573" s="1497"/>
      <c r="H1573" s="1498"/>
      <c r="I1573" s="1499">
        <v>0</v>
      </c>
      <c r="K1573" s="1330" t="s">
        <v>1139</v>
      </c>
      <c r="L1573" s="1331"/>
      <c r="M1573" s="1314"/>
      <c r="N1573" s="1314"/>
      <c r="O1573" s="1315">
        <v>0.27300000000000002</v>
      </c>
      <c r="Q1573" s="742" t="s">
        <v>1129</v>
      </c>
      <c r="R1573" s="743"/>
      <c r="S1573" s="744"/>
      <c r="T1573" s="744"/>
      <c r="U1573" s="745">
        <v>0</v>
      </c>
      <c r="W1573" s="1060" t="s">
        <v>613</v>
      </c>
      <c r="X1573" s="1061"/>
      <c r="Y1573" s="1062"/>
      <c r="Z1573" s="1062"/>
      <c r="AA1573" s="1328">
        <v>0</v>
      </c>
      <c r="AC1573" s="1060" t="s">
        <v>491</v>
      </c>
      <c r="AD1573" s="1062"/>
      <c r="AE1573" s="1062"/>
      <c r="AF1573" s="1062"/>
      <c r="AG1573" s="1328">
        <v>0.14000000059604645</v>
      </c>
      <c r="AI1573" s="1060" t="s">
        <v>231</v>
      </c>
      <c r="AJ1573" s="1062"/>
      <c r="AK1573" s="1062"/>
      <c r="AL1573" s="1062"/>
      <c r="AM1573" s="1328">
        <v>0</v>
      </c>
    </row>
    <row r="1574" spans="5:39" x14ac:dyDescent="0.3">
      <c r="E1574" s="1496" t="s">
        <v>578</v>
      </c>
      <c r="F1574" s="1497"/>
      <c r="G1574" s="1497"/>
      <c r="H1574" s="1498"/>
      <c r="I1574" s="1499">
        <v>0</v>
      </c>
      <c r="K1574" s="1330" t="s">
        <v>225</v>
      </c>
      <c r="L1574" s="1331"/>
      <c r="M1574" s="1314"/>
      <c r="N1574" s="1314"/>
      <c r="O1574" s="1315">
        <v>0</v>
      </c>
      <c r="Q1574" s="742" t="s">
        <v>220</v>
      </c>
      <c r="R1574" s="743"/>
      <c r="S1574" s="744"/>
      <c r="T1574" s="744"/>
      <c r="U1574" s="745">
        <v>0</v>
      </c>
      <c r="W1574" s="1060" t="s">
        <v>402</v>
      </c>
      <c r="X1574" s="1061"/>
      <c r="Y1574" s="1062"/>
      <c r="Z1574" s="1062"/>
      <c r="AA1574" s="1328">
        <v>0.25</v>
      </c>
      <c r="AC1574" s="1060" t="s">
        <v>453</v>
      </c>
      <c r="AD1574" s="1062"/>
      <c r="AE1574" s="1062"/>
      <c r="AF1574" s="1062"/>
      <c r="AG1574" s="1328">
        <v>0.30000001192092896</v>
      </c>
      <c r="AI1574" s="1060" t="s">
        <v>1022</v>
      </c>
      <c r="AJ1574" s="1062"/>
      <c r="AK1574" s="1062"/>
      <c r="AL1574" s="1062"/>
      <c r="AM1574" s="1328">
        <v>2.9999999329447746E-2</v>
      </c>
    </row>
    <row r="1575" spans="5:39" x14ac:dyDescent="0.3">
      <c r="E1575" s="1496" t="s">
        <v>2397</v>
      </c>
      <c r="F1575" s="1497"/>
      <c r="G1575" s="1497"/>
      <c r="H1575" s="1498"/>
      <c r="I1575" s="1499">
        <v>0.254</v>
      </c>
      <c r="K1575" s="1330" t="s">
        <v>398</v>
      </c>
      <c r="L1575" s="1331"/>
      <c r="M1575" s="1314"/>
      <c r="N1575" s="1314"/>
      <c r="O1575" s="1315">
        <v>0.22800000000000001</v>
      </c>
      <c r="Q1575" s="742" t="s">
        <v>1131</v>
      </c>
      <c r="R1575" s="743"/>
      <c r="S1575" s="744"/>
      <c r="T1575" s="744"/>
      <c r="U1575" s="745">
        <v>0</v>
      </c>
      <c r="W1575" s="1060" t="s">
        <v>614</v>
      </c>
      <c r="X1575" s="1061"/>
      <c r="Y1575" s="1062"/>
      <c r="Z1575" s="1062"/>
      <c r="AA1575" s="1328">
        <v>0</v>
      </c>
      <c r="AC1575" s="1060" t="s">
        <v>454</v>
      </c>
      <c r="AD1575" s="1062"/>
      <c r="AE1575" s="1062"/>
      <c r="AF1575" s="1062"/>
      <c r="AG1575" s="1328">
        <v>0</v>
      </c>
      <c r="AI1575" s="1060" t="s">
        <v>412</v>
      </c>
      <c r="AJ1575" s="1062"/>
      <c r="AK1575" s="1062"/>
      <c r="AL1575" s="1062"/>
      <c r="AM1575" s="1328">
        <v>0.37000000476837158</v>
      </c>
    </row>
    <row r="1576" spans="5:39" x14ac:dyDescent="0.3">
      <c r="E1576" s="1496" t="s">
        <v>1095</v>
      </c>
      <c r="F1576" s="1497"/>
      <c r="G1576" s="1497"/>
      <c r="H1576" s="1498"/>
      <c r="I1576" s="1499">
        <v>0</v>
      </c>
      <c r="K1576" s="1330" t="s">
        <v>1153</v>
      </c>
      <c r="L1576" s="1331"/>
      <c r="M1576" s="1314"/>
      <c r="N1576" s="1314"/>
      <c r="O1576" s="1315">
        <v>0</v>
      </c>
      <c r="Q1576" s="742" t="s">
        <v>1132</v>
      </c>
      <c r="R1576" s="743"/>
      <c r="S1576" s="744"/>
      <c r="T1576" s="744"/>
      <c r="U1576" s="745">
        <v>0</v>
      </c>
      <c r="W1576" s="1060" t="s">
        <v>403</v>
      </c>
      <c r="X1576" s="1061"/>
      <c r="Y1576" s="1062"/>
      <c r="Z1576" s="1062"/>
      <c r="AA1576" s="1328">
        <v>0</v>
      </c>
      <c r="AC1576" s="1060" t="s">
        <v>465</v>
      </c>
      <c r="AD1576" s="1062"/>
      <c r="AE1576" s="1062"/>
      <c r="AF1576" s="1062"/>
      <c r="AG1576" s="1328">
        <v>0</v>
      </c>
      <c r="AI1576" s="1060" t="s">
        <v>1023</v>
      </c>
      <c r="AJ1576" s="1062"/>
      <c r="AK1576" s="1062"/>
      <c r="AL1576" s="1062"/>
      <c r="AM1576" s="1328">
        <v>0.36000001430511475</v>
      </c>
    </row>
    <row r="1577" spans="5:39" x14ac:dyDescent="0.3">
      <c r="E1577" s="1496" t="s">
        <v>1096</v>
      </c>
      <c r="F1577" s="1497"/>
      <c r="G1577" s="1497"/>
      <c r="H1577" s="1498"/>
      <c r="I1577" s="1499">
        <v>0</v>
      </c>
      <c r="K1577" s="1330" t="s">
        <v>1155</v>
      </c>
      <c r="L1577" s="1331"/>
      <c r="M1577" s="1314"/>
      <c r="N1577" s="1314"/>
      <c r="O1577" s="1315">
        <v>0</v>
      </c>
      <c r="Q1577" s="742" t="s">
        <v>127</v>
      </c>
      <c r="R1577" s="743"/>
      <c r="S1577" s="744"/>
      <c r="T1577" s="744"/>
      <c r="U1577" s="745">
        <v>0</v>
      </c>
      <c r="W1577" s="1060" t="s">
        <v>615</v>
      </c>
      <c r="X1577" s="1061"/>
      <c r="Y1577" s="1062"/>
      <c r="Z1577" s="1062"/>
      <c r="AA1577" s="1328">
        <v>0</v>
      </c>
      <c r="AC1577" s="1060" t="s">
        <v>475</v>
      </c>
      <c r="AD1577" s="1062"/>
      <c r="AE1577" s="1062"/>
      <c r="AF1577" s="1062"/>
      <c r="AG1577" s="1328">
        <v>0</v>
      </c>
      <c r="AI1577" s="1060" t="s">
        <v>232</v>
      </c>
      <c r="AJ1577" s="1062"/>
      <c r="AK1577" s="1062"/>
      <c r="AL1577" s="1062"/>
      <c r="AM1577" s="1328">
        <v>0.33000001311302185</v>
      </c>
    </row>
    <row r="1578" spans="5:39" x14ac:dyDescent="0.3">
      <c r="E1578" s="1496" t="s">
        <v>2149</v>
      </c>
      <c r="F1578" s="1497"/>
      <c r="G1578" s="1497"/>
      <c r="H1578" s="1498"/>
      <c r="I1578" s="1499">
        <v>0</v>
      </c>
      <c r="K1578" s="1330" t="s">
        <v>1160</v>
      </c>
      <c r="L1578" s="1331"/>
      <c r="M1578" s="1314"/>
      <c r="N1578" s="1314"/>
      <c r="O1578" s="1315">
        <v>0</v>
      </c>
      <c r="Q1578" s="742" t="s">
        <v>1133</v>
      </c>
      <c r="R1578" s="743"/>
      <c r="S1578" s="744"/>
      <c r="T1578" s="744"/>
      <c r="U1578" s="745">
        <v>0</v>
      </c>
      <c r="W1578" s="1060" t="s">
        <v>307</v>
      </c>
      <c r="X1578" s="1061"/>
      <c r="Y1578" s="1062"/>
      <c r="Z1578" s="1062"/>
      <c r="AA1578" s="1328">
        <v>0</v>
      </c>
      <c r="AC1578" s="1060" t="s">
        <v>310</v>
      </c>
      <c r="AD1578" s="1062"/>
      <c r="AE1578" s="1062"/>
      <c r="AF1578" s="1062"/>
      <c r="AG1578" s="1328">
        <v>0.28999999165534973</v>
      </c>
      <c r="AI1578" s="1060" t="s">
        <v>1024</v>
      </c>
      <c r="AJ1578" s="1062"/>
      <c r="AK1578" s="1062"/>
      <c r="AL1578" s="1062"/>
      <c r="AM1578" s="1328">
        <v>0</v>
      </c>
    </row>
    <row r="1579" spans="5:39" x14ac:dyDescent="0.3">
      <c r="E1579" s="1496" t="s">
        <v>2398</v>
      </c>
      <c r="F1579" s="1497"/>
      <c r="G1579" s="1497"/>
      <c r="H1579" s="1498"/>
      <c r="I1579" s="1499">
        <v>0.251</v>
      </c>
      <c r="K1579" s="1330" t="s">
        <v>2155</v>
      </c>
      <c r="L1579" s="1331"/>
      <c r="M1579" s="1314"/>
      <c r="N1579" s="1314"/>
      <c r="O1579" s="1315">
        <v>0</v>
      </c>
      <c r="Q1579" s="742" t="s">
        <v>1134</v>
      </c>
      <c r="R1579" s="743"/>
      <c r="S1579" s="744"/>
      <c r="T1579" s="744"/>
      <c r="U1579" s="745">
        <v>0</v>
      </c>
      <c r="W1579" s="1060" t="s">
        <v>616</v>
      </c>
      <c r="X1579" s="1061"/>
      <c r="Y1579" s="1062"/>
      <c r="Z1579" s="1062"/>
      <c r="AA1579" s="1328">
        <v>0.25</v>
      </c>
      <c r="AC1579" s="1060" t="s">
        <v>311</v>
      </c>
      <c r="AD1579" s="1062"/>
      <c r="AE1579" s="1062"/>
      <c r="AF1579" s="1062"/>
      <c r="AG1579" s="1328">
        <v>0</v>
      </c>
      <c r="AI1579" s="1060" t="s">
        <v>68</v>
      </c>
      <c r="AJ1579" s="1062"/>
      <c r="AK1579" s="1062"/>
      <c r="AL1579" s="1062"/>
      <c r="AM1579" s="1328">
        <v>0</v>
      </c>
    </row>
    <row r="1580" spans="5:39" x14ac:dyDescent="0.3">
      <c r="E1580" s="1496" t="s">
        <v>1101</v>
      </c>
      <c r="F1580" s="1497"/>
      <c r="G1580" s="1497"/>
      <c r="H1580" s="1498"/>
      <c r="I1580" s="1499">
        <v>0</v>
      </c>
      <c r="K1580" s="1330" t="s">
        <v>611</v>
      </c>
      <c r="L1580" s="1331"/>
      <c r="M1580" s="1314"/>
      <c r="N1580" s="1314"/>
      <c r="O1580" s="1315">
        <v>0</v>
      </c>
      <c r="Q1580" s="742" t="s">
        <v>1135</v>
      </c>
      <c r="R1580" s="743"/>
      <c r="S1580" s="744"/>
      <c r="T1580" s="744"/>
      <c r="U1580" s="745">
        <v>0</v>
      </c>
      <c r="W1580" s="1060" t="s">
        <v>66</v>
      </c>
      <c r="X1580" s="1061"/>
      <c r="Y1580" s="1062"/>
      <c r="Z1580" s="1062"/>
      <c r="AA1580" s="1328">
        <v>0</v>
      </c>
      <c r="AC1580" s="1060" t="s">
        <v>312</v>
      </c>
      <c r="AD1580" s="1062"/>
      <c r="AE1580" s="1062"/>
      <c r="AF1580" s="1062"/>
      <c r="AG1580" s="1328">
        <v>0</v>
      </c>
      <c r="AI1580" s="1060" t="s">
        <v>413</v>
      </c>
      <c r="AJ1580" s="1062"/>
      <c r="AK1580" s="1062"/>
      <c r="AL1580" s="1062"/>
      <c r="AM1580" s="1328">
        <v>0.38999998569488525</v>
      </c>
    </row>
    <row r="1581" spans="5:39" x14ac:dyDescent="0.3">
      <c r="E1581" s="1496" t="s">
        <v>1103</v>
      </c>
      <c r="F1581" s="1497"/>
      <c r="G1581" s="1497"/>
      <c r="H1581" s="1498"/>
      <c r="I1581" s="1499">
        <v>0</v>
      </c>
      <c r="K1581" s="1330" t="s">
        <v>1166</v>
      </c>
      <c r="L1581" s="1331"/>
      <c r="M1581" s="1314"/>
      <c r="N1581" s="1314"/>
      <c r="O1581" s="1315">
        <v>0</v>
      </c>
      <c r="Q1581" s="742" t="s">
        <v>1136</v>
      </c>
      <c r="R1581" s="743"/>
      <c r="S1581" s="744"/>
      <c r="T1581" s="744"/>
      <c r="U1581" s="745">
        <v>0</v>
      </c>
      <c r="W1581" s="1060" t="s">
        <v>617</v>
      </c>
      <c r="X1581" s="1061"/>
      <c r="Y1581" s="1062"/>
      <c r="Z1581" s="1062"/>
      <c r="AA1581" s="1328">
        <v>0</v>
      </c>
      <c r="AC1581" s="1060" t="s">
        <v>313</v>
      </c>
      <c r="AD1581" s="1062"/>
      <c r="AE1581" s="1062"/>
      <c r="AF1581" s="1062"/>
      <c r="AG1581" s="1328">
        <v>0</v>
      </c>
      <c r="AI1581" s="1060" t="s">
        <v>414</v>
      </c>
      <c r="AJ1581" s="1062"/>
      <c r="AK1581" s="1062"/>
      <c r="AL1581" s="1062"/>
      <c r="AM1581" s="1328">
        <v>0</v>
      </c>
    </row>
    <row r="1582" spans="5:39" x14ac:dyDescent="0.3">
      <c r="E1582" s="1496" t="s">
        <v>438</v>
      </c>
      <c r="F1582" s="1497"/>
      <c r="G1582" s="1497"/>
      <c r="H1582" s="1498"/>
      <c r="I1582" s="1499">
        <v>0.04</v>
      </c>
      <c r="K1582" s="1330" t="s">
        <v>2156</v>
      </c>
      <c r="L1582" s="1331"/>
      <c r="M1582" s="1314"/>
      <c r="N1582" s="1314"/>
      <c r="O1582" s="1315">
        <v>2.3E-2</v>
      </c>
      <c r="Q1582" s="742" t="s">
        <v>67</v>
      </c>
      <c r="R1582" s="743"/>
      <c r="S1582" s="744"/>
      <c r="T1582" s="744"/>
      <c r="U1582" s="745">
        <v>0</v>
      </c>
      <c r="W1582" s="1060" t="s">
        <v>618</v>
      </c>
      <c r="X1582" s="1061"/>
      <c r="Y1582" s="1062"/>
      <c r="Z1582" s="1062"/>
      <c r="AA1582" s="1328">
        <v>0</v>
      </c>
      <c r="AC1582" s="1060" t="s">
        <v>314</v>
      </c>
      <c r="AD1582" s="1062"/>
      <c r="AE1582" s="1062"/>
      <c r="AF1582" s="1062"/>
      <c r="AG1582" s="1328">
        <v>0</v>
      </c>
      <c r="AI1582" s="1060" t="s">
        <v>233</v>
      </c>
      <c r="AJ1582" s="1062"/>
      <c r="AK1582" s="1062"/>
      <c r="AL1582" s="1062"/>
      <c r="AM1582" s="1328">
        <v>0</v>
      </c>
    </row>
    <row r="1583" spans="5:39" x14ac:dyDescent="0.3">
      <c r="E1583" s="1496" t="s">
        <v>275</v>
      </c>
      <c r="F1583" s="1497"/>
      <c r="G1583" s="1497"/>
      <c r="H1583" s="1498"/>
      <c r="I1583" s="1499">
        <v>0</v>
      </c>
      <c r="K1583" s="1330" t="s">
        <v>447</v>
      </c>
      <c r="L1583" s="1331"/>
      <c r="M1583" s="1314"/>
      <c r="N1583" s="1314"/>
      <c r="O1583" s="1315">
        <v>0.24099999999999999</v>
      </c>
      <c r="Q1583" s="742" t="s">
        <v>1138</v>
      </c>
      <c r="R1583" s="743"/>
      <c r="S1583" s="744"/>
      <c r="T1583" s="744"/>
      <c r="U1583" s="745">
        <v>0</v>
      </c>
      <c r="W1583" s="1060" t="s">
        <v>503</v>
      </c>
      <c r="X1583" s="1061"/>
      <c r="Y1583" s="1062"/>
      <c r="Z1583" s="1062"/>
      <c r="AA1583" s="1328">
        <v>0</v>
      </c>
      <c r="AC1583" s="1060" t="s">
        <v>466</v>
      </c>
      <c r="AD1583" s="1062"/>
      <c r="AE1583" s="1062"/>
      <c r="AF1583" s="1062"/>
      <c r="AG1583" s="1328">
        <v>0</v>
      </c>
      <c r="AI1583" s="1060" t="s">
        <v>319</v>
      </c>
      <c r="AJ1583" s="1062"/>
      <c r="AK1583" s="1062"/>
      <c r="AL1583" s="1062"/>
      <c r="AM1583" s="1328">
        <v>0.37999999523162842</v>
      </c>
    </row>
    <row r="1584" spans="5:39" x14ac:dyDescent="0.3">
      <c r="E1584" s="1496" t="s">
        <v>1112</v>
      </c>
      <c r="F1584" s="1497"/>
      <c r="G1584" s="1497"/>
      <c r="H1584" s="1498"/>
      <c r="I1584" s="1499">
        <v>0</v>
      </c>
      <c r="K1584" s="1330" t="s">
        <v>1014</v>
      </c>
      <c r="L1584" s="1331"/>
      <c r="M1584" s="1314"/>
      <c r="N1584" s="1314"/>
      <c r="O1584" s="1315">
        <v>0.05</v>
      </c>
      <c r="Q1584" s="742" t="s">
        <v>225</v>
      </c>
      <c r="R1584" s="743"/>
      <c r="S1584" s="744"/>
      <c r="T1584" s="744"/>
      <c r="U1584" s="745">
        <v>0</v>
      </c>
      <c r="W1584" s="1060" t="s">
        <v>197</v>
      </c>
      <c r="X1584" s="1061"/>
      <c r="Y1584" s="1062"/>
      <c r="Z1584" s="1062"/>
      <c r="AA1584" s="1328">
        <v>0.15</v>
      </c>
      <c r="AC1584" s="1060" t="s">
        <v>315</v>
      </c>
      <c r="AD1584" s="1062"/>
      <c r="AE1584" s="1062"/>
      <c r="AF1584" s="1062"/>
      <c r="AG1584" s="1328">
        <v>0</v>
      </c>
      <c r="AI1584" s="1060" t="s">
        <v>415</v>
      </c>
      <c r="AJ1584" s="1062"/>
      <c r="AK1584" s="1062"/>
      <c r="AL1584" s="1062"/>
      <c r="AM1584" s="1328">
        <v>0.20000000298023224</v>
      </c>
    </row>
    <row r="1585" spans="5:39" x14ac:dyDescent="0.3">
      <c r="E1585" s="1496" t="s">
        <v>1113</v>
      </c>
      <c r="F1585" s="1497"/>
      <c r="G1585" s="1497"/>
      <c r="H1585" s="1498"/>
      <c r="I1585" s="1499">
        <v>0</v>
      </c>
      <c r="K1585" s="1330" t="s">
        <v>131</v>
      </c>
      <c r="L1585" s="1331"/>
      <c r="M1585" s="1314"/>
      <c r="N1585" s="1314"/>
      <c r="O1585" s="1315">
        <v>0</v>
      </c>
      <c r="Q1585" s="742" t="s">
        <v>602</v>
      </c>
      <c r="R1585" s="743"/>
      <c r="S1585" s="744"/>
      <c r="T1585" s="744"/>
      <c r="U1585" s="745">
        <v>0</v>
      </c>
      <c r="W1585" s="1060" t="s">
        <v>405</v>
      </c>
      <c r="X1585" s="1061"/>
      <c r="Y1585" s="1062"/>
      <c r="Z1585" s="1062"/>
      <c r="AA1585" s="1328">
        <v>0</v>
      </c>
      <c r="AC1585" s="1060" t="s">
        <v>344</v>
      </c>
      <c r="AD1585" s="1062"/>
      <c r="AE1585" s="1062"/>
      <c r="AF1585" s="1062"/>
      <c r="AG1585" s="1328">
        <v>0</v>
      </c>
      <c r="AI1585" s="1060" t="s">
        <v>234</v>
      </c>
      <c r="AJ1585" s="1062"/>
      <c r="AK1585" s="1062"/>
      <c r="AL1585" s="1062"/>
      <c r="AM1585" s="1328">
        <v>0</v>
      </c>
    </row>
    <row r="1586" spans="5:39" x14ac:dyDescent="0.3">
      <c r="E1586" s="1496" t="s">
        <v>2399</v>
      </c>
      <c r="F1586" s="1497"/>
      <c r="G1586" s="1497"/>
      <c r="H1586" s="1498"/>
      <c r="I1586" s="1499">
        <v>0.186</v>
      </c>
      <c r="K1586" s="1330" t="s">
        <v>1169</v>
      </c>
      <c r="L1586" s="1331"/>
      <c r="M1586" s="1314"/>
      <c r="N1586" s="1314"/>
      <c r="O1586" s="1315">
        <v>0</v>
      </c>
      <c r="Q1586" s="742" t="s">
        <v>1141</v>
      </c>
      <c r="R1586" s="743"/>
      <c r="S1586" s="744"/>
      <c r="T1586" s="744"/>
      <c r="U1586" s="745">
        <v>0</v>
      </c>
      <c r="W1586" s="1060" t="s">
        <v>340</v>
      </c>
      <c r="X1586" s="1061"/>
      <c r="Y1586" s="1062"/>
      <c r="Z1586" s="1062"/>
      <c r="AA1586" s="1328">
        <v>0</v>
      </c>
      <c r="AC1586" s="1060" t="s">
        <v>364</v>
      </c>
      <c r="AD1586" s="1062"/>
      <c r="AE1586" s="1062"/>
      <c r="AF1586" s="1062"/>
      <c r="AG1586" s="1328">
        <v>0</v>
      </c>
      <c r="AI1586" s="1060" t="s">
        <v>416</v>
      </c>
      <c r="AJ1586" s="1062"/>
      <c r="AK1586" s="1062"/>
      <c r="AL1586" s="1062"/>
      <c r="AM1586" s="1328">
        <v>0.20000000298023224</v>
      </c>
    </row>
    <row r="1587" spans="5:39" x14ac:dyDescent="0.3">
      <c r="E1587" s="1496" t="s">
        <v>1117</v>
      </c>
      <c r="F1587" s="1497"/>
      <c r="G1587" s="1497"/>
      <c r="H1587" s="1498"/>
      <c r="I1587" s="1499">
        <v>0</v>
      </c>
      <c r="K1587" s="1330" t="s">
        <v>1170</v>
      </c>
      <c r="L1587" s="1331"/>
      <c r="M1587" s="1314"/>
      <c r="N1587" s="1314"/>
      <c r="O1587" s="1315">
        <v>0</v>
      </c>
      <c r="Q1587" s="742" t="s">
        <v>1142</v>
      </c>
      <c r="R1587" s="743"/>
      <c r="S1587" s="744"/>
      <c r="T1587" s="744"/>
      <c r="U1587" s="745">
        <v>0.219</v>
      </c>
      <c r="W1587" s="1060" t="s">
        <v>360</v>
      </c>
      <c r="X1587" s="1061"/>
      <c r="Y1587" s="1062"/>
      <c r="Z1587" s="1062"/>
      <c r="AA1587" s="1328">
        <v>0.04</v>
      </c>
      <c r="AC1587" s="1060" t="s">
        <v>467</v>
      </c>
      <c r="AD1587" s="1062"/>
      <c r="AE1587" s="1062"/>
      <c r="AF1587" s="1062"/>
      <c r="AG1587" s="1328">
        <v>0</v>
      </c>
      <c r="AI1587" s="1060" t="s">
        <v>199</v>
      </c>
      <c r="AJ1587" s="1062"/>
      <c r="AK1587" s="1062"/>
      <c r="AL1587" s="1062"/>
      <c r="AM1587" s="1328">
        <v>0</v>
      </c>
    </row>
    <row r="1588" spans="5:39" x14ac:dyDescent="0.3">
      <c r="E1588" s="1496" t="s">
        <v>1121</v>
      </c>
      <c r="F1588" s="1497"/>
      <c r="G1588" s="1497"/>
      <c r="H1588" s="1498"/>
      <c r="I1588" s="1499">
        <v>0</v>
      </c>
      <c r="K1588" s="1330" t="s">
        <v>614</v>
      </c>
      <c r="L1588" s="1331"/>
      <c r="M1588" s="1314"/>
      <c r="N1588" s="1314"/>
      <c r="O1588" s="1315">
        <v>0</v>
      </c>
      <c r="Q1588" s="742" t="s">
        <v>1143</v>
      </c>
      <c r="R1588" s="743"/>
      <c r="S1588" s="744"/>
      <c r="T1588" s="744"/>
      <c r="U1588" s="745">
        <v>8.9999999999999993E-3</v>
      </c>
      <c r="W1588" s="1060" t="s">
        <v>493</v>
      </c>
      <c r="X1588" s="1061"/>
      <c r="Y1588" s="1062"/>
      <c r="Z1588" s="1062"/>
      <c r="AA1588" s="1328">
        <v>0</v>
      </c>
      <c r="AC1588" s="1060" t="s">
        <v>230</v>
      </c>
      <c r="AD1588" s="1062"/>
      <c r="AE1588" s="1062"/>
      <c r="AF1588" s="1062"/>
      <c r="AG1588" s="1328">
        <v>0</v>
      </c>
      <c r="AI1588" s="1060" t="s">
        <v>1025</v>
      </c>
      <c r="AJ1588" s="1062"/>
      <c r="AK1588" s="1062"/>
      <c r="AL1588" s="1062"/>
      <c r="AM1588" s="1328">
        <v>0.37999999523162842</v>
      </c>
    </row>
    <row r="1589" spans="5:39" x14ac:dyDescent="0.3">
      <c r="E1589" s="1496" t="s">
        <v>1122</v>
      </c>
      <c r="F1589" s="1497"/>
      <c r="G1589" s="1497"/>
      <c r="H1589" s="1498"/>
      <c r="I1589" s="1499">
        <v>0.17199999999999999</v>
      </c>
      <c r="K1589" s="1330" t="s">
        <v>1172</v>
      </c>
      <c r="L1589" s="1331"/>
      <c r="M1589" s="1314"/>
      <c r="N1589" s="1314"/>
      <c r="O1589" s="1315">
        <v>0</v>
      </c>
      <c r="Q1589" s="742" t="s">
        <v>1144</v>
      </c>
      <c r="R1589" s="743"/>
      <c r="S1589" s="744"/>
      <c r="T1589" s="744"/>
      <c r="U1589" s="745">
        <v>0.05</v>
      </c>
      <c r="W1589" s="1060" t="s">
        <v>227</v>
      </c>
      <c r="X1589" s="1061"/>
      <c r="Y1589" s="1062"/>
      <c r="Z1589" s="1062"/>
      <c r="AA1589" s="1328">
        <v>0</v>
      </c>
      <c r="AC1589" s="1060" t="s">
        <v>468</v>
      </c>
      <c r="AD1589" s="1062"/>
      <c r="AE1589" s="1062"/>
      <c r="AF1589" s="1062"/>
      <c r="AG1589" s="1328">
        <v>0</v>
      </c>
      <c r="AI1589" s="1060" t="s">
        <v>1026</v>
      </c>
      <c r="AJ1589" s="1062"/>
      <c r="AK1589" s="1062"/>
      <c r="AL1589" s="1062"/>
      <c r="AM1589" s="1328">
        <v>0</v>
      </c>
    </row>
    <row r="1590" spans="5:39" x14ac:dyDescent="0.3">
      <c r="E1590" s="1496" t="s">
        <v>1125</v>
      </c>
      <c r="F1590" s="1497"/>
      <c r="G1590" s="1497"/>
      <c r="H1590" s="1498"/>
      <c r="I1590" s="1499">
        <v>0</v>
      </c>
      <c r="K1590" s="1330" t="s">
        <v>2157</v>
      </c>
      <c r="L1590" s="1331"/>
      <c r="M1590" s="1314"/>
      <c r="N1590" s="1314"/>
      <c r="O1590" s="1315">
        <v>0.27300000000000002</v>
      </c>
      <c r="Q1590" s="742" t="s">
        <v>603</v>
      </c>
      <c r="R1590" s="743"/>
      <c r="S1590" s="744"/>
      <c r="T1590" s="744"/>
      <c r="U1590" s="745">
        <v>0</v>
      </c>
      <c r="W1590" s="1060" t="s">
        <v>448</v>
      </c>
      <c r="X1590" s="1061"/>
      <c r="Y1590" s="1062"/>
      <c r="Z1590" s="1062"/>
      <c r="AA1590" s="1328">
        <v>0</v>
      </c>
      <c r="AC1590" s="1060" t="s">
        <v>411</v>
      </c>
      <c r="AD1590" s="1062"/>
      <c r="AE1590" s="1062"/>
      <c r="AF1590" s="1062"/>
      <c r="AG1590" s="1328">
        <v>0.20999999344348907</v>
      </c>
      <c r="AI1590" s="1060" t="s">
        <v>320</v>
      </c>
      <c r="AJ1590" s="1062"/>
      <c r="AK1590" s="1062"/>
      <c r="AL1590" s="1062"/>
      <c r="AM1590" s="1328">
        <v>0</v>
      </c>
    </row>
    <row r="1591" spans="5:39" x14ac:dyDescent="0.3">
      <c r="E1591" s="1496" t="s">
        <v>1003</v>
      </c>
      <c r="F1591" s="1497"/>
      <c r="G1591" s="1497"/>
      <c r="H1591" s="1498"/>
      <c r="I1591" s="1499">
        <v>0</v>
      </c>
      <c r="K1591" s="1330" t="s">
        <v>1177</v>
      </c>
      <c r="L1591" s="1331"/>
      <c r="M1591" s="1314"/>
      <c r="N1591" s="1314"/>
      <c r="O1591" s="1315">
        <v>0.246</v>
      </c>
      <c r="Q1591" s="742" t="s">
        <v>1148</v>
      </c>
      <c r="R1591" s="743"/>
      <c r="S1591" s="744"/>
      <c r="T1591" s="744"/>
      <c r="U1591" s="745">
        <v>0</v>
      </c>
      <c r="W1591" s="1060" t="s">
        <v>619</v>
      </c>
      <c r="X1591" s="1061"/>
      <c r="Y1591" s="1062"/>
      <c r="Z1591" s="1062"/>
      <c r="AA1591" s="1328">
        <v>0.25</v>
      </c>
      <c r="AC1591" s="1060" t="s">
        <v>231</v>
      </c>
      <c r="AD1591" s="1062"/>
      <c r="AE1591" s="1062"/>
      <c r="AF1591" s="1062"/>
      <c r="AG1591" s="1328">
        <v>0</v>
      </c>
      <c r="AI1591" s="1060" t="s">
        <v>200</v>
      </c>
      <c r="AJ1591" s="1062"/>
      <c r="AK1591" s="1062"/>
      <c r="AL1591" s="1062"/>
      <c r="AM1591" s="1328">
        <v>0</v>
      </c>
    </row>
    <row r="1592" spans="5:39" x14ac:dyDescent="0.3">
      <c r="E1592" s="1496" t="s">
        <v>1004</v>
      </c>
      <c r="F1592" s="1497"/>
      <c r="G1592" s="1497"/>
      <c r="H1592" s="1498"/>
      <c r="I1592" s="1499">
        <v>0.24399999999999999</v>
      </c>
      <c r="K1592" s="1330" t="s">
        <v>464</v>
      </c>
      <c r="L1592" s="1331"/>
      <c r="M1592" s="1314"/>
      <c r="N1592" s="1314"/>
      <c r="O1592" s="1315">
        <v>0.251</v>
      </c>
      <c r="Q1592" s="742" t="s">
        <v>1153</v>
      </c>
      <c r="R1592" s="743"/>
      <c r="S1592" s="744"/>
      <c r="T1592" s="744"/>
      <c r="U1592" s="745">
        <v>0</v>
      </c>
      <c r="W1592" s="1060" t="s">
        <v>494</v>
      </c>
      <c r="X1592" s="1061"/>
      <c r="Y1592" s="1062"/>
      <c r="Z1592" s="1062"/>
      <c r="AA1592" s="1328">
        <v>0.25</v>
      </c>
      <c r="AC1592" s="1060" t="s">
        <v>455</v>
      </c>
      <c r="AD1592" s="1062"/>
      <c r="AE1592" s="1062"/>
      <c r="AF1592" s="1062"/>
      <c r="AG1592" s="1328">
        <v>1.9999999552965164E-2</v>
      </c>
      <c r="AI1592" s="1060" t="s">
        <v>322</v>
      </c>
      <c r="AJ1592" s="1062"/>
      <c r="AK1592" s="1062"/>
      <c r="AL1592" s="1062"/>
      <c r="AM1592" s="1328">
        <v>0.30000001192092896</v>
      </c>
    </row>
    <row r="1593" spans="5:39" x14ac:dyDescent="0.3">
      <c r="E1593" s="1496" t="s">
        <v>2400</v>
      </c>
      <c r="F1593" s="1497"/>
      <c r="G1593" s="1497"/>
      <c r="H1593" s="1498"/>
      <c r="I1593" s="1499">
        <v>0</v>
      </c>
      <c r="K1593" s="1330" t="s">
        <v>449</v>
      </c>
      <c r="L1593" s="1331"/>
      <c r="M1593" s="1314"/>
      <c r="N1593" s="1314"/>
      <c r="O1593" s="1315">
        <v>0</v>
      </c>
      <c r="Q1593" s="742" t="s">
        <v>1154</v>
      </c>
      <c r="R1593" s="743"/>
      <c r="S1593" s="744"/>
      <c r="T1593" s="744"/>
      <c r="U1593" s="745">
        <v>0</v>
      </c>
      <c r="W1593" s="1060" t="s">
        <v>347</v>
      </c>
      <c r="X1593" s="1061"/>
      <c r="Y1593" s="1062"/>
      <c r="Z1593" s="1062"/>
      <c r="AA1593" s="1328">
        <v>0.05</v>
      </c>
      <c r="AC1593" s="1060" t="s">
        <v>412</v>
      </c>
      <c r="AD1593" s="1062"/>
      <c r="AE1593" s="1062"/>
      <c r="AF1593" s="1062"/>
      <c r="AG1593" s="1328">
        <v>0.31000000238418579</v>
      </c>
      <c r="AI1593" s="1060" t="s">
        <v>345</v>
      </c>
      <c r="AJ1593" s="1062"/>
      <c r="AK1593" s="1062"/>
      <c r="AL1593" s="1062"/>
      <c r="AM1593" s="1328">
        <v>0.20999999344348907</v>
      </c>
    </row>
    <row r="1594" spans="5:39" x14ac:dyDescent="0.3">
      <c r="E1594" s="1496" t="s">
        <v>1133</v>
      </c>
      <c r="F1594" s="1497"/>
      <c r="G1594" s="1497"/>
      <c r="H1594" s="1498"/>
      <c r="I1594" s="1499">
        <v>0</v>
      </c>
      <c r="K1594" s="1330" t="s">
        <v>450</v>
      </c>
      <c r="L1594" s="1331"/>
      <c r="M1594" s="1314"/>
      <c r="N1594" s="1314"/>
      <c r="O1594" s="1315">
        <v>0</v>
      </c>
      <c r="Q1594" s="742" t="s">
        <v>1155</v>
      </c>
      <c r="R1594" s="743"/>
      <c r="S1594" s="744"/>
      <c r="T1594" s="744"/>
      <c r="U1594" s="745">
        <v>0</v>
      </c>
      <c r="W1594" s="1060" t="s">
        <v>620</v>
      </c>
      <c r="X1594" s="1061"/>
      <c r="Y1594" s="1062"/>
      <c r="Z1594" s="1062"/>
      <c r="AA1594" s="1328">
        <v>0</v>
      </c>
      <c r="AC1594" s="1060" t="s">
        <v>495</v>
      </c>
      <c r="AD1594" s="1062"/>
      <c r="AE1594" s="1062"/>
      <c r="AF1594" s="1062"/>
      <c r="AG1594" s="1328">
        <v>5.000000074505806E-2</v>
      </c>
      <c r="AI1594" s="1060" t="s">
        <v>417</v>
      </c>
      <c r="AJ1594" s="1062"/>
      <c r="AK1594" s="1062"/>
      <c r="AL1594" s="1062"/>
      <c r="AM1594" s="1328">
        <v>0</v>
      </c>
    </row>
    <row r="1595" spans="5:39" x14ac:dyDescent="0.3">
      <c r="E1595" s="1496" t="s">
        <v>1135</v>
      </c>
      <c r="F1595" s="1497"/>
      <c r="G1595" s="1497"/>
      <c r="H1595" s="1498"/>
      <c r="I1595" s="1499">
        <v>0</v>
      </c>
      <c r="K1595" s="1330" t="s">
        <v>1182</v>
      </c>
      <c r="L1595" s="1331"/>
      <c r="M1595" s="1314"/>
      <c r="N1595" s="1314"/>
      <c r="O1595" s="1315">
        <v>0</v>
      </c>
      <c r="Q1595" s="742" t="s">
        <v>605</v>
      </c>
      <c r="R1595" s="743"/>
      <c r="S1595" s="744"/>
      <c r="T1595" s="744"/>
      <c r="U1595" s="745">
        <v>0</v>
      </c>
      <c r="W1595" s="1060" t="s">
        <v>341</v>
      </c>
      <c r="X1595" s="1061"/>
      <c r="Y1595" s="1062"/>
      <c r="Z1595" s="1062"/>
      <c r="AA1595" s="1328">
        <v>0</v>
      </c>
      <c r="AC1595" s="1060" t="s">
        <v>504</v>
      </c>
      <c r="AD1595" s="1062"/>
      <c r="AE1595" s="1062"/>
      <c r="AF1595" s="1062"/>
      <c r="AG1595" s="1328">
        <v>0.30000001192092896</v>
      </c>
      <c r="AI1595" s="1060" t="s">
        <v>418</v>
      </c>
      <c r="AJ1595" s="1062"/>
      <c r="AK1595" s="1062"/>
      <c r="AL1595" s="1062"/>
      <c r="AM1595" s="1328">
        <v>0.40999999642372131</v>
      </c>
    </row>
    <row r="1596" spans="5:39" x14ac:dyDescent="0.3">
      <c r="E1596" s="1496" t="s">
        <v>1136</v>
      </c>
      <c r="F1596" s="1497"/>
      <c r="G1596" s="1497"/>
      <c r="H1596" s="1498"/>
      <c r="I1596" s="1499">
        <v>0</v>
      </c>
      <c r="K1596" s="1330" t="s">
        <v>623</v>
      </c>
      <c r="L1596" s="1331"/>
      <c r="M1596" s="1314"/>
      <c r="N1596" s="1314"/>
      <c r="O1596" s="1315">
        <v>0</v>
      </c>
      <c r="Q1596" s="742" t="s">
        <v>1157</v>
      </c>
      <c r="R1596" s="743"/>
      <c r="S1596" s="744"/>
      <c r="T1596" s="744"/>
      <c r="U1596" s="745">
        <v>0</v>
      </c>
      <c r="W1596" s="1060" t="s">
        <v>621</v>
      </c>
      <c r="X1596" s="1061"/>
      <c r="Y1596" s="1062"/>
      <c r="Z1596" s="1062"/>
      <c r="AA1596" s="1328">
        <v>0</v>
      </c>
      <c r="AC1596" s="1060" t="s">
        <v>318</v>
      </c>
      <c r="AD1596" s="1062"/>
      <c r="AE1596" s="1062"/>
      <c r="AF1596" s="1062"/>
      <c r="AG1596" s="1328">
        <v>0.28999999165534973</v>
      </c>
      <c r="AI1596" s="1060" t="s">
        <v>419</v>
      </c>
      <c r="AJ1596" s="1062"/>
      <c r="AK1596" s="1062"/>
      <c r="AL1596" s="1062"/>
      <c r="AM1596" s="1328">
        <v>0.38999998569488525</v>
      </c>
    </row>
    <row r="1597" spans="5:39" x14ac:dyDescent="0.3">
      <c r="E1597" s="1496" t="s">
        <v>2401</v>
      </c>
      <c r="F1597" s="1497"/>
      <c r="G1597" s="1497"/>
      <c r="H1597" s="1498"/>
      <c r="I1597" s="1499">
        <v>0</v>
      </c>
      <c r="K1597" s="1330" t="s">
        <v>625</v>
      </c>
      <c r="L1597" s="1331"/>
      <c r="M1597" s="1314"/>
      <c r="N1597" s="1314"/>
      <c r="O1597" s="1315">
        <v>0</v>
      </c>
      <c r="Q1597" s="742" t="s">
        <v>1160</v>
      </c>
      <c r="R1597" s="743"/>
      <c r="S1597" s="744"/>
      <c r="T1597" s="744"/>
      <c r="U1597" s="745">
        <v>0</v>
      </c>
      <c r="W1597" s="1060" t="s">
        <v>449</v>
      </c>
      <c r="X1597" s="1061"/>
      <c r="Y1597" s="1062"/>
      <c r="Z1597" s="1062"/>
      <c r="AA1597" s="1328">
        <v>0</v>
      </c>
      <c r="AC1597" s="1060" t="s">
        <v>232</v>
      </c>
      <c r="AD1597" s="1062"/>
      <c r="AE1597" s="1062"/>
      <c r="AF1597" s="1062"/>
      <c r="AG1597" s="1328">
        <v>0.18000000715255737</v>
      </c>
      <c r="AI1597" s="1060" t="s">
        <v>236</v>
      </c>
      <c r="AJ1597" s="1062"/>
      <c r="AK1597" s="1062"/>
      <c r="AL1597" s="1062"/>
      <c r="AM1597" s="1328">
        <v>0.34999999403953552</v>
      </c>
    </row>
    <row r="1598" spans="5:39" x14ac:dyDescent="0.3">
      <c r="E1598" s="1496" t="s">
        <v>67</v>
      </c>
      <c r="F1598" s="1497"/>
      <c r="G1598" s="1497"/>
      <c r="H1598" s="1498"/>
      <c r="I1598" s="1499">
        <v>0</v>
      </c>
      <c r="K1598" s="1330" t="s">
        <v>626</v>
      </c>
      <c r="L1598" s="1331"/>
      <c r="M1598" s="1314"/>
      <c r="N1598" s="1314"/>
      <c r="O1598" s="1315">
        <v>0</v>
      </c>
      <c r="Q1598" s="742" t="s">
        <v>609</v>
      </c>
      <c r="R1598" s="743"/>
      <c r="S1598" s="744"/>
      <c r="T1598" s="744"/>
      <c r="U1598" s="745">
        <v>0</v>
      </c>
      <c r="W1598" s="1060" t="s">
        <v>450</v>
      </c>
      <c r="X1598" s="1061"/>
      <c r="Y1598" s="1062"/>
      <c r="Z1598" s="1062"/>
      <c r="AA1598" s="1328">
        <v>0</v>
      </c>
      <c r="AC1598" s="1060" t="s">
        <v>424</v>
      </c>
      <c r="AD1598" s="1062"/>
      <c r="AE1598" s="1062"/>
      <c r="AF1598" s="1062"/>
      <c r="AG1598" s="1328">
        <v>0</v>
      </c>
      <c r="AI1598" s="1060" t="s">
        <v>324</v>
      </c>
      <c r="AJ1598" s="1062"/>
      <c r="AK1598" s="1062"/>
      <c r="AL1598" s="1062"/>
      <c r="AM1598" s="1328">
        <v>0.20000000298023224</v>
      </c>
    </row>
    <row r="1599" spans="5:39" x14ac:dyDescent="0.3">
      <c r="E1599" s="1496" t="s">
        <v>225</v>
      </c>
      <c r="F1599" s="1497"/>
      <c r="G1599" s="1497"/>
      <c r="H1599" s="1498"/>
      <c r="I1599" s="1499">
        <v>0</v>
      </c>
      <c r="K1599" s="1330" t="s">
        <v>1187</v>
      </c>
      <c r="L1599" s="1331"/>
      <c r="M1599" s="1314"/>
      <c r="N1599" s="1314"/>
      <c r="O1599" s="1315">
        <v>0</v>
      </c>
      <c r="Q1599" s="742" t="s">
        <v>1162</v>
      </c>
      <c r="R1599" s="743"/>
      <c r="S1599" s="744"/>
      <c r="T1599" s="744"/>
      <c r="U1599" s="745">
        <v>0</v>
      </c>
      <c r="W1599" s="1060" t="s">
        <v>362</v>
      </c>
      <c r="X1599" s="1061"/>
      <c r="Y1599" s="1062"/>
      <c r="Z1599" s="1062"/>
      <c r="AA1599" s="1328">
        <v>0</v>
      </c>
      <c r="AC1599" s="1060" t="s">
        <v>68</v>
      </c>
      <c r="AD1599" s="1062"/>
      <c r="AE1599" s="1062"/>
      <c r="AF1599" s="1062"/>
      <c r="AG1599" s="1328">
        <v>0</v>
      </c>
      <c r="AI1599" s="1921" t="s">
        <v>2411</v>
      </c>
      <c r="AJ1599" s="1922"/>
      <c r="AK1599" s="1922"/>
      <c r="AL1599" s="1922"/>
      <c r="AM1599" s="1922"/>
    </row>
    <row r="1600" spans="5:39" x14ac:dyDescent="0.3">
      <c r="E1600" s="1496" t="s">
        <v>2402</v>
      </c>
      <c r="F1600" s="1497"/>
      <c r="G1600" s="1497"/>
      <c r="H1600" s="1498"/>
      <c r="I1600" s="1499">
        <v>0</v>
      </c>
      <c r="K1600" s="1330" t="s">
        <v>2159</v>
      </c>
      <c r="L1600" s="1331"/>
      <c r="M1600" s="1314"/>
      <c r="N1600" s="1314"/>
      <c r="O1600" s="1315">
        <v>0.27300000000000002</v>
      </c>
      <c r="Q1600" s="742" t="s">
        <v>1165</v>
      </c>
      <c r="R1600" s="743"/>
      <c r="S1600" s="744"/>
      <c r="T1600" s="744"/>
      <c r="U1600" s="745">
        <v>0</v>
      </c>
      <c r="W1600" s="1060" t="s">
        <v>622</v>
      </c>
      <c r="X1600" s="1061"/>
      <c r="Y1600" s="1062"/>
      <c r="Z1600" s="1062"/>
      <c r="AA1600" s="1328">
        <v>0.21</v>
      </c>
      <c r="AC1600" s="1060" t="s">
        <v>413</v>
      </c>
      <c r="AD1600" s="1062"/>
      <c r="AE1600" s="1062"/>
      <c r="AF1600" s="1062"/>
      <c r="AG1600" s="1328">
        <v>0.23999999463558197</v>
      </c>
      <c r="AI1600" s="1923"/>
      <c r="AJ1600" s="1923"/>
      <c r="AK1600" s="1923"/>
      <c r="AL1600" s="1923"/>
      <c r="AM1600" s="1923"/>
    </row>
    <row r="1601" spans="5:33" x14ac:dyDescent="0.3">
      <c r="E1601" s="1496" t="s">
        <v>2403</v>
      </c>
      <c r="F1601" s="1497"/>
      <c r="G1601" s="1497"/>
      <c r="H1601" s="1498"/>
      <c r="I1601" s="1499">
        <v>0</v>
      </c>
      <c r="K1601" s="1330" t="s">
        <v>1189</v>
      </c>
      <c r="L1601" s="1331"/>
      <c r="M1601" s="1314"/>
      <c r="N1601" s="1314"/>
      <c r="O1601" s="1315">
        <v>0.26</v>
      </c>
      <c r="Q1601" s="742" t="s">
        <v>1166</v>
      </c>
      <c r="R1601" s="743"/>
      <c r="S1601" s="744"/>
      <c r="T1601" s="744"/>
      <c r="U1601" s="745">
        <v>0</v>
      </c>
      <c r="W1601" s="1060" t="s">
        <v>451</v>
      </c>
      <c r="X1601" s="1061"/>
      <c r="Y1601" s="1062"/>
      <c r="Z1601" s="1062"/>
      <c r="AA1601" s="1328">
        <v>0</v>
      </c>
      <c r="AC1601" s="1060" t="s">
        <v>469</v>
      </c>
      <c r="AD1601" s="1062"/>
      <c r="AE1601" s="1062"/>
      <c r="AF1601" s="1062"/>
      <c r="AG1601" s="1328">
        <v>0</v>
      </c>
    </row>
    <row r="1602" spans="5:33" x14ac:dyDescent="0.3">
      <c r="E1602" s="1496" t="s">
        <v>1153</v>
      </c>
      <c r="F1602" s="1497"/>
      <c r="G1602" s="1497"/>
      <c r="H1602" s="1498"/>
      <c r="I1602" s="1499">
        <v>1.2E-2</v>
      </c>
      <c r="K1602" s="1330" t="s">
        <v>1191</v>
      </c>
      <c r="L1602" s="1331"/>
      <c r="M1602" s="1314"/>
      <c r="N1602" s="1314"/>
      <c r="O1602" s="1315">
        <v>0</v>
      </c>
      <c r="Q1602" s="742" t="s">
        <v>612</v>
      </c>
      <c r="R1602" s="743"/>
      <c r="S1602" s="744"/>
      <c r="T1602" s="744"/>
      <c r="U1602" s="745">
        <v>7.6999999999999999E-2</v>
      </c>
      <c r="W1602" s="1060" t="s">
        <v>623</v>
      </c>
      <c r="X1602" s="1061"/>
      <c r="Y1602" s="1062"/>
      <c r="Z1602" s="1062"/>
      <c r="AA1602" s="1328">
        <v>0</v>
      </c>
      <c r="AC1602" s="1060" t="s">
        <v>233</v>
      </c>
      <c r="AD1602" s="1062"/>
      <c r="AE1602" s="1062"/>
      <c r="AF1602" s="1062"/>
      <c r="AG1602" s="1328">
        <v>0</v>
      </c>
    </row>
    <row r="1603" spans="5:33" x14ac:dyDescent="0.3">
      <c r="E1603" s="1496" t="s">
        <v>1155</v>
      </c>
      <c r="F1603" s="1497"/>
      <c r="G1603" s="1497"/>
      <c r="H1603" s="1498"/>
      <c r="I1603" s="1499">
        <v>0</v>
      </c>
      <c r="K1603" s="1330" t="s">
        <v>1194</v>
      </c>
      <c r="L1603" s="1331"/>
      <c r="M1603" s="1314"/>
      <c r="N1603" s="1314"/>
      <c r="O1603" s="1315">
        <v>0</v>
      </c>
      <c r="Q1603" s="742" t="s">
        <v>1014</v>
      </c>
      <c r="R1603" s="743"/>
      <c r="S1603" s="744"/>
      <c r="T1603" s="744"/>
      <c r="U1603" s="745">
        <v>0</v>
      </c>
      <c r="W1603" s="1060" t="s">
        <v>624</v>
      </c>
      <c r="X1603" s="1061"/>
      <c r="Y1603" s="1062"/>
      <c r="Z1603" s="1062"/>
      <c r="AA1603" s="1328">
        <v>0</v>
      </c>
      <c r="AC1603" s="1060" t="s">
        <v>319</v>
      </c>
      <c r="AD1603" s="1062"/>
      <c r="AE1603" s="1062"/>
      <c r="AF1603" s="1062"/>
      <c r="AG1603" s="1328">
        <v>0</v>
      </c>
    </row>
    <row r="1604" spans="5:33" x14ac:dyDescent="0.3">
      <c r="E1604" s="1496" t="s">
        <v>1160</v>
      </c>
      <c r="F1604" s="1497"/>
      <c r="G1604" s="1497"/>
      <c r="H1604" s="1498"/>
      <c r="I1604" s="1499">
        <v>0.25900000000000001</v>
      </c>
      <c r="K1604" s="1330" t="s">
        <v>1195</v>
      </c>
      <c r="L1604" s="1331"/>
      <c r="M1604" s="1314"/>
      <c r="N1604" s="1314"/>
      <c r="O1604" s="1315">
        <v>0</v>
      </c>
      <c r="Q1604" s="742" t="s">
        <v>131</v>
      </c>
      <c r="R1604" s="743"/>
      <c r="S1604" s="744"/>
      <c r="T1604" s="744"/>
      <c r="U1604" s="745">
        <v>0</v>
      </c>
      <c r="W1604" s="1060" t="s">
        <v>452</v>
      </c>
      <c r="X1604" s="1061"/>
      <c r="Y1604" s="1062"/>
      <c r="Z1604" s="1062"/>
      <c r="AA1604" s="1328">
        <v>0.2</v>
      </c>
      <c r="AC1604" s="1060" t="s">
        <v>415</v>
      </c>
      <c r="AD1604" s="1062"/>
      <c r="AE1604" s="1062"/>
      <c r="AF1604" s="1062"/>
      <c r="AG1604" s="1328">
        <v>0</v>
      </c>
    </row>
    <row r="1605" spans="5:33" x14ac:dyDescent="0.3">
      <c r="E1605" s="1496" t="s">
        <v>2155</v>
      </c>
      <c r="F1605" s="1497"/>
      <c r="G1605" s="1497"/>
      <c r="H1605" s="1498"/>
      <c r="I1605" s="1499">
        <v>0</v>
      </c>
      <c r="K1605" s="1330" t="s">
        <v>1199</v>
      </c>
      <c r="L1605" s="1331"/>
      <c r="M1605" s="1314"/>
      <c r="N1605" s="1314"/>
      <c r="O1605" s="1315">
        <v>0</v>
      </c>
      <c r="Q1605" s="742" t="s">
        <v>1169</v>
      </c>
      <c r="R1605" s="743"/>
      <c r="S1605" s="744"/>
      <c r="T1605" s="744"/>
      <c r="U1605" s="745">
        <v>0</v>
      </c>
      <c r="W1605" s="1060" t="s">
        <v>625</v>
      </c>
      <c r="X1605" s="1061"/>
      <c r="Y1605" s="1062"/>
      <c r="Z1605" s="1062"/>
      <c r="AA1605" s="1328">
        <v>0</v>
      </c>
      <c r="AC1605" s="1060" t="s">
        <v>234</v>
      </c>
      <c r="AD1605" s="1062"/>
      <c r="AE1605" s="1062"/>
      <c r="AF1605" s="1062"/>
      <c r="AG1605" s="1328">
        <v>0</v>
      </c>
    </row>
    <row r="1606" spans="5:33" x14ac:dyDescent="0.3">
      <c r="E1606" s="1496" t="s">
        <v>611</v>
      </c>
      <c r="F1606" s="1497"/>
      <c r="G1606" s="1497"/>
      <c r="H1606" s="1498"/>
      <c r="I1606" s="1499">
        <v>4.0000000000000001E-3</v>
      </c>
      <c r="K1606" s="1330" t="s">
        <v>1200</v>
      </c>
      <c r="L1606" s="1331"/>
      <c r="M1606" s="1314"/>
      <c r="N1606" s="1314"/>
      <c r="O1606" s="1315">
        <v>0</v>
      </c>
      <c r="Q1606" s="742" t="s">
        <v>1170</v>
      </c>
      <c r="R1606" s="743"/>
      <c r="S1606" s="744"/>
      <c r="T1606" s="744"/>
      <c r="U1606" s="745">
        <v>0</v>
      </c>
      <c r="W1606" s="1060" t="s">
        <v>626</v>
      </c>
      <c r="X1606" s="1061"/>
      <c r="Y1606" s="1062"/>
      <c r="Z1606" s="1062"/>
      <c r="AA1606" s="1328">
        <v>0</v>
      </c>
      <c r="AC1606" s="1060" t="s">
        <v>416</v>
      </c>
      <c r="AD1606" s="1062"/>
      <c r="AE1606" s="1062"/>
      <c r="AF1606" s="1062"/>
      <c r="AG1606" s="1328">
        <v>0</v>
      </c>
    </row>
    <row r="1607" spans="5:33" x14ac:dyDescent="0.3">
      <c r="E1607" s="1496" t="s">
        <v>1166</v>
      </c>
      <c r="F1607" s="1497"/>
      <c r="G1607" s="1497"/>
      <c r="H1607" s="1498"/>
      <c r="I1607" s="1499">
        <v>0</v>
      </c>
      <c r="K1607" s="1330" t="s">
        <v>1201</v>
      </c>
      <c r="L1607" s="1331"/>
      <c r="M1607" s="1314"/>
      <c r="N1607" s="1314"/>
      <c r="O1607" s="1315">
        <v>0.26900000000000002</v>
      </c>
      <c r="Q1607" s="742" t="s">
        <v>614</v>
      </c>
      <c r="R1607" s="743"/>
      <c r="S1607" s="744"/>
      <c r="T1607" s="744"/>
      <c r="U1607" s="745">
        <v>0</v>
      </c>
      <c r="W1607" s="1060" t="s">
        <v>409</v>
      </c>
      <c r="X1607" s="1061"/>
      <c r="Y1607" s="1062"/>
      <c r="Z1607" s="1062"/>
      <c r="AA1607" s="1328">
        <v>0</v>
      </c>
      <c r="AC1607" s="1060" t="s">
        <v>470</v>
      </c>
      <c r="AD1607" s="1062"/>
      <c r="AE1607" s="1062"/>
      <c r="AF1607" s="1062"/>
      <c r="AG1607" s="1328">
        <v>0</v>
      </c>
    </row>
    <row r="1608" spans="5:33" x14ac:dyDescent="0.3">
      <c r="E1608" s="1496" t="s">
        <v>1167</v>
      </c>
      <c r="F1608" s="1497"/>
      <c r="G1608" s="1497"/>
      <c r="H1608" s="1498"/>
      <c r="I1608" s="1499">
        <v>0</v>
      </c>
      <c r="K1608" s="1330" t="s">
        <v>1202</v>
      </c>
      <c r="L1608" s="1331"/>
      <c r="M1608" s="1314"/>
      <c r="N1608" s="1314"/>
      <c r="O1608" s="1315">
        <v>0</v>
      </c>
      <c r="Q1608" s="742" t="s">
        <v>403</v>
      </c>
      <c r="R1608" s="743"/>
      <c r="S1608" s="744"/>
      <c r="T1608" s="744"/>
      <c r="U1608" s="745">
        <v>4.2999999999999997E-2</v>
      </c>
      <c r="W1608" s="1060" t="s">
        <v>627</v>
      </c>
      <c r="X1608" s="1061"/>
      <c r="Y1608" s="1062"/>
      <c r="Z1608" s="1062"/>
      <c r="AA1608" s="1328">
        <v>0</v>
      </c>
      <c r="AC1608" s="1060" t="s">
        <v>456</v>
      </c>
      <c r="AD1608" s="1062"/>
      <c r="AE1608" s="1062"/>
      <c r="AF1608" s="1062"/>
      <c r="AG1608" s="1328">
        <v>0</v>
      </c>
    </row>
    <row r="1609" spans="5:33" x14ac:dyDescent="0.3">
      <c r="E1609" s="1496" t="s">
        <v>1014</v>
      </c>
      <c r="F1609" s="1497"/>
      <c r="G1609" s="1497"/>
      <c r="H1609" s="1498"/>
      <c r="I1609" s="1499">
        <v>0.20799999999999999</v>
      </c>
      <c r="K1609" s="1330" t="s">
        <v>1215</v>
      </c>
      <c r="L1609" s="1331"/>
      <c r="M1609" s="1314"/>
      <c r="N1609" s="1314"/>
      <c r="O1609" s="1315">
        <v>0.27300000000000002</v>
      </c>
      <c r="Q1609" s="742" t="s">
        <v>1015</v>
      </c>
      <c r="R1609" s="743"/>
      <c r="S1609" s="744"/>
      <c r="T1609" s="744"/>
      <c r="U1609" s="745">
        <v>0</v>
      </c>
      <c r="W1609" s="1060" t="s">
        <v>410</v>
      </c>
      <c r="X1609" s="1061"/>
      <c r="Y1609" s="1062"/>
      <c r="Z1609" s="1062"/>
      <c r="AA1609" s="1328">
        <v>0</v>
      </c>
      <c r="AC1609" s="1060" t="s">
        <v>199</v>
      </c>
      <c r="AD1609" s="1062"/>
      <c r="AE1609" s="1062"/>
      <c r="AF1609" s="1062"/>
      <c r="AG1609" s="1328">
        <v>0</v>
      </c>
    </row>
    <row r="1610" spans="5:33" x14ac:dyDescent="0.3">
      <c r="E1610" s="1496" t="s">
        <v>131</v>
      </c>
      <c r="F1610" s="1497"/>
      <c r="G1610" s="1497"/>
      <c r="H1610" s="1498"/>
      <c r="I1610" s="1499">
        <v>0</v>
      </c>
      <c r="K1610" s="1330" t="s">
        <v>1218</v>
      </c>
      <c r="L1610" s="1331"/>
      <c r="M1610" s="1314"/>
      <c r="N1610" s="1314"/>
      <c r="O1610" s="1315">
        <v>4.0000000000000001E-3</v>
      </c>
      <c r="Q1610" s="742" t="s">
        <v>1171</v>
      </c>
      <c r="R1610" s="743"/>
      <c r="S1610" s="744"/>
      <c r="T1610" s="744"/>
      <c r="U1610" s="745">
        <v>0</v>
      </c>
      <c r="W1610" s="1060" t="s">
        <v>491</v>
      </c>
      <c r="X1610" s="1061"/>
      <c r="Y1610" s="1062"/>
      <c r="Z1610" s="1062"/>
      <c r="AA1610" s="1328">
        <v>0</v>
      </c>
      <c r="AC1610" s="1060" t="s">
        <v>471</v>
      </c>
      <c r="AD1610" s="1062"/>
      <c r="AE1610" s="1062"/>
      <c r="AF1610" s="1062"/>
      <c r="AG1610" s="1328">
        <v>0.30000001192092896</v>
      </c>
    </row>
    <row r="1611" spans="5:33" x14ac:dyDescent="0.3">
      <c r="E1611" s="1496" t="s">
        <v>1170</v>
      </c>
      <c r="F1611" s="1497"/>
      <c r="G1611" s="1497"/>
      <c r="H1611" s="1498"/>
      <c r="I1611" s="1499">
        <v>0</v>
      </c>
      <c r="K1611" s="1330" t="s">
        <v>2165</v>
      </c>
      <c r="L1611" s="1331"/>
      <c r="M1611" s="1314"/>
      <c r="N1611" s="1314"/>
      <c r="O1611" s="1315">
        <v>0</v>
      </c>
      <c r="Q1611" s="742" t="s">
        <v>1172</v>
      </c>
      <c r="R1611" s="743"/>
      <c r="S1611" s="744"/>
      <c r="T1611" s="744"/>
      <c r="U1611" s="745">
        <v>0</v>
      </c>
      <c r="W1611" s="1060" t="s">
        <v>453</v>
      </c>
      <c r="X1611" s="1061"/>
      <c r="Y1611" s="1062"/>
      <c r="Z1611" s="1062"/>
      <c r="AA1611" s="1328">
        <v>0.25</v>
      </c>
      <c r="AC1611" s="1060" t="s">
        <v>426</v>
      </c>
      <c r="AD1611" s="1062"/>
      <c r="AE1611" s="1062"/>
      <c r="AF1611" s="1062"/>
      <c r="AG1611" s="1328">
        <v>0</v>
      </c>
    </row>
    <row r="1612" spans="5:33" x14ac:dyDescent="0.3">
      <c r="E1612" s="1496" t="s">
        <v>1172</v>
      </c>
      <c r="F1612" s="1497"/>
      <c r="G1612" s="1497"/>
      <c r="H1612" s="1498"/>
      <c r="I1612" s="1499">
        <v>0</v>
      </c>
      <c r="K1612" s="1330" t="s">
        <v>2166</v>
      </c>
      <c r="L1612" s="1331"/>
      <c r="M1612" s="1314"/>
      <c r="N1612" s="1314"/>
      <c r="O1612" s="1315">
        <v>0</v>
      </c>
      <c r="Q1612" s="742" t="s">
        <v>1173</v>
      </c>
      <c r="R1612" s="743"/>
      <c r="S1612" s="744"/>
      <c r="T1612" s="744"/>
      <c r="U1612" s="745">
        <v>0.24299999999999999</v>
      </c>
      <c r="W1612" s="1060" t="s">
        <v>454</v>
      </c>
      <c r="X1612" s="1061"/>
      <c r="Y1612" s="1062"/>
      <c r="Z1612" s="1062"/>
      <c r="AA1612" s="1328">
        <v>0</v>
      </c>
      <c r="AC1612" s="1060" t="s">
        <v>320</v>
      </c>
      <c r="AD1612" s="1062"/>
      <c r="AE1612" s="1062"/>
      <c r="AF1612" s="1062"/>
      <c r="AG1612" s="1328">
        <v>0</v>
      </c>
    </row>
    <row r="1613" spans="5:33" x14ac:dyDescent="0.3">
      <c r="E1613" s="1496" t="s">
        <v>2404</v>
      </c>
      <c r="F1613" s="1497"/>
      <c r="G1613" s="1497"/>
      <c r="H1613" s="1498"/>
      <c r="I1613" s="1499">
        <v>0</v>
      </c>
      <c r="K1613" s="1330" t="s">
        <v>1219</v>
      </c>
      <c r="L1613" s="1331"/>
      <c r="M1613" s="1314"/>
      <c r="N1613" s="1314"/>
      <c r="O1613" s="1315">
        <v>0</v>
      </c>
      <c r="Q1613" s="742" t="s">
        <v>1175</v>
      </c>
      <c r="R1613" s="743"/>
      <c r="S1613" s="744"/>
      <c r="T1613" s="744"/>
      <c r="U1613" s="745">
        <v>0.25700000000000001</v>
      </c>
      <c r="W1613" s="1060" t="s">
        <v>628</v>
      </c>
      <c r="X1613" s="1061"/>
      <c r="Y1613" s="1062"/>
      <c r="Z1613" s="1062"/>
      <c r="AA1613" s="1328">
        <v>0.24</v>
      </c>
      <c r="AC1613" s="1060" t="s">
        <v>200</v>
      </c>
      <c r="AD1613" s="1062"/>
      <c r="AE1613" s="1062"/>
      <c r="AF1613" s="1062"/>
      <c r="AG1613" s="1328">
        <v>0</v>
      </c>
    </row>
    <row r="1614" spans="5:33" x14ac:dyDescent="0.3">
      <c r="E1614" s="1496" t="s">
        <v>1181</v>
      </c>
      <c r="F1614" s="1497"/>
      <c r="G1614" s="1497"/>
      <c r="H1614" s="1498"/>
      <c r="I1614" s="1499">
        <v>0.17</v>
      </c>
      <c r="K1614" s="1330" t="s">
        <v>1220</v>
      </c>
      <c r="L1614" s="1331"/>
      <c r="M1614" s="1314"/>
      <c r="N1614" s="1314"/>
      <c r="O1614" s="1315">
        <v>0.27300000000000002</v>
      </c>
      <c r="Q1614" s="742" t="s">
        <v>1176</v>
      </c>
      <c r="R1614" s="743"/>
      <c r="S1614" s="744"/>
      <c r="T1614" s="744"/>
      <c r="U1614" s="745">
        <v>0.25900000000000001</v>
      </c>
      <c r="W1614" s="1060" t="s">
        <v>629</v>
      </c>
      <c r="X1614" s="1061"/>
      <c r="Y1614" s="1062"/>
      <c r="Z1614" s="1062"/>
      <c r="AA1614" s="1328">
        <v>0</v>
      </c>
      <c r="AC1614" s="1060" t="s">
        <v>472</v>
      </c>
      <c r="AD1614" s="1062"/>
      <c r="AE1614" s="1062"/>
      <c r="AF1614" s="1062"/>
      <c r="AG1614" s="1328">
        <v>0</v>
      </c>
    </row>
    <row r="1615" spans="5:33" x14ac:dyDescent="0.3">
      <c r="E1615" s="1496" t="s">
        <v>449</v>
      </c>
      <c r="F1615" s="1497"/>
      <c r="G1615" s="1497"/>
      <c r="H1615" s="1498"/>
      <c r="I1615" s="1499">
        <v>0</v>
      </c>
      <c r="K1615" s="1330" t="s">
        <v>426</v>
      </c>
      <c r="L1615" s="1331"/>
      <c r="M1615" s="1314"/>
      <c r="N1615" s="1314"/>
      <c r="O1615" s="1315">
        <v>0</v>
      </c>
      <c r="Q1615" s="742" t="s">
        <v>1177</v>
      </c>
      <c r="R1615" s="743"/>
      <c r="S1615" s="744"/>
      <c r="T1615" s="744"/>
      <c r="U1615" s="745">
        <v>0.247</v>
      </c>
      <c r="W1615" s="1060" t="s">
        <v>475</v>
      </c>
      <c r="X1615" s="1061"/>
      <c r="Y1615" s="1062"/>
      <c r="Z1615" s="1062"/>
      <c r="AA1615" s="1328">
        <v>0</v>
      </c>
      <c r="AC1615" s="1060" t="s">
        <v>505</v>
      </c>
      <c r="AD1615" s="1062"/>
      <c r="AE1615" s="1062"/>
      <c r="AF1615" s="1062"/>
      <c r="AG1615" s="1328">
        <v>0</v>
      </c>
    </row>
    <row r="1616" spans="5:33" x14ac:dyDescent="0.3">
      <c r="E1616" s="1496" t="s">
        <v>450</v>
      </c>
      <c r="F1616" s="1497"/>
      <c r="G1616" s="1497"/>
      <c r="H1616" s="1498"/>
      <c r="I1616" s="1499">
        <v>0</v>
      </c>
      <c r="K1616" s="1330" t="s">
        <v>1232</v>
      </c>
      <c r="L1616" s="1331"/>
      <c r="M1616" s="1314"/>
      <c r="N1616" s="1314"/>
      <c r="O1616" s="1315">
        <v>0</v>
      </c>
      <c r="Q1616" s="742" t="s">
        <v>464</v>
      </c>
      <c r="R1616" s="743"/>
      <c r="S1616" s="744"/>
      <c r="T1616" s="744"/>
      <c r="U1616" s="745">
        <v>0.24299999999999999</v>
      </c>
      <c r="W1616" s="1060" t="s">
        <v>310</v>
      </c>
      <c r="X1616" s="1061"/>
      <c r="Y1616" s="1062"/>
      <c r="Z1616" s="1062"/>
      <c r="AA1616" s="1328">
        <v>0</v>
      </c>
      <c r="AC1616" s="1060" t="s">
        <v>473</v>
      </c>
      <c r="AD1616" s="1062"/>
      <c r="AE1616" s="1062"/>
      <c r="AF1616" s="1062"/>
      <c r="AG1616" s="1328">
        <v>0</v>
      </c>
    </row>
    <row r="1617" spans="5:34" x14ac:dyDescent="0.3">
      <c r="E1617" s="1496" t="s">
        <v>1182</v>
      </c>
      <c r="F1617" s="1497"/>
      <c r="G1617" s="1497"/>
      <c r="H1617" s="1498"/>
      <c r="I1617" s="1499">
        <v>0</v>
      </c>
      <c r="K1617" s="1330" t="s">
        <v>1233</v>
      </c>
      <c r="L1617" s="1331"/>
      <c r="M1617" s="1314"/>
      <c r="N1617" s="1314"/>
      <c r="O1617" s="1315">
        <v>0</v>
      </c>
      <c r="Q1617" s="742" t="s">
        <v>1179</v>
      </c>
      <c r="R1617" s="743"/>
      <c r="S1617" s="744"/>
      <c r="T1617" s="744"/>
      <c r="U1617" s="745">
        <v>0</v>
      </c>
      <c r="W1617" s="1060" t="s">
        <v>311</v>
      </c>
      <c r="X1617" s="1061"/>
      <c r="Y1617" s="1062"/>
      <c r="Z1617" s="1062"/>
      <c r="AA1617" s="1328">
        <v>0</v>
      </c>
      <c r="AC1617" s="1060" t="s">
        <v>506</v>
      </c>
      <c r="AD1617" s="1062"/>
      <c r="AE1617" s="1062"/>
      <c r="AF1617" s="1062"/>
      <c r="AG1617" s="1328">
        <v>0</v>
      </c>
    </row>
    <row r="1618" spans="5:34" x14ac:dyDescent="0.3">
      <c r="E1618" s="1496" t="s">
        <v>2405</v>
      </c>
      <c r="F1618" s="1497"/>
      <c r="G1618" s="1497"/>
      <c r="H1618" s="1498"/>
      <c r="I1618" s="1499">
        <v>0</v>
      </c>
      <c r="K1618" s="1330" t="s">
        <v>1234</v>
      </c>
      <c r="L1618" s="1331"/>
      <c r="M1618" s="1314"/>
      <c r="N1618" s="1314"/>
      <c r="O1618" s="1315">
        <v>0</v>
      </c>
      <c r="Q1618" s="742" t="s">
        <v>1180</v>
      </c>
      <c r="R1618" s="743"/>
      <c r="S1618" s="744"/>
      <c r="T1618" s="744"/>
      <c r="U1618" s="745">
        <v>0</v>
      </c>
      <c r="W1618" s="1060" t="s">
        <v>312</v>
      </c>
      <c r="X1618" s="1061"/>
      <c r="Y1618" s="1062"/>
      <c r="Z1618" s="1062"/>
      <c r="AA1618" s="1328">
        <v>0</v>
      </c>
      <c r="AC1618" s="1060" t="s">
        <v>457</v>
      </c>
      <c r="AD1618" s="1062"/>
      <c r="AE1618" s="1062"/>
      <c r="AF1618" s="1062"/>
      <c r="AG1618" s="1328">
        <v>0</v>
      </c>
    </row>
    <row r="1619" spans="5:34" ht="16.5" customHeight="1" x14ac:dyDescent="0.3">
      <c r="E1619" s="1496" t="s">
        <v>2406</v>
      </c>
      <c r="F1619" s="1497"/>
      <c r="G1619" s="1497"/>
      <c r="H1619" s="1498"/>
      <c r="I1619" s="1499">
        <v>0</v>
      </c>
      <c r="K1619" s="1330" t="s">
        <v>2167</v>
      </c>
      <c r="L1619" s="1331"/>
      <c r="M1619" s="1314"/>
      <c r="N1619" s="1314"/>
      <c r="O1619" s="1315">
        <v>0</v>
      </c>
      <c r="Q1619" s="742" t="s">
        <v>1181</v>
      </c>
      <c r="R1619" s="743"/>
      <c r="S1619" s="744"/>
      <c r="T1619" s="744"/>
      <c r="U1619" s="745">
        <v>0.14399999999999999</v>
      </c>
      <c r="W1619" s="1060" t="s">
        <v>343</v>
      </c>
      <c r="X1619" s="1061"/>
      <c r="Y1619" s="1062"/>
      <c r="Z1619" s="1062"/>
      <c r="AA1619" s="1328">
        <v>0.02</v>
      </c>
      <c r="AC1619" s="1060" t="s">
        <v>322</v>
      </c>
      <c r="AD1619" s="1062"/>
      <c r="AE1619" s="1062"/>
      <c r="AF1619" s="1062"/>
      <c r="AG1619" s="1328">
        <v>5.000000074505806E-2</v>
      </c>
    </row>
    <row r="1620" spans="5:34" x14ac:dyDescent="0.3">
      <c r="E1620" s="1496" t="s">
        <v>625</v>
      </c>
      <c r="F1620" s="1497"/>
      <c r="G1620" s="1497"/>
      <c r="H1620" s="1498"/>
      <c r="I1620" s="1499">
        <v>0</v>
      </c>
      <c r="K1620" s="1921" t="s">
        <v>2411</v>
      </c>
      <c r="L1620" s="1922"/>
      <c r="M1620" s="1922"/>
      <c r="N1620" s="1922"/>
      <c r="O1620" s="1922"/>
      <c r="Q1620" s="742" t="s">
        <v>621</v>
      </c>
      <c r="R1620" s="743"/>
      <c r="S1620" s="744"/>
      <c r="T1620" s="744"/>
      <c r="U1620" s="745">
        <v>0.2</v>
      </c>
      <c r="W1620" s="1060" t="s">
        <v>313</v>
      </c>
      <c r="X1620" s="1061"/>
      <c r="Y1620" s="1062"/>
      <c r="Z1620" s="1062"/>
      <c r="AA1620" s="1328">
        <v>0</v>
      </c>
      <c r="AC1620" s="1060" t="s">
        <v>419</v>
      </c>
      <c r="AD1620" s="1062"/>
      <c r="AE1620" s="1062"/>
      <c r="AF1620" s="1062"/>
      <c r="AG1620" s="1328">
        <v>0.27000001072883606</v>
      </c>
    </row>
    <row r="1621" spans="5:34" x14ac:dyDescent="0.3">
      <c r="E1621" s="1496" t="s">
        <v>1187</v>
      </c>
      <c r="F1621" s="1497"/>
      <c r="G1621" s="1497"/>
      <c r="H1621" s="1498"/>
      <c r="I1621" s="1499">
        <v>0</v>
      </c>
      <c r="K1621" s="1923"/>
      <c r="L1621" s="1923"/>
      <c r="M1621" s="1923"/>
      <c r="N1621" s="1923"/>
      <c r="O1621" s="1923"/>
      <c r="Q1621" s="742" t="s">
        <v>449</v>
      </c>
      <c r="R1621" s="743"/>
      <c r="S1621" s="744"/>
      <c r="T1621" s="744"/>
      <c r="U1621" s="745">
        <v>0</v>
      </c>
      <c r="W1621" s="1060" t="s">
        <v>314</v>
      </c>
      <c r="X1621" s="1061"/>
      <c r="Y1621" s="1062"/>
      <c r="Z1621" s="1062"/>
      <c r="AA1621" s="1328">
        <v>0</v>
      </c>
      <c r="AC1621" s="1060" t="s">
        <v>236</v>
      </c>
      <c r="AD1621" s="1062"/>
      <c r="AE1621" s="1062"/>
      <c r="AF1621" s="1062"/>
      <c r="AG1621" s="1328">
        <v>0.2800000011920929</v>
      </c>
    </row>
    <row r="1622" spans="5:34" x14ac:dyDescent="0.3">
      <c r="E1622" s="1496" t="s">
        <v>2407</v>
      </c>
      <c r="F1622" s="1497"/>
      <c r="G1622" s="1497"/>
      <c r="H1622" s="1498"/>
      <c r="I1622" s="1499">
        <v>0</v>
      </c>
      <c r="Q1622" s="742" t="s">
        <v>450</v>
      </c>
      <c r="R1622" s="743"/>
      <c r="S1622" s="744"/>
      <c r="T1622" s="744"/>
      <c r="U1622" s="745">
        <v>0</v>
      </c>
      <c r="W1622" s="1060" t="s">
        <v>630</v>
      </c>
      <c r="X1622" s="1061"/>
      <c r="Y1622" s="1062"/>
      <c r="Z1622" s="1062"/>
      <c r="AA1622" s="1328">
        <v>0</v>
      </c>
      <c r="AC1622" s="1060" t="s">
        <v>324</v>
      </c>
      <c r="AD1622" s="1062"/>
      <c r="AE1622" s="1062"/>
      <c r="AF1622" s="1062"/>
      <c r="AG1622" s="1328">
        <v>0.20999999344348907</v>
      </c>
    </row>
    <row r="1623" spans="5:34" x14ac:dyDescent="0.3">
      <c r="E1623" s="1496" t="s">
        <v>1194</v>
      </c>
      <c r="F1623" s="1497"/>
      <c r="G1623" s="1497"/>
      <c r="H1623" s="1498"/>
      <c r="I1623" s="1499">
        <v>0</v>
      </c>
      <c r="Q1623" s="742" t="s">
        <v>1182</v>
      </c>
      <c r="R1623" s="743"/>
      <c r="S1623" s="744"/>
      <c r="T1623" s="744"/>
      <c r="U1623" s="745">
        <v>0</v>
      </c>
      <c r="W1623" s="1060" t="s">
        <v>315</v>
      </c>
      <c r="X1623" s="1061"/>
      <c r="Y1623" s="1062"/>
      <c r="Z1623" s="1062"/>
      <c r="AA1623" s="1328">
        <v>0</v>
      </c>
      <c r="AC1623" s="1060" t="s">
        <v>377</v>
      </c>
      <c r="AD1623" s="1062"/>
      <c r="AE1623" s="1062"/>
      <c r="AF1623" s="1062"/>
      <c r="AG1623" s="1328">
        <v>0</v>
      </c>
    </row>
    <row r="1624" spans="5:34" x14ac:dyDescent="0.3">
      <c r="E1624" s="1496" t="s">
        <v>1195</v>
      </c>
      <c r="F1624" s="1497"/>
      <c r="G1624" s="1497"/>
      <c r="H1624" s="1498"/>
      <c r="I1624" s="1499">
        <v>0</v>
      </c>
      <c r="Q1624" s="742" t="s">
        <v>1183</v>
      </c>
      <c r="R1624" s="743"/>
      <c r="S1624" s="744"/>
      <c r="T1624" s="744"/>
      <c r="U1624" s="745">
        <v>0</v>
      </c>
      <c r="W1624" s="1060" t="s">
        <v>344</v>
      </c>
      <c r="X1624" s="1061"/>
      <c r="Y1624" s="1062"/>
      <c r="Z1624" s="1062"/>
      <c r="AA1624" s="1328">
        <v>0.22</v>
      </c>
      <c r="AC1624" s="1921" t="s">
        <v>2411</v>
      </c>
      <c r="AD1624" s="1922"/>
      <c r="AE1624" s="1922"/>
      <c r="AF1624" s="1922"/>
      <c r="AG1624" s="1922"/>
    </row>
    <row r="1625" spans="5:34" x14ac:dyDescent="0.3">
      <c r="E1625" s="1496" t="s">
        <v>2408</v>
      </c>
      <c r="F1625" s="1497"/>
      <c r="G1625" s="1497"/>
      <c r="H1625" s="1498"/>
      <c r="I1625" s="1499">
        <v>0</v>
      </c>
      <c r="Q1625" s="742" t="s">
        <v>1184</v>
      </c>
      <c r="R1625" s="743"/>
      <c r="S1625" s="744"/>
      <c r="T1625" s="744"/>
      <c r="U1625" s="745">
        <v>0</v>
      </c>
      <c r="W1625" s="1060" t="s">
        <v>363</v>
      </c>
      <c r="X1625" s="1061"/>
      <c r="Y1625" s="1062"/>
      <c r="Z1625" s="1062"/>
      <c r="AA1625" s="1328">
        <v>0.24</v>
      </c>
      <c r="AC1625" s="1923"/>
      <c r="AD1625" s="1923"/>
      <c r="AE1625" s="1923"/>
      <c r="AF1625" s="1923"/>
      <c r="AG1625" s="1923"/>
      <c r="AH1625" s="280"/>
    </row>
    <row r="1626" spans="5:34" x14ac:dyDescent="0.3">
      <c r="E1626" s="1496" t="s">
        <v>1199</v>
      </c>
      <c r="F1626" s="1497"/>
      <c r="G1626" s="1497"/>
      <c r="H1626" s="1498"/>
      <c r="I1626" s="1499">
        <v>0</v>
      </c>
      <c r="Q1626" s="742" t="s">
        <v>1185</v>
      </c>
      <c r="R1626" s="743"/>
      <c r="S1626" s="744"/>
      <c r="T1626" s="744"/>
      <c r="U1626" s="745">
        <v>0</v>
      </c>
      <c r="W1626" s="1060" t="s">
        <v>631</v>
      </c>
      <c r="X1626" s="1061"/>
      <c r="Y1626" s="1062"/>
      <c r="Z1626" s="1062"/>
      <c r="AA1626" s="1328">
        <v>0</v>
      </c>
      <c r="AH1626" s="280"/>
    </row>
    <row r="1627" spans="5:34" x14ac:dyDescent="0.3">
      <c r="E1627" s="1496" t="s">
        <v>1202</v>
      </c>
      <c r="F1627" s="1497"/>
      <c r="G1627" s="1497"/>
      <c r="H1627" s="1498"/>
      <c r="I1627" s="1499">
        <v>4.0000000000000001E-3</v>
      </c>
      <c r="Q1627" s="742" t="s">
        <v>623</v>
      </c>
      <c r="R1627" s="743"/>
      <c r="S1627" s="744"/>
      <c r="T1627" s="744"/>
      <c r="U1627" s="745">
        <v>0</v>
      </c>
      <c r="W1627" s="1060" t="s">
        <v>230</v>
      </c>
      <c r="X1627" s="1061"/>
      <c r="Y1627" s="1062"/>
      <c r="Z1627" s="1062"/>
      <c r="AA1627" s="1328">
        <v>0</v>
      </c>
      <c r="AH1627" s="280"/>
    </row>
    <row r="1628" spans="5:34" x14ac:dyDescent="0.3">
      <c r="E1628" s="1496" t="s">
        <v>2409</v>
      </c>
      <c r="F1628" s="1497"/>
      <c r="G1628" s="1497"/>
      <c r="H1628" s="1498"/>
      <c r="I1628" s="1499">
        <v>0</v>
      </c>
      <c r="Q1628" s="742" t="s">
        <v>625</v>
      </c>
      <c r="R1628" s="743"/>
      <c r="S1628" s="744"/>
      <c r="T1628" s="744"/>
      <c r="U1628" s="745">
        <v>0</v>
      </c>
      <c r="W1628" s="1060" t="s">
        <v>317</v>
      </c>
      <c r="X1628" s="1061"/>
      <c r="Y1628" s="1062"/>
      <c r="Z1628" s="1062"/>
      <c r="AA1628" s="1328">
        <v>0</v>
      </c>
      <c r="AH1628" s="280"/>
    </row>
    <row r="1629" spans="5:34" x14ac:dyDescent="0.3">
      <c r="E1629" s="1496" t="s">
        <v>1217</v>
      </c>
      <c r="F1629" s="1497"/>
      <c r="G1629" s="1497"/>
      <c r="H1629" s="1498"/>
      <c r="I1629" s="1499">
        <v>0.25900000000000001</v>
      </c>
      <c r="Q1629" s="742" t="s">
        <v>626</v>
      </c>
      <c r="R1629" s="743"/>
      <c r="S1629" s="744"/>
      <c r="T1629" s="744"/>
      <c r="U1629" s="745">
        <v>0</v>
      </c>
      <c r="W1629" s="1060" t="s">
        <v>632</v>
      </c>
      <c r="X1629" s="1061"/>
      <c r="Y1629" s="1062"/>
      <c r="Z1629" s="1062"/>
      <c r="AA1629" s="1328">
        <v>0</v>
      </c>
      <c r="AH1629" s="280"/>
    </row>
    <row r="1630" spans="5:34" x14ac:dyDescent="0.3">
      <c r="E1630" s="1496" t="s">
        <v>1218</v>
      </c>
      <c r="F1630" s="1497"/>
      <c r="G1630" s="1497"/>
      <c r="H1630" s="1498"/>
      <c r="I1630" s="1499">
        <v>0</v>
      </c>
      <c r="Q1630" s="742" t="s">
        <v>1187</v>
      </c>
      <c r="R1630" s="743"/>
      <c r="S1630" s="744"/>
      <c r="T1630" s="744"/>
      <c r="U1630" s="745">
        <v>0</v>
      </c>
      <c r="W1630" s="1060" t="s">
        <v>231</v>
      </c>
      <c r="X1630" s="1061"/>
      <c r="Y1630" s="1062"/>
      <c r="Z1630" s="1062"/>
      <c r="AA1630" s="1328">
        <v>0</v>
      </c>
      <c r="AH1630" s="280"/>
    </row>
    <row r="1631" spans="5:34" x14ac:dyDescent="0.3">
      <c r="E1631" s="1496" t="s">
        <v>2165</v>
      </c>
      <c r="F1631" s="1497"/>
      <c r="G1631" s="1497"/>
      <c r="H1631" s="1498"/>
      <c r="I1631" s="1499">
        <v>0</v>
      </c>
      <c r="Q1631" s="742" t="s">
        <v>1188</v>
      </c>
      <c r="R1631" s="743"/>
      <c r="S1631" s="744"/>
      <c r="T1631" s="744"/>
      <c r="U1631" s="745">
        <v>0.25600000000000001</v>
      </c>
      <c r="W1631" s="1060" t="s">
        <v>455</v>
      </c>
      <c r="X1631" s="1061"/>
      <c r="Y1631" s="1062"/>
      <c r="Z1631" s="1062"/>
      <c r="AA1631" s="1328">
        <v>0</v>
      </c>
      <c r="AH1631" s="280"/>
    </row>
    <row r="1632" spans="5:34" x14ac:dyDescent="0.3">
      <c r="E1632" s="1496" t="s">
        <v>2166</v>
      </c>
      <c r="F1632" s="1497"/>
      <c r="G1632" s="1497"/>
      <c r="H1632" s="1498"/>
      <c r="I1632" s="1499">
        <v>0</v>
      </c>
      <c r="Q1632" s="742" t="s">
        <v>1190</v>
      </c>
      <c r="R1632" s="743"/>
      <c r="S1632" s="744"/>
      <c r="T1632" s="744"/>
      <c r="U1632" s="745">
        <v>0</v>
      </c>
      <c r="W1632" s="1060" t="s">
        <v>495</v>
      </c>
      <c r="X1632" s="1061"/>
      <c r="Y1632" s="1062"/>
      <c r="Z1632" s="1062"/>
      <c r="AA1632" s="1328">
        <v>0.02</v>
      </c>
      <c r="AH1632" s="280"/>
    </row>
    <row r="1633" spans="5:34" x14ac:dyDescent="0.3">
      <c r="E1633" s="1496" t="s">
        <v>2410</v>
      </c>
      <c r="F1633" s="1497"/>
      <c r="G1633" s="1497"/>
      <c r="H1633" s="1498"/>
      <c r="I1633" s="1499">
        <v>0</v>
      </c>
      <c r="Q1633" s="742" t="s">
        <v>1191</v>
      </c>
      <c r="R1633" s="743"/>
      <c r="S1633" s="744"/>
      <c r="T1633" s="744"/>
      <c r="U1633" s="745">
        <v>0</v>
      </c>
      <c r="W1633" s="1060" t="s">
        <v>412</v>
      </c>
      <c r="X1633" s="1061"/>
      <c r="Y1633" s="1062"/>
      <c r="Z1633" s="1062"/>
      <c r="AA1633" s="1328">
        <v>0.01</v>
      </c>
      <c r="AH1633" s="280"/>
    </row>
    <row r="1634" spans="5:34" x14ac:dyDescent="0.3">
      <c r="E1634" s="1496" t="s">
        <v>1219</v>
      </c>
      <c r="F1634" s="1497"/>
      <c r="G1634" s="1497"/>
      <c r="H1634" s="1498"/>
      <c r="I1634" s="1499">
        <v>0</v>
      </c>
      <c r="Q1634" s="742" t="s">
        <v>1193</v>
      </c>
      <c r="R1634" s="743"/>
      <c r="S1634" s="744"/>
      <c r="T1634" s="744"/>
      <c r="U1634" s="745">
        <v>0</v>
      </c>
      <c r="W1634" s="1060" t="s">
        <v>504</v>
      </c>
      <c r="X1634" s="1061"/>
      <c r="Y1634" s="1062"/>
      <c r="Z1634" s="1062"/>
      <c r="AA1634" s="1328">
        <v>0.21</v>
      </c>
      <c r="AH1634" s="280"/>
    </row>
    <row r="1635" spans="5:34" x14ac:dyDescent="0.3">
      <c r="E1635" s="1496" t="s">
        <v>1220</v>
      </c>
      <c r="F1635" s="1497"/>
      <c r="G1635" s="1497"/>
      <c r="H1635" s="1498"/>
      <c r="I1635" s="1499">
        <v>0.25900000000000001</v>
      </c>
      <c r="Q1635" s="742" t="s">
        <v>1194</v>
      </c>
      <c r="R1635" s="743"/>
      <c r="S1635" s="744"/>
      <c r="T1635" s="744"/>
      <c r="U1635" s="745">
        <v>0</v>
      </c>
      <c r="W1635" s="1060" t="s">
        <v>318</v>
      </c>
      <c r="X1635" s="1061"/>
      <c r="Y1635" s="1062"/>
      <c r="Z1635" s="1062"/>
      <c r="AA1635" s="1328">
        <v>0.24</v>
      </c>
      <c r="AH1635" s="280"/>
    </row>
    <row r="1636" spans="5:34" x14ac:dyDescent="0.3">
      <c r="E1636" s="1496" t="s">
        <v>1226</v>
      </c>
      <c r="F1636" s="1497"/>
      <c r="G1636" s="1497"/>
      <c r="H1636" s="1498"/>
      <c r="I1636" s="1499">
        <v>0</v>
      </c>
      <c r="Q1636" s="742" t="s">
        <v>1195</v>
      </c>
      <c r="R1636" s="743"/>
      <c r="S1636" s="744"/>
      <c r="T1636" s="744"/>
      <c r="U1636" s="745">
        <v>0</v>
      </c>
      <c r="W1636" s="1060" t="s">
        <v>232</v>
      </c>
      <c r="X1636" s="1061"/>
      <c r="Y1636" s="1062"/>
      <c r="Z1636" s="1062"/>
      <c r="AA1636" s="1328">
        <v>0.05</v>
      </c>
      <c r="AH1636" s="280"/>
    </row>
    <row r="1637" spans="5:34" x14ac:dyDescent="0.3">
      <c r="E1637" s="1496" t="s">
        <v>426</v>
      </c>
      <c r="F1637" s="1497"/>
      <c r="G1637" s="1497"/>
      <c r="H1637" s="1498"/>
      <c r="I1637" s="1499">
        <v>0</v>
      </c>
      <c r="Q1637" s="742" t="s">
        <v>1197</v>
      </c>
      <c r="R1637" s="743"/>
      <c r="S1637" s="744"/>
      <c r="T1637" s="744"/>
      <c r="U1637" s="745">
        <v>0</v>
      </c>
      <c r="W1637" s="1060" t="s">
        <v>424</v>
      </c>
      <c r="X1637" s="1061"/>
      <c r="Y1637" s="1062"/>
      <c r="Z1637" s="1062"/>
      <c r="AA1637" s="1328">
        <v>0</v>
      </c>
      <c r="AH1637" s="280"/>
    </row>
    <row r="1638" spans="5:34" x14ac:dyDescent="0.3">
      <c r="E1638" s="1496" t="s">
        <v>1233</v>
      </c>
      <c r="F1638" s="1497"/>
      <c r="G1638" s="1497"/>
      <c r="H1638" s="1498"/>
      <c r="I1638" s="1499">
        <v>0</v>
      </c>
      <c r="Q1638" s="742" t="s">
        <v>630</v>
      </c>
      <c r="R1638" s="743"/>
      <c r="S1638" s="744"/>
      <c r="T1638" s="744"/>
      <c r="U1638" s="745">
        <v>0</v>
      </c>
      <c r="W1638" s="1060" t="s">
        <v>633</v>
      </c>
      <c r="X1638" s="1061"/>
      <c r="Y1638" s="1062"/>
      <c r="Z1638" s="1062"/>
      <c r="AA1638" s="1328">
        <v>0.24</v>
      </c>
      <c r="AH1638" s="280"/>
    </row>
    <row r="1639" spans="5:34" x14ac:dyDescent="0.3">
      <c r="E1639" s="1496" t="s">
        <v>2167</v>
      </c>
      <c r="F1639" s="1497"/>
      <c r="G1639" s="1497"/>
      <c r="H1639" s="1498"/>
      <c r="I1639" s="1499">
        <v>0</v>
      </c>
      <c r="Q1639" s="742" t="s">
        <v>1199</v>
      </c>
      <c r="R1639" s="743"/>
      <c r="S1639" s="744"/>
      <c r="T1639" s="744"/>
      <c r="U1639" s="745">
        <v>0</v>
      </c>
      <c r="W1639" s="1060" t="s">
        <v>634</v>
      </c>
      <c r="X1639" s="1061"/>
      <c r="Y1639" s="1062"/>
      <c r="Z1639" s="1062"/>
      <c r="AA1639" s="1328">
        <v>0.2</v>
      </c>
      <c r="AH1639" s="280"/>
    </row>
    <row r="1640" spans="5:34" x14ac:dyDescent="0.3">
      <c r="E1640" s="1937" t="s">
        <v>2214</v>
      </c>
      <c r="F1640" s="1937"/>
      <c r="Q1640" s="742" t="s">
        <v>1200</v>
      </c>
      <c r="R1640" s="743"/>
      <c r="S1640" s="744"/>
      <c r="T1640" s="744"/>
      <c r="U1640" s="745">
        <v>0</v>
      </c>
      <c r="W1640" s="1060" t="s">
        <v>635</v>
      </c>
      <c r="X1640" s="1061"/>
      <c r="Y1640" s="1062"/>
      <c r="Z1640" s="1062"/>
      <c r="AA1640" s="1328">
        <v>0</v>
      </c>
      <c r="AH1640" s="280"/>
    </row>
    <row r="1641" spans="5:34" x14ac:dyDescent="0.3">
      <c r="Q1641" s="742" t="s">
        <v>1201</v>
      </c>
      <c r="R1641" s="743"/>
      <c r="S1641" s="744"/>
      <c r="T1641" s="744"/>
      <c r="U1641" s="745">
        <v>0.22</v>
      </c>
      <c r="W1641" s="1060" t="s">
        <v>636</v>
      </c>
      <c r="X1641" s="1061"/>
      <c r="Y1641" s="1062"/>
      <c r="Z1641" s="1062"/>
      <c r="AA1641" s="1328">
        <v>0.25</v>
      </c>
      <c r="AH1641" s="280"/>
    </row>
    <row r="1642" spans="5:34" x14ac:dyDescent="0.3">
      <c r="Q1642" s="742" t="s">
        <v>1202</v>
      </c>
      <c r="R1642" s="743"/>
      <c r="S1642" s="744"/>
      <c r="T1642" s="744"/>
      <c r="U1642" s="745">
        <v>0</v>
      </c>
      <c r="W1642" s="1060" t="s">
        <v>68</v>
      </c>
      <c r="X1642" s="1061"/>
      <c r="Y1642" s="1062"/>
      <c r="Z1642" s="1062"/>
      <c r="AA1642" s="1328">
        <v>0</v>
      </c>
      <c r="AH1642" s="280"/>
    </row>
    <row r="1643" spans="5:34" x14ac:dyDescent="0.3">
      <c r="Q1643" s="742" t="s">
        <v>365</v>
      </c>
      <c r="R1643" s="743"/>
      <c r="S1643" s="744"/>
      <c r="T1643" s="744"/>
      <c r="U1643" s="745">
        <v>0</v>
      </c>
      <c r="W1643" s="1060" t="s">
        <v>413</v>
      </c>
      <c r="X1643" s="1061"/>
      <c r="Y1643" s="1062"/>
      <c r="Z1643" s="1062"/>
      <c r="AA1643" s="1328">
        <v>0.23</v>
      </c>
      <c r="AH1643" s="280"/>
    </row>
    <row r="1644" spans="5:34" x14ac:dyDescent="0.3">
      <c r="Q1644" s="742" t="s">
        <v>1204</v>
      </c>
      <c r="R1644" s="743"/>
      <c r="S1644" s="744"/>
      <c r="T1644" s="744"/>
      <c r="U1644" s="745">
        <v>0</v>
      </c>
      <c r="W1644" s="1060" t="s">
        <v>233</v>
      </c>
      <c r="X1644" s="1061"/>
      <c r="Y1644" s="1062"/>
      <c r="Z1644" s="1062"/>
      <c r="AA1644" s="1328">
        <v>0</v>
      </c>
      <c r="AH1644" s="280"/>
    </row>
    <row r="1645" spans="5:34" x14ac:dyDescent="0.3">
      <c r="Q1645" s="742" t="s">
        <v>1206</v>
      </c>
      <c r="R1645" s="743"/>
      <c r="S1645" s="744"/>
      <c r="T1645" s="744"/>
      <c r="U1645" s="745">
        <v>0</v>
      </c>
      <c r="W1645" s="1060" t="s">
        <v>637</v>
      </c>
      <c r="X1645" s="1061"/>
      <c r="Y1645" s="1062"/>
      <c r="Z1645" s="1062"/>
      <c r="AA1645" s="1328">
        <v>0</v>
      </c>
      <c r="AH1645" s="280"/>
    </row>
    <row r="1646" spans="5:34" x14ac:dyDescent="0.3">
      <c r="Q1646" s="742" t="s">
        <v>1208</v>
      </c>
      <c r="R1646" s="743"/>
      <c r="S1646" s="744"/>
      <c r="T1646" s="744"/>
      <c r="U1646" s="745">
        <v>0.246</v>
      </c>
      <c r="W1646" s="1060" t="s">
        <v>319</v>
      </c>
      <c r="X1646" s="1061"/>
      <c r="Y1646" s="1062"/>
      <c r="Z1646" s="1062"/>
      <c r="AA1646" s="1328">
        <v>0</v>
      </c>
      <c r="AH1646" s="280"/>
    </row>
    <row r="1647" spans="5:34" x14ac:dyDescent="0.3">
      <c r="Q1647" s="742" t="s">
        <v>1209</v>
      </c>
      <c r="R1647" s="743"/>
      <c r="S1647" s="744"/>
      <c r="T1647" s="744"/>
      <c r="U1647" s="745">
        <v>9.1999999999999998E-2</v>
      </c>
      <c r="W1647" s="1060" t="s">
        <v>415</v>
      </c>
      <c r="X1647" s="1061"/>
      <c r="Y1647" s="1062"/>
      <c r="Z1647" s="1062"/>
      <c r="AA1647" s="1328">
        <v>0</v>
      </c>
      <c r="AH1647" s="280"/>
    </row>
    <row r="1648" spans="5:34" x14ac:dyDescent="0.3">
      <c r="Q1648" s="742" t="s">
        <v>1211</v>
      </c>
      <c r="R1648" s="743"/>
      <c r="S1648" s="744"/>
      <c r="T1648" s="744"/>
      <c r="U1648" s="745">
        <v>1.4E-2</v>
      </c>
      <c r="W1648" s="1060" t="s">
        <v>234</v>
      </c>
      <c r="X1648" s="1061"/>
      <c r="Y1648" s="1062"/>
      <c r="Z1648" s="1062"/>
      <c r="AA1648" s="1328">
        <v>0</v>
      </c>
      <c r="AH1648" s="280"/>
    </row>
    <row r="1649" spans="17:34" x14ac:dyDescent="0.3">
      <c r="Q1649" s="742" t="s">
        <v>1218</v>
      </c>
      <c r="R1649" s="743"/>
      <c r="S1649" s="744"/>
      <c r="T1649" s="744"/>
      <c r="U1649" s="745">
        <v>0</v>
      </c>
      <c r="W1649" s="1060" t="s">
        <v>416</v>
      </c>
      <c r="X1649" s="1061"/>
      <c r="Y1649" s="1062"/>
      <c r="Z1649" s="1062"/>
      <c r="AA1649" s="1328">
        <v>0</v>
      </c>
      <c r="AH1649" s="280"/>
    </row>
    <row r="1650" spans="17:34" x14ac:dyDescent="0.3">
      <c r="Q1650" s="742" t="s">
        <v>1219</v>
      </c>
      <c r="R1650" s="743"/>
      <c r="S1650" s="744"/>
      <c r="T1650" s="744"/>
      <c r="U1650" s="745">
        <v>0</v>
      </c>
      <c r="W1650" s="1060" t="s">
        <v>638</v>
      </c>
      <c r="X1650" s="1061"/>
      <c r="Y1650" s="1062"/>
      <c r="Z1650" s="1062"/>
      <c r="AA1650" s="1328">
        <v>0</v>
      </c>
      <c r="AH1650" s="280"/>
    </row>
    <row r="1651" spans="17:34" x14ac:dyDescent="0.3">
      <c r="Q1651" s="742" t="s">
        <v>1220</v>
      </c>
      <c r="R1651" s="743"/>
      <c r="S1651" s="744"/>
      <c r="T1651" s="744"/>
      <c r="U1651" s="745">
        <v>0.245</v>
      </c>
      <c r="W1651" s="1060" t="s">
        <v>199</v>
      </c>
      <c r="X1651" s="1061"/>
      <c r="Y1651" s="1062"/>
      <c r="Z1651" s="1062"/>
      <c r="AA1651" s="1328">
        <v>0</v>
      </c>
      <c r="AH1651" s="280"/>
    </row>
    <row r="1652" spans="17:34" x14ac:dyDescent="0.3">
      <c r="Q1652" s="742" t="s">
        <v>1221</v>
      </c>
      <c r="R1652" s="743"/>
      <c r="S1652" s="744"/>
      <c r="T1652" s="744"/>
      <c r="U1652" s="745">
        <v>0</v>
      </c>
      <c r="W1652" s="1060" t="s">
        <v>425</v>
      </c>
      <c r="X1652" s="1061"/>
      <c r="Y1652" s="1062"/>
      <c r="Z1652" s="1062"/>
      <c r="AA1652" s="1328">
        <v>0.19</v>
      </c>
      <c r="AH1652" s="280"/>
    </row>
    <row r="1653" spans="17:34" x14ac:dyDescent="0.3">
      <c r="Q1653" s="742" t="s">
        <v>1222</v>
      </c>
      <c r="R1653" s="743"/>
      <c r="S1653" s="744"/>
      <c r="T1653" s="744"/>
      <c r="U1653" s="745">
        <v>0</v>
      </c>
      <c r="W1653" s="1060" t="s">
        <v>426</v>
      </c>
      <c r="X1653" s="1061"/>
      <c r="Y1653" s="1062"/>
      <c r="Z1653" s="1062"/>
      <c r="AA1653" s="1328">
        <v>0</v>
      </c>
      <c r="AH1653" s="280"/>
    </row>
    <row r="1654" spans="17:34" x14ac:dyDescent="0.3">
      <c r="Q1654" s="742" t="s">
        <v>1223</v>
      </c>
      <c r="R1654" s="743"/>
      <c r="S1654" s="744"/>
      <c r="T1654" s="744"/>
      <c r="U1654" s="745">
        <v>0</v>
      </c>
      <c r="W1654" s="1060" t="s">
        <v>320</v>
      </c>
      <c r="X1654" s="1061"/>
      <c r="Y1654" s="1062"/>
      <c r="Z1654" s="1062"/>
      <c r="AA1654" s="1328">
        <v>0</v>
      </c>
      <c r="AH1654" s="280"/>
    </row>
    <row r="1655" spans="17:34" x14ac:dyDescent="0.3">
      <c r="Q1655" s="742" t="s">
        <v>1225</v>
      </c>
      <c r="R1655" s="743"/>
      <c r="S1655" s="744"/>
      <c r="T1655" s="744"/>
      <c r="U1655" s="745">
        <v>8.5999999999999993E-2</v>
      </c>
      <c r="W1655" s="1060" t="s">
        <v>639</v>
      </c>
      <c r="X1655" s="1061"/>
      <c r="Y1655" s="1062"/>
      <c r="Z1655" s="1062"/>
      <c r="AA1655" s="1328">
        <v>0.19</v>
      </c>
      <c r="AH1655" s="280"/>
    </row>
    <row r="1656" spans="17:34" x14ac:dyDescent="0.3">
      <c r="Q1656" s="742" t="s">
        <v>426</v>
      </c>
      <c r="R1656" s="743"/>
      <c r="S1656" s="744"/>
      <c r="T1656" s="744"/>
      <c r="U1656" s="745">
        <v>0</v>
      </c>
      <c r="W1656" s="1060" t="s">
        <v>200</v>
      </c>
      <c r="X1656" s="1061"/>
      <c r="Y1656" s="1062"/>
      <c r="Z1656" s="1062"/>
      <c r="AA1656" s="1328">
        <v>0</v>
      </c>
      <c r="AH1656" s="280"/>
    </row>
    <row r="1657" spans="17:34" x14ac:dyDescent="0.3">
      <c r="Q1657" s="742" t="s">
        <v>320</v>
      </c>
      <c r="R1657" s="743"/>
      <c r="S1657" s="744"/>
      <c r="T1657" s="744"/>
      <c r="U1657" s="745">
        <v>0.191</v>
      </c>
      <c r="W1657" s="1060" t="s">
        <v>640</v>
      </c>
      <c r="X1657" s="1061"/>
      <c r="Y1657" s="1062"/>
      <c r="Z1657" s="1062"/>
      <c r="AA1657" s="1328">
        <v>0.01</v>
      </c>
      <c r="AH1657" s="280"/>
    </row>
    <row r="1658" spans="17:34" x14ac:dyDescent="0.3">
      <c r="Q1658" s="742" t="s">
        <v>1233</v>
      </c>
      <c r="R1658" s="743"/>
      <c r="S1658" s="744"/>
      <c r="T1658" s="744"/>
      <c r="U1658" s="745">
        <v>0</v>
      </c>
      <c r="W1658" s="1060" t="s">
        <v>641</v>
      </c>
      <c r="X1658" s="1061"/>
      <c r="Y1658" s="1062"/>
      <c r="Z1658" s="1062"/>
      <c r="AA1658" s="1328">
        <v>0.24</v>
      </c>
      <c r="AH1658" s="280"/>
    </row>
    <row r="1659" spans="17:34" x14ac:dyDescent="0.3">
      <c r="Q1659" s="742" t="s">
        <v>417</v>
      </c>
      <c r="R1659" s="743"/>
      <c r="S1659" s="744"/>
      <c r="T1659" s="744"/>
      <c r="U1659" s="745">
        <v>0.25900000000000001</v>
      </c>
      <c r="W1659" s="1060" t="s">
        <v>417</v>
      </c>
      <c r="X1659" s="1061"/>
      <c r="Y1659" s="1062"/>
      <c r="Z1659" s="1062"/>
      <c r="AA1659" s="1328">
        <v>0</v>
      </c>
      <c r="AH1659" s="280"/>
    </row>
    <row r="1660" spans="17:34" x14ac:dyDescent="0.3">
      <c r="Q1660" s="742" t="s">
        <v>1237</v>
      </c>
      <c r="R1660" s="743"/>
      <c r="S1660" s="744"/>
      <c r="T1660" s="744"/>
      <c r="U1660" s="745">
        <v>0</v>
      </c>
      <c r="W1660" s="1060" t="s">
        <v>642</v>
      </c>
      <c r="X1660" s="1061"/>
      <c r="Y1660" s="1062"/>
      <c r="Z1660" s="1062"/>
      <c r="AA1660" s="1328">
        <v>0.2</v>
      </c>
      <c r="AH1660" s="280"/>
    </row>
    <row r="1661" spans="17:34" x14ac:dyDescent="0.3">
      <c r="Q1661" s="742" t="s">
        <v>1238</v>
      </c>
      <c r="R1661" s="743"/>
      <c r="S1661" s="744"/>
      <c r="T1661" s="744"/>
      <c r="U1661" s="745">
        <v>0</v>
      </c>
      <c r="W1661" s="1060" t="s">
        <v>643</v>
      </c>
      <c r="X1661" s="1061"/>
      <c r="Y1661" s="1062"/>
      <c r="Z1661" s="1062"/>
      <c r="AA1661" s="1328">
        <v>0</v>
      </c>
      <c r="AH1661" s="280"/>
    </row>
    <row r="1662" spans="17:34" x14ac:dyDescent="0.3">
      <c r="Q1662" s="742" t="s">
        <v>1234</v>
      </c>
      <c r="R1662" s="743"/>
      <c r="S1662" s="744"/>
      <c r="T1662" s="744"/>
      <c r="U1662" s="745">
        <v>0</v>
      </c>
      <c r="W1662" s="1060" t="s">
        <v>418</v>
      </c>
      <c r="X1662" s="1061"/>
      <c r="Y1662" s="1062"/>
      <c r="Z1662" s="1062"/>
      <c r="AA1662" s="1328">
        <v>0</v>
      </c>
      <c r="AH1662" s="280"/>
    </row>
    <row r="1663" spans="17:34" x14ac:dyDescent="0.3">
      <c r="Q1663" s="742" t="s">
        <v>1241</v>
      </c>
      <c r="R1663" s="743"/>
      <c r="S1663" s="744"/>
      <c r="T1663" s="744"/>
      <c r="U1663" s="745">
        <v>0</v>
      </c>
      <c r="W1663" s="1060" t="s">
        <v>644</v>
      </c>
      <c r="X1663" s="1061"/>
      <c r="Y1663" s="1062"/>
      <c r="Z1663" s="1062"/>
      <c r="AA1663" s="1328">
        <v>0</v>
      </c>
      <c r="AH1663" s="280"/>
    </row>
    <row r="1664" spans="17:34" x14ac:dyDescent="0.3">
      <c r="Q1664" s="742" t="s">
        <v>1242</v>
      </c>
      <c r="R1664" s="743"/>
      <c r="S1664" s="744"/>
      <c r="T1664" s="744"/>
      <c r="U1664" s="745">
        <v>5.3999999999999999E-2</v>
      </c>
      <c r="W1664" s="1060" t="s">
        <v>457</v>
      </c>
      <c r="X1664" s="1061"/>
      <c r="Y1664" s="1062"/>
      <c r="Z1664" s="1062"/>
      <c r="AA1664" s="1328">
        <v>0</v>
      </c>
      <c r="AH1664" s="280"/>
    </row>
    <row r="1665" spans="3:34" x14ac:dyDescent="0.3">
      <c r="Q1665" s="1921" t="s">
        <v>2411</v>
      </c>
      <c r="R1665" s="1922"/>
      <c r="S1665" s="1922"/>
      <c r="T1665" s="1922"/>
      <c r="U1665" s="1922"/>
      <c r="W1665" s="1060" t="s">
        <v>419</v>
      </c>
      <c r="X1665" s="1061"/>
      <c r="Y1665" s="1062"/>
      <c r="Z1665" s="1062"/>
      <c r="AA1665" s="1328">
        <v>0.17</v>
      </c>
      <c r="AH1665" s="280"/>
    </row>
    <row r="1666" spans="3:34" x14ac:dyDescent="0.3">
      <c r="Q1666" s="1923"/>
      <c r="R1666" s="1923"/>
      <c r="S1666" s="1923"/>
      <c r="T1666" s="1923"/>
      <c r="U1666" s="1923"/>
      <c r="W1666" s="1060" t="s">
        <v>236</v>
      </c>
      <c r="X1666" s="1061"/>
      <c r="Y1666" s="1062"/>
      <c r="Z1666" s="1062"/>
      <c r="AA1666" s="1328">
        <v>0.25</v>
      </c>
      <c r="AH1666" s="280"/>
    </row>
    <row r="1667" spans="3:34" x14ac:dyDescent="0.3">
      <c r="Q1667" s="255"/>
      <c r="R1667" s="255"/>
      <c r="S1667" s="255"/>
      <c r="T1667" s="255"/>
      <c r="U1667" s="255"/>
      <c r="W1667" s="1060" t="s">
        <v>324</v>
      </c>
      <c r="X1667" s="1061"/>
      <c r="Y1667" s="1062"/>
      <c r="Z1667" s="1062"/>
      <c r="AA1667" s="1328">
        <v>0.16</v>
      </c>
      <c r="AH1667" s="280"/>
    </row>
    <row r="1668" spans="3:34" x14ac:dyDescent="0.3">
      <c r="Q1668" s="255"/>
      <c r="R1668" s="255"/>
      <c r="S1668" s="255"/>
      <c r="T1668" s="255"/>
      <c r="U1668" s="255"/>
      <c r="W1668" s="1060" t="s">
        <v>645</v>
      </c>
      <c r="X1668" s="1061"/>
      <c r="Y1668" s="1062"/>
      <c r="Z1668" s="1062"/>
      <c r="AA1668" s="1328">
        <v>0.24</v>
      </c>
      <c r="AH1668" s="280"/>
    </row>
    <row r="1669" spans="3:34" x14ac:dyDescent="0.3">
      <c r="Q1669" s="255"/>
      <c r="R1669" s="255"/>
      <c r="S1669" s="255"/>
      <c r="T1669" s="255"/>
      <c r="U1669" s="255"/>
      <c r="W1669" s="1921" t="s">
        <v>2411</v>
      </c>
      <c r="X1669" s="1922"/>
      <c r="Y1669" s="1922"/>
      <c r="Z1669" s="1922"/>
      <c r="AA1669" s="1922"/>
      <c r="AH1669" s="280"/>
    </row>
    <row r="1670" spans="3:34" ht="16.5" customHeight="1" x14ac:dyDescent="0.3">
      <c r="Q1670" s="255"/>
      <c r="R1670" s="255"/>
      <c r="S1670" s="255"/>
      <c r="T1670" s="255"/>
      <c r="U1670" s="255"/>
      <c r="W1670" s="1923"/>
      <c r="X1670" s="1923"/>
      <c r="Y1670" s="1923"/>
      <c r="Z1670" s="1923"/>
      <c r="AA1670" s="1923"/>
    </row>
    <row r="1671" spans="3:34" x14ac:dyDescent="0.3">
      <c r="C1671" s="251"/>
      <c r="D1671" s="251"/>
    </row>
    <row r="1757" spans="3:16" ht="9" customHeight="1" x14ac:dyDescent="0.3"/>
    <row r="1758" spans="3:16" x14ac:dyDescent="0.3">
      <c r="C1758" s="251"/>
      <c r="D1758" s="251"/>
      <c r="P1758" s="263"/>
    </row>
    <row r="1759" spans="3:16" ht="16.5" customHeight="1" x14ac:dyDescent="0.3"/>
    <row r="1760" spans="3:16" ht="4.5" customHeight="1" x14ac:dyDescent="0.3">
      <c r="P1760" s="256"/>
    </row>
    <row r="1761" spans="16:16" ht="16.5" customHeight="1" x14ac:dyDescent="0.3"/>
    <row r="1762" spans="16:16" ht="4.5" customHeight="1" x14ac:dyDescent="0.3">
      <c r="P1762" s="263"/>
    </row>
    <row r="1763" spans="16:16" ht="16.5" customHeight="1" x14ac:dyDescent="0.3"/>
    <row r="1764" spans="16:16" ht="9" customHeight="1" x14ac:dyDescent="0.3"/>
    <row r="1885" spans="3:16" ht="7.5" customHeight="1" x14ac:dyDescent="0.3"/>
    <row r="1886" spans="3:16" x14ac:dyDescent="0.3">
      <c r="C1886" s="251"/>
      <c r="D1886" s="251"/>
    </row>
    <row r="1887" spans="3:16" ht="16.5" customHeight="1" x14ac:dyDescent="0.3"/>
    <row r="1888" spans="3:16" ht="4.5" customHeight="1" x14ac:dyDescent="0.3">
      <c r="P1888" s="256"/>
    </row>
    <row r="1889" spans="3:16" ht="16.5" customHeight="1" x14ac:dyDescent="0.3"/>
    <row r="1890" spans="3:16" ht="4.5" customHeight="1" x14ac:dyDescent="0.3">
      <c r="P1890" s="263"/>
    </row>
    <row r="1891" spans="3:16" ht="16.5" customHeight="1" x14ac:dyDescent="0.3"/>
    <row r="1892" spans="3:16" ht="9" customHeight="1" x14ac:dyDescent="0.3">
      <c r="C1892" s="251"/>
      <c r="D1892" s="251"/>
    </row>
    <row r="1893" spans="3:16" x14ac:dyDescent="0.3">
      <c r="C1893" s="251"/>
      <c r="D1893" s="251"/>
      <c r="P1893" s="263"/>
    </row>
    <row r="1894" spans="3:16" x14ac:dyDescent="0.3">
      <c r="D1894" s="251"/>
    </row>
    <row r="1895" spans="3:16" x14ac:dyDescent="0.3">
      <c r="D1895" s="251"/>
    </row>
    <row r="1896" spans="3:16" x14ac:dyDescent="0.3">
      <c r="D1896" s="251"/>
    </row>
    <row r="1897" spans="3:16" x14ac:dyDescent="0.3">
      <c r="D1897" s="251"/>
    </row>
    <row r="1898" spans="3:16" x14ac:dyDescent="0.3">
      <c r="D1898" s="251"/>
    </row>
    <row r="1899" spans="3:16" x14ac:dyDescent="0.3">
      <c r="D1899" s="251"/>
    </row>
    <row r="1900" spans="3:16" x14ac:dyDescent="0.3">
      <c r="D1900" s="251"/>
    </row>
    <row r="1901" spans="3:16" x14ac:dyDescent="0.3">
      <c r="D1901" s="251"/>
    </row>
    <row r="1902" spans="3:16" x14ac:dyDescent="0.3">
      <c r="D1902" s="251"/>
    </row>
    <row r="1903" spans="3:16" x14ac:dyDescent="0.3">
      <c r="D1903" s="251"/>
    </row>
    <row r="1904" spans="3:16" x14ac:dyDescent="0.3">
      <c r="D1904" s="251"/>
    </row>
    <row r="1905" spans="4:4" x14ac:dyDescent="0.3">
      <c r="D1905" s="251"/>
    </row>
    <row r="1906" spans="4:4" x14ac:dyDescent="0.3">
      <c r="D1906" s="251"/>
    </row>
    <row r="1907" spans="4:4" x14ac:dyDescent="0.3">
      <c r="D1907" s="251"/>
    </row>
    <row r="1908" spans="4:4" x14ac:dyDescent="0.3">
      <c r="D1908" s="251"/>
    </row>
    <row r="1909" spans="4:4" x14ac:dyDescent="0.3">
      <c r="D1909" s="251"/>
    </row>
    <row r="1910" spans="4:4" x14ac:dyDescent="0.3">
      <c r="D1910" s="251"/>
    </row>
    <row r="1911" spans="4:4" x14ac:dyDescent="0.3">
      <c r="D1911" s="251"/>
    </row>
    <row r="1912" spans="4:4" x14ac:dyDescent="0.3">
      <c r="D1912" s="251"/>
    </row>
    <row r="1913" spans="4:4" x14ac:dyDescent="0.3">
      <c r="D1913" s="251"/>
    </row>
    <row r="1914" spans="4:4" x14ac:dyDescent="0.3">
      <c r="D1914" s="251"/>
    </row>
    <row r="1915" spans="4:4" x14ac:dyDescent="0.3">
      <c r="D1915" s="251"/>
    </row>
    <row r="1916" spans="4:4" x14ac:dyDescent="0.3">
      <c r="D1916" s="251"/>
    </row>
    <row r="1917" spans="4:4" x14ac:dyDescent="0.3">
      <c r="D1917" s="251"/>
    </row>
    <row r="1918" spans="4:4" x14ac:dyDescent="0.3">
      <c r="D1918" s="251"/>
    </row>
    <row r="1919" spans="4:4" x14ac:dyDescent="0.3">
      <c r="D1919" s="251"/>
    </row>
    <row r="1920" spans="4:4" x14ac:dyDescent="0.3">
      <c r="D1920" s="251"/>
    </row>
    <row r="1921" spans="3:4" x14ac:dyDescent="0.3">
      <c r="D1921" s="251"/>
    </row>
    <row r="1922" spans="3:4" x14ac:dyDescent="0.3">
      <c r="D1922" s="251"/>
    </row>
    <row r="1923" spans="3:4" x14ac:dyDescent="0.3">
      <c r="D1923" s="251"/>
    </row>
    <row r="1924" spans="3:4" x14ac:dyDescent="0.3">
      <c r="D1924" s="251"/>
    </row>
    <row r="1925" spans="3:4" x14ac:dyDescent="0.3">
      <c r="D1925" s="251"/>
    </row>
    <row r="1926" spans="3:4" x14ac:dyDescent="0.3">
      <c r="D1926" s="251"/>
    </row>
    <row r="1927" spans="3:4" x14ac:dyDescent="0.3">
      <c r="D1927" s="251"/>
    </row>
    <row r="1928" spans="3:4" x14ac:dyDescent="0.3">
      <c r="D1928" s="251"/>
    </row>
    <row r="1929" spans="3:4" x14ac:dyDescent="0.3">
      <c r="D1929" s="251"/>
    </row>
    <row r="1930" spans="3:4" x14ac:dyDescent="0.3">
      <c r="D1930" s="251"/>
    </row>
    <row r="1931" spans="3:4" x14ac:dyDescent="0.3">
      <c r="D1931" s="251"/>
    </row>
    <row r="1932" spans="3:4" x14ac:dyDescent="0.3">
      <c r="D1932" s="251"/>
    </row>
    <row r="1933" spans="3:4" x14ac:dyDescent="0.3">
      <c r="D1933" s="251"/>
    </row>
    <row r="1934" spans="3:4" x14ac:dyDescent="0.3">
      <c r="D1934" s="251"/>
    </row>
    <row r="1935" spans="3:4" x14ac:dyDescent="0.3">
      <c r="D1935" s="251"/>
    </row>
    <row r="1936" spans="3:4" ht="15" customHeight="1" x14ac:dyDescent="0.3">
      <c r="C1936" s="251"/>
      <c r="D1936" s="251"/>
    </row>
    <row r="1937" spans="4:16" x14ac:dyDescent="0.3">
      <c r="D1937" s="251"/>
    </row>
    <row r="1938" spans="4:16" ht="16.5" customHeight="1" x14ac:dyDescent="0.3"/>
    <row r="1939" spans="4:16" ht="4.5" customHeight="1" x14ac:dyDescent="0.3">
      <c r="P1939" s="256"/>
    </row>
    <row r="1940" spans="4:16" ht="16.5" customHeight="1" x14ac:dyDescent="0.3"/>
    <row r="1941" spans="4:16" ht="4.5" customHeight="1" x14ac:dyDescent="0.3">
      <c r="P1941" s="263"/>
    </row>
    <row r="1942" spans="4:16" ht="16.5" customHeight="1" x14ac:dyDescent="0.3"/>
    <row r="1943" spans="4:16" ht="11.25" customHeight="1" x14ac:dyDescent="0.3">
      <c r="D1943" s="251"/>
    </row>
  </sheetData>
  <sheetProtection algorithmName="SHA-512" hashValue="Y4W1nvOM9d71+9OI/wjQLvxvUIDfLnqsBYpao5cDbcyV9N1mboCfjXZW8JRxAfHfWI5qF2Zst68Yo9qqp5h0JA==" saltValue="xj7OYE/oeOeMFGgXbCUJkg==" spinCount="100000" sheet="1" objects="1" scenarios="1"/>
  <protectedRanges>
    <protectedRange sqref="F1105:F1108" name="Rango1_2"/>
    <protectedRange sqref="F1109:F1113" name="Rango1_2_1"/>
    <protectedRange sqref="F1114:F1118" name="Rango1_2_2"/>
    <protectedRange sqref="F1132:F1135" name="Rango1_2_3"/>
    <protectedRange sqref="F1136:F1140" name="Rango1_2_1_1"/>
    <protectedRange sqref="F1141:F1145" name="Rango1_2_2_1"/>
  </protectedRanges>
  <mergeCells count="399">
    <mergeCell ref="E783:L783"/>
    <mergeCell ref="E776:L776"/>
    <mergeCell ref="E792:M792"/>
    <mergeCell ref="BC1334:BE1334"/>
    <mergeCell ref="BC896:BE896"/>
    <mergeCell ref="E890:AK890"/>
    <mergeCell ref="AH1208:AJ1208"/>
    <mergeCell ref="AK1208:AM1208"/>
    <mergeCell ref="AN1208:AP1208"/>
    <mergeCell ref="AQ1208:AS1208"/>
    <mergeCell ref="AT1208:AV1208"/>
    <mergeCell ref="AW1208:AY1208"/>
    <mergeCell ref="AZ1208:BB1208"/>
    <mergeCell ref="AZ1334:BB1334"/>
    <mergeCell ref="G1208:I1208"/>
    <mergeCell ref="J1208:L1208"/>
    <mergeCell ref="M1208:O1208"/>
    <mergeCell ref="P1208:R1208"/>
    <mergeCell ref="S1208:U1208"/>
    <mergeCell ref="V1208:X1208"/>
    <mergeCell ref="Y1208:AA1208"/>
    <mergeCell ref="AB1208:AD1208"/>
    <mergeCell ref="E1188:W1188"/>
    <mergeCell ref="AE1208:AG1208"/>
    <mergeCell ref="AE1130:AG1130"/>
    <mergeCell ref="Y896:AA896"/>
    <mergeCell ref="AN1035:AP1035"/>
    <mergeCell ref="AQ1035:AS1035"/>
    <mergeCell ref="V896:X896"/>
    <mergeCell ref="AB896:AD896"/>
    <mergeCell ref="AE896:AG896"/>
    <mergeCell ref="AB1035:AD1035"/>
    <mergeCell ref="Y1035:AA1035"/>
    <mergeCell ref="AH1130:AJ1130"/>
    <mergeCell ref="AK1130:AM1130"/>
    <mergeCell ref="AN1130:AP1130"/>
    <mergeCell ref="AQ1130:AS1130"/>
    <mergeCell ref="D4:S4"/>
    <mergeCell ref="E766:V766"/>
    <mergeCell ref="E832:O832"/>
    <mergeCell ref="E388:AC388"/>
    <mergeCell ref="E389:AC389"/>
    <mergeCell ref="E411:AC411"/>
    <mergeCell ref="E412:AC412"/>
    <mergeCell ref="E524:T524"/>
    <mergeCell ref="E525:T525"/>
    <mergeCell ref="E532:T532"/>
    <mergeCell ref="E5:T5"/>
    <mergeCell ref="E27:F27"/>
    <mergeCell ref="E404:E407"/>
    <mergeCell ref="E408:E409"/>
    <mergeCell ref="E433:U433"/>
    <mergeCell ref="E387:AC387"/>
    <mergeCell ref="E810:E811"/>
    <mergeCell ref="F810:G810"/>
    <mergeCell ref="E438:F438"/>
    <mergeCell ref="E397:E403"/>
    <mergeCell ref="E445:E446"/>
    <mergeCell ref="E441:H441"/>
    <mergeCell ref="E500:H500"/>
    <mergeCell ref="G7:H7"/>
    <mergeCell ref="G8:H8"/>
    <mergeCell ref="J592:M592"/>
    <mergeCell ref="E592:H592"/>
    <mergeCell ref="H799:I799"/>
    <mergeCell ref="H800:I800"/>
    <mergeCell ref="I438:K438"/>
    <mergeCell ref="L503:O503"/>
    <mergeCell ref="E530:F530"/>
    <mergeCell ref="G9:H9"/>
    <mergeCell ref="G10:H10"/>
    <mergeCell ref="G11:H11"/>
    <mergeCell ref="G12:H12"/>
    <mergeCell ref="G13:H13"/>
    <mergeCell ref="G14:H14"/>
    <mergeCell ref="G15:H15"/>
    <mergeCell ref="G789:H789"/>
    <mergeCell ref="E798:F798"/>
    <mergeCell ref="H798:I798"/>
    <mergeCell ref="E24:H24"/>
    <mergeCell ref="E423:K423"/>
    <mergeCell ref="E536:E537"/>
    <mergeCell ref="E595:H595"/>
    <mergeCell ref="E417:K417"/>
    <mergeCell ref="E415:L415"/>
    <mergeCell ref="E7:F7"/>
    <mergeCell ref="E8:F8"/>
    <mergeCell ref="E9:F9"/>
    <mergeCell ref="E10:F10"/>
    <mergeCell ref="E11:F11"/>
    <mergeCell ref="E882:J882"/>
    <mergeCell ref="E886:G886"/>
    <mergeCell ref="E893:G893"/>
    <mergeCell ref="E859:F859"/>
    <mergeCell ref="E860:F860"/>
    <mergeCell ref="E861:F861"/>
    <mergeCell ref="E873:V873"/>
    <mergeCell ref="E709:V709"/>
    <mergeCell ref="E843:F843"/>
    <mergeCell ref="E844:F844"/>
    <mergeCell ref="E845:F845"/>
    <mergeCell ref="E847:F847"/>
    <mergeCell ref="E848:F848"/>
    <mergeCell ref="E849:F849"/>
    <mergeCell ref="E850:F850"/>
    <mergeCell ref="E851:F851"/>
    <mergeCell ref="E852:F852"/>
    <mergeCell ref="E853:F853"/>
    <mergeCell ref="E854:F854"/>
    <mergeCell ref="AT1130:AV1130"/>
    <mergeCell ref="AW1130:AY1130"/>
    <mergeCell ref="AZ1130:BB1130"/>
    <mergeCell ref="E1193:J1193"/>
    <mergeCell ref="AH896:AJ896"/>
    <mergeCell ref="E899:F899"/>
    <mergeCell ref="E913:F913"/>
    <mergeCell ref="M896:O896"/>
    <mergeCell ref="G896:I896"/>
    <mergeCell ref="E914:F914"/>
    <mergeCell ref="AW896:AY896"/>
    <mergeCell ref="P896:R896"/>
    <mergeCell ref="AK896:AM896"/>
    <mergeCell ref="J896:L896"/>
    <mergeCell ref="AZ896:BB896"/>
    <mergeCell ref="AZ1035:BB1035"/>
    <mergeCell ref="AN896:AP896"/>
    <mergeCell ref="AQ896:AS896"/>
    <mergeCell ref="AK1035:AM1035"/>
    <mergeCell ref="G1130:I1130"/>
    <mergeCell ref="S1130:U1130"/>
    <mergeCell ref="V1130:X1130"/>
    <mergeCell ref="Y1130:AA1130"/>
    <mergeCell ref="AB1130:AD1130"/>
    <mergeCell ref="BC1130:BE1130"/>
    <mergeCell ref="AT1334:AV1334"/>
    <mergeCell ref="AW1334:AY1334"/>
    <mergeCell ref="AN1334:AP1334"/>
    <mergeCell ref="AQ1334:AS1334"/>
    <mergeCell ref="AE1334:AG1334"/>
    <mergeCell ref="AH1334:AJ1334"/>
    <mergeCell ref="AK1334:AM1334"/>
    <mergeCell ref="K1296:L1296"/>
    <mergeCell ref="K1297:L1297"/>
    <mergeCell ref="K1298:L1298"/>
    <mergeCell ref="K1299:L1299"/>
    <mergeCell ref="K1300:L1300"/>
    <mergeCell ref="E1308:T1308"/>
    <mergeCell ref="E1310:S1310"/>
    <mergeCell ref="P1334:R1334"/>
    <mergeCell ref="H1296:I1296"/>
    <mergeCell ref="AB1334:AD1334"/>
    <mergeCell ref="K1303:L1303"/>
    <mergeCell ref="K1304:L1304"/>
    <mergeCell ref="H1298:I1298"/>
    <mergeCell ref="H1297:I1297"/>
    <mergeCell ref="E1326:J1326"/>
    <mergeCell ref="E1331:G1331"/>
    <mergeCell ref="BC1208:BE1208"/>
    <mergeCell ref="AH1035:AJ1035"/>
    <mergeCell ref="D934:BR934"/>
    <mergeCell ref="S1035:U1035"/>
    <mergeCell ref="V1035:X1035"/>
    <mergeCell ref="E915:F915"/>
    <mergeCell ref="H1289:I1289"/>
    <mergeCell ref="H1290:I1290"/>
    <mergeCell ref="H1291:I1291"/>
    <mergeCell ref="AE1035:AG1035"/>
    <mergeCell ref="P1035:R1035"/>
    <mergeCell ref="AW1035:AY1035"/>
    <mergeCell ref="E1203:G1203"/>
    <mergeCell ref="K1289:L1289"/>
    <mergeCell ref="K1290:L1290"/>
    <mergeCell ref="K1291:L1291"/>
    <mergeCell ref="E918:F918"/>
    <mergeCell ref="E1242:BE1242"/>
    <mergeCell ref="G1265:H1265"/>
    <mergeCell ref="E1280:T1280"/>
    <mergeCell ref="K1249:K1250"/>
    <mergeCell ref="BC1035:BE1035"/>
    <mergeCell ref="E1123:G1123"/>
    <mergeCell ref="E1125:G1125"/>
    <mergeCell ref="G1249:J1249"/>
    <mergeCell ref="E1205:F1205"/>
    <mergeCell ref="E916:F916"/>
    <mergeCell ref="E917:F917"/>
    <mergeCell ref="E1201:J1201"/>
    <mergeCell ref="E1283:M1283"/>
    <mergeCell ref="M1035:O1035"/>
    <mergeCell ref="J1035:L1035"/>
    <mergeCell ref="E930:R930"/>
    <mergeCell ref="E1142:E1144"/>
    <mergeCell ref="J1130:L1130"/>
    <mergeCell ref="M1130:O1130"/>
    <mergeCell ref="P1130:R1130"/>
    <mergeCell ref="E1004:G1004"/>
    <mergeCell ref="E1022:G1022"/>
    <mergeCell ref="S1334:U1334"/>
    <mergeCell ref="V1334:X1334"/>
    <mergeCell ref="Y1334:AA1334"/>
    <mergeCell ref="G1334:I1334"/>
    <mergeCell ref="F1352:H1352"/>
    <mergeCell ref="F1379:H1379"/>
    <mergeCell ref="F1375:H1375"/>
    <mergeCell ref="F1370:H1370"/>
    <mergeCell ref="M1334:O1334"/>
    <mergeCell ref="F1374:H1374"/>
    <mergeCell ref="F1359:H1359"/>
    <mergeCell ref="F1350:H1350"/>
    <mergeCell ref="F1351:H1351"/>
    <mergeCell ref="F1378:H1378"/>
    <mergeCell ref="F1363:H1363"/>
    <mergeCell ref="F1364:H1364"/>
    <mergeCell ref="D1343:BR1343"/>
    <mergeCell ref="J1334:L1334"/>
    <mergeCell ref="F1384:H1384"/>
    <mergeCell ref="F1376:H1376"/>
    <mergeCell ref="F1377:H1377"/>
    <mergeCell ref="F1392:H1392"/>
    <mergeCell ref="E1394:P1394"/>
    <mergeCell ref="F1373:H1373"/>
    <mergeCell ref="F1365:H1365"/>
    <mergeCell ref="F1366:H1366"/>
    <mergeCell ref="F1367:H1367"/>
    <mergeCell ref="F1368:H1368"/>
    <mergeCell ref="F1390:H1390"/>
    <mergeCell ref="F1380:H1380"/>
    <mergeCell ref="F1381:H1381"/>
    <mergeCell ref="F1382:H1382"/>
    <mergeCell ref="F1386:H1386"/>
    <mergeCell ref="F1385:H1385"/>
    <mergeCell ref="F1387:H1387"/>
    <mergeCell ref="F1371:H1371"/>
    <mergeCell ref="F1372:H1372"/>
    <mergeCell ref="F1383:H1383"/>
    <mergeCell ref="E1410:F1410"/>
    <mergeCell ref="E1400:F1400"/>
    <mergeCell ref="E1401:F1401"/>
    <mergeCell ref="E1403:F1403"/>
    <mergeCell ref="E1402:F1402"/>
    <mergeCell ref="G1407:H1407"/>
    <mergeCell ref="G1408:H1408"/>
    <mergeCell ref="G1409:H1409"/>
    <mergeCell ref="E1399:F1399"/>
    <mergeCell ref="E1404:F1404"/>
    <mergeCell ref="E1407:F1407"/>
    <mergeCell ref="E1408:F1408"/>
    <mergeCell ref="G1405:H1405"/>
    <mergeCell ref="G1406:H1406"/>
    <mergeCell ref="G1399:H1399"/>
    <mergeCell ref="G1400:H1400"/>
    <mergeCell ref="G1401:H1401"/>
    <mergeCell ref="G1402:H1402"/>
    <mergeCell ref="G1403:H1403"/>
    <mergeCell ref="E1409:F1409"/>
    <mergeCell ref="H1301:I1301"/>
    <mergeCell ref="H1302:I1302"/>
    <mergeCell ref="H1303:I1303"/>
    <mergeCell ref="E1284:M1284"/>
    <mergeCell ref="E1311:S1311"/>
    <mergeCell ref="E1260:T1260"/>
    <mergeCell ref="K1307:L1307"/>
    <mergeCell ref="E1309:S1309"/>
    <mergeCell ref="I1265:J1265"/>
    <mergeCell ref="H1304:I1304"/>
    <mergeCell ref="H1305:I1305"/>
    <mergeCell ref="H1292:I1292"/>
    <mergeCell ref="H1293:I1293"/>
    <mergeCell ref="H1294:I1294"/>
    <mergeCell ref="K1305:L1305"/>
    <mergeCell ref="K1306:L1306"/>
    <mergeCell ref="H1295:I1295"/>
    <mergeCell ref="K1301:L1301"/>
    <mergeCell ref="K1302:L1302"/>
    <mergeCell ref="K1292:L1292"/>
    <mergeCell ref="K1293:L1293"/>
    <mergeCell ref="K1294:L1294"/>
    <mergeCell ref="K1295:L1295"/>
    <mergeCell ref="H1300:I1300"/>
    <mergeCell ref="C1:S1"/>
    <mergeCell ref="E898:F898"/>
    <mergeCell ref="E900:F900"/>
    <mergeCell ref="E901:F901"/>
    <mergeCell ref="E902:F902"/>
    <mergeCell ref="E904:F904"/>
    <mergeCell ref="E905:F905"/>
    <mergeCell ref="F1362:H1362"/>
    <mergeCell ref="E1288:F1289"/>
    <mergeCell ref="E1281:S1281"/>
    <mergeCell ref="E1261:R1262"/>
    <mergeCell ref="E772:F772"/>
    <mergeCell ref="H772:I772"/>
    <mergeCell ref="G1035:I1035"/>
    <mergeCell ref="D836:BR836"/>
    <mergeCell ref="AT1035:AV1035"/>
    <mergeCell ref="AT896:AV896"/>
    <mergeCell ref="E908:F908"/>
    <mergeCell ref="E909:F909"/>
    <mergeCell ref="E910:F910"/>
    <mergeCell ref="H1299:I1299"/>
    <mergeCell ref="E1032:G1032"/>
    <mergeCell ref="J1288:L1288"/>
    <mergeCell ref="S896:U896"/>
    <mergeCell ref="E12:F12"/>
    <mergeCell ref="E13:F13"/>
    <mergeCell ref="E14:F14"/>
    <mergeCell ref="E15:F15"/>
    <mergeCell ref="G16:H16"/>
    <mergeCell ref="G17:H17"/>
    <mergeCell ref="G18:H18"/>
    <mergeCell ref="G19:H19"/>
    <mergeCell ref="G20:H20"/>
    <mergeCell ref="E16:F16"/>
    <mergeCell ref="E17:F17"/>
    <mergeCell ref="E18:F18"/>
    <mergeCell ref="E19:F19"/>
    <mergeCell ref="E20:F20"/>
    <mergeCell ref="E1564:H1564"/>
    <mergeCell ref="E1561:F1561"/>
    <mergeCell ref="E1640:F1640"/>
    <mergeCell ref="G21:H21"/>
    <mergeCell ref="G22:H22"/>
    <mergeCell ref="G23:H23"/>
    <mergeCell ref="K1533:O1534"/>
    <mergeCell ref="F1355:H1355"/>
    <mergeCell ref="F1356:H1356"/>
    <mergeCell ref="F1357:H1357"/>
    <mergeCell ref="F1358:H1358"/>
    <mergeCell ref="F1353:H1353"/>
    <mergeCell ref="F1354:H1354"/>
    <mergeCell ref="H1307:I1307"/>
    <mergeCell ref="G1288:I1288"/>
    <mergeCell ref="E841:F841"/>
    <mergeCell ref="E842:F842"/>
    <mergeCell ref="E855:F855"/>
    <mergeCell ref="E856:F856"/>
    <mergeCell ref="E857:F857"/>
    <mergeCell ref="E858:F858"/>
    <mergeCell ref="E1249:F1250"/>
    <mergeCell ref="H1306:I1306"/>
    <mergeCell ref="F1369:H1369"/>
    <mergeCell ref="E21:F21"/>
    <mergeCell ref="E22:F22"/>
    <mergeCell ref="E23:F23"/>
    <mergeCell ref="K1425:N1425"/>
    <mergeCell ref="E911:F911"/>
    <mergeCell ref="E912:F912"/>
    <mergeCell ref="F1347:H1347"/>
    <mergeCell ref="F1348:H1348"/>
    <mergeCell ref="F1349:H1349"/>
    <mergeCell ref="E906:F906"/>
    <mergeCell ref="E907:F907"/>
    <mergeCell ref="K1424:O1424"/>
    <mergeCell ref="I530:L530"/>
    <mergeCell ref="E1412:P1412"/>
    <mergeCell ref="E1425:H1425"/>
    <mergeCell ref="F1360:H1360"/>
    <mergeCell ref="F1361:H1361"/>
    <mergeCell ref="G1404:H1404"/>
    <mergeCell ref="G1410:H1410"/>
    <mergeCell ref="E1405:F1405"/>
    <mergeCell ref="E1406:F1406"/>
    <mergeCell ref="F1391:H1391"/>
    <mergeCell ref="F1388:H1388"/>
    <mergeCell ref="F1389:H1389"/>
    <mergeCell ref="W1669:AA1670"/>
    <mergeCell ref="AC1624:AG1625"/>
    <mergeCell ref="AI1599:AM1600"/>
    <mergeCell ref="AO1548:AS1549"/>
    <mergeCell ref="AU1544:AY1545"/>
    <mergeCell ref="BA1491:BE1492"/>
    <mergeCell ref="AC1425:AF1425"/>
    <mergeCell ref="AI1425:AL1425"/>
    <mergeCell ref="AO1425:AR1425"/>
    <mergeCell ref="AU1425:AX1425"/>
    <mergeCell ref="BA1425:BD1425"/>
    <mergeCell ref="CK1425:CN1425"/>
    <mergeCell ref="CQ1425:CT1425"/>
    <mergeCell ref="CW1425:CZ1425"/>
    <mergeCell ref="K1537:O1537"/>
    <mergeCell ref="K1538:N1538"/>
    <mergeCell ref="K1620:O1621"/>
    <mergeCell ref="Q1665:U1666"/>
    <mergeCell ref="Q1425:T1425"/>
    <mergeCell ref="W1425:Z1425"/>
    <mergeCell ref="CK1442:CO1443"/>
    <mergeCell ref="CQ1437:CU1438"/>
    <mergeCell ref="CW1439:DA1440"/>
    <mergeCell ref="Q1521:T1521"/>
    <mergeCell ref="Q1517:U1518"/>
    <mergeCell ref="BG1467:BK1468"/>
    <mergeCell ref="BM1461:BQ1462"/>
    <mergeCell ref="BS1451:BW1452"/>
    <mergeCell ref="BY1449:CC1450"/>
    <mergeCell ref="CE1444:CI1445"/>
    <mergeCell ref="BG1425:BJ1425"/>
    <mergeCell ref="BM1425:BP1425"/>
    <mergeCell ref="BS1425:BV1425"/>
    <mergeCell ref="BY1425:CB1425"/>
    <mergeCell ref="CE1425:CH1425"/>
  </mergeCells>
  <conditionalFormatting sqref="E427:E428">
    <cfRule type="expression" dxfId="9" priority="2" stopIfTrue="1">
      <formula>#REF!&lt;&gt;""</formula>
    </cfRule>
  </conditionalFormatting>
  <conditionalFormatting sqref="E790:E791">
    <cfRule type="expression" dxfId="8" priority="1" stopIfTrue="1">
      <formula>E790&lt;&gt;""</formula>
    </cfRule>
  </conditionalFormatting>
  <dataValidations count="1">
    <dataValidation allowBlank="1" showInputMessage="1" showErrorMessage="1" sqref="F782:U782 E781:E782"/>
  </dataValidations>
  <hyperlinks>
    <hyperlink ref="BA1461" r:id="rId1" display="http://gdo.cnmc.es/CNE/resumenGdo.do?anio=2015"/>
    <hyperlink ref="AU1461" r:id="rId2" display="http://gdo.cnmc.es/CNE/resumenGdo.do?anio=2015"/>
    <hyperlink ref="AO1461" r:id="rId3" display="http://gdo.cnmc.es/CNE/resumenGdo.do?anio=2015"/>
    <hyperlink ref="AO1525" r:id="rId4" display="http://gdo.cnmc.es/CNE/resumenGdo.do?anio=2017"/>
    <hyperlink ref="AO1478" r:id="rId5" display="http://gdo.cnmc.es/CNE/resumenGdo.do?anio=2015"/>
    <hyperlink ref="AC1461" r:id="rId6" display="http://gdo.cnmc.es/CNE/resumenGdo.do?anio=2015"/>
    <hyperlink ref="AC1525" r:id="rId7" display="http://gdo.cnmc.es/CNE/resumenGdo.do?anio=2017"/>
    <hyperlink ref="AC1478" r:id="rId8" display="http://gdo.cnmc.es/CNE/resumenGdo.do?anio=2015"/>
    <hyperlink ref="AC1548" r:id="rId9" display="https://gdo.cnmc.es/CNE/resumenGdo.do?anio=2019"/>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3" location="'11. Informe final. Resultados'!A1" display="11. Informe final: Resultados"/>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12" location="'10. Electricidad y otras energ.'!A1" display="10. Electricidad y otras energías"/>
    <hyperlink ref="E24" r:id="rId10"/>
    <hyperlink ref="E389" r:id="rId11" display="Las tipologías de estiércol/purín se definen de la siguiente manera según la Guía práctica de la fertilización racional de los cultivos de España (MAGRAMA): "/>
    <hyperlink ref="E411" r:id="rId12"/>
    <hyperlink ref="E412" r:id="rId13" display="1. Fuente: Tabla 14 de Informaciones Técnicas Agrarias Nº93 (Gobierno de Aragón) elaborada a partir de Ziegler D. y Heduit M., (1991). Engrais de ferme. Valeur fertilisante. Gestion, environnement. ITCF."/>
    <hyperlink ref="E524" r:id="rId14"/>
    <hyperlink ref="E441" r:id="rId15"/>
    <hyperlink ref="E525" r:id="rId16"/>
    <hyperlink ref="E776" r:id="rId17" display="Fuente: Apartado 5.8.2 Aplicación de urea (3H) del Inventario Nacional de Gases de Efecto Invernadero."/>
    <hyperlink ref="E532" r:id="rId18" display="Fuente: Tabla 5.6.6. Factores de emisión por defecto y fracciones de volatilización y lixiviación (Guía IPCC 2006) del Inventario Nacional de Gases de Efecto Invernadero. Edición 2022 (1990 - 2020),"/>
    <hyperlink ref="E792" r:id="rId19" display="Fuente: Apartado 5.8.1 Aplicación de enmiendas calizas (3G) del Inventario Nacional de Gases de Efecto Invernadero."/>
    <hyperlink ref="E801" r:id="rId20" display="Fuente: Apartado 5.8.3. Aplicación de otros fertilizantes con carbono (3I) del Inventario Nacional de Gases de Efecto Invernadero."/>
    <hyperlink ref="E832" r:id="rId21" display="Inventario Nacional de Gases de Efecto Invernader. Edición 2022 (1990 - 2020). Apartados 5.7 Quema en campo de residuos agrícolas (3F) y 7.6.1 Incineración y quema al aire libre de residuos (5C)."/>
    <hyperlink ref="E833" r:id="rId22" display="Inventario Nacional de Gases de Efecto Invernader. Edición 2022 (1990 - 2020). Apartados 5.7 Quema en campo de residuos agrícolas (3F) y 7.6.1 Incineración y quema al aire libre de residuos (5C)."/>
    <hyperlink ref="E1283" r:id="rId23" display="* Las fichas técnicas de maquinaria agrícola del Observatorio de Tecnologías Probadas del Ministerio de Agricultura, Pesca y Alimentación."/>
    <hyperlink ref="E1284" r:id="rId24"/>
    <hyperlink ref="A6" location="'4. Emisiones cultivos'!A1" display="4. Emisiones cultivos"/>
    <hyperlink ref="E1311" r:id="rId25"/>
    <hyperlink ref="E388" r:id="rId26" display="Los documentos &quot;Bases zootécnicas para el cálculo del balance alimentario de nitrógeno y de fósforo” pueden consultarse en el siguiente enlace: https://www.mapa.gob.es/es/ganaderia/temas/ganaderia-y-medio-ambiente/balance-de-nitrogeno-e-inventario-de-emis"/>
    <hyperlink ref="E1280:T1280" r:id="rId27" display="Fuente: apartado 6.1 Resultados finales del estudio &quot;Consumos energéticos en las operaciones agrícolas en España&quot; del IDAE"/>
    <hyperlink ref="E1308:T1308" r:id="rId28" display="Fuente: apartado 6.1 Resultados finales del estudio &quot;Consumos energéticos en las operaciones agrícolas en España&quot; del IDAE"/>
    <hyperlink ref="E500" r:id="rId29"/>
    <hyperlink ref="E532:T532" r:id="rId30" display="Fuente: Tabla 5.6.7 Factores de emisión de volatilización y lixiviación (Guía IPCC 2019 Refinement) del Informe de Inventario Nacional de Gases de Efecto Invernadero 1990 - 2022 (Edición 2024)."/>
    <hyperlink ref="E423" r:id="rId31"/>
    <hyperlink ref="E417" r:id="rId32"/>
    <hyperlink ref="E595" r:id="rId33"/>
    <hyperlink ref="E709" r:id="rId34" display="Se asignan a las ciudades autónomas de Ceuta y Melilla las fracciones de lixiviación promedio estimadas para España disponibles en la tabla 3.D de las Tablas de reporte (CRF) del Inventario Nacional de Gases de Efecto Invernadero Edición 2022 (1990 - 2020"/>
    <hyperlink ref="E709:V709" r:id="rId35" display="Se asignan a las ciudades autónomas de Ceuta y Melilla las fracciones promedio estimadas para España disponibles en la tabla 3.D de las Tablas de reporte (CRF) del Inventario Nacional de Gases de Efecto Invernadero Edición 2022 (1990 - 2020"/>
    <hyperlink ref="E832:O832" r:id="rId36" display="Fuente para cultivos herbáceos: Apartado 5.7 Quema en campo de residuos agrícolas (3F) del Inventario Nacional de Gases de Efecto Invernader."/>
    <hyperlink ref="E833:O833" r:id="rId37" display="Fuente para cultivos leñosos: Apartado 7.6.1 Incineración y quema al aire libre de residuos (5C) del Inventario Nacional de Gases de Efecto Invernader."/>
    <hyperlink ref="E882" r:id="rId38"/>
    <hyperlink ref="E886" r:id="rId39"/>
    <hyperlink ref="E893" r:id="rId40"/>
    <hyperlink ref="E1326" r:id="rId41"/>
    <hyperlink ref="E1331" r:id="rId42"/>
    <hyperlink ref="E890:AA890" r:id="rId43" display=" - Tabla 3.8.8. Especificaciones de combustibles en el transporte por carretera del Informe de Inventario Nacional de Gases de Efecto Invernadero 1990 - 2019 (Edición 2021). https://www.miteco.gob.es/es/calidad-y-evaluacion-ambiental/temas/sistema-espanol"/>
    <hyperlink ref="E1022" r:id="rId44"/>
    <hyperlink ref="E1032" r:id="rId45"/>
    <hyperlink ref="E1004" r:id="rId46"/>
    <hyperlink ref="E1123" r:id="rId47"/>
    <hyperlink ref="E1125" r:id="rId48"/>
    <hyperlink ref="E1193" r:id="rId49"/>
    <hyperlink ref="E1201" r:id="rId50"/>
    <hyperlink ref="E1203" r:id="rId51"/>
    <hyperlink ref="E1205" r:id="rId52"/>
    <hyperlink ref="E1260:T1260" r:id="rId53" display="Fuente: apartado 6.1 Resultados finales del estudio &quot;Consumos energéticos en las operaciones agrícolas en España&quot; del IDAE"/>
    <hyperlink ref="E1394:P1394" r:id="rId54" display="Material Suplementario del Capítulo 7 del Sexto Informe de Evaluación del IPCC. https://www.ipcc.ch/report/ar6/wg1/downloads/report/IPCC_AR6_WGI_Chapter07_SM.pdf"/>
    <hyperlink ref="E1412:P1412" r:id="rId55" display="Material Suplementario del Capítulo 7 del Sexto Informe de Evaluación del IPCC. https://www.ipcc.ch/report/ar6/wg1/downloads/report/IPCC_AR6_WGI_Chapter07_SM.pdf"/>
    <hyperlink ref="E1533" r:id="rId56" display="https://gdo.cnmc.es/CNE/accesoEtiquetado.do"/>
    <hyperlink ref="E1561" r:id="rId57"/>
    <hyperlink ref="E1640" r:id="rId58"/>
    <hyperlink ref="K1533" r:id="rId59" display="https://gdo.cnmc.es/CNE/accesoEtiquetado.do"/>
    <hyperlink ref="Q1517" r:id="rId60" display="https://gdo.cnmc.es/CNE/accesoEtiquetado.do"/>
    <hyperlink ref="Q1665" r:id="rId61" display="https://gdo.cnmc.es/CNE/accesoEtiquetado.do"/>
    <hyperlink ref="W1669" r:id="rId62" display="https://gdo.cnmc.es/CNE/accesoEtiquetado.do"/>
    <hyperlink ref="AC1624" r:id="rId63" display="https://gdo.cnmc.es/CNE/accesoEtiquetado.do"/>
    <hyperlink ref="AI1599" r:id="rId64" display="https://gdo.cnmc.es/CNE/accesoEtiquetado.do"/>
    <hyperlink ref="AO1548" r:id="rId65" display="https://gdo.cnmc.es/CNE/accesoEtiquetado.do"/>
    <hyperlink ref="AU1544" r:id="rId66" display="https://gdo.cnmc.es/CNE/accesoEtiquetado.do"/>
    <hyperlink ref="BA1491" r:id="rId67" display="https://gdo.cnmc.es/CNE/accesoEtiquetado.do"/>
    <hyperlink ref="BG1467" r:id="rId68" display="https://gdo.cnmc.es/CNE/accesoEtiquetado.do"/>
    <hyperlink ref="BM1461" r:id="rId69" display="https://gdo.cnmc.es/CNE/accesoEtiquetado.do"/>
    <hyperlink ref="BS1451" r:id="rId70" display="https://gdo.cnmc.es/CNE/accesoEtiquetado.do"/>
    <hyperlink ref="BY1449" r:id="rId71" display="https://gdo.cnmc.es/CNE/accesoEtiquetado.do"/>
    <hyperlink ref="CE1444" r:id="rId72" display="https://gdo.cnmc.es/CNE/accesoEtiquetado.do"/>
    <hyperlink ref="CK1442" r:id="rId73" display="https://gdo.cnmc.es/CNE/accesoEtiquetado.do"/>
    <hyperlink ref="CQ1437" r:id="rId74" display="https://gdo.cnmc.es/CNE/accesoEtiquetado.do"/>
    <hyperlink ref="CW1439" r:id="rId75" display="https://gdo.cnmc.es/CNE/accesoEtiquetado.do"/>
    <hyperlink ref="K1620" r:id="rId76" display="https://gdo.cnmc.es/CNE/accesoEtiquetado.do"/>
    <hyperlink ref="E766" r:id="rId77" display="Se asignan a las ciudades autónomas de Ceuta y Melilla las fracciones de lixiviación promedio estimadas para España disponibles en la tabla 3.D de las Tablas de reporte (CRF) del Inventario Nacional de Gases de Efecto Invernadero Edición 2022 (1990 - 2020"/>
    <hyperlink ref="E766:V766" r:id="rId78" display="Se asignan a las ciudades autónomas de Ceuta y Melilla las fracciones promedio estimadas para España disponibles en la tabla 3.D de las Tablas de reporte (CRF) del Inventario Nacional de Gases de Efecto Invernadero Edición 2022 (1990 - 2020"/>
  </hyperlinks>
  <pageMargins left="0.7" right="0.7" top="0.75" bottom="0.75" header="0.3" footer="0.3"/>
  <pageSetup paperSize="9" scale="54" orientation="portrait" horizontalDpi="300" verticalDpi="300" r:id="rId79"/>
  <colBreaks count="1" manualBreakCount="1">
    <brk id="18" max="1048575" man="1"/>
  </colBreaks>
  <drawing r:id="rId8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26"/>
  <sheetViews>
    <sheetView showRowColHeaders="0" zoomScaleNormal="100" workbookViewId="0">
      <selection sqref="A1:O1"/>
    </sheetView>
  </sheetViews>
  <sheetFormatPr baseColWidth="10" defaultColWidth="11.42578125" defaultRowHeight="16.5" x14ac:dyDescent="0.3"/>
  <cols>
    <col min="1" max="1" width="4" style="252" customWidth="1"/>
    <col min="2" max="2" width="11.42578125" style="252"/>
    <col min="3" max="3" width="20.7109375" style="252" customWidth="1"/>
    <col min="4" max="5" width="11.42578125" style="252"/>
    <col min="6" max="6" width="8.7109375" style="252" customWidth="1"/>
    <col min="7" max="7" width="26.7109375" style="252" customWidth="1"/>
    <col min="8" max="14" width="11.42578125" style="252"/>
    <col min="15" max="15" width="11.85546875" style="252" customWidth="1"/>
    <col min="16" max="16384" width="11.42578125" style="252"/>
  </cols>
  <sheetData>
    <row r="1" spans="1:16" s="251" customFormat="1" ht="32.25" customHeight="1" x14ac:dyDescent="0.3">
      <c r="A1" s="1945" t="s">
        <v>175</v>
      </c>
      <c r="B1" s="1946"/>
      <c r="C1" s="1945"/>
      <c r="D1" s="1945"/>
      <c r="E1" s="1945"/>
      <c r="F1" s="1945"/>
      <c r="G1" s="1945"/>
      <c r="H1" s="1945"/>
      <c r="I1" s="1945"/>
      <c r="J1" s="1945"/>
      <c r="K1" s="1945"/>
      <c r="L1" s="1945"/>
      <c r="M1" s="1945"/>
      <c r="N1" s="1945"/>
      <c r="O1" s="1945"/>
    </row>
    <row r="2" spans="1:16" ht="34.5" customHeight="1" x14ac:dyDescent="0.3"/>
    <row r="3" spans="1:16" s="253" customFormat="1" ht="39.75" customHeight="1" x14ac:dyDescent="0.3">
      <c r="A3" s="798"/>
      <c r="B3" s="1158" t="s">
        <v>171</v>
      </c>
      <c r="C3" s="800" t="s">
        <v>174</v>
      </c>
      <c r="D3" s="2011" t="s">
        <v>176</v>
      </c>
      <c r="E3" s="2011"/>
      <c r="F3" s="2011"/>
      <c r="G3" s="2011"/>
      <c r="H3" s="2011"/>
      <c r="I3" s="2011"/>
      <c r="J3" s="2011"/>
      <c r="K3" s="2011"/>
      <c r="L3" s="2011"/>
      <c r="M3" s="2011"/>
      <c r="N3" s="2011"/>
      <c r="O3" s="2012"/>
      <c r="P3" s="252"/>
    </row>
    <row r="4" spans="1:16" s="253" customFormat="1" ht="156" customHeight="1" x14ac:dyDescent="0.3">
      <c r="A4" s="798"/>
      <c r="B4" s="1157" t="s">
        <v>2422</v>
      </c>
      <c r="C4" s="794">
        <v>45448</v>
      </c>
      <c r="D4" s="2019" t="s">
        <v>2472</v>
      </c>
      <c r="E4" s="2020"/>
      <c r="F4" s="2020"/>
      <c r="G4" s="2020"/>
      <c r="H4" s="2020"/>
      <c r="I4" s="2020"/>
      <c r="J4" s="2020"/>
      <c r="K4" s="2020"/>
      <c r="L4" s="2020"/>
      <c r="M4" s="2020"/>
      <c r="N4" s="2020"/>
      <c r="O4" s="2021"/>
      <c r="P4" s="252"/>
    </row>
    <row r="5" spans="1:16" s="253" customFormat="1" ht="58.5" customHeight="1" x14ac:dyDescent="0.3">
      <c r="A5" s="798"/>
      <c r="B5" s="1157" t="s">
        <v>2216</v>
      </c>
      <c r="C5" s="794">
        <v>45091</v>
      </c>
      <c r="D5" s="2016" t="s">
        <v>2217</v>
      </c>
      <c r="E5" s="2017"/>
      <c r="F5" s="2017"/>
      <c r="G5" s="2017"/>
      <c r="H5" s="2017"/>
      <c r="I5" s="2017"/>
      <c r="J5" s="2017"/>
      <c r="K5" s="2017"/>
      <c r="L5" s="2017"/>
      <c r="M5" s="2017"/>
      <c r="N5" s="2017"/>
      <c r="O5" s="2018"/>
      <c r="P5" s="252"/>
    </row>
    <row r="6" spans="1:16" s="254" customFormat="1" ht="33" customHeight="1" x14ac:dyDescent="0.3">
      <c r="A6" s="799"/>
      <c r="B6" s="1157" t="s">
        <v>2075</v>
      </c>
      <c r="C6" s="794">
        <v>44746</v>
      </c>
      <c r="D6" s="2010" t="s">
        <v>2077</v>
      </c>
      <c r="E6" s="2008"/>
      <c r="F6" s="2008"/>
      <c r="G6" s="2008"/>
      <c r="H6" s="2008"/>
      <c r="I6" s="2008"/>
      <c r="J6" s="2008"/>
      <c r="K6" s="2008"/>
      <c r="L6" s="2008"/>
      <c r="M6" s="2008"/>
      <c r="N6" s="2008"/>
      <c r="O6" s="2009"/>
      <c r="P6" s="252"/>
    </row>
    <row r="7" spans="1:16" s="254" customFormat="1" ht="24" customHeight="1" x14ac:dyDescent="0.3">
      <c r="A7" s="799"/>
      <c r="B7" s="1157" t="s">
        <v>2071</v>
      </c>
      <c r="C7" s="794">
        <v>44735</v>
      </c>
      <c r="D7" s="2010" t="s">
        <v>2072</v>
      </c>
      <c r="E7" s="2008"/>
      <c r="F7" s="2008"/>
      <c r="G7" s="2008"/>
      <c r="H7" s="2008"/>
      <c r="I7" s="2008"/>
      <c r="J7" s="2008"/>
      <c r="K7" s="2008"/>
      <c r="L7" s="2008"/>
      <c r="M7" s="2008"/>
      <c r="N7" s="2008"/>
      <c r="O7" s="2009"/>
      <c r="P7" s="252"/>
    </row>
    <row r="8" spans="1:16" s="254" customFormat="1" ht="119.25" customHeight="1" x14ac:dyDescent="0.3">
      <c r="A8" s="799"/>
      <c r="B8" s="801" t="s">
        <v>537</v>
      </c>
      <c r="C8" s="794">
        <v>44719</v>
      </c>
      <c r="D8" s="2010" t="s">
        <v>2065</v>
      </c>
      <c r="E8" s="2008"/>
      <c r="F8" s="2008"/>
      <c r="G8" s="2008"/>
      <c r="H8" s="2008"/>
      <c r="I8" s="2008"/>
      <c r="J8" s="2008"/>
      <c r="K8" s="2008"/>
      <c r="L8" s="2008"/>
      <c r="M8" s="2008"/>
      <c r="N8" s="2008"/>
      <c r="O8" s="2009"/>
      <c r="P8" s="252"/>
    </row>
    <row r="9" spans="1:16" s="254" customFormat="1" ht="57" customHeight="1" x14ac:dyDescent="0.3">
      <c r="A9" s="799"/>
      <c r="B9" s="801" t="s">
        <v>533</v>
      </c>
      <c r="C9" s="794">
        <v>44315</v>
      </c>
      <c r="D9" s="2010" t="s">
        <v>1785</v>
      </c>
      <c r="E9" s="2008"/>
      <c r="F9" s="2008"/>
      <c r="G9" s="2008"/>
      <c r="H9" s="2008"/>
      <c r="I9" s="2008"/>
      <c r="J9" s="2008"/>
      <c r="K9" s="2008"/>
      <c r="L9" s="2008"/>
      <c r="M9" s="2008"/>
      <c r="N9" s="2008"/>
      <c r="O9" s="2009"/>
      <c r="P9" s="252"/>
    </row>
    <row r="10" spans="1:16" s="254" customFormat="1" ht="67.5" customHeight="1" x14ac:dyDescent="0.3">
      <c r="A10" s="799"/>
      <c r="B10" s="801" t="s">
        <v>432</v>
      </c>
      <c r="C10" s="794">
        <v>44309</v>
      </c>
      <c r="D10" s="2010" t="s">
        <v>1786</v>
      </c>
      <c r="E10" s="2008"/>
      <c r="F10" s="2008"/>
      <c r="G10" s="2008"/>
      <c r="H10" s="2008"/>
      <c r="I10" s="2008"/>
      <c r="J10" s="2008"/>
      <c r="K10" s="2008"/>
      <c r="L10" s="2008"/>
      <c r="M10" s="2008"/>
      <c r="N10" s="2008"/>
      <c r="O10" s="2009"/>
      <c r="P10" s="252"/>
    </row>
    <row r="11" spans="1:16" s="254" customFormat="1" ht="42.75" customHeight="1" x14ac:dyDescent="0.3">
      <c r="A11" s="799"/>
      <c r="B11" s="801" t="s">
        <v>431</v>
      </c>
      <c r="C11" s="794">
        <v>44006</v>
      </c>
      <c r="D11" s="2010" t="s">
        <v>1787</v>
      </c>
      <c r="E11" s="2008"/>
      <c r="F11" s="2008"/>
      <c r="G11" s="2008"/>
      <c r="H11" s="2008"/>
      <c r="I11" s="2008"/>
      <c r="J11" s="2008"/>
      <c r="K11" s="2008"/>
      <c r="L11" s="2008"/>
      <c r="M11" s="2008"/>
      <c r="N11" s="2008"/>
      <c r="O11" s="2009"/>
      <c r="P11" s="252"/>
    </row>
    <row r="12" spans="1:16" ht="24" customHeight="1" x14ac:dyDescent="0.3">
      <c r="A12" s="799"/>
      <c r="B12" s="801" t="s">
        <v>427</v>
      </c>
      <c r="C12" s="794">
        <v>43992</v>
      </c>
      <c r="D12" s="2010" t="s">
        <v>1788</v>
      </c>
      <c r="E12" s="2008"/>
      <c r="F12" s="2008"/>
      <c r="G12" s="2008"/>
      <c r="H12" s="2008"/>
      <c r="I12" s="2008"/>
      <c r="J12" s="2008"/>
      <c r="K12" s="2008"/>
      <c r="L12" s="2008"/>
      <c r="M12" s="2008"/>
      <c r="N12" s="2008"/>
      <c r="O12" s="2009"/>
    </row>
    <row r="13" spans="1:16" ht="67.5" customHeight="1" x14ac:dyDescent="0.3">
      <c r="A13" s="799"/>
      <c r="B13" s="801" t="s">
        <v>374</v>
      </c>
      <c r="C13" s="794">
        <v>43986</v>
      </c>
      <c r="D13" s="2010" t="s">
        <v>1789</v>
      </c>
      <c r="E13" s="2008"/>
      <c r="F13" s="2008"/>
      <c r="G13" s="2008"/>
      <c r="H13" s="2008"/>
      <c r="I13" s="2008"/>
      <c r="J13" s="2008"/>
      <c r="K13" s="2008"/>
      <c r="L13" s="2008"/>
      <c r="M13" s="2008"/>
      <c r="N13" s="2008"/>
      <c r="O13" s="2009"/>
    </row>
    <row r="14" spans="1:16" ht="60.75" customHeight="1" x14ac:dyDescent="0.3">
      <c r="A14" s="799"/>
      <c r="B14" s="801" t="s">
        <v>372</v>
      </c>
      <c r="C14" s="795">
        <v>43944</v>
      </c>
      <c r="D14" s="2007" t="s">
        <v>1790</v>
      </c>
      <c r="E14" s="2008"/>
      <c r="F14" s="2008"/>
      <c r="G14" s="2008"/>
      <c r="H14" s="2008"/>
      <c r="I14" s="2008"/>
      <c r="J14" s="2008"/>
      <c r="K14" s="2008"/>
      <c r="L14" s="2008"/>
      <c r="M14" s="2008"/>
      <c r="N14" s="2008"/>
      <c r="O14" s="2009"/>
    </row>
    <row r="15" spans="1:16" ht="27" customHeight="1" x14ac:dyDescent="0.3">
      <c r="A15" s="799"/>
      <c r="B15" s="801" t="s">
        <v>370</v>
      </c>
      <c r="C15" s="795">
        <v>43826</v>
      </c>
      <c r="D15" s="2013" t="s">
        <v>1791</v>
      </c>
      <c r="E15" s="2014"/>
      <c r="F15" s="2014"/>
      <c r="G15" s="2014"/>
      <c r="H15" s="2014"/>
      <c r="I15" s="2014"/>
      <c r="J15" s="2014"/>
      <c r="K15" s="2014"/>
      <c r="L15" s="2014"/>
      <c r="M15" s="2014"/>
      <c r="N15" s="2014"/>
      <c r="O15" s="2015"/>
    </row>
    <row r="16" spans="1:16" ht="42" customHeight="1" x14ac:dyDescent="0.3">
      <c r="A16" s="799"/>
      <c r="B16" s="801" t="s">
        <v>331</v>
      </c>
      <c r="C16" s="795">
        <v>43738</v>
      </c>
      <c r="D16" s="2013" t="s">
        <v>428</v>
      </c>
      <c r="E16" s="2014"/>
      <c r="F16" s="2014"/>
      <c r="G16" s="2014"/>
      <c r="H16" s="2014"/>
      <c r="I16" s="2014"/>
      <c r="J16" s="2014"/>
      <c r="K16" s="2014"/>
      <c r="L16" s="2014"/>
      <c r="M16" s="2014"/>
      <c r="N16" s="2014"/>
      <c r="O16" s="2015"/>
    </row>
    <row r="17" spans="1:15" ht="36" customHeight="1" x14ac:dyDescent="0.3">
      <c r="A17" s="799"/>
      <c r="B17" s="801" t="s">
        <v>328</v>
      </c>
      <c r="C17" s="795">
        <v>43560</v>
      </c>
      <c r="D17" s="2013" t="s">
        <v>420</v>
      </c>
      <c r="E17" s="2014"/>
      <c r="F17" s="2014"/>
      <c r="G17" s="2014"/>
      <c r="H17" s="2014"/>
      <c r="I17" s="2014"/>
      <c r="J17" s="2014"/>
      <c r="K17" s="2014"/>
      <c r="L17" s="2014"/>
      <c r="M17" s="2014"/>
      <c r="N17" s="2014"/>
      <c r="O17" s="2015"/>
    </row>
    <row r="18" spans="1:15" ht="67.5" customHeight="1" x14ac:dyDescent="0.3">
      <c r="B18" s="801" t="s">
        <v>260</v>
      </c>
      <c r="C18" s="795">
        <v>43452</v>
      </c>
      <c r="D18" s="2006" t="s">
        <v>1792</v>
      </c>
      <c r="E18" s="1996"/>
      <c r="F18" s="1996"/>
      <c r="G18" s="1996"/>
      <c r="H18" s="1996"/>
      <c r="I18" s="1996"/>
      <c r="J18" s="1996"/>
      <c r="K18" s="1996"/>
      <c r="L18" s="1996"/>
      <c r="M18" s="1996"/>
      <c r="N18" s="1996"/>
      <c r="O18" s="1997"/>
    </row>
    <row r="19" spans="1:15" ht="39" customHeight="1" x14ac:dyDescent="0.3">
      <c r="B19" s="801" t="s">
        <v>240</v>
      </c>
      <c r="C19" s="795">
        <v>43201</v>
      </c>
      <c r="D19" s="2006" t="s">
        <v>1793</v>
      </c>
      <c r="E19" s="1996"/>
      <c r="F19" s="1996"/>
      <c r="G19" s="1996"/>
      <c r="H19" s="1996"/>
      <c r="I19" s="1996"/>
      <c r="J19" s="1996"/>
      <c r="K19" s="1996"/>
      <c r="L19" s="1996"/>
      <c r="M19" s="1996"/>
      <c r="N19" s="1996"/>
      <c r="O19" s="1997"/>
    </row>
    <row r="20" spans="1:15" ht="24.75" customHeight="1" x14ac:dyDescent="0.3">
      <c r="B20" s="801" t="s">
        <v>237</v>
      </c>
      <c r="C20" s="796">
        <v>42979</v>
      </c>
      <c r="D20" s="2006" t="s">
        <v>1794</v>
      </c>
      <c r="E20" s="1996"/>
      <c r="F20" s="1996"/>
      <c r="G20" s="1996"/>
      <c r="H20" s="1996"/>
      <c r="I20" s="1996"/>
      <c r="J20" s="1996"/>
      <c r="K20" s="1996"/>
      <c r="L20" s="1996"/>
      <c r="M20" s="1996"/>
      <c r="N20" s="1996"/>
      <c r="O20" s="1997"/>
    </row>
    <row r="21" spans="1:15" ht="90" customHeight="1" x14ac:dyDescent="0.3">
      <c r="B21" s="801" t="s">
        <v>207</v>
      </c>
      <c r="C21" s="795">
        <v>42846</v>
      </c>
      <c r="D21" s="2003" t="s">
        <v>1795</v>
      </c>
      <c r="E21" s="2004"/>
      <c r="F21" s="2004"/>
      <c r="G21" s="2004"/>
      <c r="H21" s="2004"/>
      <c r="I21" s="2004"/>
      <c r="J21" s="2004"/>
      <c r="K21" s="2004"/>
      <c r="L21" s="2004"/>
      <c r="M21" s="2004"/>
      <c r="N21" s="2004"/>
      <c r="O21" s="2005"/>
    </row>
    <row r="22" spans="1:15" ht="25.5" customHeight="1" x14ac:dyDescent="0.3">
      <c r="B22" s="801" t="s">
        <v>206</v>
      </c>
      <c r="C22" s="796">
        <v>42660</v>
      </c>
      <c r="D22" s="2006" t="s">
        <v>1796</v>
      </c>
      <c r="E22" s="1996"/>
      <c r="F22" s="1996"/>
      <c r="G22" s="1996"/>
      <c r="H22" s="1996"/>
      <c r="I22" s="1996"/>
      <c r="J22" s="1996"/>
      <c r="K22" s="1996"/>
      <c r="L22" s="1996"/>
      <c r="M22" s="1996"/>
      <c r="N22" s="1996"/>
      <c r="O22" s="1997"/>
    </row>
    <row r="23" spans="1:15" ht="67.5" customHeight="1" x14ac:dyDescent="0.3">
      <c r="B23" s="801" t="s">
        <v>205</v>
      </c>
      <c r="C23" s="797">
        <v>42580</v>
      </c>
      <c r="D23" s="2000" t="s">
        <v>1797</v>
      </c>
      <c r="E23" s="2001"/>
      <c r="F23" s="2001"/>
      <c r="G23" s="2001"/>
      <c r="H23" s="2001"/>
      <c r="I23" s="2001"/>
      <c r="J23" s="2001"/>
      <c r="K23" s="2001"/>
      <c r="L23" s="2001"/>
      <c r="M23" s="2001"/>
      <c r="N23" s="2001"/>
      <c r="O23" s="2002"/>
    </row>
    <row r="24" spans="1:15" ht="108.75" customHeight="1" x14ac:dyDescent="0.3">
      <c r="B24" s="801" t="s">
        <v>177</v>
      </c>
      <c r="C24" s="796">
        <v>42468</v>
      </c>
      <c r="D24" s="1995" t="s">
        <v>1798</v>
      </c>
      <c r="E24" s="1996"/>
      <c r="F24" s="1996"/>
      <c r="G24" s="1996"/>
      <c r="H24" s="1996"/>
      <c r="I24" s="1996"/>
      <c r="J24" s="1996"/>
      <c r="K24" s="1996"/>
      <c r="L24" s="1996"/>
      <c r="M24" s="1996"/>
      <c r="N24" s="1996"/>
      <c r="O24" s="1997"/>
    </row>
    <row r="25" spans="1:15" ht="36" customHeight="1" x14ac:dyDescent="0.3">
      <c r="B25" s="801" t="s">
        <v>173</v>
      </c>
      <c r="C25" s="796">
        <v>42445</v>
      </c>
      <c r="D25" s="1995" t="s">
        <v>1799</v>
      </c>
      <c r="E25" s="1996"/>
      <c r="F25" s="1996"/>
      <c r="G25" s="1996"/>
      <c r="H25" s="1996"/>
      <c r="I25" s="1996"/>
      <c r="J25" s="1996"/>
      <c r="K25" s="1996"/>
      <c r="L25" s="1996"/>
      <c r="M25" s="1996"/>
      <c r="N25" s="1996"/>
      <c r="O25" s="1997"/>
    </row>
    <row r="26" spans="1:15" ht="20.25" customHeight="1" x14ac:dyDescent="0.3">
      <c r="B26" s="802" t="s">
        <v>172</v>
      </c>
      <c r="C26" s="803">
        <v>42412</v>
      </c>
      <c r="D26" s="1998" t="s">
        <v>158</v>
      </c>
      <c r="E26" s="1998"/>
      <c r="F26" s="1998"/>
      <c r="G26" s="1998"/>
      <c r="H26" s="1998"/>
      <c r="I26" s="1998"/>
      <c r="J26" s="1998"/>
      <c r="K26" s="1998"/>
      <c r="L26" s="1998"/>
      <c r="M26" s="1998"/>
      <c r="N26" s="1998"/>
      <c r="O26" s="1999"/>
    </row>
  </sheetData>
  <sheetProtection algorithmName="SHA-512" hashValue="JjeGZ1Xgb1eUuKN1ac7fqOeVZEzt86vTBbYhH/Hg3Kd1VS6iNq4qgDDWy4lSQHx2O5GqP7h2KkLTvhmFj+h+uQ==" saltValue="NnFVauxo0vtzxGrr71QHvA==" spinCount="100000" sheet="1" objects="1" scenarios="1"/>
  <mergeCells count="25">
    <mergeCell ref="D8:O8"/>
    <mergeCell ref="D3:O3"/>
    <mergeCell ref="A1:O1"/>
    <mergeCell ref="D12:O12"/>
    <mergeCell ref="D17:O17"/>
    <mergeCell ref="D15:O15"/>
    <mergeCell ref="D16:O16"/>
    <mergeCell ref="D13:O13"/>
    <mergeCell ref="D9:O9"/>
    <mergeCell ref="D10:O10"/>
    <mergeCell ref="D11:O11"/>
    <mergeCell ref="D7:O7"/>
    <mergeCell ref="D6:O6"/>
    <mergeCell ref="D5:O5"/>
    <mergeCell ref="D4:O4"/>
    <mergeCell ref="D20:O20"/>
    <mergeCell ref="D14:O14"/>
    <mergeCell ref="D18:O18"/>
    <mergeCell ref="D19:O19"/>
    <mergeCell ref="D22:O22"/>
    <mergeCell ref="D25:O25"/>
    <mergeCell ref="D26:O26"/>
    <mergeCell ref="D23:O23"/>
    <mergeCell ref="D24:O24"/>
    <mergeCell ref="D21:O21"/>
  </mergeCells>
  <phoneticPr fontId="3"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CZ2509"/>
  <sheetViews>
    <sheetView topLeftCell="A1951" zoomScaleNormal="100" workbookViewId="0">
      <selection activeCell="I648" sqref="I648"/>
    </sheetView>
  </sheetViews>
  <sheetFormatPr baseColWidth="10" defaultColWidth="11.42578125" defaultRowHeight="15.75" x14ac:dyDescent="0.25"/>
  <cols>
    <col min="1" max="1" width="3.7109375" style="866" customWidth="1"/>
    <col min="2" max="2" width="5.7109375" style="15" customWidth="1"/>
    <col min="3" max="3" width="42.85546875" style="15" customWidth="1"/>
    <col min="4" max="4" width="21.42578125" style="15" customWidth="1"/>
    <col min="5" max="5" width="33.5703125" style="15" customWidth="1"/>
    <col min="6" max="6" width="18.7109375" style="15" customWidth="1"/>
    <col min="7" max="7" width="17" style="15" customWidth="1"/>
    <col min="8" max="8" width="15.28515625" style="15" customWidth="1"/>
    <col min="9" max="9" width="19.42578125" style="15" customWidth="1"/>
    <col min="10" max="10" width="33.42578125" style="15" customWidth="1"/>
    <col min="11" max="11" width="14" style="15" customWidth="1"/>
    <col min="12" max="14" width="13.7109375" style="15" customWidth="1"/>
    <col min="15" max="15" width="14.28515625" style="15" customWidth="1"/>
    <col min="16" max="16" width="13.140625" style="15" customWidth="1"/>
    <col min="17" max="17" width="13.140625" style="16" customWidth="1"/>
    <col min="18" max="18" width="13.140625" style="15" customWidth="1"/>
    <col min="19" max="22" width="13.5703125" style="15" customWidth="1"/>
    <col min="23" max="26" width="13" style="15" customWidth="1"/>
    <col min="27" max="30" width="14.140625" style="15" customWidth="1"/>
    <col min="31" max="32" width="13.140625" style="15" customWidth="1"/>
    <col min="33" max="33" width="13.140625" style="16" customWidth="1"/>
    <col min="34" max="34" width="13.140625" style="15" customWidth="1"/>
    <col min="35" max="38" width="15.42578125" style="15" customWidth="1"/>
    <col min="39" max="42" width="14" style="15" customWidth="1"/>
    <col min="43" max="46" width="13.85546875" style="15" customWidth="1"/>
    <col min="47" max="50" width="15.28515625" style="15" customWidth="1"/>
    <col min="51" max="53" width="16.5703125" style="15" customWidth="1"/>
    <col min="54" max="62" width="11.42578125" style="15"/>
    <col min="63" max="66" width="20.42578125" style="15" customWidth="1"/>
    <col min="67" max="16384" width="11.42578125" style="15"/>
  </cols>
  <sheetData>
    <row r="1" spans="1:33" ht="18" customHeight="1" x14ac:dyDescent="0.25"/>
    <row r="2" spans="1:33" ht="18" customHeight="1" x14ac:dyDescent="0.25"/>
    <row r="3" spans="1:33" ht="18" customHeight="1" x14ac:dyDescent="0.25"/>
    <row r="4" spans="1:33" s="890" customFormat="1" ht="18" customHeight="1" x14ac:dyDescent="0.25">
      <c r="A4" s="889" t="s">
        <v>37</v>
      </c>
      <c r="B4" s="500" t="s">
        <v>4</v>
      </c>
      <c r="C4" s="501"/>
      <c r="D4" s="501"/>
      <c r="E4" s="501"/>
      <c r="F4" s="501"/>
      <c r="G4" s="501"/>
      <c r="H4" s="501"/>
      <c r="I4" s="501"/>
      <c r="J4" s="501"/>
      <c r="K4" s="501"/>
      <c r="L4" s="501"/>
      <c r="M4" s="501"/>
      <c r="Q4" s="891"/>
      <c r="AG4" s="891"/>
    </row>
    <row r="5" spans="1:33" ht="18" customHeight="1" x14ac:dyDescent="0.25"/>
    <row r="6" spans="1:33" ht="18" customHeight="1" x14ac:dyDescent="0.25">
      <c r="C6" s="165" t="s">
        <v>5</v>
      </c>
      <c r="D6" s="18" t="str">
        <f>IF(ISNUMBER('1.Datos generales organización '!G5),'1.Datos generales organización '!G5,"")</f>
        <v/>
      </c>
      <c r="E6" s="3"/>
      <c r="G6" s="165" t="s">
        <v>1286</v>
      </c>
      <c r="H6" s="18" t="str">
        <f>IF(ISTEXT('1.Datos generales organización '!K5),'1.Datos generales organización '!K5,"")</f>
        <v/>
      </c>
    </row>
    <row r="7" spans="1:33" ht="18" customHeight="1" x14ac:dyDescent="0.25">
      <c r="C7" s="3"/>
      <c r="D7" s="3"/>
      <c r="E7" s="3"/>
      <c r="F7" s="3"/>
      <c r="G7" s="3"/>
    </row>
    <row r="8" spans="1:33" ht="18" customHeight="1" x14ac:dyDescent="0.25">
      <c r="C8" s="161" t="s">
        <v>188</v>
      </c>
      <c r="D8" s="162" t="s">
        <v>759</v>
      </c>
      <c r="E8" s="161" t="s">
        <v>760</v>
      </c>
      <c r="G8" s="163" t="s">
        <v>2238</v>
      </c>
      <c r="H8" s="164"/>
    </row>
    <row r="9" spans="1:33" ht="18" customHeight="1" x14ac:dyDescent="0.25">
      <c r="C9" s="19">
        <v>2023</v>
      </c>
      <c r="D9" s="20" t="s">
        <v>646</v>
      </c>
      <c r="E9" s="21" t="s">
        <v>10</v>
      </c>
      <c r="G9" s="11" t="s">
        <v>665</v>
      </c>
      <c r="H9" s="11">
        <v>27.9</v>
      </c>
    </row>
    <row r="10" spans="1:33" ht="18" customHeight="1" x14ac:dyDescent="0.25">
      <c r="C10" s="19">
        <v>2022</v>
      </c>
      <c r="D10" s="20" t="s">
        <v>647</v>
      </c>
      <c r="E10" s="21" t="s">
        <v>11</v>
      </c>
      <c r="G10" s="11" t="s">
        <v>666</v>
      </c>
      <c r="H10" s="11">
        <v>273</v>
      </c>
    </row>
    <row r="11" spans="1:33" ht="18" customHeight="1" x14ac:dyDescent="0.25">
      <c r="C11" s="19">
        <v>2021</v>
      </c>
      <c r="D11" s="20" t="s">
        <v>648</v>
      </c>
      <c r="E11" s="21" t="s">
        <v>12</v>
      </c>
    </row>
    <row r="12" spans="1:33" ht="18" customHeight="1" x14ac:dyDescent="0.25">
      <c r="C12" s="19">
        <v>2020</v>
      </c>
      <c r="D12" s="20" t="s">
        <v>649</v>
      </c>
      <c r="E12" s="21" t="s">
        <v>13</v>
      </c>
    </row>
    <row r="13" spans="1:33" ht="18" customHeight="1" x14ac:dyDescent="0.25">
      <c r="C13" s="19">
        <v>2019</v>
      </c>
      <c r="D13" s="20" t="s">
        <v>650</v>
      </c>
      <c r="E13" s="21" t="s">
        <v>14</v>
      </c>
    </row>
    <row r="14" spans="1:33" ht="18" customHeight="1" x14ac:dyDescent="0.25">
      <c r="C14" s="19">
        <v>2018</v>
      </c>
      <c r="D14" s="20" t="s">
        <v>651</v>
      </c>
      <c r="E14" s="21" t="s">
        <v>15</v>
      </c>
    </row>
    <row r="15" spans="1:33" ht="18" customHeight="1" x14ac:dyDescent="0.25">
      <c r="C15" s="19">
        <v>2017</v>
      </c>
      <c r="D15" s="22" t="s">
        <v>169</v>
      </c>
      <c r="E15" s="21" t="s">
        <v>16</v>
      </c>
    </row>
    <row r="16" spans="1:33" ht="18" customHeight="1" x14ac:dyDescent="0.25">
      <c r="C16" s="19">
        <v>2016</v>
      </c>
      <c r="E16" s="21" t="s">
        <v>17</v>
      </c>
    </row>
    <row r="17" spans="3:5" ht="18" customHeight="1" x14ac:dyDescent="0.25">
      <c r="C17" s="19">
        <v>2015</v>
      </c>
      <c r="E17" s="21" t="s">
        <v>18</v>
      </c>
    </row>
    <row r="18" spans="3:5" ht="18" customHeight="1" x14ac:dyDescent="0.25">
      <c r="C18" s="19">
        <v>2014</v>
      </c>
      <c r="E18" s="21" t="s">
        <v>19</v>
      </c>
    </row>
    <row r="19" spans="3:5" ht="18" customHeight="1" x14ac:dyDescent="0.25">
      <c r="C19" s="19">
        <v>2013</v>
      </c>
      <c r="E19" s="21" t="s">
        <v>20</v>
      </c>
    </row>
    <row r="20" spans="3:5" ht="18" customHeight="1" x14ac:dyDescent="0.25">
      <c r="C20" s="19">
        <v>2012</v>
      </c>
      <c r="E20" s="21" t="s">
        <v>21</v>
      </c>
    </row>
    <row r="21" spans="3:5" ht="18" customHeight="1" x14ac:dyDescent="0.25">
      <c r="C21" s="19">
        <v>2011</v>
      </c>
      <c r="E21" s="21" t="s">
        <v>22</v>
      </c>
    </row>
    <row r="22" spans="3:5" ht="18" customHeight="1" x14ac:dyDescent="0.25">
      <c r="C22" s="19">
        <v>2010</v>
      </c>
      <c r="E22" s="21" t="s">
        <v>23</v>
      </c>
    </row>
    <row r="23" spans="3:5" ht="18" customHeight="1" x14ac:dyDescent="0.25">
      <c r="C23" s="19">
        <v>2009</v>
      </c>
      <c r="E23" s="21" t="s">
        <v>24</v>
      </c>
    </row>
    <row r="24" spans="3:5" ht="18" customHeight="1" x14ac:dyDescent="0.25">
      <c r="C24" s="19">
        <v>2008</v>
      </c>
      <c r="E24" s="21" t="s">
        <v>25</v>
      </c>
    </row>
    <row r="25" spans="3:5" ht="18" customHeight="1" x14ac:dyDescent="0.25">
      <c r="C25" s="23">
        <v>2007</v>
      </c>
      <c r="E25" s="21" t="s">
        <v>26</v>
      </c>
    </row>
    <row r="26" spans="3:5" ht="18" customHeight="1" x14ac:dyDescent="0.25">
      <c r="E26" s="21" t="s">
        <v>27</v>
      </c>
    </row>
    <row r="27" spans="3:5" ht="18" customHeight="1" x14ac:dyDescent="0.25">
      <c r="E27" s="21" t="s">
        <v>28</v>
      </c>
    </row>
    <row r="28" spans="3:5" ht="18" customHeight="1" x14ac:dyDescent="0.25">
      <c r="E28" s="21" t="s">
        <v>29</v>
      </c>
    </row>
    <row r="29" spans="3:5" ht="18" customHeight="1" x14ac:dyDescent="0.25">
      <c r="E29" s="24" t="s">
        <v>30</v>
      </c>
    </row>
    <row r="30" spans="3:5" ht="18" customHeight="1" x14ac:dyDescent="0.25"/>
    <row r="31" spans="3:5" ht="18" customHeight="1" x14ac:dyDescent="0.25">
      <c r="C31" s="165" t="s">
        <v>251</v>
      </c>
      <c r="D31" s="181" t="str">
        <f>IF(ISTEXT('1.Datos generales organización '!H3),'1.Datos generales organización '!H3,"")</f>
        <v/>
      </c>
      <c r="E31" s="182"/>
    </row>
    <row r="32" spans="3:5" ht="18" customHeight="1" x14ac:dyDescent="0.25">
      <c r="E32" s="182"/>
    </row>
    <row r="33" spans="1:37" ht="18" customHeight="1" x14ac:dyDescent="0.25">
      <c r="C33" s="165" t="s">
        <v>760</v>
      </c>
      <c r="D33" s="181" t="str">
        <f>IF(ISTEXT('1.Datos generales organización '!I10),'1.Datos generales organización '!I10,"")</f>
        <v/>
      </c>
      <c r="E33" s="182"/>
    </row>
    <row r="34" spans="1:37" ht="18" customHeight="1" x14ac:dyDescent="0.25"/>
    <row r="35" spans="1:37" s="890" customFormat="1" ht="18" customHeight="1" x14ac:dyDescent="0.25">
      <c r="A35" s="889" t="s">
        <v>1636</v>
      </c>
      <c r="B35" s="500"/>
      <c r="C35" s="501"/>
      <c r="D35" s="501"/>
      <c r="E35" s="501"/>
      <c r="F35" s="501"/>
      <c r="G35" s="501"/>
      <c r="H35" s="501"/>
      <c r="I35" s="501"/>
      <c r="J35" s="501"/>
      <c r="K35" s="501"/>
      <c r="L35" s="501"/>
      <c r="M35" s="501"/>
      <c r="Q35" s="891"/>
      <c r="AG35" s="891"/>
    </row>
    <row r="36" spans="1:37" x14ac:dyDescent="0.25">
      <c r="A36" s="867"/>
      <c r="B36" s="491"/>
      <c r="C36" s="491"/>
      <c r="D36" s="491"/>
      <c r="E36" s="491"/>
      <c r="F36" s="491"/>
      <c r="G36" s="491"/>
      <c r="H36" s="491"/>
      <c r="I36" s="491"/>
      <c r="J36" s="491"/>
      <c r="K36" s="491"/>
      <c r="L36" s="491"/>
      <c r="M36" s="491"/>
      <c r="N36" s="491"/>
      <c r="Q36" s="15"/>
      <c r="AG36" s="15"/>
      <c r="AK36" s="16"/>
    </row>
    <row r="37" spans="1:37" x14ac:dyDescent="0.25">
      <c r="A37" s="867"/>
      <c r="B37" s="491"/>
      <c r="C37" s="165" t="s">
        <v>1681</v>
      </c>
      <c r="D37" s="556" t="str">
        <f>'3. Datos cultivos'!F3</f>
        <v/>
      </c>
      <c r="F37" s="491"/>
      <c r="G37" s="491"/>
      <c r="H37" s="491"/>
      <c r="I37" s="491"/>
      <c r="J37" s="491"/>
      <c r="K37" s="491"/>
      <c r="L37" s="491"/>
      <c r="M37" s="491"/>
      <c r="N37" s="491"/>
      <c r="Q37" s="15"/>
      <c r="AG37" s="15"/>
      <c r="AK37" s="16"/>
    </row>
    <row r="38" spans="1:37" x14ac:dyDescent="0.25">
      <c r="A38" s="867"/>
      <c r="B38" s="491"/>
      <c r="C38" s="165" t="s">
        <v>1587</v>
      </c>
      <c r="D38" s="556" t="str">
        <f>UPPER('3. Datos cultivos'!F3)</f>
        <v/>
      </c>
      <c r="E38" s="491"/>
      <c r="F38" s="491"/>
      <c r="G38" s="491"/>
      <c r="H38" s="491"/>
      <c r="I38" s="491"/>
      <c r="J38" s="491"/>
      <c r="K38" s="491"/>
      <c r="L38" s="491"/>
      <c r="M38" s="491"/>
      <c r="N38" s="491"/>
      <c r="Q38" s="15"/>
      <c r="AG38" s="15"/>
      <c r="AK38" s="16"/>
    </row>
    <row r="39" spans="1:37" x14ac:dyDescent="0.25">
      <c r="A39" s="867"/>
      <c r="B39" s="491"/>
      <c r="C39" s="491"/>
      <c r="D39" s="491"/>
      <c r="E39" s="491"/>
      <c r="F39" s="491"/>
      <c r="G39" s="491"/>
      <c r="H39" s="491"/>
      <c r="I39" s="491"/>
      <c r="J39" s="491"/>
      <c r="K39" s="491"/>
      <c r="L39" s="491"/>
      <c r="M39" s="491"/>
      <c r="N39" s="491"/>
      <c r="Q39" s="15"/>
      <c r="AG39" s="15"/>
      <c r="AK39" s="16"/>
    </row>
    <row r="40" spans="1:37" ht="15.75" customHeight="1" x14ac:dyDescent="0.25">
      <c r="A40" s="867"/>
      <c r="B40" s="491"/>
      <c r="C40" s="161" t="s">
        <v>1637</v>
      </c>
      <c r="D40" s="491"/>
      <c r="E40" s="161" t="s">
        <v>1588</v>
      </c>
      <c r="F40" s="491"/>
      <c r="G40" s="490" t="s">
        <v>1598</v>
      </c>
      <c r="I40" s="491"/>
      <c r="J40" s="435" t="s">
        <v>1589</v>
      </c>
      <c r="K40" s="435" t="s">
        <v>1590</v>
      </c>
      <c r="L40" s="491"/>
      <c r="M40" s="161" t="s">
        <v>1591</v>
      </c>
      <c r="N40" s="491"/>
      <c r="O40" s="161" t="s">
        <v>1592</v>
      </c>
      <c r="Q40" s="486" t="s">
        <v>658</v>
      </c>
      <c r="T40" s="486" t="s">
        <v>1593</v>
      </c>
      <c r="U40" s="486" t="s">
        <v>1594</v>
      </c>
      <c r="V40" s="486" t="s">
        <v>1595</v>
      </c>
      <c r="AG40" s="15"/>
      <c r="AK40" s="16"/>
    </row>
    <row r="41" spans="1:37" ht="15.75" customHeight="1" x14ac:dyDescent="0.25">
      <c r="A41" s="867"/>
      <c r="B41" s="491"/>
      <c r="C41" s="19" t="s">
        <v>1408</v>
      </c>
      <c r="D41" s="491"/>
      <c r="E41" s="19" t="s">
        <v>1372</v>
      </c>
      <c r="F41" s="491"/>
      <c r="G41" s="487" t="s">
        <v>2086</v>
      </c>
      <c r="H41" s="487" t="s">
        <v>1354</v>
      </c>
      <c r="I41" s="491"/>
      <c r="J41" s="488" t="s">
        <v>1943</v>
      </c>
      <c r="K41" s="502">
        <v>0.34</v>
      </c>
      <c r="L41" s="491"/>
      <c r="M41" s="454" t="s">
        <v>1287</v>
      </c>
      <c r="N41" s="491"/>
      <c r="O41" s="208" t="s">
        <v>1287</v>
      </c>
      <c r="P41" s="208">
        <v>1</v>
      </c>
      <c r="Q41" s="208" t="e">
        <f t="shared" ref="Q41:Q46" si="0">VLOOKUP($D493,$O$41:$P$43,2,0)</f>
        <v>#N/A</v>
      </c>
      <c r="T41" s="454" t="s">
        <v>1345</v>
      </c>
      <c r="U41" s="454" t="s">
        <v>1345</v>
      </c>
      <c r="V41" s="455" t="s">
        <v>1345</v>
      </c>
      <c r="AG41" s="15"/>
      <c r="AK41" s="16"/>
    </row>
    <row r="42" spans="1:37" ht="15.75" customHeight="1" x14ac:dyDescent="0.25">
      <c r="A42" s="867"/>
      <c r="B42" s="491"/>
      <c r="C42" s="19" t="s">
        <v>1409</v>
      </c>
      <c r="D42" s="491"/>
      <c r="E42" s="19" t="s">
        <v>1373</v>
      </c>
      <c r="F42" s="491"/>
      <c r="G42" s="492" t="s">
        <v>1357</v>
      </c>
      <c r="H42" s="1547">
        <v>3.95E-2</v>
      </c>
      <c r="I42" s="491"/>
      <c r="J42" s="488" t="s">
        <v>1955</v>
      </c>
      <c r="K42" s="502">
        <v>0.27</v>
      </c>
      <c r="L42" s="491"/>
      <c r="M42" s="437" t="s">
        <v>1288</v>
      </c>
      <c r="N42" s="491"/>
      <c r="O42" s="208" t="s">
        <v>1288</v>
      </c>
      <c r="P42" s="208">
        <v>2</v>
      </c>
      <c r="Q42" s="208" t="e">
        <f t="shared" si="0"/>
        <v>#N/A</v>
      </c>
      <c r="T42" s="437" t="s">
        <v>1343</v>
      </c>
      <c r="U42" s="437" t="s">
        <v>1344</v>
      </c>
      <c r="V42" s="444" t="s">
        <v>1344</v>
      </c>
      <c r="AG42" s="15"/>
      <c r="AK42" s="16"/>
    </row>
    <row r="43" spans="1:37" ht="15.75" customHeight="1" x14ac:dyDescent="0.25">
      <c r="A43" s="867"/>
      <c r="B43" s="491"/>
      <c r="C43" s="19" t="s">
        <v>1410</v>
      </c>
      <c r="D43" s="491"/>
      <c r="E43" s="19" t="s">
        <v>1374</v>
      </c>
      <c r="F43" s="491"/>
      <c r="G43" s="492" t="s">
        <v>1358</v>
      </c>
      <c r="H43" s="1547">
        <v>1.2999999999999999E-2</v>
      </c>
      <c r="I43" s="491"/>
      <c r="J43" s="488" t="s">
        <v>1945</v>
      </c>
      <c r="K43" s="502">
        <v>0.15</v>
      </c>
      <c r="L43" s="491"/>
      <c r="M43" s="439" t="s">
        <v>1289</v>
      </c>
      <c r="N43" s="491"/>
      <c r="O43" s="208" t="s">
        <v>1289</v>
      </c>
      <c r="P43" s="208">
        <v>3</v>
      </c>
      <c r="Q43" s="208" t="e">
        <f t="shared" si="0"/>
        <v>#N/A</v>
      </c>
      <c r="T43" s="437" t="s">
        <v>1344</v>
      </c>
      <c r="U43" s="437" t="s">
        <v>1290</v>
      </c>
      <c r="V43" s="444" t="s">
        <v>169</v>
      </c>
      <c r="AG43" s="15"/>
      <c r="AK43" s="16"/>
    </row>
    <row r="44" spans="1:37" ht="15.75" customHeight="1" x14ac:dyDescent="0.25">
      <c r="A44" s="867"/>
      <c r="B44" s="491"/>
      <c r="C44" s="19" t="s">
        <v>1411</v>
      </c>
      <c r="D44" s="491"/>
      <c r="E44" s="19" t="s">
        <v>1375</v>
      </c>
      <c r="F44" s="491"/>
      <c r="G44" s="492" t="s">
        <v>169</v>
      </c>
      <c r="H44" s="493" t="s">
        <v>158</v>
      </c>
      <c r="I44" s="491"/>
      <c r="J44" s="488" t="s">
        <v>1946</v>
      </c>
      <c r="K44" s="502">
        <v>0.11</v>
      </c>
      <c r="L44" s="491"/>
      <c r="M44" s="491"/>
      <c r="N44" s="491"/>
      <c r="Q44" s="208" t="e">
        <f t="shared" si="0"/>
        <v>#N/A</v>
      </c>
      <c r="T44" s="437" t="s">
        <v>1341</v>
      </c>
      <c r="U44" s="31" t="s">
        <v>2078</v>
      </c>
      <c r="V44" s="447"/>
      <c r="AG44" s="15"/>
      <c r="AK44" s="16"/>
    </row>
    <row r="45" spans="1:37" ht="15.75" customHeight="1" x14ac:dyDescent="0.25">
      <c r="A45" s="867"/>
      <c r="B45" s="491"/>
      <c r="C45" s="19" t="s">
        <v>1412</v>
      </c>
      <c r="D45" s="491"/>
      <c r="E45" s="19" t="s">
        <v>1376</v>
      </c>
      <c r="F45" s="491"/>
      <c r="G45" s="1207" t="s">
        <v>2438</v>
      </c>
      <c r="H45" s="503"/>
      <c r="I45" s="491"/>
      <c r="J45" s="488" t="s">
        <v>1947</v>
      </c>
      <c r="K45" s="502">
        <v>0.13</v>
      </c>
      <c r="L45" s="491"/>
      <c r="M45" s="491"/>
      <c r="N45" s="491"/>
      <c r="Q45" s="208" t="e">
        <f t="shared" si="0"/>
        <v>#N/A</v>
      </c>
      <c r="T45" s="437" t="s">
        <v>1342</v>
      </c>
      <c r="U45" s="439" t="s">
        <v>169</v>
      </c>
      <c r="V45" s="25"/>
      <c r="AG45" s="15"/>
      <c r="AK45" s="16"/>
    </row>
    <row r="46" spans="1:37" ht="15.75" customHeight="1" x14ac:dyDescent="0.25">
      <c r="A46" s="867"/>
      <c r="B46" s="491"/>
      <c r="C46" s="19" t="s">
        <v>1413</v>
      </c>
      <c r="D46" s="491"/>
      <c r="E46" s="19" t="s">
        <v>1377</v>
      </c>
      <c r="F46" s="491"/>
      <c r="G46" s="491"/>
      <c r="H46" s="491"/>
      <c r="I46" s="491"/>
      <c r="J46" s="488" t="s">
        <v>1948</v>
      </c>
      <c r="K46" s="502">
        <v>0.22</v>
      </c>
      <c r="L46" s="491"/>
      <c r="M46" s="491"/>
      <c r="N46" s="491"/>
      <c r="Q46" s="208" t="e">
        <f t="shared" si="0"/>
        <v>#N/A</v>
      </c>
      <c r="T46" s="437" t="s">
        <v>1290</v>
      </c>
      <c r="V46" s="31"/>
      <c r="AG46" s="15"/>
      <c r="AK46" s="16"/>
    </row>
    <row r="47" spans="1:37" ht="15.75" customHeight="1" x14ac:dyDescent="0.25">
      <c r="A47" s="867"/>
      <c r="B47" s="491"/>
      <c r="C47" s="19" t="s">
        <v>1414</v>
      </c>
      <c r="D47" s="491"/>
      <c r="E47" s="19" t="s">
        <v>1379</v>
      </c>
      <c r="F47" s="491"/>
      <c r="G47" s="491"/>
      <c r="H47" s="491"/>
      <c r="I47" s="491"/>
      <c r="J47" s="488" t="s">
        <v>1956</v>
      </c>
      <c r="K47" s="502">
        <v>0.26</v>
      </c>
      <c r="L47" s="491"/>
      <c r="M47" s="491"/>
      <c r="N47" s="491"/>
      <c r="Q47" s="208" t="e">
        <f>VLOOKUP(#REF!,$O$41:$P$43,2,0)</f>
        <v>#REF!</v>
      </c>
      <c r="T47" s="444" t="s">
        <v>2078</v>
      </c>
      <c r="V47" s="31"/>
      <c r="AG47" s="15"/>
      <c r="AK47" s="16"/>
    </row>
    <row r="48" spans="1:37" ht="15.75" customHeight="1" x14ac:dyDescent="0.25">
      <c r="A48" s="867"/>
      <c r="B48" s="491"/>
      <c r="C48" s="19" t="s">
        <v>1415</v>
      </c>
      <c r="D48" s="491"/>
      <c r="E48" s="19" t="s">
        <v>1380</v>
      </c>
      <c r="F48" s="491"/>
      <c r="G48" s="491"/>
      <c r="H48" s="491"/>
      <c r="I48" s="491"/>
      <c r="J48" s="489" t="s">
        <v>2016</v>
      </c>
      <c r="K48" s="502">
        <v>0.2</v>
      </c>
      <c r="L48" s="491"/>
      <c r="M48" s="491"/>
      <c r="N48" s="491"/>
      <c r="O48" s="491"/>
      <c r="P48" s="491"/>
      <c r="Q48" s="491"/>
      <c r="R48" s="491"/>
      <c r="T48" s="439" t="s">
        <v>169</v>
      </c>
      <c r="AG48" s="15"/>
      <c r="AK48" s="16"/>
    </row>
    <row r="49" spans="1:37" ht="15.75" customHeight="1" x14ac:dyDescent="0.25">
      <c r="A49" s="867"/>
      <c r="B49" s="491"/>
      <c r="C49" s="19" t="s">
        <v>1416</v>
      </c>
      <c r="D49" s="491"/>
      <c r="E49" s="19" t="s">
        <v>1382</v>
      </c>
      <c r="F49" s="491"/>
      <c r="G49" s="491"/>
      <c r="H49" s="491"/>
      <c r="I49" s="491"/>
      <c r="J49" s="488" t="s">
        <v>1957</v>
      </c>
      <c r="K49" s="502">
        <v>0.32</v>
      </c>
      <c r="L49" s="491"/>
      <c r="M49" s="491"/>
      <c r="N49" s="491"/>
      <c r="O49" s="491"/>
      <c r="P49" s="491"/>
      <c r="Q49" s="491"/>
      <c r="R49" s="491"/>
      <c r="AG49" s="15"/>
      <c r="AK49" s="16"/>
    </row>
    <row r="50" spans="1:37" ht="15.75" customHeight="1" x14ac:dyDescent="0.25">
      <c r="A50" s="867"/>
      <c r="B50" s="491"/>
      <c r="C50" s="19" t="s">
        <v>1417</v>
      </c>
      <c r="D50" s="491"/>
      <c r="E50" s="19" t="s">
        <v>1384</v>
      </c>
      <c r="F50" s="491"/>
      <c r="G50" s="491"/>
      <c r="H50" s="491"/>
      <c r="I50" s="491"/>
      <c r="J50" s="488" t="s">
        <v>1950</v>
      </c>
      <c r="K50" s="502">
        <v>0.08</v>
      </c>
      <c r="L50" s="491"/>
      <c r="M50" s="491"/>
      <c r="N50" s="491"/>
      <c r="O50" s="491"/>
      <c r="P50" s="491"/>
      <c r="Q50" s="491"/>
      <c r="R50" s="491"/>
      <c r="AG50" s="15"/>
      <c r="AK50" s="16"/>
    </row>
    <row r="51" spans="1:37" ht="15.75" customHeight="1" x14ac:dyDescent="0.25">
      <c r="A51" s="867"/>
      <c r="B51" s="491"/>
      <c r="C51" s="19" t="s">
        <v>1418</v>
      </c>
      <c r="D51" s="491"/>
      <c r="E51" s="19" t="s">
        <v>1386</v>
      </c>
      <c r="F51" s="491"/>
      <c r="G51" s="491"/>
      <c r="H51" s="491"/>
      <c r="I51" s="491"/>
      <c r="J51" s="488" t="s">
        <v>1951</v>
      </c>
      <c r="K51" s="502">
        <v>7.0000000000000007E-2</v>
      </c>
      <c r="L51" s="491"/>
      <c r="M51" s="491"/>
      <c r="N51" s="491"/>
      <c r="O51" s="491"/>
      <c r="P51" s="491"/>
      <c r="Q51" s="491"/>
      <c r="R51" s="491"/>
      <c r="AG51" s="15"/>
      <c r="AK51" s="16"/>
    </row>
    <row r="52" spans="1:37" ht="15.75" customHeight="1" x14ac:dyDescent="0.25">
      <c r="A52" s="867"/>
      <c r="B52" s="491"/>
      <c r="C52" s="19" t="s">
        <v>1419</v>
      </c>
      <c r="D52" s="491"/>
      <c r="E52" s="19" t="s">
        <v>1388</v>
      </c>
      <c r="F52" s="491"/>
      <c r="G52" s="491"/>
      <c r="H52" s="491"/>
      <c r="I52" s="491"/>
      <c r="J52" s="488" t="s">
        <v>1958</v>
      </c>
      <c r="K52" s="502">
        <v>0.21</v>
      </c>
      <c r="L52" s="491"/>
      <c r="M52" s="491"/>
      <c r="N52" s="491"/>
      <c r="O52" s="491"/>
      <c r="P52" s="491"/>
      <c r="Q52" s="491"/>
      <c r="R52" s="491"/>
      <c r="AG52" s="15"/>
      <c r="AK52" s="16"/>
    </row>
    <row r="53" spans="1:37" ht="15.75" customHeight="1" x14ac:dyDescent="0.25">
      <c r="A53" s="867"/>
      <c r="B53" s="491"/>
      <c r="C53" s="19" t="s">
        <v>1420</v>
      </c>
      <c r="D53" s="491"/>
      <c r="E53" s="19" t="s">
        <v>1389</v>
      </c>
      <c r="F53" s="491"/>
      <c r="G53" s="491"/>
      <c r="H53" s="491"/>
      <c r="I53" s="491"/>
      <c r="J53" s="488" t="s">
        <v>1953</v>
      </c>
      <c r="K53" s="502">
        <v>0.46</v>
      </c>
      <c r="L53" s="491"/>
      <c r="M53" s="491"/>
      <c r="N53" s="491"/>
      <c r="O53" s="491"/>
      <c r="P53" s="491"/>
      <c r="Q53" s="491"/>
      <c r="R53" s="491"/>
      <c r="AG53" s="15"/>
      <c r="AK53" s="16"/>
    </row>
    <row r="54" spans="1:37" ht="15.75" customHeight="1" x14ac:dyDescent="0.25">
      <c r="A54" s="867"/>
      <c r="B54" s="491"/>
      <c r="C54" s="19" t="s">
        <v>1421</v>
      </c>
      <c r="D54" s="491"/>
      <c r="E54" s="19" t="s">
        <v>1391</v>
      </c>
      <c r="F54" s="491"/>
      <c r="G54" s="491"/>
      <c r="H54" s="491"/>
      <c r="I54" s="491"/>
      <c r="J54" s="488" t="s">
        <v>1954</v>
      </c>
      <c r="K54" s="502">
        <v>0.46</v>
      </c>
      <c r="L54" s="491"/>
      <c r="M54" s="491"/>
      <c r="N54" s="491"/>
      <c r="O54" s="491"/>
      <c r="P54" s="491"/>
      <c r="Q54" s="491"/>
      <c r="R54" s="491"/>
      <c r="AG54" s="15"/>
      <c r="AK54" s="16"/>
    </row>
    <row r="55" spans="1:37" ht="15.75" customHeight="1" x14ac:dyDescent="0.25">
      <c r="A55" s="867"/>
      <c r="B55" s="491"/>
      <c r="C55" s="19" t="s">
        <v>1422</v>
      </c>
      <c r="D55" s="491"/>
      <c r="E55" s="19" t="s">
        <v>1392</v>
      </c>
      <c r="F55" s="491"/>
      <c r="G55" s="491"/>
      <c r="H55" s="491"/>
      <c r="I55" s="491"/>
      <c r="J55" s="488" t="s">
        <v>1281</v>
      </c>
      <c r="K55" s="504"/>
      <c r="L55" s="491"/>
      <c r="M55" s="491"/>
      <c r="N55" s="491"/>
      <c r="O55" s="491"/>
      <c r="P55" s="491"/>
      <c r="Q55" s="491"/>
      <c r="R55" s="491"/>
      <c r="AG55" s="15"/>
      <c r="AK55" s="16"/>
    </row>
    <row r="56" spans="1:37" ht="15.75" customHeight="1" x14ac:dyDescent="0.25">
      <c r="A56" s="867"/>
      <c r="B56" s="491"/>
      <c r="C56" s="19" t="s">
        <v>1929</v>
      </c>
      <c r="D56" s="491"/>
      <c r="E56" s="19" t="s">
        <v>1393</v>
      </c>
      <c r="F56" s="491"/>
      <c r="G56" s="491"/>
      <c r="H56" s="491"/>
      <c r="I56" s="491"/>
      <c r="J56" s="488" t="s">
        <v>1283</v>
      </c>
      <c r="K56" s="504"/>
      <c r="L56" s="491"/>
      <c r="M56" s="491"/>
      <c r="N56" s="491"/>
      <c r="O56" s="491"/>
      <c r="P56" s="491"/>
      <c r="Q56" s="491"/>
      <c r="R56" s="491"/>
      <c r="AG56" s="15"/>
      <c r="AK56" s="16"/>
    </row>
    <row r="57" spans="1:37" ht="15.75" customHeight="1" x14ac:dyDescent="0.25">
      <c r="A57" s="867"/>
      <c r="B57" s="491"/>
      <c r="C57" s="19" t="s">
        <v>1423</v>
      </c>
      <c r="D57" s="491"/>
      <c r="E57" s="19" t="s">
        <v>1394</v>
      </c>
      <c r="F57" s="491"/>
      <c r="G57" s="491"/>
      <c r="H57" s="491"/>
      <c r="I57" s="491"/>
      <c r="J57" s="457" t="s">
        <v>1245</v>
      </c>
      <c r="K57" s="491"/>
      <c r="L57" s="491"/>
      <c r="M57" s="491"/>
      <c r="N57" s="491"/>
      <c r="O57" s="491"/>
      <c r="P57" s="491"/>
      <c r="Q57" s="491"/>
      <c r="R57" s="491"/>
      <c r="AG57" s="15"/>
      <c r="AK57" s="16"/>
    </row>
    <row r="58" spans="1:37" ht="15.75" customHeight="1" x14ac:dyDescent="0.25">
      <c r="A58" s="867"/>
      <c r="B58" s="491"/>
      <c r="C58" s="19" t="s">
        <v>1424</v>
      </c>
      <c r="D58" s="491"/>
      <c r="E58" s="19" t="s">
        <v>1395</v>
      </c>
      <c r="F58" s="491"/>
      <c r="G58" s="491"/>
      <c r="H58" s="491"/>
      <c r="I58" s="491"/>
      <c r="J58" s="494" t="s">
        <v>1597</v>
      </c>
      <c r="K58" s="491"/>
      <c r="L58" s="491"/>
      <c r="M58" s="491"/>
      <c r="N58" s="491"/>
      <c r="O58" s="491"/>
      <c r="P58" s="491"/>
      <c r="Q58" s="491"/>
      <c r="R58" s="491"/>
      <c r="AG58" s="15"/>
      <c r="AK58" s="16"/>
    </row>
    <row r="59" spans="1:37" ht="15.75" customHeight="1" x14ac:dyDescent="0.25">
      <c r="A59" s="867"/>
      <c r="B59" s="491"/>
      <c r="C59" s="19" t="s">
        <v>1425</v>
      </c>
      <c r="D59" s="491"/>
      <c r="E59" s="436" t="s">
        <v>1396</v>
      </c>
      <c r="F59" s="491"/>
      <c r="G59" s="491"/>
      <c r="H59" s="491"/>
      <c r="I59" s="491"/>
      <c r="J59" s="491"/>
      <c r="K59" s="491"/>
      <c r="L59" s="491"/>
      <c r="M59" s="491"/>
      <c r="N59" s="491"/>
      <c r="O59" s="491"/>
      <c r="P59" s="491"/>
      <c r="Q59" s="491"/>
      <c r="R59" s="491"/>
      <c r="AG59" s="15"/>
      <c r="AK59" s="16"/>
    </row>
    <row r="60" spans="1:37" ht="15.75" customHeight="1" x14ac:dyDescent="0.25">
      <c r="A60" s="867"/>
      <c r="B60" s="491"/>
      <c r="C60" s="19" t="s">
        <v>1426</v>
      </c>
      <c r="D60" s="491"/>
      <c r="E60" s="495" t="s">
        <v>1398</v>
      </c>
      <c r="F60" s="491"/>
      <c r="G60" s="491"/>
      <c r="H60" s="491"/>
      <c r="I60" s="491"/>
      <c r="J60" s="491"/>
      <c r="K60" s="491"/>
      <c r="L60" s="491"/>
      <c r="M60" s="491"/>
      <c r="N60" s="491"/>
      <c r="O60" s="491"/>
      <c r="P60" s="491"/>
      <c r="Q60" s="491"/>
      <c r="R60" s="491"/>
      <c r="AG60" s="15"/>
      <c r="AK60" s="16"/>
    </row>
    <row r="61" spans="1:37" ht="15.75" customHeight="1" x14ac:dyDescent="0.25">
      <c r="A61" s="867"/>
      <c r="B61" s="491"/>
      <c r="C61" s="19" t="s">
        <v>1427</v>
      </c>
      <c r="D61" s="491"/>
      <c r="E61" s="491"/>
      <c r="F61" s="491"/>
      <c r="G61" s="491"/>
      <c r="H61" s="491"/>
      <c r="I61" s="491"/>
      <c r="J61" s="491"/>
      <c r="K61" s="491"/>
      <c r="L61" s="491"/>
      <c r="M61" s="491"/>
      <c r="N61" s="491"/>
      <c r="O61" s="491"/>
      <c r="P61" s="491"/>
      <c r="Q61" s="491"/>
      <c r="R61" s="491"/>
      <c r="AG61" s="15"/>
      <c r="AK61" s="16"/>
    </row>
    <row r="62" spans="1:37" ht="15.75" customHeight="1" x14ac:dyDescent="0.25">
      <c r="A62" s="867"/>
      <c r="B62" s="491"/>
      <c r="C62" s="19" t="s">
        <v>1428</v>
      </c>
      <c r="D62" s="491"/>
      <c r="E62" s="491"/>
      <c r="F62" s="491"/>
      <c r="G62" s="491"/>
      <c r="H62" s="491"/>
      <c r="I62" s="491"/>
      <c r="J62" s="491"/>
      <c r="K62" s="491"/>
      <c r="L62" s="491"/>
      <c r="M62" s="491"/>
      <c r="N62" s="491"/>
      <c r="O62" s="491"/>
      <c r="P62" s="491"/>
      <c r="Q62" s="491"/>
      <c r="R62" s="491"/>
      <c r="AG62" s="15"/>
      <c r="AK62" s="16"/>
    </row>
    <row r="63" spans="1:37" ht="15.75" customHeight="1" x14ac:dyDescent="0.25">
      <c r="A63" s="867"/>
      <c r="B63" s="491"/>
      <c r="C63" s="19" t="s">
        <v>1429</v>
      </c>
      <c r="D63" s="491"/>
      <c r="E63" s="491"/>
      <c r="F63" s="491"/>
      <c r="G63" s="491"/>
      <c r="H63" s="491"/>
      <c r="I63" s="491"/>
      <c r="J63" s="491"/>
      <c r="K63" s="491"/>
      <c r="L63" s="491"/>
      <c r="M63" s="491"/>
      <c r="N63" s="491"/>
      <c r="O63" s="491"/>
      <c r="P63" s="491"/>
      <c r="Q63" s="491"/>
      <c r="R63" s="491"/>
      <c r="AG63" s="15"/>
      <c r="AK63" s="16"/>
    </row>
    <row r="64" spans="1:37" ht="15.75" customHeight="1" x14ac:dyDescent="0.25">
      <c r="A64" s="867"/>
      <c r="B64" s="491"/>
      <c r="C64" s="19" t="s">
        <v>1430</v>
      </c>
      <c r="D64" s="491"/>
      <c r="E64" s="491"/>
      <c r="F64" s="491"/>
      <c r="G64" s="491"/>
      <c r="H64" s="491"/>
      <c r="I64" s="491"/>
      <c r="J64" s="491"/>
      <c r="K64" s="491"/>
      <c r="L64" s="491"/>
      <c r="M64" s="491"/>
      <c r="N64" s="491"/>
      <c r="O64" s="491"/>
      <c r="P64" s="491"/>
      <c r="Q64" s="491"/>
      <c r="R64" s="491"/>
      <c r="AG64" s="15"/>
      <c r="AK64" s="16"/>
    </row>
    <row r="65" spans="1:37" ht="15.75" customHeight="1" x14ac:dyDescent="0.25">
      <c r="A65" s="867"/>
      <c r="B65" s="491"/>
      <c r="C65" s="19" t="s">
        <v>1431</v>
      </c>
      <c r="D65" s="491"/>
      <c r="E65" s="491"/>
      <c r="F65" s="491"/>
      <c r="G65" s="491"/>
      <c r="H65" s="491"/>
      <c r="I65" s="491"/>
      <c r="J65" s="491"/>
      <c r="K65" s="491"/>
      <c r="L65" s="491"/>
      <c r="M65" s="491"/>
      <c r="N65" s="491"/>
      <c r="O65" s="491"/>
      <c r="P65" s="491"/>
      <c r="Q65" s="491"/>
      <c r="R65" s="491"/>
      <c r="AG65" s="15"/>
      <c r="AK65" s="16"/>
    </row>
    <row r="66" spans="1:37" ht="15.75" customHeight="1" x14ac:dyDescent="0.25">
      <c r="A66" s="867"/>
      <c r="B66" s="491"/>
      <c r="C66" s="19" t="s">
        <v>1432</v>
      </c>
      <c r="D66" s="491"/>
      <c r="E66" s="491"/>
      <c r="F66" s="491"/>
      <c r="G66" s="491"/>
      <c r="H66" s="491"/>
      <c r="I66" s="491"/>
      <c r="J66" s="491"/>
      <c r="K66" s="491"/>
      <c r="L66" s="491"/>
      <c r="M66" s="491"/>
      <c r="N66" s="491"/>
      <c r="O66" s="491"/>
      <c r="P66" s="491"/>
      <c r="Q66" s="491"/>
      <c r="R66" s="491"/>
      <c r="AG66" s="15"/>
      <c r="AK66" s="16"/>
    </row>
    <row r="67" spans="1:37" ht="15.75" customHeight="1" x14ac:dyDescent="0.25">
      <c r="A67" s="867"/>
      <c r="B67" s="491"/>
      <c r="C67" s="19" t="s">
        <v>1433</v>
      </c>
      <c r="D67" s="491"/>
      <c r="E67" s="491"/>
      <c r="F67" s="491"/>
      <c r="G67" s="491"/>
      <c r="H67" s="491"/>
      <c r="I67" s="491"/>
      <c r="J67" s="491"/>
      <c r="K67" s="491"/>
      <c r="L67" s="491"/>
      <c r="M67" s="491"/>
      <c r="N67" s="491"/>
      <c r="O67" s="491"/>
      <c r="P67" s="491"/>
      <c r="Q67" s="491"/>
      <c r="R67" s="491"/>
      <c r="AG67" s="15"/>
      <c r="AK67" s="16"/>
    </row>
    <row r="68" spans="1:37" ht="15.75" customHeight="1" x14ac:dyDescent="0.25">
      <c r="A68" s="867"/>
      <c r="B68" s="491"/>
      <c r="C68" s="19" t="s">
        <v>1434</v>
      </c>
      <c r="D68" s="491"/>
      <c r="E68" s="491"/>
      <c r="F68" s="491"/>
      <c r="G68" s="491"/>
      <c r="H68" s="491"/>
      <c r="I68" s="491"/>
      <c r="J68" s="491"/>
      <c r="K68" s="491"/>
      <c r="L68" s="491"/>
      <c r="M68" s="491"/>
      <c r="N68" s="491"/>
      <c r="O68" s="491"/>
      <c r="P68" s="491"/>
      <c r="Q68" s="491"/>
      <c r="R68" s="491"/>
      <c r="AG68" s="15"/>
      <c r="AK68" s="16"/>
    </row>
    <row r="69" spans="1:37" ht="15.75" customHeight="1" x14ac:dyDescent="0.25">
      <c r="A69" s="867"/>
      <c r="B69" s="491"/>
      <c r="C69" s="19" t="s">
        <v>1435</v>
      </c>
      <c r="D69" s="491"/>
      <c r="E69" s="491"/>
      <c r="F69" s="491"/>
      <c r="G69" s="491"/>
      <c r="H69" s="491"/>
      <c r="I69" s="491"/>
      <c r="J69" s="491"/>
      <c r="K69" s="491"/>
      <c r="L69" s="491"/>
      <c r="M69" s="491"/>
      <c r="N69" s="491"/>
      <c r="O69" s="491"/>
      <c r="P69" s="491"/>
      <c r="Q69" s="491"/>
      <c r="R69" s="491"/>
      <c r="AG69" s="15"/>
      <c r="AK69" s="16"/>
    </row>
    <row r="70" spans="1:37" ht="15.75" customHeight="1" x14ac:dyDescent="0.25">
      <c r="A70" s="867"/>
      <c r="B70" s="491"/>
      <c r="C70" s="19" t="s">
        <v>1436</v>
      </c>
      <c r="D70" s="491"/>
      <c r="E70" s="491"/>
      <c r="F70" s="491"/>
      <c r="G70" s="491"/>
      <c r="H70" s="491"/>
      <c r="I70" s="491"/>
      <c r="J70" s="491"/>
      <c r="K70" s="491"/>
      <c r="L70" s="491"/>
      <c r="M70" s="491"/>
      <c r="N70" s="491"/>
      <c r="O70" s="491"/>
      <c r="P70" s="491"/>
      <c r="Q70" s="491"/>
      <c r="R70" s="491"/>
      <c r="AG70" s="15"/>
      <c r="AK70" s="16"/>
    </row>
    <row r="71" spans="1:37" ht="15.75" customHeight="1" x14ac:dyDescent="0.25">
      <c r="A71" s="867"/>
      <c r="B71" s="491"/>
      <c r="C71" s="19" t="s">
        <v>1437</v>
      </c>
      <c r="D71" s="491"/>
      <c r="E71" s="491"/>
      <c r="F71" s="491"/>
      <c r="G71" s="491"/>
      <c r="H71" s="491"/>
      <c r="I71" s="491"/>
      <c r="J71" s="491"/>
      <c r="K71" s="491"/>
      <c r="L71" s="491"/>
      <c r="M71" s="491"/>
      <c r="N71" s="491"/>
      <c r="O71" s="491"/>
      <c r="P71" s="491"/>
      <c r="Q71" s="491"/>
      <c r="R71" s="491"/>
      <c r="AG71" s="15"/>
      <c r="AK71" s="16"/>
    </row>
    <row r="72" spans="1:37" ht="15.75" customHeight="1" x14ac:dyDescent="0.25">
      <c r="A72" s="867"/>
      <c r="B72" s="491"/>
      <c r="C72" s="19" t="s">
        <v>1438</v>
      </c>
      <c r="D72" s="491"/>
      <c r="E72" s="491"/>
      <c r="F72" s="491"/>
      <c r="G72" s="491"/>
      <c r="H72" s="491"/>
      <c r="I72" s="491"/>
      <c r="J72" s="491"/>
      <c r="K72" s="491"/>
      <c r="L72" s="491"/>
      <c r="M72" s="491"/>
      <c r="N72" s="491"/>
      <c r="O72" s="491"/>
      <c r="P72" s="491"/>
      <c r="Q72" s="491"/>
      <c r="R72" s="491"/>
      <c r="AG72" s="15"/>
      <c r="AK72" s="16"/>
    </row>
    <row r="73" spans="1:37" ht="15.75" customHeight="1" x14ac:dyDescent="0.25">
      <c r="A73" s="867"/>
      <c r="B73" s="491"/>
      <c r="C73" s="19" t="s">
        <v>1439</v>
      </c>
      <c r="D73" s="491"/>
      <c r="E73" s="491"/>
      <c r="F73" s="491"/>
      <c r="G73" s="491"/>
      <c r="H73" s="491"/>
      <c r="I73" s="491"/>
      <c r="J73" s="491"/>
      <c r="K73" s="491"/>
      <c r="L73" s="491"/>
      <c r="M73" s="491"/>
      <c r="N73" s="491"/>
      <c r="O73" s="491"/>
      <c r="P73" s="491"/>
      <c r="Q73" s="491"/>
      <c r="R73" s="491"/>
      <c r="AG73" s="15"/>
      <c r="AK73" s="16"/>
    </row>
    <row r="74" spans="1:37" ht="15.75" customHeight="1" x14ac:dyDescent="0.25">
      <c r="A74" s="867"/>
      <c r="B74" s="491"/>
      <c r="C74" s="19" t="s">
        <v>1440</v>
      </c>
      <c r="D74" s="491"/>
      <c r="E74" s="491"/>
      <c r="F74" s="491"/>
      <c r="G74" s="491"/>
      <c r="H74" s="491"/>
      <c r="I74" s="491"/>
      <c r="J74" s="491"/>
      <c r="K74" s="491"/>
      <c r="L74" s="491"/>
      <c r="M74" s="491"/>
      <c r="N74" s="491"/>
      <c r="O74" s="491"/>
      <c r="P74" s="491"/>
      <c r="Q74" s="491"/>
      <c r="R74" s="491"/>
      <c r="AG74" s="15"/>
      <c r="AK74" s="16"/>
    </row>
    <row r="75" spans="1:37" ht="15.75" customHeight="1" x14ac:dyDescent="0.25">
      <c r="A75" s="867"/>
      <c r="B75" s="491"/>
      <c r="C75" s="19" t="s">
        <v>1441</v>
      </c>
      <c r="D75" s="491"/>
      <c r="E75" s="491"/>
      <c r="F75" s="491"/>
      <c r="G75" s="491"/>
      <c r="H75" s="491"/>
      <c r="I75" s="491"/>
      <c r="J75" s="491"/>
      <c r="K75" s="491"/>
      <c r="L75" s="491"/>
      <c r="M75" s="491"/>
      <c r="N75" s="491"/>
      <c r="O75" s="491"/>
      <c r="P75" s="491"/>
      <c r="Q75" s="491"/>
      <c r="R75" s="491"/>
      <c r="AG75" s="15"/>
      <c r="AK75" s="16"/>
    </row>
    <row r="76" spans="1:37" ht="15.75" customHeight="1" x14ac:dyDescent="0.25">
      <c r="A76" s="867"/>
      <c r="B76" s="491"/>
      <c r="C76" s="19" t="s">
        <v>1442</v>
      </c>
      <c r="D76" s="491"/>
      <c r="E76" s="491"/>
      <c r="F76" s="491"/>
      <c r="G76" s="491"/>
      <c r="H76" s="491"/>
      <c r="I76" s="491"/>
      <c r="J76" s="491"/>
      <c r="K76" s="491"/>
      <c r="L76" s="491"/>
      <c r="M76" s="491"/>
      <c r="N76" s="491"/>
      <c r="O76" s="491"/>
      <c r="P76" s="491"/>
      <c r="Q76" s="491"/>
      <c r="R76" s="491"/>
      <c r="AG76" s="15"/>
      <c r="AK76" s="16"/>
    </row>
    <row r="77" spans="1:37" ht="15.75" customHeight="1" x14ac:dyDescent="0.25">
      <c r="A77" s="867"/>
      <c r="B77" s="491"/>
      <c r="C77" s="19" t="s">
        <v>1443</v>
      </c>
      <c r="D77" s="491"/>
      <c r="E77" s="491"/>
      <c r="F77" s="491"/>
      <c r="G77" s="491"/>
      <c r="H77" s="491"/>
      <c r="I77" s="491"/>
      <c r="J77" s="491"/>
      <c r="K77" s="491"/>
      <c r="L77" s="491"/>
      <c r="M77" s="491"/>
      <c r="N77" s="491"/>
      <c r="O77" s="491"/>
      <c r="P77" s="491"/>
      <c r="Q77" s="491"/>
      <c r="R77" s="491"/>
      <c r="AG77" s="15"/>
      <c r="AK77" s="16"/>
    </row>
    <row r="78" spans="1:37" ht="15.75" customHeight="1" x14ac:dyDescent="0.25">
      <c r="A78" s="867"/>
      <c r="B78" s="491"/>
      <c r="C78" s="19" t="s">
        <v>1444</v>
      </c>
      <c r="D78" s="491"/>
      <c r="E78" s="491"/>
      <c r="F78" s="491"/>
      <c r="G78" s="491"/>
      <c r="H78" s="491"/>
      <c r="I78" s="491"/>
      <c r="J78" s="491"/>
      <c r="K78" s="491"/>
      <c r="L78" s="491"/>
      <c r="M78" s="491"/>
      <c r="N78" s="491"/>
      <c r="O78" s="491"/>
      <c r="P78" s="491"/>
      <c r="Q78" s="491"/>
      <c r="R78" s="491"/>
      <c r="AG78" s="15"/>
      <c r="AK78" s="16"/>
    </row>
    <row r="79" spans="1:37" ht="15.75" customHeight="1" x14ac:dyDescent="0.25">
      <c r="A79" s="867"/>
      <c r="B79" s="491"/>
      <c r="C79" s="19" t="s">
        <v>1445</v>
      </c>
      <c r="D79" s="491"/>
      <c r="E79" s="491"/>
      <c r="F79" s="491"/>
      <c r="G79" s="491"/>
      <c r="H79" s="491"/>
      <c r="I79" s="491"/>
      <c r="J79" s="491"/>
      <c r="K79" s="491"/>
      <c r="L79" s="491"/>
      <c r="M79" s="491"/>
      <c r="N79" s="491"/>
      <c r="O79" s="491"/>
      <c r="P79" s="491"/>
      <c r="Q79" s="491"/>
      <c r="R79" s="491"/>
      <c r="AG79" s="15"/>
      <c r="AK79" s="16"/>
    </row>
    <row r="80" spans="1:37" ht="15.75" customHeight="1" x14ac:dyDescent="0.25">
      <c r="A80" s="867"/>
      <c r="B80" s="491"/>
      <c r="C80" s="19" t="s">
        <v>1446</v>
      </c>
      <c r="D80" s="491"/>
      <c r="E80" s="491"/>
      <c r="F80" s="491"/>
      <c r="G80" s="491"/>
      <c r="H80" s="491"/>
      <c r="I80" s="491"/>
      <c r="J80" s="491"/>
      <c r="K80" s="491"/>
      <c r="L80" s="491"/>
      <c r="M80" s="491"/>
      <c r="N80" s="491"/>
      <c r="O80" s="491"/>
      <c r="P80" s="491"/>
      <c r="Q80" s="491"/>
      <c r="R80" s="491"/>
      <c r="AG80" s="15"/>
      <c r="AK80" s="16"/>
    </row>
    <row r="81" spans="1:59" ht="15.75" customHeight="1" x14ac:dyDescent="0.25">
      <c r="A81" s="867"/>
      <c r="B81" s="491"/>
      <c r="C81" s="19" t="s">
        <v>1447</v>
      </c>
      <c r="D81" s="491"/>
      <c r="E81" s="491"/>
      <c r="F81" s="491"/>
      <c r="G81" s="491"/>
      <c r="H81" s="491"/>
      <c r="I81" s="491"/>
      <c r="J81" s="491"/>
      <c r="K81" s="491"/>
      <c r="L81" s="491"/>
      <c r="M81" s="491"/>
      <c r="N81" s="491"/>
      <c r="O81" s="491"/>
      <c r="P81" s="491"/>
      <c r="Q81" s="491"/>
      <c r="R81" s="491"/>
      <c r="AG81" s="15"/>
      <c r="AK81" s="16"/>
    </row>
    <row r="82" spans="1:59" ht="15.75" customHeight="1" x14ac:dyDescent="0.25">
      <c r="A82" s="867"/>
      <c r="B82" s="491"/>
      <c r="C82" s="19" t="s">
        <v>1448</v>
      </c>
      <c r="D82" s="491"/>
      <c r="E82" s="491"/>
      <c r="F82" s="491"/>
      <c r="G82" s="491"/>
      <c r="H82" s="491"/>
      <c r="I82" s="491"/>
      <c r="J82" s="491"/>
      <c r="K82" s="491"/>
      <c r="L82" s="491"/>
      <c r="M82" s="491"/>
      <c r="N82" s="491"/>
      <c r="O82" s="491"/>
      <c r="P82" s="491"/>
      <c r="Q82" s="491"/>
      <c r="R82" s="491"/>
      <c r="AG82" s="15"/>
      <c r="AK82" s="16"/>
    </row>
    <row r="83" spans="1:59" ht="15.75" customHeight="1" x14ac:dyDescent="0.25">
      <c r="A83" s="867"/>
      <c r="B83" s="491"/>
      <c r="C83" s="19" t="s">
        <v>1449</v>
      </c>
      <c r="D83" s="491"/>
      <c r="E83" s="491"/>
      <c r="F83" s="491"/>
      <c r="G83" s="491"/>
      <c r="H83" s="491"/>
      <c r="I83" s="491"/>
      <c r="J83" s="491"/>
      <c r="K83" s="491"/>
      <c r="L83" s="491"/>
      <c r="M83" s="491"/>
      <c r="N83" s="491"/>
      <c r="O83" s="491"/>
      <c r="P83" s="491"/>
      <c r="Q83" s="491"/>
      <c r="R83" s="491"/>
      <c r="AG83" s="15"/>
      <c r="AK83" s="16"/>
    </row>
    <row r="84" spans="1:59" ht="15.75" customHeight="1" x14ac:dyDescent="0.25">
      <c r="A84" s="867"/>
      <c r="B84" s="491"/>
      <c r="C84" s="19" t="s">
        <v>1450</v>
      </c>
      <c r="D84" s="491"/>
      <c r="E84" s="491"/>
      <c r="F84" s="491"/>
      <c r="G84" s="491"/>
      <c r="H84" s="491"/>
      <c r="I84" s="491"/>
      <c r="J84" s="491"/>
      <c r="K84" s="491"/>
      <c r="L84" s="491"/>
      <c r="M84" s="491"/>
      <c r="N84" s="491"/>
      <c r="O84" s="491"/>
      <c r="P84" s="491"/>
      <c r="Q84" s="491"/>
      <c r="R84" s="491"/>
      <c r="AG84" s="15"/>
      <c r="AK84" s="16"/>
    </row>
    <row r="85" spans="1:59" ht="15.75" customHeight="1" x14ac:dyDescent="0.25">
      <c r="A85" s="867"/>
      <c r="B85" s="491"/>
      <c r="C85" s="19" t="s">
        <v>1451</v>
      </c>
      <c r="D85" s="491"/>
      <c r="E85" s="491"/>
      <c r="F85" s="491"/>
      <c r="G85" s="491"/>
      <c r="H85" s="491"/>
      <c r="I85" s="491"/>
      <c r="J85" s="491"/>
      <c r="K85" s="491"/>
      <c r="L85" s="491"/>
      <c r="M85" s="491"/>
      <c r="N85" s="491"/>
      <c r="O85" s="491"/>
      <c r="P85" s="491"/>
      <c r="Q85" s="491"/>
      <c r="R85" s="491"/>
      <c r="AG85" s="15"/>
      <c r="AK85" s="16"/>
    </row>
    <row r="86" spans="1:59" ht="15.75" customHeight="1" x14ac:dyDescent="0.25">
      <c r="A86" s="867"/>
      <c r="B86" s="491"/>
      <c r="C86" s="19" t="s">
        <v>1452</v>
      </c>
      <c r="D86" s="491"/>
      <c r="E86" s="491"/>
      <c r="F86" s="491"/>
      <c r="G86" s="491"/>
      <c r="H86" s="491"/>
      <c r="I86" s="491"/>
      <c r="J86" s="491"/>
      <c r="K86" s="491"/>
      <c r="L86" s="491"/>
      <c r="M86" s="491"/>
      <c r="N86" s="491"/>
      <c r="O86" s="491"/>
      <c r="P86" s="491"/>
      <c r="Q86" s="491"/>
      <c r="R86" s="491"/>
      <c r="AG86" s="15"/>
      <c r="AK86" s="16"/>
    </row>
    <row r="87" spans="1:59" ht="15.75" customHeight="1" x14ac:dyDescent="0.25">
      <c r="A87" s="867"/>
      <c r="B87" s="491"/>
      <c r="C87" s="19" t="s">
        <v>1453</v>
      </c>
      <c r="D87" s="491"/>
      <c r="E87" s="491"/>
      <c r="F87" s="491"/>
      <c r="G87" s="491"/>
      <c r="H87" s="491"/>
      <c r="I87" s="491"/>
      <c r="J87" s="491"/>
      <c r="K87" s="491"/>
      <c r="L87" s="491"/>
      <c r="M87" s="491"/>
      <c r="N87" s="491"/>
      <c r="O87" s="491"/>
      <c r="P87" s="491"/>
      <c r="Q87" s="491"/>
      <c r="R87" s="491"/>
      <c r="AG87" s="15"/>
      <c r="AK87" s="16"/>
    </row>
    <row r="88" spans="1:59" ht="15.75" customHeight="1" x14ac:dyDescent="0.25">
      <c r="A88" s="867"/>
      <c r="B88" s="491"/>
      <c r="C88" s="19" t="s">
        <v>1638</v>
      </c>
      <c r="D88" s="491"/>
      <c r="E88" s="491"/>
      <c r="F88" s="491"/>
      <c r="G88" s="491"/>
      <c r="H88" s="491"/>
      <c r="I88" s="491"/>
      <c r="J88" s="491"/>
      <c r="K88" s="491"/>
      <c r="L88" s="491"/>
      <c r="M88" s="491"/>
      <c r="N88" s="491"/>
      <c r="O88" s="491"/>
      <c r="P88" s="491"/>
      <c r="Q88" s="491"/>
      <c r="R88" s="491"/>
      <c r="AG88" s="15"/>
      <c r="AK88" s="16"/>
    </row>
    <row r="89" spans="1:59" ht="15.75" customHeight="1" x14ac:dyDescent="0.25">
      <c r="A89" s="867"/>
      <c r="B89" s="491"/>
      <c r="C89" s="19" t="s">
        <v>1454</v>
      </c>
      <c r="D89" s="491"/>
      <c r="E89" s="491"/>
      <c r="F89" s="491"/>
      <c r="G89" s="491"/>
      <c r="H89" s="491"/>
      <c r="I89" s="491"/>
      <c r="J89" s="491"/>
      <c r="K89" s="491"/>
      <c r="L89" s="491"/>
      <c r="M89" s="491"/>
      <c r="N89" s="491"/>
      <c r="O89" s="491"/>
      <c r="P89" s="491"/>
      <c r="Q89" s="491"/>
      <c r="R89" s="491"/>
      <c r="AG89" s="15"/>
      <c r="AK89" s="16"/>
    </row>
    <row r="90" spans="1:59" ht="15.75" customHeight="1" x14ac:dyDescent="0.25">
      <c r="A90" s="867"/>
      <c r="B90" s="491"/>
      <c r="C90" s="19" t="s">
        <v>1455</v>
      </c>
      <c r="D90" s="491"/>
      <c r="E90" s="491"/>
      <c r="F90" s="491"/>
      <c r="G90" s="491"/>
      <c r="H90" s="491"/>
      <c r="I90" s="491"/>
      <c r="J90" s="491"/>
      <c r="K90" s="491"/>
      <c r="L90" s="491"/>
      <c r="M90" s="491"/>
      <c r="N90" s="491"/>
      <c r="O90" s="491"/>
      <c r="P90" s="491"/>
      <c r="Q90" s="491"/>
      <c r="R90" s="491"/>
      <c r="AG90" s="15"/>
      <c r="AK90" s="16"/>
    </row>
    <row r="91" spans="1:59" ht="15.75" customHeight="1" x14ac:dyDescent="0.25">
      <c r="A91" s="867"/>
      <c r="B91" s="491"/>
      <c r="C91" s="438" t="s">
        <v>1456</v>
      </c>
      <c r="D91" s="491"/>
      <c r="E91" s="491"/>
      <c r="F91" s="491"/>
      <c r="G91" s="491"/>
      <c r="H91" s="491"/>
      <c r="I91" s="491"/>
      <c r="J91" s="491"/>
      <c r="K91" s="491"/>
      <c r="L91" s="491"/>
      <c r="M91" s="491"/>
      <c r="N91" s="491"/>
      <c r="O91" s="491"/>
      <c r="P91" s="491"/>
      <c r="Q91" s="491"/>
      <c r="R91" s="491"/>
      <c r="AG91" s="15"/>
      <c r="AK91" s="16"/>
    </row>
    <row r="92" spans="1:59" ht="15.75" customHeight="1" x14ac:dyDescent="0.25">
      <c r="A92" s="867"/>
      <c r="B92" s="491"/>
      <c r="C92" s="491"/>
      <c r="D92" s="491"/>
      <c r="E92" s="491"/>
      <c r="F92" s="491"/>
      <c r="G92" s="491"/>
      <c r="H92" s="491"/>
      <c r="I92" s="491"/>
      <c r="J92" s="491"/>
      <c r="K92" s="491"/>
      <c r="L92" s="491"/>
      <c r="M92" s="491"/>
      <c r="N92" s="491"/>
      <c r="O92" s="491"/>
      <c r="P92" s="491"/>
      <c r="Q92" s="491"/>
      <c r="R92" s="491"/>
      <c r="AG92" s="15"/>
      <c r="AK92" s="16"/>
    </row>
    <row r="93" spans="1:59" ht="15.75" customHeight="1" x14ac:dyDescent="0.25">
      <c r="A93" s="867"/>
      <c r="C93" s="456" t="s">
        <v>1596</v>
      </c>
      <c r="G93" s="506"/>
      <c r="L93" s="31"/>
      <c r="Q93" s="15"/>
      <c r="AG93" s="15"/>
    </row>
    <row r="94" spans="1:59" ht="15.75" customHeight="1" x14ac:dyDescent="0.25">
      <c r="A94" s="867"/>
      <c r="C94" s="16" t="s">
        <v>2108</v>
      </c>
      <c r="D94" s="16"/>
      <c r="L94" s="16"/>
      <c r="Q94" s="15"/>
      <c r="AF94" s="16"/>
      <c r="AG94" s="15"/>
    </row>
    <row r="95" spans="1:59" ht="15.75" customHeight="1" x14ac:dyDescent="0.25">
      <c r="A95" s="867"/>
      <c r="C95" s="15" t="s">
        <v>2027</v>
      </c>
      <c r="F95" s="1165">
        <v>2007</v>
      </c>
      <c r="G95" s="1166">
        <v>2007</v>
      </c>
      <c r="H95" s="1165">
        <v>2007</v>
      </c>
      <c r="I95" s="1165">
        <v>2008</v>
      </c>
      <c r="J95" s="1165">
        <v>2008</v>
      </c>
      <c r="K95" s="1165">
        <v>2008</v>
      </c>
      <c r="L95" s="1165">
        <v>2009</v>
      </c>
      <c r="M95" s="1165">
        <v>2009</v>
      </c>
      <c r="N95" s="1165">
        <v>2009</v>
      </c>
      <c r="O95" s="1165">
        <v>2010</v>
      </c>
      <c r="P95" s="1165">
        <v>2010</v>
      </c>
      <c r="Q95" s="1165">
        <v>2010</v>
      </c>
      <c r="R95" s="1165">
        <v>2011</v>
      </c>
      <c r="S95" s="1165">
        <v>2011</v>
      </c>
      <c r="T95" s="1165">
        <v>2011</v>
      </c>
      <c r="U95" s="1165">
        <v>2012</v>
      </c>
      <c r="V95" s="1165">
        <v>2012</v>
      </c>
      <c r="W95" s="1165">
        <v>2012</v>
      </c>
      <c r="X95" s="1165">
        <v>2013</v>
      </c>
      <c r="Y95" s="1165">
        <v>2013</v>
      </c>
      <c r="Z95" s="1165">
        <v>2013</v>
      </c>
      <c r="AA95" s="1165">
        <v>2014</v>
      </c>
      <c r="AB95" s="1165">
        <v>2014</v>
      </c>
      <c r="AC95" s="1165">
        <v>2014</v>
      </c>
      <c r="AD95" s="1165">
        <v>2015</v>
      </c>
      <c r="AE95" s="1165">
        <v>2015</v>
      </c>
      <c r="AF95" s="1165">
        <v>2015</v>
      </c>
      <c r="AG95" s="1165">
        <v>2016</v>
      </c>
      <c r="AH95" s="1165">
        <v>2016</v>
      </c>
      <c r="AI95" s="1165">
        <v>2016</v>
      </c>
      <c r="AJ95" s="1165">
        <v>2017</v>
      </c>
      <c r="AK95" s="1165">
        <v>2017</v>
      </c>
      <c r="AL95" s="1165">
        <v>2017</v>
      </c>
      <c r="AM95" s="1165">
        <v>2018</v>
      </c>
      <c r="AN95" s="1165">
        <v>2018</v>
      </c>
      <c r="AO95" s="1165">
        <v>2018</v>
      </c>
      <c r="AP95" s="1165">
        <v>2019</v>
      </c>
      <c r="AQ95" s="1165">
        <v>2019</v>
      </c>
      <c r="AR95" s="1165">
        <v>2019</v>
      </c>
      <c r="AS95" s="1165">
        <v>2020</v>
      </c>
      <c r="AT95" s="1165">
        <v>2020</v>
      </c>
      <c r="AU95" s="1165">
        <v>2020</v>
      </c>
      <c r="AV95" s="1165">
        <v>2021</v>
      </c>
      <c r="AW95" s="1165">
        <v>2021</v>
      </c>
      <c r="AX95" s="1165">
        <v>2021</v>
      </c>
      <c r="AY95" s="1165">
        <v>2022</v>
      </c>
      <c r="AZ95" s="1165">
        <v>2022</v>
      </c>
      <c r="BA95" s="1165">
        <v>2022</v>
      </c>
      <c r="BB95" s="1165">
        <v>2023</v>
      </c>
      <c r="BC95" s="1165">
        <v>2023</v>
      </c>
      <c r="BD95" s="1165">
        <v>2023</v>
      </c>
      <c r="BE95" s="1165">
        <v>2024</v>
      </c>
      <c r="BF95" s="1165">
        <v>2024</v>
      </c>
      <c r="BG95" s="1165">
        <v>2024</v>
      </c>
    </row>
    <row r="96" spans="1:59" ht="15.75" customHeight="1" x14ac:dyDescent="0.25">
      <c r="A96" s="867"/>
      <c r="F96" s="1165" t="s">
        <v>1287</v>
      </c>
      <c r="G96" s="1166" t="s">
        <v>1288</v>
      </c>
      <c r="H96" s="1165" t="s">
        <v>1289</v>
      </c>
      <c r="I96" s="1165" t="s">
        <v>1287</v>
      </c>
      <c r="J96" s="1165" t="s">
        <v>1288</v>
      </c>
      <c r="K96" s="1165" t="s">
        <v>1289</v>
      </c>
      <c r="L96" s="1165" t="s">
        <v>1287</v>
      </c>
      <c r="M96" s="1165" t="s">
        <v>1288</v>
      </c>
      <c r="N96" s="1165" t="s">
        <v>1289</v>
      </c>
      <c r="O96" s="1165" t="s">
        <v>1287</v>
      </c>
      <c r="P96" s="1165" t="s">
        <v>1288</v>
      </c>
      <c r="Q96" s="1165" t="s">
        <v>1289</v>
      </c>
      <c r="R96" s="1165" t="s">
        <v>1287</v>
      </c>
      <c r="S96" s="1165" t="s">
        <v>1288</v>
      </c>
      <c r="T96" s="1165" t="s">
        <v>1289</v>
      </c>
      <c r="U96" s="1165" t="s">
        <v>1287</v>
      </c>
      <c r="V96" s="1165" t="s">
        <v>1288</v>
      </c>
      <c r="W96" s="1165" t="s">
        <v>1289</v>
      </c>
      <c r="X96" s="1165" t="s">
        <v>1287</v>
      </c>
      <c r="Y96" s="1165" t="s">
        <v>1288</v>
      </c>
      <c r="Z96" s="1165" t="s">
        <v>1289</v>
      </c>
      <c r="AA96" s="1165" t="s">
        <v>1287</v>
      </c>
      <c r="AB96" s="1165" t="s">
        <v>1288</v>
      </c>
      <c r="AC96" s="1165" t="s">
        <v>1289</v>
      </c>
      <c r="AD96" s="1165" t="s">
        <v>1287</v>
      </c>
      <c r="AE96" s="1165" t="s">
        <v>1288</v>
      </c>
      <c r="AF96" s="1165" t="s">
        <v>1289</v>
      </c>
      <c r="AG96" s="1165" t="s">
        <v>1287</v>
      </c>
      <c r="AH96" s="1165" t="s">
        <v>1288</v>
      </c>
      <c r="AI96" s="1165" t="s">
        <v>1289</v>
      </c>
      <c r="AJ96" s="1165" t="s">
        <v>1287</v>
      </c>
      <c r="AK96" s="1165" t="s">
        <v>1288</v>
      </c>
      <c r="AL96" s="1165" t="s">
        <v>1289</v>
      </c>
      <c r="AM96" s="1165" t="s">
        <v>1287</v>
      </c>
      <c r="AN96" s="1165" t="s">
        <v>1288</v>
      </c>
      <c r="AO96" s="1165" t="s">
        <v>1289</v>
      </c>
      <c r="AP96" s="1165" t="s">
        <v>1287</v>
      </c>
      <c r="AQ96" s="1165" t="s">
        <v>1288</v>
      </c>
      <c r="AR96" s="1165" t="s">
        <v>1289</v>
      </c>
      <c r="AS96" s="1165" t="s">
        <v>1287</v>
      </c>
      <c r="AT96" s="1165" t="s">
        <v>1288</v>
      </c>
      <c r="AU96" s="1165" t="s">
        <v>1289</v>
      </c>
      <c r="AV96" s="1165" t="s">
        <v>1287</v>
      </c>
      <c r="AW96" s="1165" t="s">
        <v>1288</v>
      </c>
      <c r="AX96" s="1165" t="s">
        <v>1289</v>
      </c>
      <c r="AY96" s="1165" t="s">
        <v>1287</v>
      </c>
      <c r="AZ96" s="1165" t="s">
        <v>1288</v>
      </c>
      <c r="BA96" s="1165" t="s">
        <v>1289</v>
      </c>
      <c r="BB96" s="1165" t="s">
        <v>1287</v>
      </c>
      <c r="BC96" s="1165" t="s">
        <v>1288</v>
      </c>
      <c r="BD96" s="1165" t="s">
        <v>1289</v>
      </c>
      <c r="BE96" s="1165" t="s">
        <v>1287</v>
      </c>
      <c r="BF96" s="1165" t="s">
        <v>1288</v>
      </c>
      <c r="BG96" s="1165" t="s">
        <v>1289</v>
      </c>
    </row>
    <row r="97" spans="1:59" ht="15.75" customHeight="1" x14ac:dyDescent="0.25">
      <c r="A97" s="867"/>
      <c r="F97" s="1167" t="str">
        <f>F95&amp;F96</f>
        <v>2007Estiércol sólido</v>
      </c>
      <c r="G97" s="1167" t="str">
        <f t="shared" ref="G97:BG97" si="1">G95&amp;G96</f>
        <v>2007Estiércol semilíquido</v>
      </c>
      <c r="H97" s="1167" t="str">
        <f t="shared" si="1"/>
        <v>2007Purín</v>
      </c>
      <c r="I97" s="1167" t="str">
        <f t="shared" si="1"/>
        <v>2008Estiércol sólido</v>
      </c>
      <c r="J97" s="1167" t="str">
        <f t="shared" si="1"/>
        <v>2008Estiércol semilíquido</v>
      </c>
      <c r="K97" s="1167" t="str">
        <f t="shared" si="1"/>
        <v>2008Purín</v>
      </c>
      <c r="L97" s="1167" t="str">
        <f t="shared" si="1"/>
        <v>2009Estiércol sólido</v>
      </c>
      <c r="M97" s="1167" t="str">
        <f t="shared" si="1"/>
        <v>2009Estiércol semilíquido</v>
      </c>
      <c r="N97" s="1167" t="str">
        <f t="shared" si="1"/>
        <v>2009Purín</v>
      </c>
      <c r="O97" s="1167" t="str">
        <f t="shared" si="1"/>
        <v>2010Estiércol sólido</v>
      </c>
      <c r="P97" s="1167" t="str">
        <f t="shared" si="1"/>
        <v>2010Estiércol semilíquido</v>
      </c>
      <c r="Q97" s="1167" t="str">
        <f t="shared" si="1"/>
        <v>2010Purín</v>
      </c>
      <c r="R97" s="1167" t="str">
        <f t="shared" si="1"/>
        <v>2011Estiércol sólido</v>
      </c>
      <c r="S97" s="1167" t="str">
        <f t="shared" si="1"/>
        <v>2011Estiércol semilíquido</v>
      </c>
      <c r="T97" s="1167" t="str">
        <f t="shared" si="1"/>
        <v>2011Purín</v>
      </c>
      <c r="U97" s="1167" t="str">
        <f t="shared" si="1"/>
        <v>2012Estiércol sólido</v>
      </c>
      <c r="V97" s="1167" t="str">
        <f t="shared" si="1"/>
        <v>2012Estiércol semilíquido</v>
      </c>
      <c r="W97" s="1167" t="str">
        <f t="shared" si="1"/>
        <v>2012Purín</v>
      </c>
      <c r="X97" s="1167" t="str">
        <f t="shared" si="1"/>
        <v>2013Estiércol sólido</v>
      </c>
      <c r="Y97" s="1167" t="str">
        <f t="shared" si="1"/>
        <v>2013Estiércol semilíquido</v>
      </c>
      <c r="Z97" s="1167" t="str">
        <f t="shared" si="1"/>
        <v>2013Purín</v>
      </c>
      <c r="AA97" s="1167" t="str">
        <f t="shared" si="1"/>
        <v>2014Estiércol sólido</v>
      </c>
      <c r="AB97" s="1167" t="str">
        <f t="shared" si="1"/>
        <v>2014Estiércol semilíquido</v>
      </c>
      <c r="AC97" s="1167" t="str">
        <f t="shared" si="1"/>
        <v>2014Purín</v>
      </c>
      <c r="AD97" s="1167" t="str">
        <f t="shared" si="1"/>
        <v>2015Estiércol sólido</v>
      </c>
      <c r="AE97" s="1167" t="str">
        <f t="shared" si="1"/>
        <v>2015Estiércol semilíquido</v>
      </c>
      <c r="AF97" s="1167" t="str">
        <f t="shared" si="1"/>
        <v>2015Purín</v>
      </c>
      <c r="AG97" s="1167" t="str">
        <f t="shared" si="1"/>
        <v>2016Estiércol sólido</v>
      </c>
      <c r="AH97" s="1167" t="str">
        <f t="shared" si="1"/>
        <v>2016Estiércol semilíquido</v>
      </c>
      <c r="AI97" s="1167" t="str">
        <f t="shared" si="1"/>
        <v>2016Purín</v>
      </c>
      <c r="AJ97" s="1167" t="str">
        <f t="shared" si="1"/>
        <v>2017Estiércol sólido</v>
      </c>
      <c r="AK97" s="1167" t="str">
        <f t="shared" si="1"/>
        <v>2017Estiércol semilíquido</v>
      </c>
      <c r="AL97" s="1167" t="str">
        <f t="shared" si="1"/>
        <v>2017Purín</v>
      </c>
      <c r="AM97" s="1167" t="str">
        <f t="shared" si="1"/>
        <v>2018Estiércol sólido</v>
      </c>
      <c r="AN97" s="1167" t="str">
        <f t="shared" si="1"/>
        <v>2018Estiércol semilíquido</v>
      </c>
      <c r="AO97" s="1167" t="str">
        <f t="shared" si="1"/>
        <v>2018Purín</v>
      </c>
      <c r="AP97" s="1167" t="str">
        <f t="shared" si="1"/>
        <v>2019Estiércol sólido</v>
      </c>
      <c r="AQ97" s="1167" t="str">
        <f t="shared" si="1"/>
        <v>2019Estiércol semilíquido</v>
      </c>
      <c r="AR97" s="1167" t="str">
        <f t="shared" si="1"/>
        <v>2019Purín</v>
      </c>
      <c r="AS97" s="1167" t="str">
        <f t="shared" si="1"/>
        <v>2020Estiércol sólido</v>
      </c>
      <c r="AT97" s="1167" t="str">
        <f t="shared" si="1"/>
        <v>2020Estiércol semilíquido</v>
      </c>
      <c r="AU97" s="1167" t="str">
        <f t="shared" si="1"/>
        <v>2020Purín</v>
      </c>
      <c r="AV97" s="1167" t="str">
        <f t="shared" si="1"/>
        <v>2021Estiércol sólido</v>
      </c>
      <c r="AW97" s="1167" t="str">
        <f t="shared" si="1"/>
        <v>2021Estiércol semilíquido</v>
      </c>
      <c r="AX97" s="1167" t="str">
        <f t="shared" si="1"/>
        <v>2021Purín</v>
      </c>
      <c r="AY97" s="1167" t="str">
        <f t="shared" si="1"/>
        <v>2022Estiércol sólido</v>
      </c>
      <c r="AZ97" s="1167" t="str">
        <f t="shared" si="1"/>
        <v>2022Estiércol semilíquido</v>
      </c>
      <c r="BA97" s="1167" t="str">
        <f t="shared" si="1"/>
        <v>2022Purín</v>
      </c>
      <c r="BB97" s="1167" t="str">
        <f t="shared" si="1"/>
        <v>2023Estiércol sólido</v>
      </c>
      <c r="BC97" s="1167" t="str">
        <f t="shared" si="1"/>
        <v>2023Estiércol semilíquido</v>
      </c>
      <c r="BD97" s="1167" t="str">
        <f t="shared" si="1"/>
        <v>2023Purín</v>
      </c>
      <c r="BE97" s="1167" t="str">
        <f t="shared" si="1"/>
        <v>2024Estiércol sólido</v>
      </c>
      <c r="BF97" s="1167" t="str">
        <f t="shared" si="1"/>
        <v>2024Estiércol semilíquido</v>
      </c>
      <c r="BG97" s="1167" t="str">
        <f t="shared" si="1"/>
        <v>2024Purín</v>
      </c>
    </row>
    <row r="98" spans="1:59" ht="15.75" customHeight="1" x14ac:dyDescent="0.25">
      <c r="A98" s="867"/>
      <c r="C98" s="1165" t="s">
        <v>1290</v>
      </c>
      <c r="D98" s="1165" t="s">
        <v>1291</v>
      </c>
      <c r="E98" s="1167" t="str">
        <f>C98&amp;D98</f>
        <v>AvícolaALBACETE</v>
      </c>
      <c r="F98" s="1520">
        <v>2.69E-2</v>
      </c>
      <c r="G98" s="1521">
        <v>1.3599999999999999E-2</v>
      </c>
      <c r="H98" s="1520" t="s">
        <v>158</v>
      </c>
      <c r="I98" s="1520">
        <v>2.6800000000000001E-2</v>
      </c>
      <c r="J98" s="1520">
        <v>1.3599999999999999E-2</v>
      </c>
      <c r="K98" s="1520" t="s">
        <v>158</v>
      </c>
      <c r="L98" s="1522">
        <v>2.69E-2</v>
      </c>
      <c r="M98" s="1520">
        <v>1.3599999999999999E-2</v>
      </c>
      <c r="N98" s="1520" t="s">
        <v>158</v>
      </c>
      <c r="O98" s="1520">
        <v>2.69E-2</v>
      </c>
      <c r="P98" s="1520">
        <v>1.3599999999999999E-2</v>
      </c>
      <c r="Q98" s="1520" t="s">
        <v>158</v>
      </c>
      <c r="R98" s="1520">
        <v>2.5399999999999999E-2</v>
      </c>
      <c r="S98" s="1520">
        <v>1.29E-2</v>
      </c>
      <c r="T98" s="1520" t="s">
        <v>158</v>
      </c>
      <c r="U98" s="1520">
        <v>2.5399999999999999E-2</v>
      </c>
      <c r="V98" s="1520">
        <v>1.29E-2</v>
      </c>
      <c r="W98" s="1520" t="s">
        <v>158</v>
      </c>
      <c r="X98" s="1520">
        <v>2.5499999999999998E-2</v>
      </c>
      <c r="Y98" s="1520">
        <v>1.29E-2</v>
      </c>
      <c r="Z98" s="1520" t="s">
        <v>158</v>
      </c>
      <c r="AA98" s="1520">
        <v>2.5499999999999998E-2</v>
      </c>
      <c r="AB98" s="1520">
        <v>1.29E-2</v>
      </c>
      <c r="AC98" s="1520" t="s">
        <v>158</v>
      </c>
      <c r="AD98" s="1520">
        <v>2.5499999999999998E-2</v>
      </c>
      <c r="AE98" s="1520">
        <v>1.29E-2</v>
      </c>
      <c r="AF98" s="1520" t="s">
        <v>158</v>
      </c>
      <c r="AG98" s="1520">
        <v>2.4400000000000002E-2</v>
      </c>
      <c r="AH98" s="1520">
        <v>1.23E-2</v>
      </c>
      <c r="AI98" s="1520" t="s">
        <v>158</v>
      </c>
      <c r="AJ98" s="1520">
        <v>2.4400000000000002E-2</v>
      </c>
      <c r="AK98" s="1520">
        <v>1.23E-2</v>
      </c>
      <c r="AL98" s="1520" t="s">
        <v>158</v>
      </c>
      <c r="AM98" s="1520">
        <v>2.46E-2</v>
      </c>
      <c r="AN98" s="1520">
        <v>1.2500000000000001E-2</v>
      </c>
      <c r="AO98" s="1520" t="s">
        <v>158</v>
      </c>
      <c r="AP98" s="1520">
        <v>2.4400000000000002E-2</v>
      </c>
      <c r="AQ98" s="1520">
        <v>1.24E-2</v>
      </c>
      <c r="AR98" s="1520" t="s">
        <v>158</v>
      </c>
      <c r="AS98" s="1520">
        <v>2.4400000000000002E-2</v>
      </c>
      <c r="AT98" s="1520">
        <v>1.24E-2</v>
      </c>
      <c r="AU98" s="1520" t="s">
        <v>158</v>
      </c>
      <c r="AV98" s="1520">
        <v>2.4500000000000001E-2</v>
      </c>
      <c r="AW98" s="1520">
        <v>1.24E-2</v>
      </c>
      <c r="AX98" s="1520" t="s">
        <v>158</v>
      </c>
      <c r="AY98" s="1520">
        <v>2.4500000000000001E-2</v>
      </c>
      <c r="AZ98" s="1520">
        <v>1.24E-2</v>
      </c>
      <c r="BA98" s="1520" t="s">
        <v>158</v>
      </c>
      <c r="BB98" s="1522">
        <v>2.4500000000000001E-2</v>
      </c>
      <c r="BC98" s="1522">
        <v>1.24E-2</v>
      </c>
      <c r="BD98" s="1522" t="s">
        <v>158</v>
      </c>
      <c r="BE98" s="1164"/>
      <c r="BF98" s="1164"/>
      <c r="BG98" s="1164"/>
    </row>
    <row r="99" spans="1:59" ht="15.75" customHeight="1" x14ac:dyDescent="0.25">
      <c r="A99" s="867"/>
      <c r="C99" s="1165" t="s">
        <v>1290</v>
      </c>
      <c r="D99" s="1165" t="s">
        <v>1292</v>
      </c>
      <c r="E99" s="1167" t="str">
        <f t="shared" ref="E99:E162" si="2">C99&amp;D99</f>
        <v>AvícolaALICANTE/ALACANT</v>
      </c>
      <c r="F99" s="1520">
        <v>3.5700000000000003E-2</v>
      </c>
      <c r="G99" s="1521">
        <v>1.8100000000000002E-2</v>
      </c>
      <c r="H99" s="1520" t="s">
        <v>158</v>
      </c>
      <c r="I99" s="1520">
        <v>3.5200000000000002E-2</v>
      </c>
      <c r="J99" s="1520">
        <v>1.78E-2</v>
      </c>
      <c r="K99" s="1520" t="s">
        <v>158</v>
      </c>
      <c r="L99" s="1522">
        <v>3.5000000000000003E-2</v>
      </c>
      <c r="M99" s="1520">
        <v>1.77E-2</v>
      </c>
      <c r="N99" s="1520" t="s">
        <v>158</v>
      </c>
      <c r="O99" s="1520">
        <v>3.5400000000000001E-2</v>
      </c>
      <c r="P99" s="1520">
        <v>1.7999999999999999E-2</v>
      </c>
      <c r="Q99" s="1520" t="s">
        <v>158</v>
      </c>
      <c r="R99" s="1520">
        <v>3.4200000000000001E-2</v>
      </c>
      <c r="S99" s="1520">
        <v>1.7299999999999999E-2</v>
      </c>
      <c r="T99" s="1520" t="s">
        <v>158</v>
      </c>
      <c r="U99" s="1520">
        <v>3.3300000000000003E-2</v>
      </c>
      <c r="V99" s="1520">
        <v>1.6899999999999998E-2</v>
      </c>
      <c r="W99" s="1520" t="s">
        <v>158</v>
      </c>
      <c r="X99" s="1520">
        <v>3.27E-2</v>
      </c>
      <c r="Y99" s="1520">
        <v>1.66E-2</v>
      </c>
      <c r="Z99" s="1520" t="s">
        <v>158</v>
      </c>
      <c r="AA99" s="1520">
        <v>3.32E-2</v>
      </c>
      <c r="AB99" s="1520">
        <v>1.6799999999999999E-2</v>
      </c>
      <c r="AC99" s="1520" t="s">
        <v>158</v>
      </c>
      <c r="AD99" s="1520">
        <v>3.4000000000000002E-2</v>
      </c>
      <c r="AE99" s="1520">
        <v>1.72E-2</v>
      </c>
      <c r="AF99" s="1520" t="s">
        <v>158</v>
      </c>
      <c r="AG99" s="1520">
        <v>3.2800000000000003E-2</v>
      </c>
      <c r="AH99" s="1520">
        <v>1.66E-2</v>
      </c>
      <c r="AI99" s="1520" t="s">
        <v>158</v>
      </c>
      <c r="AJ99" s="1520">
        <v>3.2500000000000001E-2</v>
      </c>
      <c r="AK99" s="1520">
        <v>1.6500000000000001E-2</v>
      </c>
      <c r="AL99" s="1520" t="s">
        <v>158</v>
      </c>
      <c r="AM99" s="1520">
        <v>3.2800000000000003E-2</v>
      </c>
      <c r="AN99" s="1520">
        <v>1.66E-2</v>
      </c>
      <c r="AO99" s="1520" t="s">
        <v>158</v>
      </c>
      <c r="AP99" s="1520">
        <v>3.2599999999999997E-2</v>
      </c>
      <c r="AQ99" s="1520">
        <v>1.6500000000000001E-2</v>
      </c>
      <c r="AR99" s="1520" t="s">
        <v>158</v>
      </c>
      <c r="AS99" s="1520">
        <v>3.2099999999999997E-2</v>
      </c>
      <c r="AT99" s="1520">
        <v>1.6299999999999999E-2</v>
      </c>
      <c r="AU99" s="1520" t="s">
        <v>158</v>
      </c>
      <c r="AV99" s="1520">
        <v>3.44E-2</v>
      </c>
      <c r="AW99" s="1520">
        <v>1.7500000000000002E-2</v>
      </c>
      <c r="AX99" s="1520" t="s">
        <v>158</v>
      </c>
      <c r="AY99" s="1520">
        <v>3.4200000000000001E-2</v>
      </c>
      <c r="AZ99" s="1520">
        <v>1.7299999999999999E-2</v>
      </c>
      <c r="BA99" s="1520" t="s">
        <v>158</v>
      </c>
      <c r="BB99" s="1522">
        <v>3.3500000000000002E-2</v>
      </c>
      <c r="BC99" s="1522">
        <v>1.7000000000000001E-2</v>
      </c>
      <c r="BD99" s="1522" t="s">
        <v>158</v>
      </c>
      <c r="BE99" s="1164"/>
      <c r="BF99" s="1164"/>
      <c r="BG99" s="1164"/>
    </row>
    <row r="100" spans="1:59" ht="15.75" customHeight="1" x14ac:dyDescent="0.25">
      <c r="A100" s="867"/>
      <c r="C100" s="1165" t="s">
        <v>1290</v>
      </c>
      <c r="D100" s="1165" t="s">
        <v>1293</v>
      </c>
      <c r="E100" s="1167" t="str">
        <f t="shared" si="2"/>
        <v>AvícolaALMERÍA</v>
      </c>
      <c r="F100" s="1520">
        <v>2.9600000000000001E-2</v>
      </c>
      <c r="G100" s="1521">
        <v>1.4999999999999999E-2</v>
      </c>
      <c r="H100" s="1520" t="s">
        <v>158</v>
      </c>
      <c r="I100" s="1520">
        <v>2.9700000000000001E-2</v>
      </c>
      <c r="J100" s="1520">
        <v>1.5100000000000001E-2</v>
      </c>
      <c r="K100" s="1520" t="s">
        <v>158</v>
      </c>
      <c r="L100" s="1522">
        <v>2.9499999999999998E-2</v>
      </c>
      <c r="M100" s="1520">
        <v>1.4999999999999999E-2</v>
      </c>
      <c r="N100" s="1520" t="s">
        <v>158</v>
      </c>
      <c r="O100" s="1520">
        <v>2.8799999999999999E-2</v>
      </c>
      <c r="P100" s="1520">
        <v>1.46E-2</v>
      </c>
      <c r="Q100" s="1520" t="s">
        <v>158</v>
      </c>
      <c r="R100" s="1520">
        <v>2.7300000000000001E-2</v>
      </c>
      <c r="S100" s="1520">
        <v>1.38E-2</v>
      </c>
      <c r="T100" s="1520" t="s">
        <v>158</v>
      </c>
      <c r="U100" s="1520">
        <v>2.7099999999999999E-2</v>
      </c>
      <c r="V100" s="1520">
        <v>1.37E-2</v>
      </c>
      <c r="W100" s="1520" t="s">
        <v>158</v>
      </c>
      <c r="X100" s="1520">
        <v>2.6499999999999999E-2</v>
      </c>
      <c r="Y100" s="1520">
        <v>1.34E-2</v>
      </c>
      <c r="Z100" s="1520" t="s">
        <v>158</v>
      </c>
      <c r="AA100" s="1520">
        <v>2.69E-2</v>
      </c>
      <c r="AB100" s="1520">
        <v>1.3599999999999999E-2</v>
      </c>
      <c r="AC100" s="1520" t="s">
        <v>158</v>
      </c>
      <c r="AD100" s="1520">
        <v>2.6800000000000001E-2</v>
      </c>
      <c r="AE100" s="1520">
        <v>1.3599999999999999E-2</v>
      </c>
      <c r="AF100" s="1520" t="s">
        <v>158</v>
      </c>
      <c r="AG100" s="1520">
        <v>2.6100000000000002E-2</v>
      </c>
      <c r="AH100" s="1520">
        <v>1.32E-2</v>
      </c>
      <c r="AI100" s="1520" t="s">
        <v>158</v>
      </c>
      <c r="AJ100" s="1520">
        <v>2.69E-2</v>
      </c>
      <c r="AK100" s="1520">
        <v>1.3599999999999999E-2</v>
      </c>
      <c r="AL100" s="1520" t="s">
        <v>158</v>
      </c>
      <c r="AM100" s="1520">
        <v>2.7199999999999998E-2</v>
      </c>
      <c r="AN100" s="1520">
        <v>1.38E-2</v>
      </c>
      <c r="AO100" s="1520" t="s">
        <v>158</v>
      </c>
      <c r="AP100" s="1520">
        <v>2.6700000000000002E-2</v>
      </c>
      <c r="AQ100" s="1520">
        <v>1.35E-2</v>
      </c>
      <c r="AR100" s="1520" t="s">
        <v>158</v>
      </c>
      <c r="AS100" s="1520">
        <v>2.6499999999999999E-2</v>
      </c>
      <c r="AT100" s="1520">
        <v>1.35E-2</v>
      </c>
      <c r="AU100" s="1520" t="s">
        <v>158</v>
      </c>
      <c r="AV100" s="1520">
        <v>2.7099999999999999E-2</v>
      </c>
      <c r="AW100" s="1520">
        <v>1.37E-2</v>
      </c>
      <c r="AX100" s="1520" t="s">
        <v>158</v>
      </c>
      <c r="AY100" s="1520">
        <v>2.69E-2</v>
      </c>
      <c r="AZ100" s="1520">
        <v>1.3599999999999999E-2</v>
      </c>
      <c r="BA100" s="1520" t="s">
        <v>158</v>
      </c>
      <c r="BB100" s="1522">
        <v>2.6800000000000001E-2</v>
      </c>
      <c r="BC100" s="1522">
        <v>1.3599999999999999E-2</v>
      </c>
      <c r="BD100" s="1522" t="s">
        <v>158</v>
      </c>
      <c r="BE100" s="1164"/>
      <c r="BF100" s="1164"/>
      <c r="BG100" s="1164"/>
    </row>
    <row r="101" spans="1:59" ht="15.75" customHeight="1" x14ac:dyDescent="0.25">
      <c r="A101" s="867"/>
      <c r="C101" s="1165" t="s">
        <v>1290</v>
      </c>
      <c r="D101" s="1165" t="s">
        <v>1294</v>
      </c>
      <c r="E101" s="1167" t="str">
        <f t="shared" si="2"/>
        <v>AvícolaARABA/ÁLAVA</v>
      </c>
      <c r="F101" s="1520">
        <v>4.0599999999999997E-2</v>
      </c>
      <c r="G101" s="1521">
        <v>2.06E-2</v>
      </c>
      <c r="H101" s="1520" t="s">
        <v>158</v>
      </c>
      <c r="I101" s="1520">
        <v>4.0500000000000001E-2</v>
      </c>
      <c r="J101" s="1520">
        <v>2.0500000000000001E-2</v>
      </c>
      <c r="K101" s="1520" t="s">
        <v>158</v>
      </c>
      <c r="L101" s="1522">
        <v>0.04</v>
      </c>
      <c r="M101" s="1520">
        <v>2.0299999999999999E-2</v>
      </c>
      <c r="N101" s="1520" t="s">
        <v>158</v>
      </c>
      <c r="O101" s="1520">
        <v>4.0099999999999997E-2</v>
      </c>
      <c r="P101" s="1520">
        <v>2.0299999999999999E-2</v>
      </c>
      <c r="Q101" s="1520" t="s">
        <v>158</v>
      </c>
      <c r="R101" s="1520">
        <v>3.8399999999999997E-2</v>
      </c>
      <c r="S101" s="1520">
        <v>1.95E-2</v>
      </c>
      <c r="T101" s="1520" t="s">
        <v>158</v>
      </c>
      <c r="U101" s="1520">
        <v>3.8300000000000001E-2</v>
      </c>
      <c r="V101" s="1520">
        <v>1.9400000000000001E-2</v>
      </c>
      <c r="W101" s="1520" t="s">
        <v>158</v>
      </c>
      <c r="X101" s="1520">
        <v>3.85E-2</v>
      </c>
      <c r="Y101" s="1520">
        <v>1.95E-2</v>
      </c>
      <c r="Z101" s="1520" t="s">
        <v>158</v>
      </c>
      <c r="AA101" s="1520">
        <v>3.8399999999999997E-2</v>
      </c>
      <c r="AB101" s="1520">
        <v>1.95E-2</v>
      </c>
      <c r="AC101" s="1520" t="s">
        <v>158</v>
      </c>
      <c r="AD101" s="1520">
        <v>3.85E-2</v>
      </c>
      <c r="AE101" s="1520">
        <v>1.95E-2</v>
      </c>
      <c r="AF101" s="1520" t="s">
        <v>158</v>
      </c>
      <c r="AG101" s="1520">
        <v>3.73E-2</v>
      </c>
      <c r="AH101" s="1520">
        <v>1.89E-2</v>
      </c>
      <c r="AI101" s="1520" t="s">
        <v>158</v>
      </c>
      <c r="AJ101" s="1520">
        <v>3.73E-2</v>
      </c>
      <c r="AK101" s="1520">
        <v>1.89E-2</v>
      </c>
      <c r="AL101" s="1520" t="s">
        <v>158</v>
      </c>
      <c r="AM101" s="1520">
        <v>3.7400000000000003E-2</v>
      </c>
      <c r="AN101" s="1520">
        <v>1.89E-2</v>
      </c>
      <c r="AO101" s="1520" t="s">
        <v>158</v>
      </c>
      <c r="AP101" s="1520">
        <v>3.7400000000000003E-2</v>
      </c>
      <c r="AQ101" s="1520">
        <v>1.89E-2</v>
      </c>
      <c r="AR101" s="1520" t="s">
        <v>158</v>
      </c>
      <c r="AS101" s="1520">
        <v>3.7199999999999997E-2</v>
      </c>
      <c r="AT101" s="1520">
        <v>1.8800000000000001E-2</v>
      </c>
      <c r="AU101" s="1520" t="s">
        <v>158</v>
      </c>
      <c r="AV101" s="1520">
        <v>3.8399999999999997E-2</v>
      </c>
      <c r="AW101" s="1520">
        <v>1.95E-2</v>
      </c>
      <c r="AX101" s="1520" t="s">
        <v>158</v>
      </c>
      <c r="AY101" s="1520">
        <v>3.8600000000000002E-2</v>
      </c>
      <c r="AZ101" s="1520">
        <v>1.95E-2</v>
      </c>
      <c r="BA101" s="1520" t="s">
        <v>158</v>
      </c>
      <c r="BB101" s="1522">
        <v>3.8600000000000002E-2</v>
      </c>
      <c r="BC101" s="1522">
        <v>1.9599999999999999E-2</v>
      </c>
      <c r="BD101" s="1522" t="s">
        <v>158</v>
      </c>
      <c r="BE101" s="1164"/>
      <c r="BF101" s="1164"/>
      <c r="BG101" s="1164"/>
    </row>
    <row r="102" spans="1:59" ht="15.75" customHeight="1" x14ac:dyDescent="0.25">
      <c r="A102" s="867"/>
      <c r="C102" s="1165" t="s">
        <v>1290</v>
      </c>
      <c r="D102" s="1165" t="s">
        <v>1295</v>
      </c>
      <c r="E102" s="1167" t="str">
        <f t="shared" si="2"/>
        <v>AvícolaASTURIAS</v>
      </c>
      <c r="F102" s="1520">
        <v>4.2299999999999997E-2</v>
      </c>
      <c r="G102" s="1521">
        <v>2.1499999999999998E-2</v>
      </c>
      <c r="H102" s="1520" t="s">
        <v>158</v>
      </c>
      <c r="I102" s="1520">
        <v>4.2299999999999997E-2</v>
      </c>
      <c r="J102" s="1520">
        <v>2.1399999999999999E-2</v>
      </c>
      <c r="K102" s="1520" t="s">
        <v>158</v>
      </c>
      <c r="L102" s="1522">
        <v>4.2200000000000001E-2</v>
      </c>
      <c r="M102" s="1520">
        <v>2.1399999999999999E-2</v>
      </c>
      <c r="N102" s="1520" t="s">
        <v>158</v>
      </c>
      <c r="O102" s="1520">
        <v>4.2099999999999999E-2</v>
      </c>
      <c r="P102" s="1520">
        <v>2.1299999999999999E-2</v>
      </c>
      <c r="Q102" s="1520" t="s">
        <v>158</v>
      </c>
      <c r="R102" s="1520">
        <v>4.0399999999999998E-2</v>
      </c>
      <c r="S102" s="1520">
        <v>2.0500000000000001E-2</v>
      </c>
      <c r="T102" s="1520" t="s">
        <v>158</v>
      </c>
      <c r="U102" s="1520">
        <v>4.0300000000000002E-2</v>
      </c>
      <c r="V102" s="1520">
        <v>2.0400000000000001E-2</v>
      </c>
      <c r="W102" s="1520" t="s">
        <v>158</v>
      </c>
      <c r="X102" s="1520">
        <v>4.02E-2</v>
      </c>
      <c r="Y102" s="1520">
        <v>2.0400000000000001E-2</v>
      </c>
      <c r="Z102" s="1520" t="s">
        <v>158</v>
      </c>
      <c r="AA102" s="1520">
        <v>3.9899999999999998E-2</v>
      </c>
      <c r="AB102" s="1520">
        <v>2.0199999999999999E-2</v>
      </c>
      <c r="AC102" s="1520" t="s">
        <v>158</v>
      </c>
      <c r="AD102" s="1520">
        <v>3.9800000000000002E-2</v>
      </c>
      <c r="AE102" s="1520">
        <v>2.0199999999999999E-2</v>
      </c>
      <c r="AF102" s="1520" t="s">
        <v>158</v>
      </c>
      <c r="AG102" s="1520">
        <v>3.7999999999999999E-2</v>
      </c>
      <c r="AH102" s="1520">
        <v>1.9300000000000001E-2</v>
      </c>
      <c r="AI102" s="1520" t="s">
        <v>158</v>
      </c>
      <c r="AJ102" s="1520">
        <v>3.78E-2</v>
      </c>
      <c r="AK102" s="1520">
        <v>1.9199999999999998E-2</v>
      </c>
      <c r="AL102" s="1520" t="s">
        <v>158</v>
      </c>
      <c r="AM102" s="1520">
        <v>3.7499999999999999E-2</v>
      </c>
      <c r="AN102" s="1520">
        <v>1.9E-2</v>
      </c>
      <c r="AO102" s="1520" t="s">
        <v>158</v>
      </c>
      <c r="AP102" s="1520">
        <v>3.7999999999999999E-2</v>
      </c>
      <c r="AQ102" s="1520">
        <v>1.9199999999999998E-2</v>
      </c>
      <c r="AR102" s="1520" t="s">
        <v>158</v>
      </c>
      <c r="AS102" s="1520">
        <v>3.8100000000000002E-2</v>
      </c>
      <c r="AT102" s="1520">
        <v>1.9300000000000001E-2</v>
      </c>
      <c r="AU102" s="1520" t="s">
        <v>158</v>
      </c>
      <c r="AV102" s="1520">
        <v>3.9399999999999998E-2</v>
      </c>
      <c r="AW102" s="1520">
        <v>0.02</v>
      </c>
      <c r="AX102" s="1520" t="s">
        <v>158</v>
      </c>
      <c r="AY102" s="1520">
        <v>3.9399999999999998E-2</v>
      </c>
      <c r="AZ102" s="1520">
        <v>0.02</v>
      </c>
      <c r="BA102" s="1520" t="s">
        <v>158</v>
      </c>
      <c r="BB102" s="1522">
        <v>3.9399999999999998E-2</v>
      </c>
      <c r="BC102" s="1522">
        <v>0.02</v>
      </c>
      <c r="BD102" s="1522" t="s">
        <v>158</v>
      </c>
      <c r="BE102" s="1164"/>
      <c r="BF102" s="1164"/>
      <c r="BG102" s="1164"/>
    </row>
    <row r="103" spans="1:59" ht="15.75" customHeight="1" x14ac:dyDescent="0.25">
      <c r="A103" s="867"/>
      <c r="C103" s="1165" t="s">
        <v>1290</v>
      </c>
      <c r="D103" s="1165" t="s">
        <v>1296</v>
      </c>
      <c r="E103" s="1167" t="str">
        <f t="shared" si="2"/>
        <v>AvícolaÁVILA</v>
      </c>
      <c r="F103" s="1520">
        <v>3.1099999999999999E-2</v>
      </c>
      <c r="G103" s="1521">
        <v>1.5800000000000002E-2</v>
      </c>
      <c r="H103" s="1520" t="s">
        <v>158</v>
      </c>
      <c r="I103" s="1520">
        <v>3.09E-2</v>
      </c>
      <c r="J103" s="1520">
        <v>1.5699999999999999E-2</v>
      </c>
      <c r="K103" s="1520" t="s">
        <v>158</v>
      </c>
      <c r="L103" s="1522">
        <v>3.49E-2</v>
      </c>
      <c r="M103" s="1520">
        <v>1.77E-2</v>
      </c>
      <c r="N103" s="1520" t="s">
        <v>158</v>
      </c>
      <c r="O103" s="1520">
        <v>3.2500000000000001E-2</v>
      </c>
      <c r="P103" s="1520">
        <v>1.6500000000000001E-2</v>
      </c>
      <c r="Q103" s="1520" t="s">
        <v>158</v>
      </c>
      <c r="R103" s="1520">
        <v>3.09E-2</v>
      </c>
      <c r="S103" s="1520">
        <v>1.5699999999999999E-2</v>
      </c>
      <c r="T103" s="1520" t="s">
        <v>158</v>
      </c>
      <c r="U103" s="1520">
        <v>2.9499999999999998E-2</v>
      </c>
      <c r="V103" s="1520">
        <v>1.49E-2</v>
      </c>
      <c r="W103" s="1520" t="s">
        <v>158</v>
      </c>
      <c r="X103" s="1520">
        <v>2.8899999999999999E-2</v>
      </c>
      <c r="Y103" s="1520">
        <v>1.47E-2</v>
      </c>
      <c r="Z103" s="1520" t="s">
        <v>158</v>
      </c>
      <c r="AA103" s="1520">
        <v>2.8899999999999999E-2</v>
      </c>
      <c r="AB103" s="1520">
        <v>1.47E-2</v>
      </c>
      <c r="AC103" s="1520" t="s">
        <v>158</v>
      </c>
      <c r="AD103" s="1520">
        <v>2.9700000000000001E-2</v>
      </c>
      <c r="AE103" s="1520">
        <v>1.5100000000000001E-2</v>
      </c>
      <c r="AF103" s="1520" t="s">
        <v>158</v>
      </c>
      <c r="AG103" s="1520">
        <v>2.6800000000000001E-2</v>
      </c>
      <c r="AH103" s="1520">
        <v>1.3599999999999999E-2</v>
      </c>
      <c r="AI103" s="1520" t="s">
        <v>158</v>
      </c>
      <c r="AJ103" s="1520">
        <v>2.6499999999999999E-2</v>
      </c>
      <c r="AK103" s="1520">
        <v>1.34E-2</v>
      </c>
      <c r="AL103" s="1520" t="s">
        <v>158</v>
      </c>
      <c r="AM103" s="1520">
        <v>2.6700000000000002E-2</v>
      </c>
      <c r="AN103" s="1520">
        <v>1.35E-2</v>
      </c>
      <c r="AO103" s="1520" t="s">
        <v>158</v>
      </c>
      <c r="AP103" s="1520">
        <v>2.64E-2</v>
      </c>
      <c r="AQ103" s="1520">
        <v>1.34E-2</v>
      </c>
      <c r="AR103" s="1520" t="s">
        <v>158</v>
      </c>
      <c r="AS103" s="1520">
        <v>2.6800000000000001E-2</v>
      </c>
      <c r="AT103" s="1520">
        <v>1.3599999999999999E-2</v>
      </c>
      <c r="AU103" s="1520" t="s">
        <v>158</v>
      </c>
      <c r="AV103" s="1520">
        <v>2.6599999999999999E-2</v>
      </c>
      <c r="AW103" s="1520">
        <v>1.35E-2</v>
      </c>
      <c r="AX103" s="1520" t="s">
        <v>158</v>
      </c>
      <c r="AY103" s="1520">
        <v>2.69E-2</v>
      </c>
      <c r="AZ103" s="1520">
        <v>1.3599999999999999E-2</v>
      </c>
      <c r="BA103" s="1520" t="s">
        <v>158</v>
      </c>
      <c r="BB103" s="1522">
        <v>2.7400000000000001E-2</v>
      </c>
      <c r="BC103" s="1522">
        <v>1.3899999999999999E-2</v>
      </c>
      <c r="BD103" s="1522" t="s">
        <v>158</v>
      </c>
      <c r="BE103" s="1164"/>
      <c r="BF103" s="1164"/>
      <c r="BG103" s="1164"/>
    </row>
    <row r="104" spans="1:59" ht="15.75" customHeight="1" x14ac:dyDescent="0.25">
      <c r="A104" s="867"/>
      <c r="C104" s="1165" t="s">
        <v>1290</v>
      </c>
      <c r="D104" s="1165" t="s">
        <v>1297</v>
      </c>
      <c r="E104" s="1167" t="str">
        <f t="shared" si="2"/>
        <v>AvícolaBADAJOZ</v>
      </c>
      <c r="F104" s="1520">
        <v>3.3300000000000003E-2</v>
      </c>
      <c r="G104" s="1521">
        <v>1.6899999999999998E-2</v>
      </c>
      <c r="H104" s="1520" t="s">
        <v>158</v>
      </c>
      <c r="I104" s="1520">
        <v>3.3099999999999997E-2</v>
      </c>
      <c r="J104" s="1520">
        <v>1.6799999999999999E-2</v>
      </c>
      <c r="K104" s="1520" t="s">
        <v>158</v>
      </c>
      <c r="L104" s="1522">
        <v>3.3099999999999997E-2</v>
      </c>
      <c r="M104" s="1520">
        <v>1.6799999999999999E-2</v>
      </c>
      <c r="N104" s="1520" t="s">
        <v>158</v>
      </c>
      <c r="O104" s="1520">
        <v>3.32E-2</v>
      </c>
      <c r="P104" s="1520">
        <v>1.6799999999999999E-2</v>
      </c>
      <c r="Q104" s="1520" t="s">
        <v>158</v>
      </c>
      <c r="R104" s="1520">
        <v>3.1199999999999999E-2</v>
      </c>
      <c r="S104" s="1520">
        <v>1.5800000000000002E-2</v>
      </c>
      <c r="T104" s="1520" t="s">
        <v>158</v>
      </c>
      <c r="U104" s="1520">
        <v>3.0800000000000001E-2</v>
      </c>
      <c r="V104" s="1520">
        <v>1.5599999999999999E-2</v>
      </c>
      <c r="W104" s="1520" t="s">
        <v>158</v>
      </c>
      <c r="X104" s="1520">
        <v>3.1099999999999999E-2</v>
      </c>
      <c r="Y104" s="1520">
        <v>1.5800000000000002E-2</v>
      </c>
      <c r="Z104" s="1520" t="s">
        <v>158</v>
      </c>
      <c r="AA104" s="1520">
        <v>3.1199999999999999E-2</v>
      </c>
      <c r="AB104" s="1520">
        <v>1.5800000000000002E-2</v>
      </c>
      <c r="AC104" s="1520" t="s">
        <v>158</v>
      </c>
      <c r="AD104" s="1520">
        <v>3.1E-2</v>
      </c>
      <c r="AE104" s="1520">
        <v>1.5699999999999999E-2</v>
      </c>
      <c r="AF104" s="1520" t="s">
        <v>158</v>
      </c>
      <c r="AG104" s="1520">
        <v>2.7E-2</v>
      </c>
      <c r="AH104" s="1520">
        <v>1.37E-2</v>
      </c>
      <c r="AI104" s="1520" t="s">
        <v>158</v>
      </c>
      <c r="AJ104" s="1520">
        <v>2.7E-2</v>
      </c>
      <c r="AK104" s="1520">
        <v>1.37E-2</v>
      </c>
      <c r="AL104" s="1520" t="s">
        <v>158</v>
      </c>
      <c r="AM104" s="1520">
        <v>2.75E-2</v>
      </c>
      <c r="AN104" s="1520">
        <v>1.3899999999999999E-2</v>
      </c>
      <c r="AO104" s="1520" t="s">
        <v>158</v>
      </c>
      <c r="AP104" s="1520">
        <v>2.69E-2</v>
      </c>
      <c r="AQ104" s="1520">
        <v>1.3599999999999999E-2</v>
      </c>
      <c r="AR104" s="1520" t="s">
        <v>158</v>
      </c>
      <c r="AS104" s="1520">
        <v>2.6800000000000001E-2</v>
      </c>
      <c r="AT104" s="1520">
        <v>1.3599999999999999E-2</v>
      </c>
      <c r="AU104" s="1520" t="s">
        <v>158</v>
      </c>
      <c r="AV104" s="1520">
        <v>2.76E-2</v>
      </c>
      <c r="AW104" s="1520">
        <v>1.4E-2</v>
      </c>
      <c r="AX104" s="1520" t="s">
        <v>158</v>
      </c>
      <c r="AY104" s="1520">
        <v>2.7400000000000001E-2</v>
      </c>
      <c r="AZ104" s="1520">
        <v>1.3899999999999999E-2</v>
      </c>
      <c r="BA104" s="1520" t="s">
        <v>158</v>
      </c>
      <c r="BB104" s="1522">
        <v>2.7199999999999998E-2</v>
      </c>
      <c r="BC104" s="1522">
        <v>1.38E-2</v>
      </c>
      <c r="BD104" s="1522" t="s">
        <v>158</v>
      </c>
      <c r="BE104" s="1164"/>
      <c r="BF104" s="1164"/>
      <c r="BG104" s="1164"/>
    </row>
    <row r="105" spans="1:59" ht="15.75" customHeight="1" x14ac:dyDescent="0.25">
      <c r="A105" s="867"/>
      <c r="C105" s="1165" t="s">
        <v>1290</v>
      </c>
      <c r="D105" s="1165" t="s">
        <v>1298</v>
      </c>
      <c r="E105" s="1167" t="str">
        <f t="shared" si="2"/>
        <v>AvícolaBALEARS, ILLES</v>
      </c>
      <c r="F105" s="1520">
        <v>3.5799999999999998E-2</v>
      </c>
      <c r="G105" s="1521">
        <v>1.8100000000000002E-2</v>
      </c>
      <c r="H105" s="1520" t="s">
        <v>158</v>
      </c>
      <c r="I105" s="1520">
        <v>3.5499999999999997E-2</v>
      </c>
      <c r="J105" s="1520">
        <v>1.7999999999999999E-2</v>
      </c>
      <c r="K105" s="1520" t="s">
        <v>158</v>
      </c>
      <c r="L105" s="1522">
        <v>3.5700000000000003E-2</v>
      </c>
      <c r="M105" s="1520">
        <v>1.8100000000000002E-2</v>
      </c>
      <c r="N105" s="1520" t="s">
        <v>158</v>
      </c>
      <c r="O105" s="1520">
        <v>3.5700000000000003E-2</v>
      </c>
      <c r="P105" s="1520">
        <v>1.8100000000000002E-2</v>
      </c>
      <c r="Q105" s="1520" t="s">
        <v>158</v>
      </c>
      <c r="R105" s="1520">
        <v>3.3700000000000001E-2</v>
      </c>
      <c r="S105" s="1520">
        <v>1.7100000000000001E-2</v>
      </c>
      <c r="T105" s="1520" t="s">
        <v>158</v>
      </c>
      <c r="U105" s="1520">
        <v>3.3399999999999999E-2</v>
      </c>
      <c r="V105" s="1520">
        <v>1.6899999999999998E-2</v>
      </c>
      <c r="W105" s="1520" t="s">
        <v>158</v>
      </c>
      <c r="X105" s="1520">
        <v>3.3500000000000002E-2</v>
      </c>
      <c r="Y105" s="1520">
        <v>1.7000000000000001E-2</v>
      </c>
      <c r="Z105" s="1520" t="s">
        <v>158</v>
      </c>
      <c r="AA105" s="1520">
        <v>3.1899999999999998E-2</v>
      </c>
      <c r="AB105" s="1520">
        <v>1.6199999999999999E-2</v>
      </c>
      <c r="AC105" s="1520" t="s">
        <v>158</v>
      </c>
      <c r="AD105" s="1520">
        <v>3.1899999999999998E-2</v>
      </c>
      <c r="AE105" s="1520">
        <v>1.6199999999999999E-2</v>
      </c>
      <c r="AF105" s="1520" t="s">
        <v>158</v>
      </c>
      <c r="AG105" s="1520">
        <v>3.2399999999999998E-2</v>
      </c>
      <c r="AH105" s="1520">
        <v>1.6400000000000001E-2</v>
      </c>
      <c r="AI105" s="1520" t="s">
        <v>158</v>
      </c>
      <c r="AJ105" s="1520">
        <v>3.2300000000000002E-2</v>
      </c>
      <c r="AK105" s="1520">
        <v>1.6400000000000001E-2</v>
      </c>
      <c r="AL105" s="1520" t="s">
        <v>158</v>
      </c>
      <c r="AM105" s="1520">
        <v>3.2099999999999997E-2</v>
      </c>
      <c r="AN105" s="1520">
        <v>1.6299999999999999E-2</v>
      </c>
      <c r="AO105" s="1520" t="s">
        <v>158</v>
      </c>
      <c r="AP105" s="1520">
        <v>3.3399999999999999E-2</v>
      </c>
      <c r="AQ105" s="1520">
        <v>1.6899999999999998E-2</v>
      </c>
      <c r="AR105" s="1520" t="s">
        <v>158</v>
      </c>
      <c r="AS105" s="1520">
        <v>3.32E-2</v>
      </c>
      <c r="AT105" s="1520">
        <v>1.6799999999999999E-2</v>
      </c>
      <c r="AU105" s="1520" t="s">
        <v>158</v>
      </c>
      <c r="AV105" s="1520">
        <v>3.9699999999999999E-2</v>
      </c>
      <c r="AW105" s="1520">
        <v>2.01E-2</v>
      </c>
      <c r="AX105" s="1520" t="s">
        <v>158</v>
      </c>
      <c r="AY105" s="1520">
        <v>4.0099999999999997E-2</v>
      </c>
      <c r="AZ105" s="1520">
        <v>2.0299999999999999E-2</v>
      </c>
      <c r="BA105" s="1520" t="s">
        <v>158</v>
      </c>
      <c r="BB105" s="1522">
        <v>4.0099999999999997E-2</v>
      </c>
      <c r="BC105" s="1522">
        <v>2.0299999999999999E-2</v>
      </c>
      <c r="BD105" s="1522" t="s">
        <v>158</v>
      </c>
      <c r="BE105" s="1164"/>
      <c r="BF105" s="1164"/>
      <c r="BG105" s="1164"/>
    </row>
    <row r="106" spans="1:59" ht="15.75" customHeight="1" x14ac:dyDescent="0.25">
      <c r="A106" s="867"/>
      <c r="B106" s="491"/>
      <c r="C106" s="1165" t="s">
        <v>1290</v>
      </c>
      <c r="D106" s="1165" t="s">
        <v>1299</v>
      </c>
      <c r="E106" s="1167" t="str">
        <f t="shared" si="2"/>
        <v>AvícolaBARCELONA</v>
      </c>
      <c r="F106" s="1520">
        <v>3.32E-2</v>
      </c>
      <c r="G106" s="1521">
        <v>1.6899999999999998E-2</v>
      </c>
      <c r="H106" s="1520" t="s">
        <v>158</v>
      </c>
      <c r="I106" s="1520">
        <v>3.2800000000000003E-2</v>
      </c>
      <c r="J106" s="1520">
        <v>1.66E-2</v>
      </c>
      <c r="K106" s="1520" t="s">
        <v>158</v>
      </c>
      <c r="L106" s="1522">
        <v>3.2500000000000001E-2</v>
      </c>
      <c r="M106" s="1520">
        <v>1.6500000000000001E-2</v>
      </c>
      <c r="N106" s="1520" t="s">
        <v>158</v>
      </c>
      <c r="O106" s="1520">
        <v>3.1399999999999997E-2</v>
      </c>
      <c r="P106" s="1520">
        <v>1.5900000000000001E-2</v>
      </c>
      <c r="Q106" s="1520" t="s">
        <v>158</v>
      </c>
      <c r="R106" s="1520">
        <v>3.0099999999999998E-2</v>
      </c>
      <c r="S106" s="1520">
        <v>1.5299999999999999E-2</v>
      </c>
      <c r="T106" s="1520" t="s">
        <v>158</v>
      </c>
      <c r="U106" s="1520">
        <v>2.9000000000000001E-2</v>
      </c>
      <c r="V106" s="1520">
        <v>1.47E-2</v>
      </c>
      <c r="W106" s="1520" t="s">
        <v>158</v>
      </c>
      <c r="X106" s="1520">
        <v>2.86E-2</v>
      </c>
      <c r="Y106" s="1520">
        <v>1.4500000000000001E-2</v>
      </c>
      <c r="Z106" s="1520" t="s">
        <v>158</v>
      </c>
      <c r="AA106" s="1520">
        <v>2.8299999999999999E-2</v>
      </c>
      <c r="AB106" s="1520">
        <v>1.43E-2</v>
      </c>
      <c r="AC106" s="1520" t="s">
        <v>158</v>
      </c>
      <c r="AD106" s="1520">
        <v>2.86E-2</v>
      </c>
      <c r="AE106" s="1520">
        <v>1.4500000000000001E-2</v>
      </c>
      <c r="AF106" s="1520" t="s">
        <v>158</v>
      </c>
      <c r="AG106" s="1520">
        <v>2.8000000000000001E-2</v>
      </c>
      <c r="AH106" s="1520">
        <v>1.4200000000000001E-2</v>
      </c>
      <c r="AI106" s="1520" t="s">
        <v>158</v>
      </c>
      <c r="AJ106" s="1520">
        <v>2.7900000000000001E-2</v>
      </c>
      <c r="AK106" s="1520">
        <v>1.41E-2</v>
      </c>
      <c r="AL106" s="1520" t="s">
        <v>158</v>
      </c>
      <c r="AM106" s="1520">
        <v>2.81E-2</v>
      </c>
      <c r="AN106" s="1520">
        <v>1.4200000000000001E-2</v>
      </c>
      <c r="AO106" s="1520" t="s">
        <v>158</v>
      </c>
      <c r="AP106" s="1520">
        <v>2.7900000000000001E-2</v>
      </c>
      <c r="AQ106" s="1520">
        <v>1.41E-2</v>
      </c>
      <c r="AR106" s="1520" t="s">
        <v>158</v>
      </c>
      <c r="AS106" s="1520">
        <v>2.7699999999999999E-2</v>
      </c>
      <c r="AT106" s="1520">
        <v>1.41E-2</v>
      </c>
      <c r="AU106" s="1520" t="s">
        <v>158</v>
      </c>
      <c r="AV106" s="1520">
        <v>2.8500000000000001E-2</v>
      </c>
      <c r="AW106" s="1520">
        <v>1.4500000000000001E-2</v>
      </c>
      <c r="AX106" s="1520" t="s">
        <v>158</v>
      </c>
      <c r="AY106" s="1520">
        <v>2.8899999999999999E-2</v>
      </c>
      <c r="AZ106" s="1520">
        <v>1.47E-2</v>
      </c>
      <c r="BA106" s="1520" t="s">
        <v>158</v>
      </c>
      <c r="BB106" s="1522">
        <v>2.9000000000000001E-2</v>
      </c>
      <c r="BC106" s="1522">
        <v>1.47E-2</v>
      </c>
      <c r="BD106" s="1522" t="s">
        <v>158</v>
      </c>
      <c r="BE106" s="1164"/>
      <c r="BF106" s="1164"/>
      <c r="BG106" s="1164"/>
    </row>
    <row r="107" spans="1:59" ht="15.75" customHeight="1" x14ac:dyDescent="0.25">
      <c r="C107" s="1165" t="s">
        <v>1290</v>
      </c>
      <c r="D107" s="1165" t="s">
        <v>1300</v>
      </c>
      <c r="E107" s="1167" t="str">
        <f t="shared" si="2"/>
        <v>AvícolaBIZKAIA</v>
      </c>
      <c r="F107" s="1520">
        <v>4.2299999999999997E-2</v>
      </c>
      <c r="G107" s="1521">
        <v>2.1499999999999998E-2</v>
      </c>
      <c r="H107" s="1520" t="s">
        <v>158</v>
      </c>
      <c r="I107" s="1520">
        <v>4.2299999999999997E-2</v>
      </c>
      <c r="J107" s="1520">
        <v>2.1499999999999998E-2</v>
      </c>
      <c r="K107" s="1520" t="s">
        <v>158</v>
      </c>
      <c r="L107" s="1522">
        <v>4.2299999999999997E-2</v>
      </c>
      <c r="M107" s="1520">
        <v>2.1499999999999998E-2</v>
      </c>
      <c r="N107" s="1520" t="s">
        <v>158</v>
      </c>
      <c r="O107" s="1520">
        <v>4.2299999999999997E-2</v>
      </c>
      <c r="P107" s="1520">
        <v>2.1499999999999998E-2</v>
      </c>
      <c r="Q107" s="1520" t="s">
        <v>158</v>
      </c>
      <c r="R107" s="1520">
        <v>4.0599999999999997E-2</v>
      </c>
      <c r="S107" s="1520">
        <v>2.06E-2</v>
      </c>
      <c r="T107" s="1520" t="s">
        <v>158</v>
      </c>
      <c r="U107" s="1520">
        <v>4.07E-2</v>
      </c>
      <c r="V107" s="1520">
        <v>2.06E-2</v>
      </c>
      <c r="W107" s="1520" t="s">
        <v>158</v>
      </c>
      <c r="X107" s="1520">
        <v>4.07E-2</v>
      </c>
      <c r="Y107" s="1520">
        <v>2.07E-2</v>
      </c>
      <c r="Z107" s="1520" t="s">
        <v>158</v>
      </c>
      <c r="AA107" s="1520">
        <v>4.0800000000000003E-2</v>
      </c>
      <c r="AB107" s="1520">
        <v>2.07E-2</v>
      </c>
      <c r="AC107" s="1520" t="s">
        <v>158</v>
      </c>
      <c r="AD107" s="1520">
        <v>4.07E-2</v>
      </c>
      <c r="AE107" s="1520">
        <v>2.06E-2</v>
      </c>
      <c r="AF107" s="1520" t="s">
        <v>158</v>
      </c>
      <c r="AG107" s="1520">
        <v>3.6499999999999998E-2</v>
      </c>
      <c r="AH107" s="1520">
        <v>1.8499999999999999E-2</v>
      </c>
      <c r="AI107" s="1520" t="s">
        <v>158</v>
      </c>
      <c r="AJ107" s="1520">
        <v>3.6499999999999998E-2</v>
      </c>
      <c r="AK107" s="1520">
        <v>1.8499999999999999E-2</v>
      </c>
      <c r="AL107" s="1520" t="s">
        <v>158</v>
      </c>
      <c r="AM107" s="1520">
        <v>3.6299999999999999E-2</v>
      </c>
      <c r="AN107" s="1520">
        <v>1.84E-2</v>
      </c>
      <c r="AO107" s="1520" t="s">
        <v>158</v>
      </c>
      <c r="AP107" s="1520">
        <v>3.6499999999999998E-2</v>
      </c>
      <c r="AQ107" s="1520">
        <v>1.8499999999999999E-2</v>
      </c>
      <c r="AR107" s="1520" t="s">
        <v>158</v>
      </c>
      <c r="AS107" s="1520">
        <v>3.6400000000000002E-2</v>
      </c>
      <c r="AT107" s="1520">
        <v>1.8499999999999999E-2</v>
      </c>
      <c r="AU107" s="1520" t="s">
        <v>158</v>
      </c>
      <c r="AV107" s="1520">
        <v>3.78E-2</v>
      </c>
      <c r="AW107" s="1520">
        <v>1.9199999999999998E-2</v>
      </c>
      <c r="AX107" s="1520" t="s">
        <v>158</v>
      </c>
      <c r="AY107" s="1520">
        <v>3.7999999999999999E-2</v>
      </c>
      <c r="AZ107" s="1520">
        <v>1.9300000000000001E-2</v>
      </c>
      <c r="BA107" s="1520" t="s">
        <v>158</v>
      </c>
      <c r="BB107" s="1522">
        <v>3.7900000000000003E-2</v>
      </c>
      <c r="BC107" s="1522">
        <v>1.9199999999999998E-2</v>
      </c>
      <c r="BD107" s="1522" t="s">
        <v>158</v>
      </c>
      <c r="BE107" s="1164"/>
      <c r="BF107" s="1164"/>
      <c r="BG107" s="1164"/>
    </row>
    <row r="108" spans="1:59" ht="15.75" customHeight="1" x14ac:dyDescent="0.25">
      <c r="C108" s="1165" t="s">
        <v>1290</v>
      </c>
      <c r="D108" s="1165" t="s">
        <v>1301</v>
      </c>
      <c r="E108" s="1167" t="str">
        <f t="shared" si="2"/>
        <v>AvícolaBURGOS</v>
      </c>
      <c r="F108" s="1520">
        <v>3.3500000000000002E-2</v>
      </c>
      <c r="G108" s="1521">
        <v>1.7000000000000001E-2</v>
      </c>
      <c r="H108" s="1520" t="s">
        <v>158</v>
      </c>
      <c r="I108" s="1520">
        <v>3.3300000000000003E-2</v>
      </c>
      <c r="J108" s="1520">
        <v>1.6899999999999998E-2</v>
      </c>
      <c r="K108" s="1520" t="s">
        <v>158</v>
      </c>
      <c r="L108" s="1522">
        <v>3.3700000000000001E-2</v>
      </c>
      <c r="M108" s="1520">
        <v>1.7100000000000001E-2</v>
      </c>
      <c r="N108" s="1520" t="s">
        <v>158</v>
      </c>
      <c r="O108" s="1520">
        <v>3.3799999999999997E-2</v>
      </c>
      <c r="P108" s="1520">
        <v>1.7100000000000001E-2</v>
      </c>
      <c r="Q108" s="1520" t="s">
        <v>158</v>
      </c>
      <c r="R108" s="1520">
        <v>3.2199999999999999E-2</v>
      </c>
      <c r="S108" s="1520">
        <v>1.6299999999999999E-2</v>
      </c>
      <c r="T108" s="1520" t="s">
        <v>158</v>
      </c>
      <c r="U108" s="1520">
        <v>3.1899999999999998E-2</v>
      </c>
      <c r="V108" s="1520">
        <v>1.6199999999999999E-2</v>
      </c>
      <c r="W108" s="1520" t="s">
        <v>158</v>
      </c>
      <c r="X108" s="1520">
        <v>3.0800000000000001E-2</v>
      </c>
      <c r="Y108" s="1520">
        <v>1.5599999999999999E-2</v>
      </c>
      <c r="Z108" s="1520" t="s">
        <v>158</v>
      </c>
      <c r="AA108" s="1520">
        <v>3.1600000000000003E-2</v>
      </c>
      <c r="AB108" s="1520">
        <v>1.6E-2</v>
      </c>
      <c r="AC108" s="1520" t="s">
        <v>158</v>
      </c>
      <c r="AD108" s="1520">
        <v>3.15E-2</v>
      </c>
      <c r="AE108" s="1520">
        <v>1.6E-2</v>
      </c>
      <c r="AF108" s="1520" t="s">
        <v>158</v>
      </c>
      <c r="AG108" s="1520">
        <v>2.93E-2</v>
      </c>
      <c r="AH108" s="1520">
        <v>1.4800000000000001E-2</v>
      </c>
      <c r="AI108" s="1520" t="s">
        <v>158</v>
      </c>
      <c r="AJ108" s="1520">
        <v>2.8799999999999999E-2</v>
      </c>
      <c r="AK108" s="1520">
        <v>1.46E-2</v>
      </c>
      <c r="AL108" s="1520" t="s">
        <v>158</v>
      </c>
      <c r="AM108" s="1520">
        <v>2.8899999999999999E-2</v>
      </c>
      <c r="AN108" s="1520">
        <v>1.46E-2</v>
      </c>
      <c r="AO108" s="1520" t="s">
        <v>158</v>
      </c>
      <c r="AP108" s="1520">
        <v>2.87E-2</v>
      </c>
      <c r="AQ108" s="1520">
        <v>1.46E-2</v>
      </c>
      <c r="AR108" s="1520" t="s">
        <v>158</v>
      </c>
      <c r="AS108" s="1520">
        <v>2.8500000000000001E-2</v>
      </c>
      <c r="AT108" s="1520">
        <v>1.4500000000000001E-2</v>
      </c>
      <c r="AU108" s="1520" t="s">
        <v>158</v>
      </c>
      <c r="AV108" s="1520">
        <v>2.9600000000000001E-2</v>
      </c>
      <c r="AW108" s="1520">
        <v>1.4999999999999999E-2</v>
      </c>
      <c r="AX108" s="1520" t="s">
        <v>158</v>
      </c>
      <c r="AY108" s="1520">
        <v>2.9700000000000001E-2</v>
      </c>
      <c r="AZ108" s="1520">
        <v>1.5100000000000001E-2</v>
      </c>
      <c r="BA108" s="1520" t="s">
        <v>158</v>
      </c>
      <c r="BB108" s="1522">
        <v>2.9600000000000001E-2</v>
      </c>
      <c r="BC108" s="1522">
        <v>1.4999999999999999E-2</v>
      </c>
      <c r="BD108" s="1522" t="s">
        <v>158</v>
      </c>
      <c r="BE108" s="1164"/>
      <c r="BF108" s="1164"/>
      <c r="BG108" s="1164"/>
    </row>
    <row r="109" spans="1:59" ht="15.75" customHeight="1" x14ac:dyDescent="0.25">
      <c r="C109" s="1165" t="s">
        <v>1290</v>
      </c>
      <c r="D109" s="1165" t="s">
        <v>1302</v>
      </c>
      <c r="E109" s="1167" t="str">
        <f t="shared" si="2"/>
        <v>AvícolaCÁCERES</v>
      </c>
      <c r="F109" s="1520">
        <v>2.7699999999999999E-2</v>
      </c>
      <c r="G109" s="1521">
        <v>1.41E-2</v>
      </c>
      <c r="H109" s="1520" t="s">
        <v>158</v>
      </c>
      <c r="I109" s="1520">
        <v>2.76E-2</v>
      </c>
      <c r="J109" s="1520">
        <v>1.4E-2</v>
      </c>
      <c r="K109" s="1520" t="s">
        <v>158</v>
      </c>
      <c r="L109" s="1522">
        <v>2.7199999999999998E-2</v>
      </c>
      <c r="M109" s="1520">
        <v>1.38E-2</v>
      </c>
      <c r="N109" s="1520" t="s">
        <v>158</v>
      </c>
      <c r="O109" s="1520">
        <v>2.7199999999999998E-2</v>
      </c>
      <c r="P109" s="1520">
        <v>1.38E-2</v>
      </c>
      <c r="Q109" s="1520" t="s">
        <v>158</v>
      </c>
      <c r="R109" s="1520">
        <v>2.5700000000000001E-2</v>
      </c>
      <c r="S109" s="1520">
        <v>1.2999999999999999E-2</v>
      </c>
      <c r="T109" s="1520" t="s">
        <v>158</v>
      </c>
      <c r="U109" s="1520">
        <v>2.5600000000000001E-2</v>
      </c>
      <c r="V109" s="1520">
        <v>1.2999999999999999E-2</v>
      </c>
      <c r="W109" s="1520" t="s">
        <v>158</v>
      </c>
      <c r="X109" s="1520">
        <v>2.5499999999999998E-2</v>
      </c>
      <c r="Y109" s="1520">
        <v>1.29E-2</v>
      </c>
      <c r="Z109" s="1520" t="s">
        <v>158</v>
      </c>
      <c r="AA109" s="1520">
        <v>2.5499999999999998E-2</v>
      </c>
      <c r="AB109" s="1520">
        <v>1.29E-2</v>
      </c>
      <c r="AC109" s="1520" t="s">
        <v>158</v>
      </c>
      <c r="AD109" s="1520">
        <v>2.5499999999999998E-2</v>
      </c>
      <c r="AE109" s="1520">
        <v>1.29E-2</v>
      </c>
      <c r="AF109" s="1520" t="s">
        <v>158</v>
      </c>
      <c r="AG109" s="1520">
        <v>2.4199999999999999E-2</v>
      </c>
      <c r="AH109" s="1520">
        <v>1.23E-2</v>
      </c>
      <c r="AI109" s="1520" t="s">
        <v>158</v>
      </c>
      <c r="AJ109" s="1520">
        <v>2.4199999999999999E-2</v>
      </c>
      <c r="AK109" s="1520">
        <v>1.23E-2</v>
      </c>
      <c r="AL109" s="1520" t="s">
        <v>158</v>
      </c>
      <c r="AM109" s="1520">
        <v>2.4199999999999999E-2</v>
      </c>
      <c r="AN109" s="1520">
        <v>1.23E-2</v>
      </c>
      <c r="AO109" s="1520" t="s">
        <v>158</v>
      </c>
      <c r="AP109" s="1520">
        <v>2.4199999999999999E-2</v>
      </c>
      <c r="AQ109" s="1520">
        <v>1.23E-2</v>
      </c>
      <c r="AR109" s="1520" t="s">
        <v>158</v>
      </c>
      <c r="AS109" s="1520">
        <v>2.4199999999999999E-2</v>
      </c>
      <c r="AT109" s="1520">
        <v>1.23E-2</v>
      </c>
      <c r="AU109" s="1520" t="s">
        <v>158</v>
      </c>
      <c r="AV109" s="1520">
        <v>2.4199999999999999E-2</v>
      </c>
      <c r="AW109" s="1520">
        <v>1.23E-2</v>
      </c>
      <c r="AX109" s="1520" t="s">
        <v>158</v>
      </c>
      <c r="AY109" s="1520">
        <v>2.4199999999999999E-2</v>
      </c>
      <c r="AZ109" s="1520">
        <v>1.23E-2</v>
      </c>
      <c r="BA109" s="1520" t="s">
        <v>158</v>
      </c>
      <c r="BB109" s="1522">
        <v>2.4199999999999999E-2</v>
      </c>
      <c r="BC109" s="1522">
        <v>1.23E-2</v>
      </c>
      <c r="BD109" s="1522" t="s">
        <v>158</v>
      </c>
      <c r="BE109" s="1164"/>
      <c r="BF109" s="1164"/>
      <c r="BG109" s="1164"/>
    </row>
    <row r="110" spans="1:59" ht="15.75" customHeight="1" x14ac:dyDescent="0.25">
      <c r="C110" s="1165" t="s">
        <v>1290</v>
      </c>
      <c r="D110" s="1165" t="s">
        <v>1303</v>
      </c>
      <c r="E110" s="1167" t="str">
        <f t="shared" si="2"/>
        <v>AvícolaCÁDIZ</v>
      </c>
      <c r="F110" s="1520">
        <v>4.1300000000000003E-2</v>
      </c>
      <c r="G110" s="1521">
        <v>2.1000000000000001E-2</v>
      </c>
      <c r="H110" s="1520" t="s">
        <v>158</v>
      </c>
      <c r="I110" s="1520">
        <v>4.1300000000000003E-2</v>
      </c>
      <c r="J110" s="1520">
        <v>2.0899999999999998E-2</v>
      </c>
      <c r="K110" s="1520" t="s">
        <v>158</v>
      </c>
      <c r="L110" s="1522">
        <v>4.1200000000000001E-2</v>
      </c>
      <c r="M110" s="1520">
        <v>2.0899999999999998E-2</v>
      </c>
      <c r="N110" s="1520" t="s">
        <v>158</v>
      </c>
      <c r="O110" s="1520">
        <v>4.1300000000000003E-2</v>
      </c>
      <c r="P110" s="1520">
        <v>2.0899999999999998E-2</v>
      </c>
      <c r="Q110" s="1520" t="s">
        <v>158</v>
      </c>
      <c r="R110" s="1520">
        <v>3.9600000000000003E-2</v>
      </c>
      <c r="S110" s="1520">
        <v>2.01E-2</v>
      </c>
      <c r="T110" s="1520" t="s">
        <v>158</v>
      </c>
      <c r="U110" s="1520">
        <v>3.9600000000000003E-2</v>
      </c>
      <c r="V110" s="1520">
        <v>2.01E-2</v>
      </c>
      <c r="W110" s="1520" t="s">
        <v>158</v>
      </c>
      <c r="X110" s="1520">
        <v>3.95E-2</v>
      </c>
      <c r="Y110" s="1520">
        <v>0.02</v>
      </c>
      <c r="Z110" s="1520" t="s">
        <v>158</v>
      </c>
      <c r="AA110" s="1520">
        <v>3.95E-2</v>
      </c>
      <c r="AB110" s="1520">
        <v>0.02</v>
      </c>
      <c r="AC110" s="1520" t="s">
        <v>158</v>
      </c>
      <c r="AD110" s="1520">
        <v>3.95E-2</v>
      </c>
      <c r="AE110" s="1520">
        <v>0.02</v>
      </c>
      <c r="AF110" s="1520" t="s">
        <v>158</v>
      </c>
      <c r="AG110" s="1520">
        <v>3.73E-2</v>
      </c>
      <c r="AH110" s="1520">
        <v>1.89E-2</v>
      </c>
      <c r="AI110" s="1520" t="s">
        <v>158</v>
      </c>
      <c r="AJ110" s="1520">
        <v>3.5299999999999998E-2</v>
      </c>
      <c r="AK110" s="1520">
        <v>1.7899999999999999E-2</v>
      </c>
      <c r="AL110" s="1520" t="s">
        <v>158</v>
      </c>
      <c r="AM110" s="1520">
        <v>3.5200000000000002E-2</v>
      </c>
      <c r="AN110" s="1520">
        <v>1.78E-2</v>
      </c>
      <c r="AO110" s="1520" t="s">
        <v>158</v>
      </c>
      <c r="AP110" s="1520">
        <v>3.4700000000000002E-2</v>
      </c>
      <c r="AQ110" s="1520">
        <v>1.7600000000000001E-2</v>
      </c>
      <c r="AR110" s="1520" t="s">
        <v>158</v>
      </c>
      <c r="AS110" s="1520">
        <v>3.5000000000000003E-2</v>
      </c>
      <c r="AT110" s="1520">
        <v>1.77E-2</v>
      </c>
      <c r="AU110" s="1520" t="s">
        <v>158</v>
      </c>
      <c r="AV110" s="1520">
        <v>3.3000000000000002E-2</v>
      </c>
      <c r="AW110" s="1520">
        <v>1.67E-2</v>
      </c>
      <c r="AX110" s="1520" t="s">
        <v>158</v>
      </c>
      <c r="AY110" s="1520">
        <v>3.1699999999999999E-2</v>
      </c>
      <c r="AZ110" s="1520">
        <v>1.61E-2</v>
      </c>
      <c r="BA110" s="1520" t="s">
        <v>158</v>
      </c>
      <c r="BB110" s="1522">
        <v>3.2099999999999997E-2</v>
      </c>
      <c r="BC110" s="1522">
        <v>1.6299999999999999E-2</v>
      </c>
      <c r="BD110" s="1522" t="s">
        <v>158</v>
      </c>
      <c r="BE110" s="1164"/>
      <c r="BF110" s="1164"/>
      <c r="BG110" s="1164"/>
    </row>
    <row r="111" spans="1:59" ht="15.75" customHeight="1" x14ac:dyDescent="0.25">
      <c r="C111" s="1165" t="s">
        <v>1290</v>
      </c>
      <c r="D111" s="1165" t="s">
        <v>1304</v>
      </c>
      <c r="E111" s="1167" t="str">
        <f t="shared" si="2"/>
        <v>AvícolaCANTABRIA</v>
      </c>
      <c r="F111" s="1520">
        <v>4.2999999999999997E-2</v>
      </c>
      <c r="G111" s="1521">
        <v>2.18E-2</v>
      </c>
      <c r="H111" s="1520" t="s">
        <v>158</v>
      </c>
      <c r="I111" s="1520">
        <v>4.2999999999999997E-2</v>
      </c>
      <c r="J111" s="1520">
        <v>2.18E-2</v>
      </c>
      <c r="K111" s="1520" t="s">
        <v>158</v>
      </c>
      <c r="L111" s="1522">
        <v>4.2200000000000001E-2</v>
      </c>
      <c r="M111" s="1520">
        <v>2.1399999999999999E-2</v>
      </c>
      <c r="N111" s="1520" t="s">
        <v>158</v>
      </c>
      <c r="O111" s="1520">
        <v>4.2099999999999999E-2</v>
      </c>
      <c r="P111" s="1520">
        <v>2.1299999999999999E-2</v>
      </c>
      <c r="Q111" s="1520" t="s">
        <v>158</v>
      </c>
      <c r="R111" s="1520">
        <v>4.0399999999999998E-2</v>
      </c>
      <c r="S111" s="1520">
        <v>2.0500000000000001E-2</v>
      </c>
      <c r="T111" s="1520" t="s">
        <v>158</v>
      </c>
      <c r="U111" s="1520">
        <v>4.0399999999999998E-2</v>
      </c>
      <c r="V111" s="1520">
        <v>2.0500000000000001E-2</v>
      </c>
      <c r="W111" s="1520" t="s">
        <v>158</v>
      </c>
      <c r="X111" s="1520">
        <v>4.02E-2</v>
      </c>
      <c r="Y111" s="1520">
        <v>2.0400000000000001E-2</v>
      </c>
      <c r="Z111" s="1520" t="s">
        <v>158</v>
      </c>
      <c r="AA111" s="1520">
        <v>4.02E-2</v>
      </c>
      <c r="AB111" s="1520">
        <v>2.0400000000000001E-2</v>
      </c>
      <c r="AC111" s="1520" t="s">
        <v>158</v>
      </c>
      <c r="AD111" s="1520">
        <v>4.0300000000000002E-2</v>
      </c>
      <c r="AE111" s="1520">
        <v>2.0500000000000001E-2</v>
      </c>
      <c r="AF111" s="1520" t="s">
        <v>158</v>
      </c>
      <c r="AG111" s="1520">
        <v>3.8800000000000001E-2</v>
      </c>
      <c r="AH111" s="1520">
        <v>1.9599999999999999E-2</v>
      </c>
      <c r="AI111" s="1520" t="s">
        <v>158</v>
      </c>
      <c r="AJ111" s="1520">
        <v>3.8899999999999997E-2</v>
      </c>
      <c r="AK111" s="1520">
        <v>1.9699999999999999E-2</v>
      </c>
      <c r="AL111" s="1520" t="s">
        <v>158</v>
      </c>
      <c r="AM111" s="1520">
        <v>3.8899999999999997E-2</v>
      </c>
      <c r="AN111" s="1520">
        <v>1.9699999999999999E-2</v>
      </c>
      <c r="AO111" s="1520" t="s">
        <v>158</v>
      </c>
      <c r="AP111" s="1520">
        <v>3.8899999999999997E-2</v>
      </c>
      <c r="AQ111" s="1520">
        <v>1.9699999999999999E-2</v>
      </c>
      <c r="AR111" s="1520" t="s">
        <v>158</v>
      </c>
      <c r="AS111" s="1520">
        <v>3.8899999999999997E-2</v>
      </c>
      <c r="AT111" s="1520">
        <v>1.9699999999999999E-2</v>
      </c>
      <c r="AU111" s="1520" t="s">
        <v>158</v>
      </c>
      <c r="AV111" s="1520">
        <v>4.02E-2</v>
      </c>
      <c r="AW111" s="1520">
        <v>2.0400000000000001E-2</v>
      </c>
      <c r="AX111" s="1520" t="s">
        <v>158</v>
      </c>
      <c r="AY111" s="1520">
        <v>4.0099999999999997E-2</v>
      </c>
      <c r="AZ111" s="1520">
        <v>2.0299999999999999E-2</v>
      </c>
      <c r="BA111" s="1520" t="s">
        <v>158</v>
      </c>
      <c r="BB111" s="1522">
        <v>4.02E-2</v>
      </c>
      <c r="BC111" s="1522">
        <v>2.0400000000000001E-2</v>
      </c>
      <c r="BD111" s="1522" t="s">
        <v>158</v>
      </c>
      <c r="BE111" s="1164"/>
      <c r="BF111" s="1164"/>
      <c r="BG111" s="1164"/>
    </row>
    <row r="112" spans="1:59" ht="15.75" customHeight="1" x14ac:dyDescent="0.25">
      <c r="C112" s="1165" t="s">
        <v>1290</v>
      </c>
      <c r="D112" s="1165" t="s">
        <v>1305</v>
      </c>
      <c r="E112" s="1167" t="str">
        <f t="shared" si="2"/>
        <v>AvícolaCASTELLÓN/CASTELLÓ</v>
      </c>
      <c r="F112" s="1520">
        <v>2.9399999999999999E-2</v>
      </c>
      <c r="G112" s="1521">
        <v>1.49E-2</v>
      </c>
      <c r="H112" s="1520" t="s">
        <v>158</v>
      </c>
      <c r="I112" s="1520">
        <v>2.9100000000000001E-2</v>
      </c>
      <c r="J112" s="1520">
        <v>1.47E-2</v>
      </c>
      <c r="K112" s="1520" t="s">
        <v>158</v>
      </c>
      <c r="L112" s="1522">
        <v>2.8799999999999999E-2</v>
      </c>
      <c r="M112" s="1520">
        <v>1.46E-2</v>
      </c>
      <c r="N112" s="1520" t="s">
        <v>158</v>
      </c>
      <c r="O112" s="1520">
        <v>2.8899999999999999E-2</v>
      </c>
      <c r="P112" s="1520">
        <v>1.46E-2</v>
      </c>
      <c r="Q112" s="1520" t="s">
        <v>158</v>
      </c>
      <c r="R112" s="1520">
        <v>2.7300000000000001E-2</v>
      </c>
      <c r="S112" s="1520">
        <v>1.38E-2</v>
      </c>
      <c r="T112" s="1520" t="s">
        <v>158</v>
      </c>
      <c r="U112" s="1520">
        <v>2.6700000000000002E-2</v>
      </c>
      <c r="V112" s="1520">
        <v>1.3599999999999999E-2</v>
      </c>
      <c r="W112" s="1520" t="s">
        <v>158</v>
      </c>
      <c r="X112" s="1520">
        <v>2.64E-2</v>
      </c>
      <c r="Y112" s="1520">
        <v>1.34E-2</v>
      </c>
      <c r="Z112" s="1520" t="s">
        <v>158</v>
      </c>
      <c r="AA112" s="1520">
        <v>2.7099999999999999E-2</v>
      </c>
      <c r="AB112" s="1520">
        <v>1.37E-2</v>
      </c>
      <c r="AC112" s="1520" t="s">
        <v>158</v>
      </c>
      <c r="AD112" s="1520">
        <v>2.7E-2</v>
      </c>
      <c r="AE112" s="1520">
        <v>1.37E-2</v>
      </c>
      <c r="AF112" s="1520" t="s">
        <v>158</v>
      </c>
      <c r="AG112" s="1520">
        <v>2.6200000000000001E-2</v>
      </c>
      <c r="AH112" s="1520">
        <v>1.3299999999999999E-2</v>
      </c>
      <c r="AI112" s="1520" t="s">
        <v>158</v>
      </c>
      <c r="AJ112" s="1520">
        <v>2.6200000000000001E-2</v>
      </c>
      <c r="AK112" s="1520">
        <v>1.3299999999999999E-2</v>
      </c>
      <c r="AL112" s="1520" t="s">
        <v>158</v>
      </c>
      <c r="AM112" s="1520">
        <v>2.6100000000000002E-2</v>
      </c>
      <c r="AN112" s="1520">
        <v>1.3299999999999999E-2</v>
      </c>
      <c r="AO112" s="1520" t="s">
        <v>158</v>
      </c>
      <c r="AP112" s="1520">
        <v>2.6100000000000002E-2</v>
      </c>
      <c r="AQ112" s="1520">
        <v>1.32E-2</v>
      </c>
      <c r="AR112" s="1520" t="s">
        <v>158</v>
      </c>
      <c r="AS112" s="1520">
        <v>2.6100000000000002E-2</v>
      </c>
      <c r="AT112" s="1520">
        <v>1.32E-2</v>
      </c>
      <c r="AU112" s="1520" t="s">
        <v>158</v>
      </c>
      <c r="AV112" s="1520">
        <v>2.6800000000000001E-2</v>
      </c>
      <c r="AW112" s="1520">
        <v>1.3599999999999999E-2</v>
      </c>
      <c r="AX112" s="1520" t="s">
        <v>158</v>
      </c>
      <c r="AY112" s="1520">
        <v>2.6700000000000002E-2</v>
      </c>
      <c r="AZ112" s="1520">
        <v>1.3599999999999999E-2</v>
      </c>
      <c r="BA112" s="1520" t="s">
        <v>158</v>
      </c>
      <c r="BB112" s="1522">
        <v>2.6499999999999999E-2</v>
      </c>
      <c r="BC112" s="1522">
        <v>1.34E-2</v>
      </c>
      <c r="BD112" s="1522" t="s">
        <v>158</v>
      </c>
      <c r="BE112" s="1164"/>
      <c r="BF112" s="1164"/>
      <c r="BG112" s="1164"/>
    </row>
    <row r="113" spans="3:59" ht="15.75" customHeight="1" x14ac:dyDescent="0.25">
      <c r="C113" s="1165" t="s">
        <v>1290</v>
      </c>
      <c r="D113" s="1165" t="s">
        <v>1306</v>
      </c>
      <c r="E113" s="1167" t="str">
        <f t="shared" si="2"/>
        <v>AvícolaCIUDAD REAL</v>
      </c>
      <c r="F113" s="1520">
        <v>3.09E-2</v>
      </c>
      <c r="G113" s="1521">
        <v>1.5699999999999999E-2</v>
      </c>
      <c r="H113" s="1520" t="s">
        <v>158</v>
      </c>
      <c r="I113" s="1520">
        <v>3.0499999999999999E-2</v>
      </c>
      <c r="J113" s="1520">
        <v>1.54E-2</v>
      </c>
      <c r="K113" s="1520" t="s">
        <v>158</v>
      </c>
      <c r="L113" s="1522">
        <v>3.1199999999999999E-2</v>
      </c>
      <c r="M113" s="1520">
        <v>1.5800000000000002E-2</v>
      </c>
      <c r="N113" s="1520" t="s">
        <v>158</v>
      </c>
      <c r="O113" s="1520">
        <v>3.1899999999999998E-2</v>
      </c>
      <c r="P113" s="1520">
        <v>1.6199999999999999E-2</v>
      </c>
      <c r="Q113" s="1520" t="s">
        <v>158</v>
      </c>
      <c r="R113" s="1520">
        <v>2.9000000000000001E-2</v>
      </c>
      <c r="S113" s="1520">
        <v>1.47E-2</v>
      </c>
      <c r="T113" s="1520" t="s">
        <v>158</v>
      </c>
      <c r="U113" s="1520">
        <v>2.87E-2</v>
      </c>
      <c r="V113" s="1520">
        <v>1.46E-2</v>
      </c>
      <c r="W113" s="1520" t="s">
        <v>158</v>
      </c>
      <c r="X113" s="1520">
        <v>2.87E-2</v>
      </c>
      <c r="Y113" s="1520">
        <v>1.4500000000000001E-2</v>
      </c>
      <c r="Z113" s="1520" t="s">
        <v>158</v>
      </c>
      <c r="AA113" s="1520">
        <v>2.86E-2</v>
      </c>
      <c r="AB113" s="1520">
        <v>1.4500000000000001E-2</v>
      </c>
      <c r="AC113" s="1520" t="s">
        <v>158</v>
      </c>
      <c r="AD113" s="1520">
        <v>2.81E-2</v>
      </c>
      <c r="AE113" s="1520">
        <v>1.4200000000000001E-2</v>
      </c>
      <c r="AF113" s="1520" t="s">
        <v>158</v>
      </c>
      <c r="AG113" s="1520">
        <v>2.7900000000000001E-2</v>
      </c>
      <c r="AH113" s="1520">
        <v>1.41E-2</v>
      </c>
      <c r="AI113" s="1520" t="s">
        <v>158</v>
      </c>
      <c r="AJ113" s="1520">
        <v>2.8199999999999999E-2</v>
      </c>
      <c r="AK113" s="1520">
        <v>1.43E-2</v>
      </c>
      <c r="AL113" s="1520" t="s">
        <v>158</v>
      </c>
      <c r="AM113" s="1520">
        <v>2.8199999999999999E-2</v>
      </c>
      <c r="AN113" s="1520">
        <v>1.43E-2</v>
      </c>
      <c r="AO113" s="1520" t="s">
        <v>158</v>
      </c>
      <c r="AP113" s="1520">
        <v>2.8000000000000001E-2</v>
      </c>
      <c r="AQ113" s="1520">
        <v>1.4200000000000001E-2</v>
      </c>
      <c r="AR113" s="1520" t="s">
        <v>158</v>
      </c>
      <c r="AS113" s="1520">
        <v>2.8199999999999999E-2</v>
      </c>
      <c r="AT113" s="1520">
        <v>1.43E-2</v>
      </c>
      <c r="AU113" s="1520" t="s">
        <v>158</v>
      </c>
      <c r="AV113" s="1520">
        <v>2.76E-2</v>
      </c>
      <c r="AW113" s="1520">
        <v>1.4E-2</v>
      </c>
      <c r="AX113" s="1520" t="s">
        <v>158</v>
      </c>
      <c r="AY113" s="1520">
        <v>2.7699999999999999E-2</v>
      </c>
      <c r="AZ113" s="1520">
        <v>1.4E-2</v>
      </c>
      <c r="BA113" s="1520" t="s">
        <v>158</v>
      </c>
      <c r="BB113" s="1522">
        <v>2.7099999999999999E-2</v>
      </c>
      <c r="BC113" s="1522">
        <v>1.37E-2</v>
      </c>
      <c r="BD113" s="1522" t="s">
        <v>158</v>
      </c>
      <c r="BE113" s="1164"/>
      <c r="BF113" s="1164"/>
      <c r="BG113" s="1164"/>
    </row>
    <row r="114" spans="3:59" ht="15.75" customHeight="1" x14ac:dyDescent="0.25">
      <c r="C114" s="1165" t="s">
        <v>1290</v>
      </c>
      <c r="D114" s="1165" t="s">
        <v>1307</v>
      </c>
      <c r="E114" s="1167" t="str">
        <f t="shared" si="2"/>
        <v>AvícolaCÓRDOBA</v>
      </c>
      <c r="F114" s="1520">
        <v>3.49E-2</v>
      </c>
      <c r="G114" s="1521">
        <v>1.77E-2</v>
      </c>
      <c r="H114" s="1520" t="s">
        <v>158</v>
      </c>
      <c r="I114" s="1520">
        <v>3.3599999999999998E-2</v>
      </c>
      <c r="J114" s="1520">
        <v>1.7000000000000001E-2</v>
      </c>
      <c r="K114" s="1520" t="s">
        <v>158</v>
      </c>
      <c r="L114" s="1522">
        <v>3.09E-2</v>
      </c>
      <c r="M114" s="1520">
        <v>1.5699999999999999E-2</v>
      </c>
      <c r="N114" s="1520" t="s">
        <v>158</v>
      </c>
      <c r="O114" s="1520">
        <v>3.27E-2</v>
      </c>
      <c r="P114" s="1520">
        <v>1.66E-2</v>
      </c>
      <c r="Q114" s="1520" t="s">
        <v>158</v>
      </c>
      <c r="R114" s="1520">
        <v>3.15E-2</v>
      </c>
      <c r="S114" s="1520">
        <v>1.6E-2</v>
      </c>
      <c r="T114" s="1520" t="s">
        <v>158</v>
      </c>
      <c r="U114" s="1520">
        <v>3.0200000000000001E-2</v>
      </c>
      <c r="V114" s="1520">
        <v>1.5299999999999999E-2</v>
      </c>
      <c r="W114" s="1520" t="s">
        <v>158</v>
      </c>
      <c r="X114" s="1520">
        <v>0.03</v>
      </c>
      <c r="Y114" s="1520">
        <v>1.52E-2</v>
      </c>
      <c r="Z114" s="1520" t="s">
        <v>158</v>
      </c>
      <c r="AA114" s="1520">
        <v>2.9499999999999998E-2</v>
      </c>
      <c r="AB114" s="1520">
        <v>1.49E-2</v>
      </c>
      <c r="AC114" s="1520" t="s">
        <v>158</v>
      </c>
      <c r="AD114" s="1520">
        <v>3.0300000000000001E-2</v>
      </c>
      <c r="AE114" s="1520">
        <v>1.54E-2</v>
      </c>
      <c r="AF114" s="1520" t="s">
        <v>158</v>
      </c>
      <c r="AG114" s="1520">
        <v>2.8299999999999999E-2</v>
      </c>
      <c r="AH114" s="1520">
        <v>1.43E-2</v>
      </c>
      <c r="AI114" s="1520" t="s">
        <v>158</v>
      </c>
      <c r="AJ114" s="1520">
        <v>2.69E-2</v>
      </c>
      <c r="AK114" s="1520">
        <v>1.37E-2</v>
      </c>
      <c r="AL114" s="1520" t="s">
        <v>158</v>
      </c>
      <c r="AM114" s="1520">
        <v>2.7E-2</v>
      </c>
      <c r="AN114" s="1520">
        <v>1.37E-2</v>
      </c>
      <c r="AO114" s="1520" t="s">
        <v>158</v>
      </c>
      <c r="AP114" s="1520">
        <v>2.6700000000000002E-2</v>
      </c>
      <c r="AQ114" s="1520">
        <v>1.3599999999999999E-2</v>
      </c>
      <c r="AR114" s="1520" t="s">
        <v>158</v>
      </c>
      <c r="AS114" s="1520">
        <v>2.7099999999999999E-2</v>
      </c>
      <c r="AT114" s="1520">
        <v>1.37E-2</v>
      </c>
      <c r="AU114" s="1520" t="s">
        <v>158</v>
      </c>
      <c r="AV114" s="1520">
        <v>2.7199999999999998E-2</v>
      </c>
      <c r="AW114" s="1520">
        <v>1.38E-2</v>
      </c>
      <c r="AX114" s="1520" t="s">
        <v>158</v>
      </c>
      <c r="AY114" s="1520">
        <v>2.7300000000000001E-2</v>
      </c>
      <c r="AZ114" s="1520">
        <v>1.3899999999999999E-2</v>
      </c>
      <c r="BA114" s="1520" t="s">
        <v>158</v>
      </c>
      <c r="BB114" s="1522">
        <v>2.7099999999999999E-2</v>
      </c>
      <c r="BC114" s="1522">
        <v>1.38E-2</v>
      </c>
      <c r="BD114" s="1522" t="s">
        <v>158</v>
      </c>
      <c r="BE114" s="1164"/>
      <c r="BF114" s="1164"/>
      <c r="BG114" s="1164"/>
    </row>
    <row r="115" spans="3:59" ht="15.75" customHeight="1" x14ac:dyDescent="0.25">
      <c r="C115" s="1165" t="s">
        <v>1290</v>
      </c>
      <c r="D115" s="1165" t="s">
        <v>1308</v>
      </c>
      <c r="E115" s="1167" t="str">
        <f t="shared" si="2"/>
        <v>AvícolaCORUÑA, A</v>
      </c>
      <c r="F115" s="1520">
        <v>3.27E-2</v>
      </c>
      <c r="G115" s="1521">
        <v>1.66E-2</v>
      </c>
      <c r="H115" s="1520" t="s">
        <v>158</v>
      </c>
      <c r="I115" s="1520">
        <v>3.2199999999999999E-2</v>
      </c>
      <c r="J115" s="1520">
        <v>1.6299999999999999E-2</v>
      </c>
      <c r="K115" s="1520" t="s">
        <v>158</v>
      </c>
      <c r="L115" s="1522">
        <v>3.2199999999999999E-2</v>
      </c>
      <c r="M115" s="1520">
        <v>1.6299999999999999E-2</v>
      </c>
      <c r="N115" s="1520" t="s">
        <v>158</v>
      </c>
      <c r="O115" s="1520">
        <v>3.2300000000000002E-2</v>
      </c>
      <c r="P115" s="1520">
        <v>1.6400000000000001E-2</v>
      </c>
      <c r="Q115" s="1520" t="s">
        <v>158</v>
      </c>
      <c r="R115" s="1520">
        <v>3.0800000000000001E-2</v>
      </c>
      <c r="S115" s="1520">
        <v>1.5599999999999999E-2</v>
      </c>
      <c r="T115" s="1520" t="s">
        <v>158</v>
      </c>
      <c r="U115" s="1520">
        <v>3.0700000000000002E-2</v>
      </c>
      <c r="V115" s="1520">
        <v>1.5599999999999999E-2</v>
      </c>
      <c r="W115" s="1520" t="s">
        <v>158</v>
      </c>
      <c r="X115" s="1520">
        <v>3.0700000000000002E-2</v>
      </c>
      <c r="Y115" s="1520">
        <v>1.5599999999999999E-2</v>
      </c>
      <c r="Z115" s="1520" t="s">
        <v>158</v>
      </c>
      <c r="AA115" s="1520">
        <v>3.04E-2</v>
      </c>
      <c r="AB115" s="1520">
        <v>1.54E-2</v>
      </c>
      <c r="AC115" s="1520" t="s">
        <v>158</v>
      </c>
      <c r="AD115" s="1520">
        <v>3.0800000000000001E-2</v>
      </c>
      <c r="AE115" s="1520">
        <v>1.5599999999999999E-2</v>
      </c>
      <c r="AF115" s="1520" t="s">
        <v>158</v>
      </c>
      <c r="AG115" s="1520">
        <v>2.8400000000000002E-2</v>
      </c>
      <c r="AH115" s="1520">
        <v>1.44E-2</v>
      </c>
      <c r="AI115" s="1520" t="s">
        <v>158</v>
      </c>
      <c r="AJ115" s="1520">
        <v>2.87E-2</v>
      </c>
      <c r="AK115" s="1520">
        <v>1.46E-2</v>
      </c>
      <c r="AL115" s="1520" t="s">
        <v>158</v>
      </c>
      <c r="AM115" s="1520">
        <v>2.87E-2</v>
      </c>
      <c r="AN115" s="1520">
        <v>1.46E-2</v>
      </c>
      <c r="AO115" s="1520" t="s">
        <v>158</v>
      </c>
      <c r="AP115" s="1520">
        <v>2.8299999999999999E-2</v>
      </c>
      <c r="AQ115" s="1520">
        <v>1.43E-2</v>
      </c>
      <c r="AR115" s="1520" t="s">
        <v>158</v>
      </c>
      <c r="AS115" s="1520">
        <v>2.8299999999999999E-2</v>
      </c>
      <c r="AT115" s="1520">
        <v>1.44E-2</v>
      </c>
      <c r="AU115" s="1520" t="s">
        <v>158</v>
      </c>
      <c r="AV115" s="1520">
        <v>3.0099999999999998E-2</v>
      </c>
      <c r="AW115" s="1520">
        <v>1.5299999999999999E-2</v>
      </c>
      <c r="AX115" s="1520" t="s">
        <v>158</v>
      </c>
      <c r="AY115" s="1520">
        <v>3.04E-2</v>
      </c>
      <c r="AZ115" s="1520">
        <v>1.54E-2</v>
      </c>
      <c r="BA115" s="1520" t="s">
        <v>158</v>
      </c>
      <c r="BB115" s="1522">
        <v>3.0599999999999999E-2</v>
      </c>
      <c r="BC115" s="1522">
        <v>1.55E-2</v>
      </c>
      <c r="BD115" s="1522" t="s">
        <v>158</v>
      </c>
      <c r="BE115" s="1164"/>
      <c r="BF115" s="1164"/>
      <c r="BG115" s="1164"/>
    </row>
    <row r="116" spans="3:59" ht="15.75" customHeight="1" x14ac:dyDescent="0.25">
      <c r="C116" s="1165" t="s">
        <v>1290</v>
      </c>
      <c r="D116" s="1165" t="s">
        <v>1309</v>
      </c>
      <c r="E116" s="1167" t="str">
        <f t="shared" si="2"/>
        <v>AvícolaCUENCA</v>
      </c>
      <c r="F116" s="1520">
        <v>2.87E-2</v>
      </c>
      <c r="G116" s="1521">
        <v>1.4500000000000001E-2</v>
      </c>
      <c r="H116" s="1520" t="s">
        <v>158</v>
      </c>
      <c r="I116" s="1520">
        <v>2.8500000000000001E-2</v>
      </c>
      <c r="J116" s="1520">
        <v>1.4500000000000001E-2</v>
      </c>
      <c r="K116" s="1520" t="s">
        <v>158</v>
      </c>
      <c r="L116" s="1522">
        <v>2.9000000000000001E-2</v>
      </c>
      <c r="M116" s="1520">
        <v>1.47E-2</v>
      </c>
      <c r="N116" s="1520" t="s">
        <v>158</v>
      </c>
      <c r="O116" s="1520">
        <v>2.9000000000000001E-2</v>
      </c>
      <c r="P116" s="1520">
        <v>1.47E-2</v>
      </c>
      <c r="Q116" s="1520" t="s">
        <v>158</v>
      </c>
      <c r="R116" s="1520">
        <v>2.7400000000000001E-2</v>
      </c>
      <c r="S116" s="1520">
        <v>1.3899999999999999E-2</v>
      </c>
      <c r="T116" s="1520" t="s">
        <v>158</v>
      </c>
      <c r="U116" s="1520">
        <v>2.7400000000000001E-2</v>
      </c>
      <c r="V116" s="1520">
        <v>1.3899999999999999E-2</v>
      </c>
      <c r="W116" s="1520" t="s">
        <v>158</v>
      </c>
      <c r="X116" s="1520">
        <v>2.76E-2</v>
      </c>
      <c r="Y116" s="1520">
        <v>1.4E-2</v>
      </c>
      <c r="Z116" s="1520" t="s">
        <v>158</v>
      </c>
      <c r="AA116" s="1520">
        <v>2.75E-2</v>
      </c>
      <c r="AB116" s="1520">
        <v>1.4E-2</v>
      </c>
      <c r="AC116" s="1520" t="s">
        <v>158</v>
      </c>
      <c r="AD116" s="1520">
        <v>2.76E-2</v>
      </c>
      <c r="AE116" s="1520">
        <v>1.4E-2</v>
      </c>
      <c r="AF116" s="1520" t="s">
        <v>158</v>
      </c>
      <c r="AG116" s="1520">
        <v>2.75E-2</v>
      </c>
      <c r="AH116" s="1520">
        <v>1.4E-2</v>
      </c>
      <c r="AI116" s="1520" t="s">
        <v>158</v>
      </c>
      <c r="AJ116" s="1520">
        <v>2.7400000000000001E-2</v>
      </c>
      <c r="AK116" s="1520">
        <v>1.3899999999999999E-2</v>
      </c>
      <c r="AL116" s="1520" t="s">
        <v>158</v>
      </c>
      <c r="AM116" s="1520">
        <v>2.7099999999999999E-2</v>
      </c>
      <c r="AN116" s="1520">
        <v>1.37E-2</v>
      </c>
      <c r="AO116" s="1520" t="s">
        <v>158</v>
      </c>
      <c r="AP116" s="1520">
        <v>2.7099999999999999E-2</v>
      </c>
      <c r="AQ116" s="1520">
        <v>1.37E-2</v>
      </c>
      <c r="AR116" s="1520" t="s">
        <v>158</v>
      </c>
      <c r="AS116" s="1520">
        <v>2.7099999999999999E-2</v>
      </c>
      <c r="AT116" s="1520">
        <v>1.38E-2</v>
      </c>
      <c r="AU116" s="1520" t="s">
        <v>158</v>
      </c>
      <c r="AV116" s="1520">
        <v>2.81E-2</v>
      </c>
      <c r="AW116" s="1520">
        <v>1.43E-2</v>
      </c>
      <c r="AX116" s="1520" t="s">
        <v>158</v>
      </c>
      <c r="AY116" s="1520">
        <v>2.7799999999999998E-2</v>
      </c>
      <c r="AZ116" s="1520">
        <v>1.41E-2</v>
      </c>
      <c r="BA116" s="1520" t="s">
        <v>158</v>
      </c>
      <c r="BB116" s="1522">
        <v>2.76E-2</v>
      </c>
      <c r="BC116" s="1522">
        <v>1.4E-2</v>
      </c>
      <c r="BD116" s="1522" t="s">
        <v>158</v>
      </c>
      <c r="BE116" s="1164"/>
      <c r="BF116" s="1164"/>
      <c r="BG116" s="1164"/>
    </row>
    <row r="117" spans="3:59" ht="15.75" customHeight="1" x14ac:dyDescent="0.25">
      <c r="C117" s="1165" t="s">
        <v>1290</v>
      </c>
      <c r="D117" s="1165" t="s">
        <v>1310</v>
      </c>
      <c r="E117" s="1167" t="str">
        <f t="shared" si="2"/>
        <v>AvícolaGIPUZKOA</v>
      </c>
      <c r="F117" s="1520">
        <v>4.2299999999999997E-2</v>
      </c>
      <c r="G117" s="1521">
        <v>2.1499999999999998E-2</v>
      </c>
      <c r="H117" s="1520" t="s">
        <v>158</v>
      </c>
      <c r="I117" s="1520">
        <v>4.2299999999999997E-2</v>
      </c>
      <c r="J117" s="1520">
        <v>2.1499999999999998E-2</v>
      </c>
      <c r="K117" s="1520" t="s">
        <v>158</v>
      </c>
      <c r="L117" s="1522">
        <v>4.2299999999999997E-2</v>
      </c>
      <c r="M117" s="1520">
        <v>2.1499999999999998E-2</v>
      </c>
      <c r="N117" s="1520" t="s">
        <v>158</v>
      </c>
      <c r="O117" s="1520">
        <v>4.2299999999999997E-2</v>
      </c>
      <c r="P117" s="1520">
        <v>2.1399999999999999E-2</v>
      </c>
      <c r="Q117" s="1520" t="s">
        <v>158</v>
      </c>
      <c r="R117" s="1520">
        <v>4.07E-2</v>
      </c>
      <c r="S117" s="1520">
        <v>2.06E-2</v>
      </c>
      <c r="T117" s="1520" t="s">
        <v>158</v>
      </c>
      <c r="U117" s="1520">
        <v>4.0599999999999997E-2</v>
      </c>
      <c r="V117" s="1520">
        <v>2.06E-2</v>
      </c>
      <c r="W117" s="1520" t="s">
        <v>158</v>
      </c>
      <c r="X117" s="1520">
        <v>4.07E-2</v>
      </c>
      <c r="Y117" s="1520">
        <v>2.06E-2</v>
      </c>
      <c r="Z117" s="1520" t="s">
        <v>158</v>
      </c>
      <c r="AA117" s="1520">
        <v>4.0800000000000003E-2</v>
      </c>
      <c r="AB117" s="1520">
        <v>2.07E-2</v>
      </c>
      <c r="AC117" s="1520" t="s">
        <v>158</v>
      </c>
      <c r="AD117" s="1520">
        <v>4.07E-2</v>
      </c>
      <c r="AE117" s="1520">
        <v>2.07E-2</v>
      </c>
      <c r="AF117" s="1520" t="s">
        <v>158</v>
      </c>
      <c r="AG117" s="1520">
        <v>3.49E-2</v>
      </c>
      <c r="AH117" s="1520">
        <v>1.77E-2</v>
      </c>
      <c r="AI117" s="1520" t="s">
        <v>158</v>
      </c>
      <c r="AJ117" s="1520">
        <v>3.5200000000000002E-2</v>
      </c>
      <c r="AK117" s="1520">
        <v>1.7899999999999999E-2</v>
      </c>
      <c r="AL117" s="1520" t="s">
        <v>158</v>
      </c>
      <c r="AM117" s="1520">
        <v>3.5299999999999998E-2</v>
      </c>
      <c r="AN117" s="1520">
        <v>1.7899999999999999E-2</v>
      </c>
      <c r="AO117" s="1520" t="s">
        <v>158</v>
      </c>
      <c r="AP117" s="1520">
        <v>3.5700000000000003E-2</v>
      </c>
      <c r="AQ117" s="1520">
        <v>1.8100000000000002E-2</v>
      </c>
      <c r="AR117" s="1520" t="s">
        <v>158</v>
      </c>
      <c r="AS117" s="1520">
        <v>3.5000000000000003E-2</v>
      </c>
      <c r="AT117" s="1520">
        <v>1.78E-2</v>
      </c>
      <c r="AU117" s="1520" t="s">
        <v>158</v>
      </c>
      <c r="AV117" s="1520">
        <v>3.6400000000000002E-2</v>
      </c>
      <c r="AW117" s="1520">
        <v>1.84E-2</v>
      </c>
      <c r="AX117" s="1520" t="s">
        <v>158</v>
      </c>
      <c r="AY117" s="1520">
        <v>3.6799999999999999E-2</v>
      </c>
      <c r="AZ117" s="1520">
        <v>1.8599999999999998E-2</v>
      </c>
      <c r="BA117" s="1520" t="s">
        <v>158</v>
      </c>
      <c r="BB117" s="1522">
        <v>3.5999999999999997E-2</v>
      </c>
      <c r="BC117" s="1522">
        <v>1.83E-2</v>
      </c>
      <c r="BD117" s="1522" t="s">
        <v>158</v>
      </c>
      <c r="BE117" s="1164"/>
      <c r="BF117" s="1164"/>
      <c r="BG117" s="1164"/>
    </row>
    <row r="118" spans="3:59" ht="15.75" customHeight="1" x14ac:dyDescent="0.25">
      <c r="C118" s="1165" t="s">
        <v>1290</v>
      </c>
      <c r="D118" s="1165" t="s">
        <v>1311</v>
      </c>
      <c r="E118" s="1167" t="str">
        <f t="shared" si="2"/>
        <v>AvícolaGIRONA</v>
      </c>
      <c r="F118" s="1520">
        <v>3.1099999999999999E-2</v>
      </c>
      <c r="G118" s="1521">
        <v>1.5699999999999999E-2</v>
      </c>
      <c r="H118" s="1520" t="s">
        <v>158</v>
      </c>
      <c r="I118" s="1520">
        <v>3.0700000000000002E-2</v>
      </c>
      <c r="J118" s="1520">
        <v>1.5599999999999999E-2</v>
      </c>
      <c r="K118" s="1520" t="s">
        <v>158</v>
      </c>
      <c r="L118" s="1522">
        <v>3.0499999999999999E-2</v>
      </c>
      <c r="M118" s="1520">
        <v>1.55E-2</v>
      </c>
      <c r="N118" s="1520" t="s">
        <v>158</v>
      </c>
      <c r="O118" s="1520">
        <v>2.9600000000000001E-2</v>
      </c>
      <c r="P118" s="1520">
        <v>1.4999999999999999E-2</v>
      </c>
      <c r="Q118" s="1520" t="s">
        <v>158</v>
      </c>
      <c r="R118" s="1520">
        <v>2.8299999999999999E-2</v>
      </c>
      <c r="S118" s="1520">
        <v>1.43E-2</v>
      </c>
      <c r="T118" s="1520" t="s">
        <v>158</v>
      </c>
      <c r="U118" s="1520">
        <v>2.7400000000000001E-2</v>
      </c>
      <c r="V118" s="1520">
        <v>1.3899999999999999E-2</v>
      </c>
      <c r="W118" s="1520" t="s">
        <v>158</v>
      </c>
      <c r="X118" s="1520">
        <v>2.7699999999999999E-2</v>
      </c>
      <c r="Y118" s="1520">
        <v>1.4E-2</v>
      </c>
      <c r="Z118" s="1520" t="s">
        <v>158</v>
      </c>
      <c r="AA118" s="1520">
        <v>2.7400000000000001E-2</v>
      </c>
      <c r="AB118" s="1520">
        <v>1.3899999999999999E-2</v>
      </c>
      <c r="AC118" s="1520" t="s">
        <v>158</v>
      </c>
      <c r="AD118" s="1520">
        <v>2.7300000000000001E-2</v>
      </c>
      <c r="AE118" s="1520">
        <v>1.3899999999999999E-2</v>
      </c>
      <c r="AF118" s="1520" t="s">
        <v>158</v>
      </c>
      <c r="AG118" s="1520">
        <v>2.7E-2</v>
      </c>
      <c r="AH118" s="1520">
        <v>1.37E-2</v>
      </c>
      <c r="AI118" s="1520" t="s">
        <v>158</v>
      </c>
      <c r="AJ118" s="1520">
        <v>2.7E-2</v>
      </c>
      <c r="AK118" s="1520">
        <v>1.37E-2</v>
      </c>
      <c r="AL118" s="1520" t="s">
        <v>158</v>
      </c>
      <c r="AM118" s="1520">
        <v>2.69E-2</v>
      </c>
      <c r="AN118" s="1520">
        <v>1.3599999999999999E-2</v>
      </c>
      <c r="AO118" s="1520" t="s">
        <v>158</v>
      </c>
      <c r="AP118" s="1520">
        <v>2.6800000000000001E-2</v>
      </c>
      <c r="AQ118" s="1520">
        <v>1.3599999999999999E-2</v>
      </c>
      <c r="AR118" s="1520" t="s">
        <v>158</v>
      </c>
      <c r="AS118" s="1520">
        <v>2.6700000000000002E-2</v>
      </c>
      <c r="AT118" s="1520">
        <v>1.35E-2</v>
      </c>
      <c r="AU118" s="1520" t="s">
        <v>158</v>
      </c>
      <c r="AV118" s="1520">
        <v>2.8000000000000001E-2</v>
      </c>
      <c r="AW118" s="1520">
        <v>1.4200000000000001E-2</v>
      </c>
      <c r="AX118" s="1520" t="s">
        <v>158</v>
      </c>
      <c r="AY118" s="1520">
        <v>2.7799999999999998E-2</v>
      </c>
      <c r="AZ118" s="1520">
        <v>1.41E-2</v>
      </c>
      <c r="BA118" s="1520" t="s">
        <v>158</v>
      </c>
      <c r="BB118" s="1522">
        <v>2.8899999999999999E-2</v>
      </c>
      <c r="BC118" s="1522">
        <v>1.47E-2</v>
      </c>
      <c r="BD118" s="1522" t="s">
        <v>158</v>
      </c>
      <c r="BE118" s="1164"/>
      <c r="BF118" s="1164"/>
      <c r="BG118" s="1164"/>
    </row>
    <row r="119" spans="3:59" ht="15.75" customHeight="1" x14ac:dyDescent="0.25">
      <c r="C119" s="1165" t="s">
        <v>1290</v>
      </c>
      <c r="D119" s="1165" t="s">
        <v>1312</v>
      </c>
      <c r="E119" s="1167" t="str">
        <f t="shared" si="2"/>
        <v>AvícolaGRANADA</v>
      </c>
      <c r="F119" s="1520">
        <v>2.86E-2</v>
      </c>
      <c r="G119" s="1521">
        <v>1.4500000000000001E-2</v>
      </c>
      <c r="H119" s="1520" t="s">
        <v>158</v>
      </c>
      <c r="I119" s="1520">
        <v>2.9000000000000001E-2</v>
      </c>
      <c r="J119" s="1520">
        <v>1.47E-2</v>
      </c>
      <c r="K119" s="1520" t="s">
        <v>158</v>
      </c>
      <c r="L119" s="1522">
        <v>2.87E-2</v>
      </c>
      <c r="M119" s="1520">
        <v>1.46E-2</v>
      </c>
      <c r="N119" s="1520" t="s">
        <v>158</v>
      </c>
      <c r="O119" s="1520">
        <v>2.87E-2</v>
      </c>
      <c r="P119" s="1520">
        <v>1.46E-2</v>
      </c>
      <c r="Q119" s="1520" t="s">
        <v>158</v>
      </c>
      <c r="R119" s="1520">
        <v>2.63E-2</v>
      </c>
      <c r="S119" s="1520">
        <v>1.3299999999999999E-2</v>
      </c>
      <c r="T119" s="1520" t="s">
        <v>158</v>
      </c>
      <c r="U119" s="1520">
        <v>2.69E-2</v>
      </c>
      <c r="V119" s="1520">
        <v>1.37E-2</v>
      </c>
      <c r="W119" s="1520" t="s">
        <v>158</v>
      </c>
      <c r="X119" s="1520">
        <v>2.81E-2</v>
      </c>
      <c r="Y119" s="1520">
        <v>1.4200000000000001E-2</v>
      </c>
      <c r="Z119" s="1520" t="s">
        <v>158</v>
      </c>
      <c r="AA119" s="1520">
        <v>2.7799999999999998E-2</v>
      </c>
      <c r="AB119" s="1520">
        <v>1.41E-2</v>
      </c>
      <c r="AC119" s="1520" t="s">
        <v>158</v>
      </c>
      <c r="AD119" s="1520">
        <v>2.7900000000000001E-2</v>
      </c>
      <c r="AE119" s="1520">
        <v>1.41E-2</v>
      </c>
      <c r="AF119" s="1520" t="s">
        <v>158</v>
      </c>
      <c r="AG119" s="1520">
        <v>2.75E-2</v>
      </c>
      <c r="AH119" s="1520">
        <v>1.3899999999999999E-2</v>
      </c>
      <c r="AI119" s="1520" t="s">
        <v>158</v>
      </c>
      <c r="AJ119" s="1520">
        <v>2.7300000000000001E-2</v>
      </c>
      <c r="AK119" s="1520">
        <v>1.38E-2</v>
      </c>
      <c r="AL119" s="1520" t="s">
        <v>158</v>
      </c>
      <c r="AM119" s="1520">
        <v>2.63E-2</v>
      </c>
      <c r="AN119" s="1520">
        <v>1.3299999999999999E-2</v>
      </c>
      <c r="AO119" s="1520" t="s">
        <v>158</v>
      </c>
      <c r="AP119" s="1520">
        <v>2.7199999999999998E-2</v>
      </c>
      <c r="AQ119" s="1520">
        <v>1.38E-2</v>
      </c>
      <c r="AR119" s="1520" t="s">
        <v>158</v>
      </c>
      <c r="AS119" s="1520">
        <v>2.7099999999999999E-2</v>
      </c>
      <c r="AT119" s="1520">
        <v>1.37E-2</v>
      </c>
      <c r="AU119" s="1520" t="s">
        <v>158</v>
      </c>
      <c r="AV119" s="1520">
        <v>2.6599999999999999E-2</v>
      </c>
      <c r="AW119" s="1520">
        <v>1.35E-2</v>
      </c>
      <c r="AX119" s="1520" t="s">
        <v>158</v>
      </c>
      <c r="AY119" s="1520">
        <v>2.64E-2</v>
      </c>
      <c r="AZ119" s="1520">
        <v>1.34E-2</v>
      </c>
      <c r="BA119" s="1520" t="s">
        <v>158</v>
      </c>
      <c r="BB119" s="1522">
        <v>2.6499999999999999E-2</v>
      </c>
      <c r="BC119" s="1522">
        <v>1.34E-2</v>
      </c>
      <c r="BD119" s="1522" t="s">
        <v>158</v>
      </c>
      <c r="BE119" s="1164"/>
      <c r="BF119" s="1164"/>
      <c r="BG119" s="1164"/>
    </row>
    <row r="120" spans="3:59" x14ac:dyDescent="0.25">
      <c r="C120" s="1165" t="s">
        <v>1290</v>
      </c>
      <c r="D120" s="1165" t="s">
        <v>1313</v>
      </c>
      <c r="E120" s="1167" t="str">
        <f t="shared" si="2"/>
        <v>AvícolaGUADALAJARA</v>
      </c>
      <c r="F120" s="1520">
        <v>4.1500000000000002E-2</v>
      </c>
      <c r="G120" s="1521">
        <v>2.1000000000000001E-2</v>
      </c>
      <c r="H120" s="1520" t="s">
        <v>158</v>
      </c>
      <c r="I120" s="1520">
        <v>4.1500000000000002E-2</v>
      </c>
      <c r="J120" s="1520">
        <v>2.1000000000000001E-2</v>
      </c>
      <c r="K120" s="1520" t="s">
        <v>158</v>
      </c>
      <c r="L120" s="1522">
        <v>4.1300000000000003E-2</v>
      </c>
      <c r="M120" s="1520">
        <v>2.0899999999999998E-2</v>
      </c>
      <c r="N120" s="1520" t="s">
        <v>158</v>
      </c>
      <c r="O120" s="1520">
        <v>4.1300000000000003E-2</v>
      </c>
      <c r="P120" s="1520">
        <v>2.0899999999999998E-2</v>
      </c>
      <c r="Q120" s="1520" t="s">
        <v>158</v>
      </c>
      <c r="R120" s="1520">
        <v>3.9600000000000003E-2</v>
      </c>
      <c r="S120" s="1520">
        <v>2.01E-2</v>
      </c>
      <c r="T120" s="1520" t="s">
        <v>158</v>
      </c>
      <c r="U120" s="1520">
        <v>3.9600000000000003E-2</v>
      </c>
      <c r="V120" s="1520">
        <v>2.01E-2</v>
      </c>
      <c r="W120" s="1520" t="s">
        <v>158</v>
      </c>
      <c r="X120" s="1520">
        <v>3.95E-2</v>
      </c>
      <c r="Y120" s="1520">
        <v>0.02</v>
      </c>
      <c r="Z120" s="1520" t="s">
        <v>158</v>
      </c>
      <c r="AA120" s="1520">
        <v>3.9699999999999999E-2</v>
      </c>
      <c r="AB120" s="1520">
        <v>2.01E-2</v>
      </c>
      <c r="AC120" s="1520" t="s">
        <v>158</v>
      </c>
      <c r="AD120" s="1520">
        <v>3.9600000000000003E-2</v>
      </c>
      <c r="AE120" s="1520">
        <v>2.01E-2</v>
      </c>
      <c r="AF120" s="1520" t="s">
        <v>158</v>
      </c>
      <c r="AG120" s="1520">
        <v>3.8199999999999998E-2</v>
      </c>
      <c r="AH120" s="1520">
        <v>1.9400000000000001E-2</v>
      </c>
      <c r="AI120" s="1520" t="s">
        <v>158</v>
      </c>
      <c r="AJ120" s="1520">
        <v>3.8199999999999998E-2</v>
      </c>
      <c r="AK120" s="1520">
        <v>1.9400000000000001E-2</v>
      </c>
      <c r="AL120" s="1520" t="s">
        <v>158</v>
      </c>
      <c r="AM120" s="1520">
        <v>3.8300000000000001E-2</v>
      </c>
      <c r="AN120" s="1520">
        <v>1.9400000000000001E-2</v>
      </c>
      <c r="AO120" s="1520" t="s">
        <v>158</v>
      </c>
      <c r="AP120" s="1520">
        <v>3.8300000000000001E-2</v>
      </c>
      <c r="AQ120" s="1520">
        <v>1.9400000000000001E-2</v>
      </c>
      <c r="AR120" s="1520" t="s">
        <v>158</v>
      </c>
      <c r="AS120" s="1520">
        <v>3.8199999999999998E-2</v>
      </c>
      <c r="AT120" s="1520">
        <v>1.9400000000000001E-2</v>
      </c>
      <c r="AU120" s="1520" t="s">
        <v>158</v>
      </c>
      <c r="AV120" s="1520">
        <v>3.9199999999999999E-2</v>
      </c>
      <c r="AW120" s="1520">
        <v>1.9900000000000001E-2</v>
      </c>
      <c r="AX120" s="1520" t="s">
        <v>158</v>
      </c>
      <c r="AY120" s="1520">
        <v>3.9199999999999999E-2</v>
      </c>
      <c r="AZ120" s="1520">
        <v>1.9900000000000001E-2</v>
      </c>
      <c r="BA120" s="1520" t="s">
        <v>158</v>
      </c>
      <c r="BB120" s="1522">
        <v>3.9100000000000003E-2</v>
      </c>
      <c r="BC120" s="1522">
        <v>1.9800000000000002E-2</v>
      </c>
      <c r="BD120" s="1522" t="s">
        <v>158</v>
      </c>
      <c r="BE120" s="1164"/>
      <c r="BF120" s="1164"/>
      <c r="BG120" s="1164"/>
    </row>
    <row r="121" spans="3:59" x14ac:dyDescent="0.25">
      <c r="C121" s="1165" t="s">
        <v>1290</v>
      </c>
      <c r="D121" s="1165" t="s">
        <v>1314</v>
      </c>
      <c r="E121" s="1167" t="str">
        <f t="shared" si="2"/>
        <v>AvícolaHUELVA</v>
      </c>
      <c r="F121" s="1520">
        <v>2.7699999999999999E-2</v>
      </c>
      <c r="G121" s="1521">
        <v>1.41E-2</v>
      </c>
      <c r="H121" s="1520" t="s">
        <v>158</v>
      </c>
      <c r="I121" s="1520">
        <v>2.81E-2</v>
      </c>
      <c r="J121" s="1520">
        <v>1.4200000000000001E-2</v>
      </c>
      <c r="K121" s="1520" t="s">
        <v>158</v>
      </c>
      <c r="L121" s="1522">
        <v>2.81E-2</v>
      </c>
      <c r="M121" s="1520">
        <v>1.4200000000000001E-2</v>
      </c>
      <c r="N121" s="1520" t="s">
        <v>158</v>
      </c>
      <c r="O121" s="1520">
        <v>2.7900000000000001E-2</v>
      </c>
      <c r="P121" s="1520">
        <v>1.4200000000000001E-2</v>
      </c>
      <c r="Q121" s="1520" t="s">
        <v>158</v>
      </c>
      <c r="R121" s="1520">
        <v>2.64E-2</v>
      </c>
      <c r="S121" s="1520">
        <v>1.34E-2</v>
      </c>
      <c r="T121" s="1520" t="s">
        <v>158</v>
      </c>
      <c r="U121" s="1520">
        <v>2.63E-2</v>
      </c>
      <c r="V121" s="1520">
        <v>1.3299999999999999E-2</v>
      </c>
      <c r="W121" s="1520" t="s">
        <v>158</v>
      </c>
      <c r="X121" s="1520">
        <v>2.6499999999999999E-2</v>
      </c>
      <c r="Y121" s="1520">
        <v>1.35E-2</v>
      </c>
      <c r="Z121" s="1520" t="s">
        <v>158</v>
      </c>
      <c r="AA121" s="1520">
        <v>2.6499999999999999E-2</v>
      </c>
      <c r="AB121" s="1520">
        <v>1.34E-2</v>
      </c>
      <c r="AC121" s="1520" t="s">
        <v>158</v>
      </c>
      <c r="AD121" s="1520">
        <v>2.6800000000000001E-2</v>
      </c>
      <c r="AE121" s="1520">
        <v>1.3599999999999999E-2</v>
      </c>
      <c r="AF121" s="1520" t="s">
        <v>158</v>
      </c>
      <c r="AG121" s="1520">
        <v>2.6200000000000001E-2</v>
      </c>
      <c r="AH121" s="1520">
        <v>1.3299999999999999E-2</v>
      </c>
      <c r="AI121" s="1520" t="s">
        <v>158</v>
      </c>
      <c r="AJ121" s="1520">
        <v>2.6200000000000001E-2</v>
      </c>
      <c r="AK121" s="1520">
        <v>1.3299999999999999E-2</v>
      </c>
      <c r="AL121" s="1520" t="s">
        <v>158</v>
      </c>
      <c r="AM121" s="1520">
        <v>2.6200000000000001E-2</v>
      </c>
      <c r="AN121" s="1520">
        <v>1.3299999999999999E-2</v>
      </c>
      <c r="AO121" s="1520" t="s">
        <v>158</v>
      </c>
      <c r="AP121" s="1520">
        <v>2.5999999999999999E-2</v>
      </c>
      <c r="AQ121" s="1520">
        <v>1.32E-2</v>
      </c>
      <c r="AR121" s="1520" t="s">
        <v>158</v>
      </c>
      <c r="AS121" s="1520">
        <v>2.5899999999999999E-2</v>
      </c>
      <c r="AT121" s="1520">
        <v>1.3100000000000001E-2</v>
      </c>
      <c r="AU121" s="1520" t="s">
        <v>158</v>
      </c>
      <c r="AV121" s="1520">
        <v>2.6700000000000002E-2</v>
      </c>
      <c r="AW121" s="1520">
        <v>1.35E-2</v>
      </c>
      <c r="AX121" s="1520" t="s">
        <v>158</v>
      </c>
      <c r="AY121" s="1520">
        <v>2.6700000000000002E-2</v>
      </c>
      <c r="AZ121" s="1520">
        <v>1.35E-2</v>
      </c>
      <c r="BA121" s="1520" t="s">
        <v>158</v>
      </c>
      <c r="BB121" s="1522">
        <v>2.6700000000000002E-2</v>
      </c>
      <c r="BC121" s="1522">
        <v>1.35E-2</v>
      </c>
      <c r="BD121" s="1522" t="s">
        <v>158</v>
      </c>
      <c r="BE121" s="1164"/>
      <c r="BF121" s="1164"/>
      <c r="BG121" s="1164"/>
    </row>
    <row r="122" spans="3:59" x14ac:dyDescent="0.25">
      <c r="C122" s="1165" t="s">
        <v>1290</v>
      </c>
      <c r="D122" s="1165" t="s">
        <v>1315</v>
      </c>
      <c r="E122" s="1167" t="str">
        <f t="shared" si="2"/>
        <v>AvícolaHUESCA</v>
      </c>
      <c r="F122" s="1520">
        <v>3.04E-2</v>
      </c>
      <c r="G122" s="1521">
        <v>1.54E-2</v>
      </c>
      <c r="H122" s="1520" t="s">
        <v>158</v>
      </c>
      <c r="I122" s="1520">
        <v>3.0599999999999999E-2</v>
      </c>
      <c r="J122" s="1520">
        <v>1.55E-2</v>
      </c>
      <c r="K122" s="1520" t="s">
        <v>158</v>
      </c>
      <c r="L122" s="1522">
        <v>3.2000000000000001E-2</v>
      </c>
      <c r="M122" s="1520">
        <v>1.6199999999999999E-2</v>
      </c>
      <c r="N122" s="1520" t="s">
        <v>158</v>
      </c>
      <c r="O122" s="1520">
        <v>3.2099999999999997E-2</v>
      </c>
      <c r="P122" s="1520">
        <v>1.6299999999999999E-2</v>
      </c>
      <c r="Q122" s="1520" t="s">
        <v>158</v>
      </c>
      <c r="R122" s="1520">
        <v>3.0800000000000001E-2</v>
      </c>
      <c r="S122" s="1520">
        <v>1.5599999999999999E-2</v>
      </c>
      <c r="T122" s="1520" t="s">
        <v>158</v>
      </c>
      <c r="U122" s="1520">
        <v>3.04E-2</v>
      </c>
      <c r="V122" s="1520">
        <v>1.54E-2</v>
      </c>
      <c r="W122" s="1520" t="s">
        <v>158</v>
      </c>
      <c r="X122" s="1520">
        <v>3.04E-2</v>
      </c>
      <c r="Y122" s="1520">
        <v>1.54E-2</v>
      </c>
      <c r="Z122" s="1520" t="s">
        <v>158</v>
      </c>
      <c r="AA122" s="1520">
        <v>3.09E-2</v>
      </c>
      <c r="AB122" s="1520">
        <v>1.5599999999999999E-2</v>
      </c>
      <c r="AC122" s="1520" t="s">
        <v>158</v>
      </c>
      <c r="AD122" s="1520">
        <v>3.0599999999999999E-2</v>
      </c>
      <c r="AE122" s="1520">
        <v>1.55E-2</v>
      </c>
      <c r="AF122" s="1520" t="s">
        <v>158</v>
      </c>
      <c r="AG122" s="1520">
        <v>3.0599999999999999E-2</v>
      </c>
      <c r="AH122" s="1520">
        <v>1.55E-2</v>
      </c>
      <c r="AI122" s="1520" t="s">
        <v>158</v>
      </c>
      <c r="AJ122" s="1520">
        <v>3.0499999999999999E-2</v>
      </c>
      <c r="AK122" s="1520">
        <v>1.54E-2</v>
      </c>
      <c r="AL122" s="1520" t="s">
        <v>158</v>
      </c>
      <c r="AM122" s="1520">
        <v>3.0599999999999999E-2</v>
      </c>
      <c r="AN122" s="1520">
        <v>1.55E-2</v>
      </c>
      <c r="AO122" s="1520" t="s">
        <v>158</v>
      </c>
      <c r="AP122" s="1520">
        <v>3.04E-2</v>
      </c>
      <c r="AQ122" s="1520">
        <v>1.54E-2</v>
      </c>
      <c r="AR122" s="1520" t="s">
        <v>158</v>
      </c>
      <c r="AS122" s="1520">
        <v>3.0700000000000002E-2</v>
      </c>
      <c r="AT122" s="1520">
        <v>1.55E-2</v>
      </c>
      <c r="AU122" s="1520" t="s">
        <v>158</v>
      </c>
      <c r="AV122" s="1520">
        <v>2.7699999999999999E-2</v>
      </c>
      <c r="AW122" s="1520">
        <v>1.41E-2</v>
      </c>
      <c r="AX122" s="1520" t="s">
        <v>158</v>
      </c>
      <c r="AY122" s="1520">
        <v>2.76E-2</v>
      </c>
      <c r="AZ122" s="1520">
        <v>1.4E-2</v>
      </c>
      <c r="BA122" s="1520" t="s">
        <v>158</v>
      </c>
      <c r="BB122" s="1522">
        <v>2.7699999999999999E-2</v>
      </c>
      <c r="BC122" s="1522">
        <v>1.41E-2</v>
      </c>
      <c r="BD122" s="1522" t="s">
        <v>158</v>
      </c>
      <c r="BE122" s="1164"/>
      <c r="BF122" s="1164"/>
      <c r="BG122" s="1164"/>
    </row>
    <row r="123" spans="3:59" x14ac:dyDescent="0.25">
      <c r="C123" s="1165" t="s">
        <v>1290</v>
      </c>
      <c r="D123" s="1165" t="s">
        <v>1316</v>
      </c>
      <c r="E123" s="1167" t="str">
        <f t="shared" si="2"/>
        <v>AvícolaJAÉN</v>
      </c>
      <c r="F123" s="1520">
        <v>3.1699999999999999E-2</v>
      </c>
      <c r="G123" s="1521">
        <v>1.61E-2</v>
      </c>
      <c r="H123" s="1520" t="s">
        <v>158</v>
      </c>
      <c r="I123" s="1520">
        <v>3.2300000000000002E-2</v>
      </c>
      <c r="J123" s="1520">
        <v>1.6400000000000001E-2</v>
      </c>
      <c r="K123" s="1520" t="s">
        <v>158</v>
      </c>
      <c r="L123" s="1522">
        <v>3.0300000000000001E-2</v>
      </c>
      <c r="M123" s="1520">
        <v>1.54E-2</v>
      </c>
      <c r="N123" s="1520" t="s">
        <v>158</v>
      </c>
      <c r="O123" s="1520">
        <v>3.0599999999999999E-2</v>
      </c>
      <c r="P123" s="1520">
        <v>1.55E-2</v>
      </c>
      <c r="Q123" s="1520" t="s">
        <v>158</v>
      </c>
      <c r="R123" s="1520">
        <v>2.9100000000000001E-2</v>
      </c>
      <c r="S123" s="1520">
        <v>1.47E-2</v>
      </c>
      <c r="T123" s="1520" t="s">
        <v>158</v>
      </c>
      <c r="U123" s="1520">
        <v>2.8400000000000002E-2</v>
      </c>
      <c r="V123" s="1520">
        <v>1.44E-2</v>
      </c>
      <c r="W123" s="1520" t="s">
        <v>158</v>
      </c>
      <c r="X123" s="1520">
        <v>2.8400000000000002E-2</v>
      </c>
      <c r="Y123" s="1520">
        <v>1.44E-2</v>
      </c>
      <c r="Z123" s="1520" t="s">
        <v>158</v>
      </c>
      <c r="AA123" s="1520">
        <v>2.7E-2</v>
      </c>
      <c r="AB123" s="1520">
        <v>1.37E-2</v>
      </c>
      <c r="AC123" s="1520" t="s">
        <v>158</v>
      </c>
      <c r="AD123" s="1520">
        <v>2.7E-2</v>
      </c>
      <c r="AE123" s="1520">
        <v>1.37E-2</v>
      </c>
      <c r="AF123" s="1520" t="s">
        <v>158</v>
      </c>
      <c r="AG123" s="1520">
        <v>2.6200000000000001E-2</v>
      </c>
      <c r="AH123" s="1520">
        <v>1.3299999999999999E-2</v>
      </c>
      <c r="AI123" s="1520" t="s">
        <v>158</v>
      </c>
      <c r="AJ123" s="1520">
        <v>2.5499999999999998E-2</v>
      </c>
      <c r="AK123" s="1520">
        <v>1.29E-2</v>
      </c>
      <c r="AL123" s="1520" t="s">
        <v>158</v>
      </c>
      <c r="AM123" s="1520">
        <v>2.5700000000000001E-2</v>
      </c>
      <c r="AN123" s="1520">
        <v>1.2999999999999999E-2</v>
      </c>
      <c r="AO123" s="1520" t="s">
        <v>158</v>
      </c>
      <c r="AP123" s="1520">
        <v>2.5700000000000001E-2</v>
      </c>
      <c r="AQ123" s="1520">
        <v>1.2999999999999999E-2</v>
      </c>
      <c r="AR123" s="1520" t="s">
        <v>158</v>
      </c>
      <c r="AS123" s="1520">
        <v>2.58E-2</v>
      </c>
      <c r="AT123" s="1520">
        <v>1.3100000000000001E-2</v>
      </c>
      <c r="AU123" s="1520" t="s">
        <v>158</v>
      </c>
      <c r="AV123" s="1520">
        <v>2.63E-2</v>
      </c>
      <c r="AW123" s="1520">
        <v>1.3299999999999999E-2</v>
      </c>
      <c r="AX123" s="1520" t="s">
        <v>158</v>
      </c>
      <c r="AY123" s="1520">
        <v>2.63E-2</v>
      </c>
      <c r="AZ123" s="1520">
        <v>1.3299999999999999E-2</v>
      </c>
      <c r="BA123" s="1520" t="s">
        <v>158</v>
      </c>
      <c r="BB123" s="1522">
        <v>2.5899999999999999E-2</v>
      </c>
      <c r="BC123" s="1522">
        <v>1.3100000000000001E-2</v>
      </c>
      <c r="BD123" s="1522" t="s">
        <v>158</v>
      </c>
      <c r="BE123" s="1164"/>
      <c r="BF123" s="1164"/>
      <c r="BG123" s="1164"/>
    </row>
    <row r="124" spans="3:59" x14ac:dyDescent="0.25">
      <c r="C124" s="1165" t="s">
        <v>1290</v>
      </c>
      <c r="D124" s="1165" t="s">
        <v>1317</v>
      </c>
      <c r="E124" s="1167" t="str">
        <f t="shared" si="2"/>
        <v>AvícolaLEÓN</v>
      </c>
      <c r="F124" s="1520">
        <v>2.92E-2</v>
      </c>
      <c r="G124" s="1521">
        <v>1.4800000000000001E-2</v>
      </c>
      <c r="H124" s="1520" t="s">
        <v>158</v>
      </c>
      <c r="I124" s="1520">
        <v>2.86E-2</v>
      </c>
      <c r="J124" s="1520">
        <v>1.4500000000000001E-2</v>
      </c>
      <c r="K124" s="1520" t="s">
        <v>158</v>
      </c>
      <c r="L124" s="1522">
        <v>2.81E-2</v>
      </c>
      <c r="M124" s="1520">
        <v>1.43E-2</v>
      </c>
      <c r="N124" s="1520" t="s">
        <v>158</v>
      </c>
      <c r="O124" s="1520">
        <v>2.9499999999999998E-2</v>
      </c>
      <c r="P124" s="1520">
        <v>1.49E-2</v>
      </c>
      <c r="Q124" s="1520" t="s">
        <v>158</v>
      </c>
      <c r="R124" s="1520">
        <v>2.81E-2</v>
      </c>
      <c r="S124" s="1520">
        <v>1.4200000000000001E-2</v>
      </c>
      <c r="T124" s="1520" t="s">
        <v>158</v>
      </c>
      <c r="U124" s="1520">
        <v>2.8000000000000001E-2</v>
      </c>
      <c r="V124" s="1520">
        <v>1.4200000000000001E-2</v>
      </c>
      <c r="W124" s="1520" t="s">
        <v>158</v>
      </c>
      <c r="X124" s="1520">
        <v>2.7900000000000001E-2</v>
      </c>
      <c r="Y124" s="1520">
        <v>1.4200000000000001E-2</v>
      </c>
      <c r="Z124" s="1520" t="s">
        <v>158</v>
      </c>
      <c r="AA124" s="1520">
        <v>2.7900000000000001E-2</v>
      </c>
      <c r="AB124" s="1520">
        <v>1.4200000000000001E-2</v>
      </c>
      <c r="AC124" s="1520" t="s">
        <v>158</v>
      </c>
      <c r="AD124" s="1520">
        <v>2.7699999999999999E-2</v>
      </c>
      <c r="AE124" s="1520">
        <v>1.4E-2</v>
      </c>
      <c r="AF124" s="1520" t="s">
        <v>158</v>
      </c>
      <c r="AG124" s="1520">
        <v>2.5999999999999999E-2</v>
      </c>
      <c r="AH124" s="1520">
        <v>1.32E-2</v>
      </c>
      <c r="AI124" s="1520" t="s">
        <v>158</v>
      </c>
      <c r="AJ124" s="1520">
        <v>2.58E-2</v>
      </c>
      <c r="AK124" s="1520">
        <v>1.3100000000000001E-2</v>
      </c>
      <c r="AL124" s="1520" t="s">
        <v>158</v>
      </c>
      <c r="AM124" s="1520">
        <v>2.5899999999999999E-2</v>
      </c>
      <c r="AN124" s="1520">
        <v>1.3100000000000001E-2</v>
      </c>
      <c r="AO124" s="1520" t="s">
        <v>158</v>
      </c>
      <c r="AP124" s="1520">
        <v>2.6499999999999999E-2</v>
      </c>
      <c r="AQ124" s="1520">
        <v>1.34E-2</v>
      </c>
      <c r="AR124" s="1520" t="s">
        <v>158</v>
      </c>
      <c r="AS124" s="1520">
        <v>2.6700000000000002E-2</v>
      </c>
      <c r="AT124" s="1520">
        <v>1.35E-2</v>
      </c>
      <c r="AU124" s="1520" t="s">
        <v>158</v>
      </c>
      <c r="AV124" s="1520">
        <v>2.6700000000000002E-2</v>
      </c>
      <c r="AW124" s="1520">
        <v>1.35E-2</v>
      </c>
      <c r="AX124" s="1520" t="s">
        <v>158</v>
      </c>
      <c r="AY124" s="1520">
        <v>2.75E-2</v>
      </c>
      <c r="AZ124" s="1520">
        <v>1.4E-2</v>
      </c>
      <c r="BA124" s="1520" t="s">
        <v>158</v>
      </c>
      <c r="BB124" s="1522">
        <v>2.75E-2</v>
      </c>
      <c r="BC124" s="1522">
        <v>1.4E-2</v>
      </c>
      <c r="BD124" s="1522" t="s">
        <v>158</v>
      </c>
      <c r="BE124" s="1164"/>
      <c r="BF124" s="1164"/>
      <c r="BG124" s="1164"/>
    </row>
    <row r="125" spans="3:59" x14ac:dyDescent="0.25">
      <c r="C125" s="1165" t="s">
        <v>1290</v>
      </c>
      <c r="D125" s="1165" t="s">
        <v>1318</v>
      </c>
      <c r="E125" s="1167" t="str">
        <f t="shared" si="2"/>
        <v>AvícolaLLEIDA</v>
      </c>
      <c r="F125" s="1520">
        <v>3.1099999999999999E-2</v>
      </c>
      <c r="G125" s="1521">
        <v>1.5699999999999999E-2</v>
      </c>
      <c r="H125" s="1520" t="s">
        <v>158</v>
      </c>
      <c r="I125" s="1520">
        <v>3.0700000000000002E-2</v>
      </c>
      <c r="J125" s="1520">
        <v>1.5599999999999999E-2</v>
      </c>
      <c r="K125" s="1520" t="s">
        <v>158</v>
      </c>
      <c r="L125" s="1522">
        <v>0.03</v>
      </c>
      <c r="M125" s="1520">
        <v>1.52E-2</v>
      </c>
      <c r="N125" s="1520" t="s">
        <v>158</v>
      </c>
      <c r="O125" s="1520">
        <v>3.1199999999999999E-2</v>
      </c>
      <c r="P125" s="1520">
        <v>1.5800000000000002E-2</v>
      </c>
      <c r="Q125" s="1520" t="s">
        <v>158</v>
      </c>
      <c r="R125" s="1520">
        <v>2.9700000000000001E-2</v>
      </c>
      <c r="S125" s="1520">
        <v>1.5100000000000001E-2</v>
      </c>
      <c r="T125" s="1520" t="s">
        <v>158</v>
      </c>
      <c r="U125" s="1520">
        <v>2.93E-2</v>
      </c>
      <c r="V125" s="1520">
        <v>1.4800000000000001E-2</v>
      </c>
      <c r="W125" s="1520" t="s">
        <v>158</v>
      </c>
      <c r="X125" s="1520">
        <v>2.87E-2</v>
      </c>
      <c r="Y125" s="1520">
        <v>1.4500000000000001E-2</v>
      </c>
      <c r="Z125" s="1520" t="s">
        <v>158</v>
      </c>
      <c r="AA125" s="1520">
        <v>2.9100000000000001E-2</v>
      </c>
      <c r="AB125" s="1520">
        <v>1.47E-2</v>
      </c>
      <c r="AC125" s="1520" t="s">
        <v>158</v>
      </c>
      <c r="AD125" s="1520">
        <v>2.8899999999999999E-2</v>
      </c>
      <c r="AE125" s="1520">
        <v>1.46E-2</v>
      </c>
      <c r="AF125" s="1520" t="s">
        <v>158</v>
      </c>
      <c r="AG125" s="1520">
        <v>2.8400000000000002E-2</v>
      </c>
      <c r="AH125" s="1520">
        <v>1.44E-2</v>
      </c>
      <c r="AI125" s="1520" t="s">
        <v>158</v>
      </c>
      <c r="AJ125" s="1520">
        <v>2.8199999999999999E-2</v>
      </c>
      <c r="AK125" s="1520">
        <v>1.43E-2</v>
      </c>
      <c r="AL125" s="1520" t="s">
        <v>158</v>
      </c>
      <c r="AM125" s="1520">
        <v>2.8400000000000002E-2</v>
      </c>
      <c r="AN125" s="1520">
        <v>1.44E-2</v>
      </c>
      <c r="AO125" s="1520" t="s">
        <v>158</v>
      </c>
      <c r="AP125" s="1520">
        <v>2.8500000000000001E-2</v>
      </c>
      <c r="AQ125" s="1520">
        <v>1.44E-2</v>
      </c>
      <c r="AR125" s="1520" t="s">
        <v>158</v>
      </c>
      <c r="AS125" s="1520">
        <v>2.8400000000000002E-2</v>
      </c>
      <c r="AT125" s="1520">
        <v>1.44E-2</v>
      </c>
      <c r="AU125" s="1520" t="s">
        <v>158</v>
      </c>
      <c r="AV125" s="1520">
        <v>2.86E-2</v>
      </c>
      <c r="AW125" s="1520">
        <v>1.4500000000000001E-2</v>
      </c>
      <c r="AX125" s="1520" t="s">
        <v>158</v>
      </c>
      <c r="AY125" s="1520">
        <v>2.9000000000000001E-2</v>
      </c>
      <c r="AZ125" s="1520">
        <v>1.47E-2</v>
      </c>
      <c r="BA125" s="1520" t="s">
        <v>158</v>
      </c>
      <c r="BB125" s="1522">
        <v>2.8899999999999999E-2</v>
      </c>
      <c r="BC125" s="1522">
        <v>1.47E-2</v>
      </c>
      <c r="BD125" s="1522" t="s">
        <v>158</v>
      </c>
      <c r="BE125" s="1164"/>
      <c r="BF125" s="1164"/>
      <c r="BG125" s="1164"/>
    </row>
    <row r="126" spans="3:59" x14ac:dyDescent="0.25">
      <c r="C126" s="1165" t="s">
        <v>1290</v>
      </c>
      <c r="D126" s="1165" t="s">
        <v>1319</v>
      </c>
      <c r="E126" s="1167" t="str">
        <f t="shared" si="2"/>
        <v>AvícolaLUGO</v>
      </c>
      <c r="F126" s="1520">
        <v>2.8199999999999999E-2</v>
      </c>
      <c r="G126" s="1521">
        <v>1.43E-2</v>
      </c>
      <c r="H126" s="1520" t="s">
        <v>158</v>
      </c>
      <c r="I126" s="1520">
        <v>2.7900000000000001E-2</v>
      </c>
      <c r="J126" s="1520">
        <v>1.4200000000000001E-2</v>
      </c>
      <c r="K126" s="1520" t="s">
        <v>158</v>
      </c>
      <c r="L126" s="1522">
        <v>2.8000000000000001E-2</v>
      </c>
      <c r="M126" s="1520">
        <v>1.4200000000000001E-2</v>
      </c>
      <c r="N126" s="1520" t="s">
        <v>158</v>
      </c>
      <c r="O126" s="1520">
        <v>2.8000000000000001E-2</v>
      </c>
      <c r="P126" s="1520">
        <v>1.4200000000000001E-2</v>
      </c>
      <c r="Q126" s="1520" t="s">
        <v>158</v>
      </c>
      <c r="R126" s="1520">
        <v>2.6599999999999999E-2</v>
      </c>
      <c r="S126" s="1520">
        <v>1.35E-2</v>
      </c>
      <c r="T126" s="1520" t="s">
        <v>158</v>
      </c>
      <c r="U126" s="1520">
        <v>2.6599999999999999E-2</v>
      </c>
      <c r="V126" s="1520">
        <v>1.35E-2</v>
      </c>
      <c r="W126" s="1520" t="s">
        <v>158</v>
      </c>
      <c r="X126" s="1520">
        <v>2.6700000000000002E-2</v>
      </c>
      <c r="Y126" s="1520">
        <v>1.35E-2</v>
      </c>
      <c r="Z126" s="1520" t="s">
        <v>158</v>
      </c>
      <c r="AA126" s="1520">
        <v>2.6700000000000002E-2</v>
      </c>
      <c r="AB126" s="1520">
        <v>1.35E-2</v>
      </c>
      <c r="AC126" s="1520" t="s">
        <v>158</v>
      </c>
      <c r="AD126" s="1520">
        <v>2.63E-2</v>
      </c>
      <c r="AE126" s="1520">
        <v>1.34E-2</v>
      </c>
      <c r="AF126" s="1520" t="s">
        <v>158</v>
      </c>
      <c r="AG126" s="1520">
        <v>2.5700000000000001E-2</v>
      </c>
      <c r="AH126" s="1520">
        <v>1.2999999999999999E-2</v>
      </c>
      <c r="AI126" s="1520" t="s">
        <v>158</v>
      </c>
      <c r="AJ126" s="1520">
        <v>2.58E-2</v>
      </c>
      <c r="AK126" s="1520">
        <v>1.3100000000000001E-2</v>
      </c>
      <c r="AL126" s="1520" t="s">
        <v>158</v>
      </c>
      <c r="AM126" s="1520">
        <v>2.6200000000000001E-2</v>
      </c>
      <c r="AN126" s="1520">
        <v>1.3299999999999999E-2</v>
      </c>
      <c r="AO126" s="1520" t="s">
        <v>158</v>
      </c>
      <c r="AP126" s="1520">
        <v>2.6200000000000001E-2</v>
      </c>
      <c r="AQ126" s="1520">
        <v>1.3299999999999999E-2</v>
      </c>
      <c r="AR126" s="1520" t="s">
        <v>158</v>
      </c>
      <c r="AS126" s="1520">
        <v>2.58E-2</v>
      </c>
      <c r="AT126" s="1520">
        <v>1.3100000000000001E-2</v>
      </c>
      <c r="AU126" s="1520" t="s">
        <v>158</v>
      </c>
      <c r="AV126" s="1520">
        <v>2.5899999999999999E-2</v>
      </c>
      <c r="AW126" s="1520">
        <v>1.3100000000000001E-2</v>
      </c>
      <c r="AX126" s="1520" t="s">
        <v>158</v>
      </c>
      <c r="AY126" s="1520">
        <v>2.5999999999999999E-2</v>
      </c>
      <c r="AZ126" s="1520">
        <v>1.32E-2</v>
      </c>
      <c r="BA126" s="1520" t="s">
        <v>158</v>
      </c>
      <c r="BB126" s="1522">
        <v>2.5999999999999999E-2</v>
      </c>
      <c r="BC126" s="1522">
        <v>1.32E-2</v>
      </c>
      <c r="BD126" s="1522" t="s">
        <v>158</v>
      </c>
      <c r="BE126" s="1164"/>
      <c r="BF126" s="1164"/>
      <c r="BG126" s="1164"/>
    </row>
    <row r="127" spans="3:59" x14ac:dyDescent="0.25">
      <c r="C127" s="1165" t="s">
        <v>1290</v>
      </c>
      <c r="D127" s="1165" t="s">
        <v>1320</v>
      </c>
      <c r="E127" s="1167" t="str">
        <f t="shared" si="2"/>
        <v>AvícolaMADRID</v>
      </c>
      <c r="F127" s="1520">
        <v>4.1000000000000002E-2</v>
      </c>
      <c r="G127" s="1521">
        <v>2.0799999999999999E-2</v>
      </c>
      <c r="H127" s="1520" t="s">
        <v>158</v>
      </c>
      <c r="I127" s="1520">
        <v>4.0899999999999999E-2</v>
      </c>
      <c r="J127" s="1520">
        <v>2.07E-2</v>
      </c>
      <c r="K127" s="1520" t="s">
        <v>158</v>
      </c>
      <c r="L127" s="1522">
        <v>4.1000000000000002E-2</v>
      </c>
      <c r="M127" s="1520">
        <v>2.0799999999999999E-2</v>
      </c>
      <c r="N127" s="1520" t="s">
        <v>158</v>
      </c>
      <c r="O127" s="1520">
        <v>4.0899999999999999E-2</v>
      </c>
      <c r="P127" s="1520">
        <v>2.07E-2</v>
      </c>
      <c r="Q127" s="1520" t="s">
        <v>158</v>
      </c>
      <c r="R127" s="1520">
        <v>3.9E-2</v>
      </c>
      <c r="S127" s="1520">
        <v>1.9800000000000002E-2</v>
      </c>
      <c r="T127" s="1520" t="s">
        <v>158</v>
      </c>
      <c r="U127" s="1520">
        <v>3.8899999999999997E-2</v>
      </c>
      <c r="V127" s="1520">
        <v>1.9699999999999999E-2</v>
      </c>
      <c r="W127" s="1520" t="s">
        <v>158</v>
      </c>
      <c r="X127" s="1520">
        <v>3.7600000000000001E-2</v>
      </c>
      <c r="Y127" s="1520">
        <v>1.9099999999999999E-2</v>
      </c>
      <c r="Z127" s="1520" t="s">
        <v>158</v>
      </c>
      <c r="AA127" s="1520">
        <v>3.8100000000000002E-2</v>
      </c>
      <c r="AB127" s="1520">
        <v>1.9300000000000001E-2</v>
      </c>
      <c r="AC127" s="1520" t="s">
        <v>158</v>
      </c>
      <c r="AD127" s="1520">
        <v>3.7499999999999999E-2</v>
      </c>
      <c r="AE127" s="1520">
        <v>1.9E-2</v>
      </c>
      <c r="AF127" s="1520" t="s">
        <v>158</v>
      </c>
      <c r="AG127" s="1520">
        <v>3.4799999999999998E-2</v>
      </c>
      <c r="AH127" s="1520">
        <v>1.7600000000000001E-2</v>
      </c>
      <c r="AI127" s="1520" t="s">
        <v>158</v>
      </c>
      <c r="AJ127" s="1520">
        <v>3.4500000000000003E-2</v>
      </c>
      <c r="AK127" s="1520">
        <v>1.7500000000000002E-2</v>
      </c>
      <c r="AL127" s="1520" t="s">
        <v>158</v>
      </c>
      <c r="AM127" s="1520">
        <v>3.56E-2</v>
      </c>
      <c r="AN127" s="1520">
        <v>1.8100000000000002E-2</v>
      </c>
      <c r="AO127" s="1520" t="s">
        <v>158</v>
      </c>
      <c r="AP127" s="1520">
        <v>3.5000000000000003E-2</v>
      </c>
      <c r="AQ127" s="1520">
        <v>1.77E-2</v>
      </c>
      <c r="AR127" s="1520" t="s">
        <v>158</v>
      </c>
      <c r="AS127" s="1520">
        <v>3.44E-2</v>
      </c>
      <c r="AT127" s="1520">
        <v>1.7399999999999999E-2</v>
      </c>
      <c r="AU127" s="1520" t="s">
        <v>158</v>
      </c>
      <c r="AV127" s="1520">
        <v>3.6700000000000003E-2</v>
      </c>
      <c r="AW127" s="1520">
        <v>1.8599999999999998E-2</v>
      </c>
      <c r="AX127" s="1520" t="s">
        <v>158</v>
      </c>
      <c r="AY127" s="1520">
        <v>3.6900000000000002E-2</v>
      </c>
      <c r="AZ127" s="1520">
        <v>1.8700000000000001E-2</v>
      </c>
      <c r="BA127" s="1520" t="s">
        <v>158</v>
      </c>
      <c r="BB127" s="1522">
        <v>3.6799999999999999E-2</v>
      </c>
      <c r="BC127" s="1522">
        <v>1.8700000000000001E-2</v>
      </c>
      <c r="BD127" s="1522" t="s">
        <v>158</v>
      </c>
      <c r="BE127" s="1164"/>
      <c r="BF127" s="1164"/>
      <c r="BG127" s="1164"/>
    </row>
    <row r="128" spans="3:59" x14ac:dyDescent="0.25">
      <c r="C128" s="1165" t="s">
        <v>1290</v>
      </c>
      <c r="D128" s="1165" t="s">
        <v>1321</v>
      </c>
      <c r="E128" s="1167" t="str">
        <f t="shared" si="2"/>
        <v>AvícolaMÁLAGA</v>
      </c>
      <c r="F128" s="1520">
        <v>3.7900000000000003E-2</v>
      </c>
      <c r="G128" s="1521">
        <v>1.9199999999999998E-2</v>
      </c>
      <c r="H128" s="1520" t="s">
        <v>158</v>
      </c>
      <c r="I128" s="1520">
        <v>3.73E-2</v>
      </c>
      <c r="J128" s="1520">
        <v>1.89E-2</v>
      </c>
      <c r="K128" s="1520" t="s">
        <v>158</v>
      </c>
      <c r="L128" s="1522">
        <v>3.5999999999999997E-2</v>
      </c>
      <c r="M128" s="1520">
        <v>1.8200000000000001E-2</v>
      </c>
      <c r="N128" s="1520" t="s">
        <v>158</v>
      </c>
      <c r="O128" s="1520">
        <v>3.6600000000000001E-2</v>
      </c>
      <c r="P128" s="1520">
        <v>1.8499999999999999E-2</v>
      </c>
      <c r="Q128" s="1520" t="s">
        <v>158</v>
      </c>
      <c r="R128" s="1520">
        <v>3.4799999999999998E-2</v>
      </c>
      <c r="S128" s="1520">
        <v>1.77E-2</v>
      </c>
      <c r="T128" s="1520" t="s">
        <v>158</v>
      </c>
      <c r="U128" s="1520">
        <v>3.49E-2</v>
      </c>
      <c r="V128" s="1520">
        <v>1.77E-2</v>
      </c>
      <c r="W128" s="1520" t="s">
        <v>158</v>
      </c>
      <c r="X128" s="1520">
        <v>3.56E-2</v>
      </c>
      <c r="Y128" s="1520">
        <v>1.8100000000000002E-2</v>
      </c>
      <c r="Z128" s="1520" t="s">
        <v>158</v>
      </c>
      <c r="AA128" s="1520">
        <v>3.5900000000000001E-2</v>
      </c>
      <c r="AB128" s="1520">
        <v>1.8200000000000001E-2</v>
      </c>
      <c r="AC128" s="1520" t="s">
        <v>158</v>
      </c>
      <c r="AD128" s="1520">
        <v>3.5499999999999997E-2</v>
      </c>
      <c r="AE128" s="1520">
        <v>1.7999999999999999E-2</v>
      </c>
      <c r="AF128" s="1520" t="s">
        <v>158</v>
      </c>
      <c r="AG128" s="1520">
        <v>3.49E-2</v>
      </c>
      <c r="AH128" s="1520">
        <v>1.77E-2</v>
      </c>
      <c r="AI128" s="1520" t="s">
        <v>158</v>
      </c>
      <c r="AJ128" s="1520">
        <v>3.5299999999999998E-2</v>
      </c>
      <c r="AK128" s="1520">
        <v>1.7899999999999999E-2</v>
      </c>
      <c r="AL128" s="1520" t="s">
        <v>158</v>
      </c>
      <c r="AM128" s="1520">
        <v>3.5200000000000002E-2</v>
      </c>
      <c r="AN128" s="1520">
        <v>1.78E-2</v>
      </c>
      <c r="AO128" s="1520" t="s">
        <v>158</v>
      </c>
      <c r="AP128" s="1520">
        <v>3.4599999999999999E-2</v>
      </c>
      <c r="AQ128" s="1520">
        <v>1.7500000000000002E-2</v>
      </c>
      <c r="AR128" s="1520" t="s">
        <v>158</v>
      </c>
      <c r="AS128" s="1520">
        <v>3.49E-2</v>
      </c>
      <c r="AT128" s="1520">
        <v>1.77E-2</v>
      </c>
      <c r="AU128" s="1520" t="s">
        <v>158</v>
      </c>
      <c r="AV128" s="1520">
        <v>3.5900000000000001E-2</v>
      </c>
      <c r="AW128" s="1520">
        <v>1.8200000000000001E-2</v>
      </c>
      <c r="AX128" s="1520" t="s">
        <v>158</v>
      </c>
      <c r="AY128" s="1520">
        <v>3.5900000000000001E-2</v>
      </c>
      <c r="AZ128" s="1520">
        <v>1.8200000000000001E-2</v>
      </c>
      <c r="BA128" s="1520" t="s">
        <v>158</v>
      </c>
      <c r="BB128" s="1522">
        <v>3.5799999999999998E-2</v>
      </c>
      <c r="BC128" s="1522">
        <v>1.8100000000000002E-2</v>
      </c>
      <c r="BD128" s="1522" t="s">
        <v>158</v>
      </c>
      <c r="BE128" s="1164"/>
      <c r="BF128" s="1164"/>
      <c r="BG128" s="1164"/>
    </row>
    <row r="129" spans="3:59" x14ac:dyDescent="0.25">
      <c r="C129" s="1165" t="s">
        <v>1290</v>
      </c>
      <c r="D129" s="1165" t="s">
        <v>1322</v>
      </c>
      <c r="E129" s="1167" t="str">
        <f t="shared" si="2"/>
        <v>AvícolaMURCIA</v>
      </c>
      <c r="F129" s="1520">
        <v>2.8799999999999999E-2</v>
      </c>
      <c r="G129" s="1521">
        <v>1.46E-2</v>
      </c>
      <c r="H129" s="1520" t="s">
        <v>158</v>
      </c>
      <c r="I129" s="1520">
        <v>2.86E-2</v>
      </c>
      <c r="J129" s="1520">
        <v>1.4500000000000001E-2</v>
      </c>
      <c r="K129" s="1520" t="s">
        <v>158</v>
      </c>
      <c r="L129" s="1522">
        <v>2.86E-2</v>
      </c>
      <c r="M129" s="1520">
        <v>1.4500000000000001E-2</v>
      </c>
      <c r="N129" s="1520" t="s">
        <v>158</v>
      </c>
      <c r="O129" s="1520">
        <v>2.8500000000000001E-2</v>
      </c>
      <c r="P129" s="1520">
        <v>1.44E-2</v>
      </c>
      <c r="Q129" s="1520" t="s">
        <v>158</v>
      </c>
      <c r="R129" s="1520">
        <v>2.7099999999999999E-2</v>
      </c>
      <c r="S129" s="1520">
        <v>1.37E-2</v>
      </c>
      <c r="T129" s="1520" t="s">
        <v>158</v>
      </c>
      <c r="U129" s="1520">
        <v>2.8799999999999999E-2</v>
      </c>
      <c r="V129" s="1520">
        <v>1.46E-2</v>
      </c>
      <c r="W129" s="1520" t="s">
        <v>158</v>
      </c>
      <c r="X129" s="1520">
        <v>2.8799999999999999E-2</v>
      </c>
      <c r="Y129" s="1520">
        <v>1.46E-2</v>
      </c>
      <c r="Z129" s="1520" t="s">
        <v>158</v>
      </c>
      <c r="AA129" s="1520">
        <v>2.9399999999999999E-2</v>
      </c>
      <c r="AB129" s="1520">
        <v>1.49E-2</v>
      </c>
      <c r="AC129" s="1520" t="s">
        <v>158</v>
      </c>
      <c r="AD129" s="1520">
        <v>2.93E-2</v>
      </c>
      <c r="AE129" s="1520">
        <v>1.4800000000000001E-2</v>
      </c>
      <c r="AF129" s="1520" t="s">
        <v>158</v>
      </c>
      <c r="AG129" s="1520">
        <v>2.8799999999999999E-2</v>
      </c>
      <c r="AH129" s="1520">
        <v>1.46E-2</v>
      </c>
      <c r="AI129" s="1520" t="s">
        <v>158</v>
      </c>
      <c r="AJ129" s="1520">
        <v>2.9100000000000001E-2</v>
      </c>
      <c r="AK129" s="1520">
        <v>1.47E-2</v>
      </c>
      <c r="AL129" s="1520" t="s">
        <v>158</v>
      </c>
      <c r="AM129" s="1520">
        <v>2.92E-2</v>
      </c>
      <c r="AN129" s="1520">
        <v>1.4800000000000001E-2</v>
      </c>
      <c r="AO129" s="1520" t="s">
        <v>158</v>
      </c>
      <c r="AP129" s="1520">
        <v>2.9000000000000001E-2</v>
      </c>
      <c r="AQ129" s="1520">
        <v>1.47E-2</v>
      </c>
      <c r="AR129" s="1520" t="s">
        <v>158</v>
      </c>
      <c r="AS129" s="1520">
        <v>2.8899999999999999E-2</v>
      </c>
      <c r="AT129" s="1520">
        <v>1.46E-2</v>
      </c>
      <c r="AU129" s="1520" t="s">
        <v>158</v>
      </c>
      <c r="AV129" s="1520">
        <v>3.0800000000000001E-2</v>
      </c>
      <c r="AW129" s="1520">
        <v>1.5599999999999999E-2</v>
      </c>
      <c r="AX129" s="1520" t="s">
        <v>158</v>
      </c>
      <c r="AY129" s="1520">
        <v>3.0599999999999999E-2</v>
      </c>
      <c r="AZ129" s="1520">
        <v>1.55E-2</v>
      </c>
      <c r="BA129" s="1520" t="s">
        <v>158</v>
      </c>
      <c r="BB129" s="1522">
        <v>3.04E-2</v>
      </c>
      <c r="BC129" s="1522">
        <v>1.54E-2</v>
      </c>
      <c r="BD129" s="1522" t="s">
        <v>158</v>
      </c>
      <c r="BE129" s="1164"/>
      <c r="BF129" s="1164"/>
      <c r="BG129" s="1164"/>
    </row>
    <row r="130" spans="3:59" x14ac:dyDescent="0.25">
      <c r="C130" s="1165" t="s">
        <v>1290</v>
      </c>
      <c r="D130" s="1165" t="s">
        <v>1323</v>
      </c>
      <c r="E130" s="1167" t="str">
        <f t="shared" si="2"/>
        <v>AvícolaNAVARRA</v>
      </c>
      <c r="F130" s="1520">
        <v>3.32E-2</v>
      </c>
      <c r="G130" s="1521">
        <v>1.6799999999999999E-2</v>
      </c>
      <c r="H130" s="1520" t="s">
        <v>158</v>
      </c>
      <c r="I130" s="1520">
        <v>3.2899999999999999E-2</v>
      </c>
      <c r="J130" s="1520">
        <v>1.67E-2</v>
      </c>
      <c r="K130" s="1520" t="s">
        <v>158</v>
      </c>
      <c r="L130" s="1522">
        <v>3.1699999999999999E-2</v>
      </c>
      <c r="M130" s="1520">
        <v>1.61E-2</v>
      </c>
      <c r="N130" s="1520" t="s">
        <v>158</v>
      </c>
      <c r="O130" s="1520">
        <v>3.2099999999999997E-2</v>
      </c>
      <c r="P130" s="1520">
        <v>1.6299999999999999E-2</v>
      </c>
      <c r="Q130" s="1520" t="s">
        <v>158</v>
      </c>
      <c r="R130" s="1520">
        <v>3.0200000000000001E-2</v>
      </c>
      <c r="S130" s="1520">
        <v>1.5299999999999999E-2</v>
      </c>
      <c r="T130" s="1520" t="s">
        <v>158</v>
      </c>
      <c r="U130" s="1520">
        <v>2.98E-2</v>
      </c>
      <c r="V130" s="1520">
        <v>1.5100000000000001E-2</v>
      </c>
      <c r="W130" s="1520" t="s">
        <v>158</v>
      </c>
      <c r="X130" s="1520">
        <v>3.0099999999999998E-2</v>
      </c>
      <c r="Y130" s="1520">
        <v>1.52E-2</v>
      </c>
      <c r="Z130" s="1520" t="s">
        <v>158</v>
      </c>
      <c r="AA130" s="1520">
        <v>3.0300000000000001E-2</v>
      </c>
      <c r="AB130" s="1520">
        <v>1.54E-2</v>
      </c>
      <c r="AC130" s="1520" t="s">
        <v>158</v>
      </c>
      <c r="AD130" s="1520">
        <v>3.09E-2</v>
      </c>
      <c r="AE130" s="1520">
        <v>1.5699999999999999E-2</v>
      </c>
      <c r="AF130" s="1520" t="s">
        <v>158</v>
      </c>
      <c r="AG130" s="1520">
        <v>3.0300000000000001E-2</v>
      </c>
      <c r="AH130" s="1520">
        <v>1.54E-2</v>
      </c>
      <c r="AI130" s="1520" t="s">
        <v>158</v>
      </c>
      <c r="AJ130" s="1520">
        <v>2.9700000000000001E-2</v>
      </c>
      <c r="AK130" s="1520">
        <v>1.4999999999999999E-2</v>
      </c>
      <c r="AL130" s="1520" t="s">
        <v>158</v>
      </c>
      <c r="AM130" s="1520">
        <v>2.9600000000000001E-2</v>
      </c>
      <c r="AN130" s="1520">
        <v>1.4999999999999999E-2</v>
      </c>
      <c r="AO130" s="1520" t="s">
        <v>158</v>
      </c>
      <c r="AP130" s="1520">
        <v>2.9499999999999998E-2</v>
      </c>
      <c r="AQ130" s="1520">
        <v>1.49E-2</v>
      </c>
      <c r="AR130" s="1520" t="s">
        <v>158</v>
      </c>
      <c r="AS130" s="1520">
        <v>2.9700000000000001E-2</v>
      </c>
      <c r="AT130" s="1520">
        <v>1.5100000000000001E-2</v>
      </c>
      <c r="AU130" s="1520" t="s">
        <v>158</v>
      </c>
      <c r="AV130" s="1520">
        <v>3.0099999999999998E-2</v>
      </c>
      <c r="AW130" s="1520">
        <v>1.52E-2</v>
      </c>
      <c r="AX130" s="1520" t="s">
        <v>158</v>
      </c>
      <c r="AY130" s="1520">
        <v>3.0300000000000001E-2</v>
      </c>
      <c r="AZ130" s="1520">
        <v>1.54E-2</v>
      </c>
      <c r="BA130" s="1520" t="s">
        <v>158</v>
      </c>
      <c r="BB130" s="1522">
        <v>3.0499999999999999E-2</v>
      </c>
      <c r="BC130" s="1522">
        <v>1.55E-2</v>
      </c>
      <c r="BD130" s="1522" t="s">
        <v>158</v>
      </c>
      <c r="BE130" s="1164"/>
      <c r="BF130" s="1164"/>
      <c r="BG130" s="1164"/>
    </row>
    <row r="131" spans="3:59" x14ac:dyDescent="0.25">
      <c r="C131" s="1165" t="s">
        <v>1290</v>
      </c>
      <c r="D131" s="1165" t="s">
        <v>1324</v>
      </c>
      <c r="E131" s="1167" t="str">
        <f t="shared" si="2"/>
        <v>AvícolaOURENSE</v>
      </c>
      <c r="F131" s="1520">
        <v>2.7900000000000001E-2</v>
      </c>
      <c r="G131" s="1521">
        <v>1.41E-2</v>
      </c>
      <c r="H131" s="1520" t="s">
        <v>158</v>
      </c>
      <c r="I131" s="1520">
        <v>2.7799999999999998E-2</v>
      </c>
      <c r="J131" s="1520">
        <v>1.41E-2</v>
      </c>
      <c r="K131" s="1520" t="s">
        <v>158</v>
      </c>
      <c r="L131" s="1522">
        <v>2.7900000000000001E-2</v>
      </c>
      <c r="M131" s="1520">
        <v>1.4200000000000001E-2</v>
      </c>
      <c r="N131" s="1520" t="s">
        <v>158</v>
      </c>
      <c r="O131" s="1520">
        <v>2.7900000000000001E-2</v>
      </c>
      <c r="P131" s="1520">
        <v>1.41E-2</v>
      </c>
      <c r="Q131" s="1520" t="s">
        <v>158</v>
      </c>
      <c r="R131" s="1520">
        <v>2.63E-2</v>
      </c>
      <c r="S131" s="1520">
        <v>1.3299999999999999E-2</v>
      </c>
      <c r="T131" s="1520" t="s">
        <v>158</v>
      </c>
      <c r="U131" s="1520">
        <v>2.63E-2</v>
      </c>
      <c r="V131" s="1520">
        <v>1.3299999999999999E-2</v>
      </c>
      <c r="W131" s="1520" t="s">
        <v>158</v>
      </c>
      <c r="X131" s="1520">
        <v>2.6200000000000001E-2</v>
      </c>
      <c r="Y131" s="1520">
        <v>1.3299999999999999E-2</v>
      </c>
      <c r="Z131" s="1520" t="s">
        <v>158</v>
      </c>
      <c r="AA131" s="1520">
        <v>2.6200000000000001E-2</v>
      </c>
      <c r="AB131" s="1520">
        <v>1.3299999999999999E-2</v>
      </c>
      <c r="AC131" s="1520" t="s">
        <v>158</v>
      </c>
      <c r="AD131" s="1520">
        <v>2.6100000000000002E-2</v>
      </c>
      <c r="AE131" s="1520">
        <v>1.32E-2</v>
      </c>
      <c r="AF131" s="1520" t="s">
        <v>158</v>
      </c>
      <c r="AG131" s="1520">
        <v>2.4799999999999999E-2</v>
      </c>
      <c r="AH131" s="1520">
        <v>1.26E-2</v>
      </c>
      <c r="AI131" s="1520" t="s">
        <v>158</v>
      </c>
      <c r="AJ131" s="1520">
        <v>2.46E-2</v>
      </c>
      <c r="AK131" s="1520">
        <v>1.2500000000000001E-2</v>
      </c>
      <c r="AL131" s="1520" t="s">
        <v>158</v>
      </c>
      <c r="AM131" s="1520">
        <v>2.4299999999999999E-2</v>
      </c>
      <c r="AN131" s="1520">
        <v>1.23E-2</v>
      </c>
      <c r="AO131" s="1520" t="s">
        <v>158</v>
      </c>
      <c r="AP131" s="1520">
        <v>2.4299999999999999E-2</v>
      </c>
      <c r="AQ131" s="1520">
        <v>1.23E-2</v>
      </c>
      <c r="AR131" s="1520" t="s">
        <v>158</v>
      </c>
      <c r="AS131" s="1520">
        <v>2.4299999999999999E-2</v>
      </c>
      <c r="AT131" s="1520">
        <v>1.23E-2</v>
      </c>
      <c r="AU131" s="1520" t="s">
        <v>158</v>
      </c>
      <c r="AV131" s="1520">
        <v>2.4299999999999999E-2</v>
      </c>
      <c r="AW131" s="1520">
        <v>1.23E-2</v>
      </c>
      <c r="AX131" s="1520" t="s">
        <v>158</v>
      </c>
      <c r="AY131" s="1520">
        <v>2.4299999999999999E-2</v>
      </c>
      <c r="AZ131" s="1520">
        <v>1.23E-2</v>
      </c>
      <c r="BA131" s="1520" t="s">
        <v>158</v>
      </c>
      <c r="BB131" s="1522">
        <v>2.4299999999999999E-2</v>
      </c>
      <c r="BC131" s="1522">
        <v>1.23E-2</v>
      </c>
      <c r="BD131" s="1522" t="s">
        <v>158</v>
      </c>
      <c r="BE131" s="1164"/>
      <c r="BF131" s="1164"/>
      <c r="BG131" s="1164"/>
    </row>
    <row r="132" spans="3:59" x14ac:dyDescent="0.25">
      <c r="C132" s="1165" t="s">
        <v>1290</v>
      </c>
      <c r="D132" s="1165" t="s">
        <v>1325</v>
      </c>
      <c r="E132" s="1167" t="str">
        <f t="shared" si="2"/>
        <v>AvícolaPALENCIA</v>
      </c>
      <c r="F132" s="1520">
        <v>3.9399999999999998E-2</v>
      </c>
      <c r="G132" s="1521">
        <v>0.02</v>
      </c>
      <c r="H132" s="1520" t="s">
        <v>158</v>
      </c>
      <c r="I132" s="1520">
        <v>3.9699999999999999E-2</v>
      </c>
      <c r="J132" s="1520">
        <v>2.01E-2</v>
      </c>
      <c r="K132" s="1520" t="s">
        <v>158</v>
      </c>
      <c r="L132" s="1522">
        <v>3.8600000000000002E-2</v>
      </c>
      <c r="M132" s="1520">
        <v>1.9599999999999999E-2</v>
      </c>
      <c r="N132" s="1520" t="s">
        <v>158</v>
      </c>
      <c r="O132" s="1520">
        <v>3.9300000000000002E-2</v>
      </c>
      <c r="P132" s="1520">
        <v>1.9900000000000001E-2</v>
      </c>
      <c r="Q132" s="1520" t="s">
        <v>158</v>
      </c>
      <c r="R132" s="1520">
        <v>3.8199999999999998E-2</v>
      </c>
      <c r="S132" s="1520">
        <v>1.9400000000000001E-2</v>
      </c>
      <c r="T132" s="1520" t="s">
        <v>158</v>
      </c>
      <c r="U132" s="1520">
        <v>3.8399999999999997E-2</v>
      </c>
      <c r="V132" s="1520">
        <v>1.95E-2</v>
      </c>
      <c r="W132" s="1520" t="s">
        <v>158</v>
      </c>
      <c r="X132" s="1520">
        <v>3.73E-2</v>
      </c>
      <c r="Y132" s="1520">
        <v>1.89E-2</v>
      </c>
      <c r="Z132" s="1520" t="s">
        <v>158</v>
      </c>
      <c r="AA132" s="1520">
        <v>3.78E-2</v>
      </c>
      <c r="AB132" s="1520">
        <v>1.9199999999999998E-2</v>
      </c>
      <c r="AC132" s="1520" t="s">
        <v>158</v>
      </c>
      <c r="AD132" s="1520">
        <v>3.7900000000000003E-2</v>
      </c>
      <c r="AE132" s="1520">
        <v>1.9199999999999998E-2</v>
      </c>
      <c r="AF132" s="1520" t="s">
        <v>158</v>
      </c>
      <c r="AG132" s="1520">
        <v>3.61E-2</v>
      </c>
      <c r="AH132" s="1520">
        <v>1.83E-2</v>
      </c>
      <c r="AI132" s="1520" t="s">
        <v>158</v>
      </c>
      <c r="AJ132" s="1520">
        <v>3.5799999999999998E-2</v>
      </c>
      <c r="AK132" s="1520">
        <v>1.8200000000000001E-2</v>
      </c>
      <c r="AL132" s="1520" t="s">
        <v>158</v>
      </c>
      <c r="AM132" s="1520">
        <v>3.5900000000000001E-2</v>
      </c>
      <c r="AN132" s="1520">
        <v>1.8200000000000001E-2</v>
      </c>
      <c r="AO132" s="1520" t="s">
        <v>158</v>
      </c>
      <c r="AP132" s="1520">
        <v>3.5900000000000001E-2</v>
      </c>
      <c r="AQ132" s="1520">
        <v>1.8200000000000001E-2</v>
      </c>
      <c r="AR132" s="1520" t="s">
        <v>158</v>
      </c>
      <c r="AS132" s="1520">
        <v>3.5499999999999997E-2</v>
      </c>
      <c r="AT132" s="1520">
        <v>1.7999999999999999E-2</v>
      </c>
      <c r="AU132" s="1520" t="s">
        <v>158</v>
      </c>
      <c r="AV132" s="1520">
        <v>3.5400000000000001E-2</v>
      </c>
      <c r="AW132" s="1520">
        <v>1.7899999999999999E-2</v>
      </c>
      <c r="AX132" s="1520" t="s">
        <v>158</v>
      </c>
      <c r="AY132" s="1520">
        <v>3.5700000000000003E-2</v>
      </c>
      <c r="AZ132" s="1520">
        <v>1.8100000000000002E-2</v>
      </c>
      <c r="BA132" s="1520" t="s">
        <v>158</v>
      </c>
      <c r="BB132" s="1522">
        <v>3.4099999999999998E-2</v>
      </c>
      <c r="BC132" s="1522">
        <v>1.7299999999999999E-2</v>
      </c>
      <c r="BD132" s="1522" t="s">
        <v>158</v>
      </c>
      <c r="BE132" s="1164"/>
      <c r="BF132" s="1164"/>
      <c r="BG132" s="1164"/>
    </row>
    <row r="133" spans="3:59" x14ac:dyDescent="0.25">
      <c r="C133" s="1165" t="s">
        <v>1290</v>
      </c>
      <c r="D133" s="1165" t="s">
        <v>1326</v>
      </c>
      <c r="E133" s="1167" t="str">
        <f t="shared" si="2"/>
        <v>AvícolaPALMAS, LAS</v>
      </c>
      <c r="F133" s="1520">
        <v>3.9199999999999999E-2</v>
      </c>
      <c r="G133" s="1521">
        <v>1.9900000000000001E-2</v>
      </c>
      <c r="H133" s="1520" t="s">
        <v>158</v>
      </c>
      <c r="I133" s="1520">
        <v>3.8899999999999997E-2</v>
      </c>
      <c r="J133" s="1520">
        <v>1.9699999999999999E-2</v>
      </c>
      <c r="K133" s="1520" t="s">
        <v>158</v>
      </c>
      <c r="L133" s="1522">
        <v>3.9199999999999999E-2</v>
      </c>
      <c r="M133" s="1520">
        <v>1.9900000000000001E-2</v>
      </c>
      <c r="N133" s="1520" t="s">
        <v>158</v>
      </c>
      <c r="O133" s="1520">
        <v>3.9399999999999998E-2</v>
      </c>
      <c r="P133" s="1520">
        <v>0.02</v>
      </c>
      <c r="Q133" s="1520" t="s">
        <v>158</v>
      </c>
      <c r="R133" s="1520">
        <v>3.7600000000000001E-2</v>
      </c>
      <c r="S133" s="1520">
        <v>1.9099999999999999E-2</v>
      </c>
      <c r="T133" s="1520" t="s">
        <v>158</v>
      </c>
      <c r="U133" s="1520">
        <v>3.7400000000000003E-2</v>
      </c>
      <c r="V133" s="1520">
        <v>1.89E-2</v>
      </c>
      <c r="W133" s="1520" t="s">
        <v>158</v>
      </c>
      <c r="X133" s="1520">
        <v>3.6799999999999999E-2</v>
      </c>
      <c r="Y133" s="1520">
        <v>1.8700000000000001E-2</v>
      </c>
      <c r="Z133" s="1520" t="s">
        <v>158</v>
      </c>
      <c r="AA133" s="1520">
        <v>3.6799999999999999E-2</v>
      </c>
      <c r="AB133" s="1520">
        <v>1.8599999999999998E-2</v>
      </c>
      <c r="AC133" s="1520" t="s">
        <v>158</v>
      </c>
      <c r="AD133" s="1520">
        <v>3.6799999999999999E-2</v>
      </c>
      <c r="AE133" s="1520">
        <v>1.8700000000000001E-2</v>
      </c>
      <c r="AF133" s="1520" t="s">
        <v>158</v>
      </c>
      <c r="AG133" s="1520">
        <v>3.5999999999999997E-2</v>
      </c>
      <c r="AH133" s="1520">
        <v>1.83E-2</v>
      </c>
      <c r="AI133" s="1520" t="s">
        <v>158</v>
      </c>
      <c r="AJ133" s="1520">
        <v>3.6299999999999999E-2</v>
      </c>
      <c r="AK133" s="1520">
        <v>1.84E-2</v>
      </c>
      <c r="AL133" s="1520" t="s">
        <v>158</v>
      </c>
      <c r="AM133" s="1520">
        <v>3.6299999999999999E-2</v>
      </c>
      <c r="AN133" s="1520">
        <v>1.84E-2</v>
      </c>
      <c r="AO133" s="1520" t="s">
        <v>158</v>
      </c>
      <c r="AP133" s="1520">
        <v>3.61E-2</v>
      </c>
      <c r="AQ133" s="1520">
        <v>1.83E-2</v>
      </c>
      <c r="AR133" s="1520" t="s">
        <v>158</v>
      </c>
      <c r="AS133" s="1520">
        <v>3.5999999999999997E-2</v>
      </c>
      <c r="AT133" s="1520">
        <v>1.8200000000000001E-2</v>
      </c>
      <c r="AU133" s="1520" t="s">
        <v>158</v>
      </c>
      <c r="AV133" s="1520">
        <v>3.8100000000000002E-2</v>
      </c>
      <c r="AW133" s="1520">
        <v>1.9300000000000001E-2</v>
      </c>
      <c r="AX133" s="1520" t="s">
        <v>158</v>
      </c>
      <c r="AY133" s="1520">
        <v>3.8199999999999998E-2</v>
      </c>
      <c r="AZ133" s="1520">
        <v>1.9300000000000001E-2</v>
      </c>
      <c r="BA133" s="1520" t="s">
        <v>158</v>
      </c>
      <c r="BB133" s="1522">
        <v>3.8199999999999998E-2</v>
      </c>
      <c r="BC133" s="1522">
        <v>1.9300000000000001E-2</v>
      </c>
      <c r="BD133" s="1522" t="s">
        <v>158</v>
      </c>
      <c r="BE133" s="1164"/>
      <c r="BF133" s="1164"/>
      <c r="BG133" s="1164"/>
    </row>
    <row r="134" spans="3:59" x14ac:dyDescent="0.25">
      <c r="C134" s="1165" t="s">
        <v>1290</v>
      </c>
      <c r="D134" s="1165" t="s">
        <v>1327</v>
      </c>
      <c r="E134" s="1167" t="str">
        <f t="shared" si="2"/>
        <v>AvícolaPONTEVEDRA</v>
      </c>
      <c r="F134" s="1520">
        <v>2.8799999999999999E-2</v>
      </c>
      <c r="G134" s="1521">
        <v>1.46E-2</v>
      </c>
      <c r="H134" s="1520" t="s">
        <v>158</v>
      </c>
      <c r="I134" s="1520">
        <v>2.8400000000000002E-2</v>
      </c>
      <c r="J134" s="1520">
        <v>1.44E-2</v>
      </c>
      <c r="K134" s="1520" t="s">
        <v>158</v>
      </c>
      <c r="L134" s="1522">
        <v>2.8500000000000001E-2</v>
      </c>
      <c r="M134" s="1520">
        <v>1.44E-2</v>
      </c>
      <c r="N134" s="1520" t="s">
        <v>158</v>
      </c>
      <c r="O134" s="1520">
        <v>2.8500000000000001E-2</v>
      </c>
      <c r="P134" s="1520">
        <v>1.4500000000000001E-2</v>
      </c>
      <c r="Q134" s="1520" t="s">
        <v>158</v>
      </c>
      <c r="R134" s="1520">
        <v>2.7E-2</v>
      </c>
      <c r="S134" s="1520">
        <v>1.37E-2</v>
      </c>
      <c r="T134" s="1520" t="s">
        <v>158</v>
      </c>
      <c r="U134" s="1520">
        <v>2.7E-2</v>
      </c>
      <c r="V134" s="1520">
        <v>1.37E-2</v>
      </c>
      <c r="W134" s="1520" t="s">
        <v>158</v>
      </c>
      <c r="X134" s="1520">
        <v>2.7E-2</v>
      </c>
      <c r="Y134" s="1520">
        <v>1.37E-2</v>
      </c>
      <c r="Z134" s="1520" t="s">
        <v>158</v>
      </c>
      <c r="AA134" s="1520">
        <v>2.69E-2</v>
      </c>
      <c r="AB134" s="1520">
        <v>1.3599999999999999E-2</v>
      </c>
      <c r="AC134" s="1520" t="s">
        <v>158</v>
      </c>
      <c r="AD134" s="1520">
        <v>2.6800000000000001E-2</v>
      </c>
      <c r="AE134" s="1520">
        <v>1.3599999999999999E-2</v>
      </c>
      <c r="AF134" s="1520" t="s">
        <v>158</v>
      </c>
      <c r="AG134" s="1520">
        <v>2.5600000000000001E-2</v>
      </c>
      <c r="AH134" s="1520">
        <v>1.2999999999999999E-2</v>
      </c>
      <c r="AI134" s="1520" t="s">
        <v>158</v>
      </c>
      <c r="AJ134" s="1520">
        <v>2.5499999999999998E-2</v>
      </c>
      <c r="AK134" s="1520">
        <v>1.29E-2</v>
      </c>
      <c r="AL134" s="1520" t="s">
        <v>158</v>
      </c>
      <c r="AM134" s="1520">
        <v>2.5499999999999998E-2</v>
      </c>
      <c r="AN134" s="1520">
        <v>1.29E-2</v>
      </c>
      <c r="AO134" s="1520" t="s">
        <v>158</v>
      </c>
      <c r="AP134" s="1520">
        <v>2.47E-2</v>
      </c>
      <c r="AQ134" s="1520">
        <v>1.2500000000000001E-2</v>
      </c>
      <c r="AR134" s="1520" t="s">
        <v>158</v>
      </c>
      <c r="AS134" s="1520">
        <v>2.5600000000000001E-2</v>
      </c>
      <c r="AT134" s="1520">
        <v>1.2999999999999999E-2</v>
      </c>
      <c r="AU134" s="1520" t="s">
        <v>158</v>
      </c>
      <c r="AV134" s="1520">
        <v>2.5899999999999999E-2</v>
      </c>
      <c r="AW134" s="1520">
        <v>1.3100000000000001E-2</v>
      </c>
      <c r="AX134" s="1520" t="s">
        <v>158</v>
      </c>
      <c r="AY134" s="1520">
        <v>2.58E-2</v>
      </c>
      <c r="AZ134" s="1520">
        <v>1.3100000000000001E-2</v>
      </c>
      <c r="BA134" s="1520" t="s">
        <v>158</v>
      </c>
      <c r="BB134" s="1522">
        <v>2.5999999999999999E-2</v>
      </c>
      <c r="BC134" s="1522">
        <v>1.32E-2</v>
      </c>
      <c r="BD134" s="1522" t="s">
        <v>158</v>
      </c>
      <c r="BE134" s="1164"/>
      <c r="BF134" s="1164"/>
      <c r="BG134" s="1164"/>
    </row>
    <row r="135" spans="3:59" x14ac:dyDescent="0.25">
      <c r="C135" s="1165" t="s">
        <v>1290</v>
      </c>
      <c r="D135" s="1165" t="s">
        <v>1328</v>
      </c>
      <c r="E135" s="1167" t="str">
        <f t="shared" si="2"/>
        <v>AvícolaRIOJA, LA</v>
      </c>
      <c r="F135" s="1520">
        <v>2.7300000000000001E-2</v>
      </c>
      <c r="G135" s="1521">
        <v>1.38E-2</v>
      </c>
      <c r="H135" s="1520" t="s">
        <v>158</v>
      </c>
      <c r="I135" s="1520">
        <v>2.7199999999999998E-2</v>
      </c>
      <c r="J135" s="1520">
        <v>1.38E-2</v>
      </c>
      <c r="K135" s="1520" t="s">
        <v>158</v>
      </c>
      <c r="L135" s="1522">
        <v>2.7199999999999998E-2</v>
      </c>
      <c r="M135" s="1520">
        <v>1.38E-2</v>
      </c>
      <c r="N135" s="1520" t="s">
        <v>158</v>
      </c>
      <c r="O135" s="1520">
        <v>2.7199999999999998E-2</v>
      </c>
      <c r="P135" s="1520">
        <v>1.38E-2</v>
      </c>
      <c r="Q135" s="1520" t="s">
        <v>158</v>
      </c>
      <c r="R135" s="1520">
        <v>2.58E-2</v>
      </c>
      <c r="S135" s="1520">
        <v>1.3100000000000001E-2</v>
      </c>
      <c r="T135" s="1520" t="s">
        <v>158</v>
      </c>
      <c r="U135" s="1520">
        <v>2.58E-2</v>
      </c>
      <c r="V135" s="1520">
        <v>1.3100000000000001E-2</v>
      </c>
      <c r="W135" s="1520" t="s">
        <v>158</v>
      </c>
      <c r="X135" s="1520">
        <v>2.5700000000000001E-2</v>
      </c>
      <c r="Y135" s="1520">
        <v>1.2999999999999999E-2</v>
      </c>
      <c r="Z135" s="1520" t="s">
        <v>158</v>
      </c>
      <c r="AA135" s="1520">
        <v>2.5700000000000001E-2</v>
      </c>
      <c r="AB135" s="1520">
        <v>1.2999999999999999E-2</v>
      </c>
      <c r="AC135" s="1520" t="s">
        <v>158</v>
      </c>
      <c r="AD135" s="1520">
        <v>2.5700000000000001E-2</v>
      </c>
      <c r="AE135" s="1520">
        <v>1.2999999999999999E-2</v>
      </c>
      <c r="AF135" s="1520" t="s">
        <v>158</v>
      </c>
      <c r="AG135" s="1520">
        <v>2.6100000000000002E-2</v>
      </c>
      <c r="AH135" s="1520">
        <v>1.3299999999999999E-2</v>
      </c>
      <c r="AI135" s="1520" t="s">
        <v>158</v>
      </c>
      <c r="AJ135" s="1520">
        <v>2.6100000000000002E-2</v>
      </c>
      <c r="AK135" s="1520">
        <v>1.32E-2</v>
      </c>
      <c r="AL135" s="1520" t="s">
        <v>158</v>
      </c>
      <c r="AM135" s="1520">
        <v>2.5999999999999999E-2</v>
      </c>
      <c r="AN135" s="1520">
        <v>1.32E-2</v>
      </c>
      <c r="AO135" s="1520" t="s">
        <v>158</v>
      </c>
      <c r="AP135" s="1520">
        <v>2.63E-2</v>
      </c>
      <c r="AQ135" s="1520">
        <v>1.3299999999999999E-2</v>
      </c>
      <c r="AR135" s="1520" t="s">
        <v>158</v>
      </c>
      <c r="AS135" s="1520">
        <v>2.64E-2</v>
      </c>
      <c r="AT135" s="1520">
        <v>1.34E-2</v>
      </c>
      <c r="AU135" s="1520" t="s">
        <v>158</v>
      </c>
      <c r="AV135" s="1520">
        <v>2.76E-2</v>
      </c>
      <c r="AW135" s="1520">
        <v>1.4E-2</v>
      </c>
      <c r="AX135" s="1520" t="s">
        <v>158</v>
      </c>
      <c r="AY135" s="1520">
        <v>2.7699999999999999E-2</v>
      </c>
      <c r="AZ135" s="1520">
        <v>1.4E-2</v>
      </c>
      <c r="BA135" s="1520" t="s">
        <v>158</v>
      </c>
      <c r="BB135" s="1522">
        <v>2.76E-2</v>
      </c>
      <c r="BC135" s="1522">
        <v>1.4E-2</v>
      </c>
      <c r="BD135" s="1522" t="s">
        <v>158</v>
      </c>
      <c r="BE135" s="1164"/>
      <c r="BF135" s="1164"/>
      <c r="BG135" s="1164"/>
    </row>
    <row r="136" spans="3:59" x14ac:dyDescent="0.25">
      <c r="C136" s="1165" t="s">
        <v>1290</v>
      </c>
      <c r="D136" s="1165" t="s">
        <v>1329</v>
      </c>
      <c r="E136" s="1167" t="str">
        <f t="shared" si="2"/>
        <v>AvícolaSALAMANCA</v>
      </c>
      <c r="F136" s="1520">
        <v>3.3000000000000002E-2</v>
      </c>
      <c r="G136" s="1521">
        <v>1.67E-2</v>
      </c>
      <c r="H136" s="1520" t="s">
        <v>158</v>
      </c>
      <c r="I136" s="1520">
        <v>3.32E-2</v>
      </c>
      <c r="J136" s="1520">
        <v>1.6799999999999999E-2</v>
      </c>
      <c r="K136" s="1520" t="s">
        <v>158</v>
      </c>
      <c r="L136" s="1522">
        <v>3.32E-2</v>
      </c>
      <c r="M136" s="1520">
        <v>1.6799999999999999E-2</v>
      </c>
      <c r="N136" s="1520" t="s">
        <v>158</v>
      </c>
      <c r="O136" s="1520">
        <v>3.6499999999999998E-2</v>
      </c>
      <c r="P136" s="1520">
        <v>1.8499999999999999E-2</v>
      </c>
      <c r="Q136" s="1520" t="s">
        <v>158</v>
      </c>
      <c r="R136" s="1520">
        <v>3.5999999999999997E-2</v>
      </c>
      <c r="S136" s="1520">
        <v>1.8200000000000001E-2</v>
      </c>
      <c r="T136" s="1520" t="s">
        <v>158</v>
      </c>
      <c r="U136" s="1520">
        <v>3.5900000000000001E-2</v>
      </c>
      <c r="V136" s="1520">
        <v>1.8200000000000001E-2</v>
      </c>
      <c r="W136" s="1520" t="s">
        <v>158</v>
      </c>
      <c r="X136" s="1520">
        <v>3.5299999999999998E-2</v>
      </c>
      <c r="Y136" s="1520">
        <v>1.7899999999999999E-2</v>
      </c>
      <c r="Z136" s="1520" t="s">
        <v>158</v>
      </c>
      <c r="AA136" s="1520">
        <v>2.63E-2</v>
      </c>
      <c r="AB136" s="1520">
        <v>1.3299999999999999E-2</v>
      </c>
      <c r="AC136" s="1520" t="s">
        <v>158</v>
      </c>
      <c r="AD136" s="1520">
        <v>2.7900000000000001E-2</v>
      </c>
      <c r="AE136" s="1520">
        <v>1.41E-2</v>
      </c>
      <c r="AF136" s="1520" t="s">
        <v>158</v>
      </c>
      <c r="AG136" s="1520">
        <v>2.64E-2</v>
      </c>
      <c r="AH136" s="1520">
        <v>1.34E-2</v>
      </c>
      <c r="AI136" s="1520" t="s">
        <v>158</v>
      </c>
      <c r="AJ136" s="1520">
        <v>2.6700000000000002E-2</v>
      </c>
      <c r="AK136" s="1520">
        <v>1.35E-2</v>
      </c>
      <c r="AL136" s="1520" t="s">
        <v>158</v>
      </c>
      <c r="AM136" s="1520">
        <v>2.6700000000000002E-2</v>
      </c>
      <c r="AN136" s="1520">
        <v>1.3599999999999999E-2</v>
      </c>
      <c r="AO136" s="1520" t="s">
        <v>158</v>
      </c>
      <c r="AP136" s="1520">
        <v>2.6800000000000001E-2</v>
      </c>
      <c r="AQ136" s="1520">
        <v>1.3599999999999999E-2</v>
      </c>
      <c r="AR136" s="1520" t="s">
        <v>158</v>
      </c>
      <c r="AS136" s="1520">
        <v>2.6800000000000001E-2</v>
      </c>
      <c r="AT136" s="1520">
        <v>1.3599999999999999E-2</v>
      </c>
      <c r="AU136" s="1520" t="s">
        <v>158</v>
      </c>
      <c r="AV136" s="1520">
        <v>2.6200000000000001E-2</v>
      </c>
      <c r="AW136" s="1520">
        <v>1.3299999999999999E-2</v>
      </c>
      <c r="AX136" s="1520" t="s">
        <v>158</v>
      </c>
      <c r="AY136" s="1520">
        <v>2.7E-2</v>
      </c>
      <c r="AZ136" s="1520">
        <v>1.37E-2</v>
      </c>
      <c r="BA136" s="1520" t="s">
        <v>158</v>
      </c>
      <c r="BB136" s="1522">
        <v>2.8299999999999999E-2</v>
      </c>
      <c r="BC136" s="1522">
        <v>1.43E-2</v>
      </c>
      <c r="BD136" s="1522" t="s">
        <v>158</v>
      </c>
      <c r="BE136" s="1164"/>
      <c r="BF136" s="1164"/>
      <c r="BG136" s="1164"/>
    </row>
    <row r="137" spans="3:59" x14ac:dyDescent="0.25">
      <c r="C137" s="1165" t="s">
        <v>1290</v>
      </c>
      <c r="D137" s="1165" t="s">
        <v>1330</v>
      </c>
      <c r="E137" s="1167" t="str">
        <f t="shared" si="2"/>
        <v>AvícolaSANTA CRUZ DE TENERIFE</v>
      </c>
      <c r="F137" s="1520">
        <v>3.7199999999999997E-2</v>
      </c>
      <c r="G137" s="1521">
        <v>1.89E-2</v>
      </c>
      <c r="H137" s="1520" t="s">
        <v>158</v>
      </c>
      <c r="I137" s="1520">
        <v>3.6799999999999999E-2</v>
      </c>
      <c r="J137" s="1520">
        <v>1.8700000000000001E-2</v>
      </c>
      <c r="K137" s="1520" t="s">
        <v>158</v>
      </c>
      <c r="L137" s="1522">
        <v>3.6799999999999999E-2</v>
      </c>
      <c r="M137" s="1520">
        <v>1.8700000000000001E-2</v>
      </c>
      <c r="N137" s="1520" t="s">
        <v>158</v>
      </c>
      <c r="O137" s="1520">
        <v>3.6799999999999999E-2</v>
      </c>
      <c r="P137" s="1520">
        <v>1.8700000000000001E-2</v>
      </c>
      <c r="Q137" s="1520" t="s">
        <v>158</v>
      </c>
      <c r="R137" s="1520">
        <v>3.5099999999999999E-2</v>
      </c>
      <c r="S137" s="1520">
        <v>1.78E-2</v>
      </c>
      <c r="T137" s="1520" t="s">
        <v>158</v>
      </c>
      <c r="U137" s="1520">
        <v>3.49E-2</v>
      </c>
      <c r="V137" s="1520">
        <v>1.77E-2</v>
      </c>
      <c r="W137" s="1520" t="s">
        <v>158</v>
      </c>
      <c r="X137" s="1520">
        <v>3.4200000000000001E-2</v>
      </c>
      <c r="Y137" s="1520">
        <v>1.7399999999999999E-2</v>
      </c>
      <c r="Z137" s="1520" t="s">
        <v>158</v>
      </c>
      <c r="AA137" s="1520">
        <v>3.4099999999999998E-2</v>
      </c>
      <c r="AB137" s="1520">
        <v>1.7299999999999999E-2</v>
      </c>
      <c r="AC137" s="1520" t="s">
        <v>158</v>
      </c>
      <c r="AD137" s="1520">
        <v>3.4200000000000001E-2</v>
      </c>
      <c r="AE137" s="1520">
        <v>1.7299999999999999E-2</v>
      </c>
      <c r="AF137" s="1520" t="s">
        <v>158</v>
      </c>
      <c r="AG137" s="1520">
        <v>3.4200000000000001E-2</v>
      </c>
      <c r="AH137" s="1520">
        <v>1.7399999999999999E-2</v>
      </c>
      <c r="AI137" s="1520" t="s">
        <v>158</v>
      </c>
      <c r="AJ137" s="1520">
        <v>3.3500000000000002E-2</v>
      </c>
      <c r="AK137" s="1520">
        <v>1.7000000000000001E-2</v>
      </c>
      <c r="AL137" s="1520" t="s">
        <v>158</v>
      </c>
      <c r="AM137" s="1520">
        <v>3.4099999999999998E-2</v>
      </c>
      <c r="AN137" s="1520">
        <v>1.7299999999999999E-2</v>
      </c>
      <c r="AO137" s="1520" t="s">
        <v>158</v>
      </c>
      <c r="AP137" s="1520">
        <v>3.3799999999999997E-2</v>
      </c>
      <c r="AQ137" s="1520">
        <v>1.7100000000000001E-2</v>
      </c>
      <c r="AR137" s="1520" t="s">
        <v>158</v>
      </c>
      <c r="AS137" s="1520">
        <v>3.3300000000000003E-2</v>
      </c>
      <c r="AT137" s="1520">
        <v>1.6899999999999998E-2</v>
      </c>
      <c r="AU137" s="1520" t="s">
        <v>158</v>
      </c>
      <c r="AV137" s="1520">
        <v>3.5499999999999997E-2</v>
      </c>
      <c r="AW137" s="1520">
        <v>1.7999999999999999E-2</v>
      </c>
      <c r="AX137" s="1520" t="s">
        <v>158</v>
      </c>
      <c r="AY137" s="1520">
        <v>3.56E-2</v>
      </c>
      <c r="AZ137" s="1520">
        <v>1.7999999999999999E-2</v>
      </c>
      <c r="BA137" s="1520" t="s">
        <v>158</v>
      </c>
      <c r="BB137" s="1522">
        <v>3.56E-2</v>
      </c>
      <c r="BC137" s="1522">
        <v>1.8100000000000002E-2</v>
      </c>
      <c r="BD137" s="1522" t="s">
        <v>158</v>
      </c>
      <c r="BE137" s="1164"/>
      <c r="BF137" s="1164"/>
      <c r="BG137" s="1164"/>
    </row>
    <row r="138" spans="3:59" x14ac:dyDescent="0.25">
      <c r="C138" s="1165" t="s">
        <v>1290</v>
      </c>
      <c r="D138" s="1165" t="s">
        <v>1331</v>
      </c>
      <c r="E138" s="1167" t="str">
        <f t="shared" si="2"/>
        <v>AvícolaSEGOVIA</v>
      </c>
      <c r="F138" s="1520">
        <v>3.4099999999999998E-2</v>
      </c>
      <c r="G138" s="1521">
        <v>1.7299999999999999E-2</v>
      </c>
      <c r="H138" s="1520" t="s">
        <v>158</v>
      </c>
      <c r="I138" s="1520">
        <v>3.3599999999999998E-2</v>
      </c>
      <c r="J138" s="1520">
        <v>1.7000000000000001E-2</v>
      </c>
      <c r="K138" s="1520" t="s">
        <v>158</v>
      </c>
      <c r="L138" s="1522">
        <v>3.3799999999999997E-2</v>
      </c>
      <c r="M138" s="1520">
        <v>1.7100000000000001E-2</v>
      </c>
      <c r="N138" s="1520" t="s">
        <v>158</v>
      </c>
      <c r="O138" s="1520">
        <v>3.3700000000000001E-2</v>
      </c>
      <c r="P138" s="1520">
        <v>1.7100000000000001E-2</v>
      </c>
      <c r="Q138" s="1520" t="s">
        <v>158</v>
      </c>
      <c r="R138" s="1520">
        <v>3.1899999999999998E-2</v>
      </c>
      <c r="S138" s="1520">
        <v>1.6199999999999999E-2</v>
      </c>
      <c r="T138" s="1520" t="s">
        <v>158</v>
      </c>
      <c r="U138" s="1520">
        <v>3.2800000000000003E-2</v>
      </c>
      <c r="V138" s="1520">
        <v>1.66E-2</v>
      </c>
      <c r="W138" s="1520" t="s">
        <v>158</v>
      </c>
      <c r="X138" s="1520">
        <v>3.27E-2</v>
      </c>
      <c r="Y138" s="1520">
        <v>1.66E-2</v>
      </c>
      <c r="Z138" s="1520" t="s">
        <v>158</v>
      </c>
      <c r="AA138" s="1520">
        <v>3.3399999999999999E-2</v>
      </c>
      <c r="AB138" s="1520">
        <v>1.6899999999999998E-2</v>
      </c>
      <c r="AC138" s="1520" t="s">
        <v>158</v>
      </c>
      <c r="AD138" s="1520">
        <v>3.3300000000000003E-2</v>
      </c>
      <c r="AE138" s="1520">
        <v>1.6899999999999998E-2</v>
      </c>
      <c r="AF138" s="1520" t="s">
        <v>158</v>
      </c>
      <c r="AG138" s="1520">
        <v>2.7799999999999998E-2</v>
      </c>
      <c r="AH138" s="1520">
        <v>1.41E-2</v>
      </c>
      <c r="AI138" s="1520" t="s">
        <v>158</v>
      </c>
      <c r="AJ138" s="1520">
        <v>2.7400000000000001E-2</v>
      </c>
      <c r="AK138" s="1520">
        <v>1.3899999999999999E-2</v>
      </c>
      <c r="AL138" s="1520" t="s">
        <v>158</v>
      </c>
      <c r="AM138" s="1520">
        <v>2.7400000000000001E-2</v>
      </c>
      <c r="AN138" s="1520">
        <v>1.3899999999999999E-2</v>
      </c>
      <c r="AO138" s="1520" t="s">
        <v>158</v>
      </c>
      <c r="AP138" s="1520">
        <v>2.7300000000000001E-2</v>
      </c>
      <c r="AQ138" s="1520">
        <v>1.3899999999999999E-2</v>
      </c>
      <c r="AR138" s="1520" t="s">
        <v>158</v>
      </c>
      <c r="AS138" s="1520">
        <v>2.7199999999999998E-2</v>
      </c>
      <c r="AT138" s="1520">
        <v>1.38E-2</v>
      </c>
      <c r="AU138" s="1520" t="s">
        <v>158</v>
      </c>
      <c r="AV138" s="1520">
        <v>2.87E-2</v>
      </c>
      <c r="AW138" s="1520">
        <v>1.46E-2</v>
      </c>
      <c r="AX138" s="1520" t="s">
        <v>158</v>
      </c>
      <c r="AY138" s="1520">
        <v>2.8799999999999999E-2</v>
      </c>
      <c r="AZ138" s="1520">
        <v>1.46E-2</v>
      </c>
      <c r="BA138" s="1520" t="s">
        <v>158</v>
      </c>
      <c r="BB138" s="1522">
        <v>2.8500000000000001E-2</v>
      </c>
      <c r="BC138" s="1522">
        <v>1.4500000000000001E-2</v>
      </c>
      <c r="BD138" s="1522" t="s">
        <v>158</v>
      </c>
      <c r="BE138" s="1164"/>
      <c r="BF138" s="1164"/>
      <c r="BG138" s="1164"/>
    </row>
    <row r="139" spans="3:59" x14ac:dyDescent="0.25">
      <c r="C139" s="1165" t="s">
        <v>1290</v>
      </c>
      <c r="D139" s="1165" t="s">
        <v>1332</v>
      </c>
      <c r="E139" s="1167" t="str">
        <f t="shared" si="2"/>
        <v>AvícolaSEVILLA</v>
      </c>
      <c r="F139" s="1520">
        <v>3.49E-2</v>
      </c>
      <c r="G139" s="1521">
        <v>1.77E-2</v>
      </c>
      <c r="H139" s="1520" t="s">
        <v>158</v>
      </c>
      <c r="I139" s="1520">
        <v>3.4799999999999998E-2</v>
      </c>
      <c r="J139" s="1520">
        <v>1.7600000000000001E-2</v>
      </c>
      <c r="K139" s="1520" t="s">
        <v>158</v>
      </c>
      <c r="L139" s="1522">
        <v>3.5000000000000003E-2</v>
      </c>
      <c r="M139" s="1520">
        <v>1.77E-2</v>
      </c>
      <c r="N139" s="1520" t="s">
        <v>158</v>
      </c>
      <c r="O139" s="1520">
        <v>3.4099999999999998E-2</v>
      </c>
      <c r="P139" s="1520">
        <v>1.7299999999999999E-2</v>
      </c>
      <c r="Q139" s="1520" t="s">
        <v>158</v>
      </c>
      <c r="R139" s="1520">
        <v>3.2599999999999997E-2</v>
      </c>
      <c r="S139" s="1520">
        <v>1.6500000000000001E-2</v>
      </c>
      <c r="T139" s="1520" t="s">
        <v>158</v>
      </c>
      <c r="U139" s="1520">
        <v>3.2300000000000002E-2</v>
      </c>
      <c r="V139" s="1520">
        <v>1.6400000000000001E-2</v>
      </c>
      <c r="W139" s="1520" t="s">
        <v>158</v>
      </c>
      <c r="X139" s="1520">
        <v>3.2000000000000001E-2</v>
      </c>
      <c r="Y139" s="1520">
        <v>1.6199999999999999E-2</v>
      </c>
      <c r="Z139" s="1520" t="s">
        <v>158</v>
      </c>
      <c r="AA139" s="1520">
        <v>3.1899999999999998E-2</v>
      </c>
      <c r="AB139" s="1520">
        <v>1.6199999999999999E-2</v>
      </c>
      <c r="AC139" s="1520" t="s">
        <v>158</v>
      </c>
      <c r="AD139" s="1520">
        <v>3.1E-2</v>
      </c>
      <c r="AE139" s="1520">
        <v>1.5699999999999999E-2</v>
      </c>
      <c r="AF139" s="1520" t="s">
        <v>158</v>
      </c>
      <c r="AG139" s="1520">
        <v>3.0700000000000002E-2</v>
      </c>
      <c r="AH139" s="1520">
        <v>1.55E-2</v>
      </c>
      <c r="AI139" s="1520" t="s">
        <v>158</v>
      </c>
      <c r="AJ139" s="1520">
        <v>3.0599999999999999E-2</v>
      </c>
      <c r="AK139" s="1520">
        <v>1.55E-2</v>
      </c>
      <c r="AL139" s="1520" t="s">
        <v>158</v>
      </c>
      <c r="AM139" s="1520">
        <v>3.0300000000000001E-2</v>
      </c>
      <c r="AN139" s="1520">
        <v>1.54E-2</v>
      </c>
      <c r="AO139" s="1520" t="s">
        <v>158</v>
      </c>
      <c r="AP139" s="1520">
        <v>0.03</v>
      </c>
      <c r="AQ139" s="1520">
        <v>1.52E-2</v>
      </c>
      <c r="AR139" s="1520" t="s">
        <v>158</v>
      </c>
      <c r="AS139" s="1520">
        <v>3.04E-2</v>
      </c>
      <c r="AT139" s="1520">
        <v>1.54E-2</v>
      </c>
      <c r="AU139" s="1520" t="s">
        <v>158</v>
      </c>
      <c r="AV139" s="1520">
        <v>3.09E-2</v>
      </c>
      <c r="AW139" s="1520">
        <v>1.5699999999999999E-2</v>
      </c>
      <c r="AX139" s="1520" t="s">
        <v>158</v>
      </c>
      <c r="AY139" s="1520">
        <v>3.09E-2</v>
      </c>
      <c r="AZ139" s="1520">
        <v>1.5699999999999999E-2</v>
      </c>
      <c r="BA139" s="1520" t="s">
        <v>158</v>
      </c>
      <c r="BB139" s="1522">
        <v>2.9899999999999999E-2</v>
      </c>
      <c r="BC139" s="1522">
        <v>1.52E-2</v>
      </c>
      <c r="BD139" s="1522" t="s">
        <v>158</v>
      </c>
      <c r="BE139" s="1164"/>
      <c r="BF139" s="1164"/>
      <c r="BG139" s="1164"/>
    </row>
    <row r="140" spans="3:59" x14ac:dyDescent="0.25">
      <c r="C140" s="1165" t="s">
        <v>1290</v>
      </c>
      <c r="D140" s="1165" t="s">
        <v>1333</v>
      </c>
      <c r="E140" s="1167" t="str">
        <f t="shared" si="2"/>
        <v>AvícolaSORIA</v>
      </c>
      <c r="F140" s="1520">
        <v>3.5299999999999998E-2</v>
      </c>
      <c r="G140" s="1521">
        <v>1.7899999999999999E-2</v>
      </c>
      <c r="H140" s="1520" t="s">
        <v>158</v>
      </c>
      <c r="I140" s="1520">
        <v>3.2300000000000002E-2</v>
      </c>
      <c r="J140" s="1520">
        <v>1.6400000000000001E-2</v>
      </c>
      <c r="K140" s="1520" t="s">
        <v>158</v>
      </c>
      <c r="L140" s="1522">
        <v>3.1899999999999998E-2</v>
      </c>
      <c r="M140" s="1520">
        <v>1.6199999999999999E-2</v>
      </c>
      <c r="N140" s="1520" t="s">
        <v>158</v>
      </c>
      <c r="O140" s="1520">
        <v>3.2300000000000002E-2</v>
      </c>
      <c r="P140" s="1520">
        <v>1.6400000000000001E-2</v>
      </c>
      <c r="Q140" s="1520" t="s">
        <v>158</v>
      </c>
      <c r="R140" s="1520">
        <v>3.09E-2</v>
      </c>
      <c r="S140" s="1520">
        <v>1.5699999999999999E-2</v>
      </c>
      <c r="T140" s="1520" t="s">
        <v>158</v>
      </c>
      <c r="U140" s="1520">
        <v>3.0700000000000002E-2</v>
      </c>
      <c r="V140" s="1520">
        <v>1.5599999999999999E-2</v>
      </c>
      <c r="W140" s="1520" t="s">
        <v>158</v>
      </c>
      <c r="X140" s="1520">
        <v>3.04E-2</v>
      </c>
      <c r="Y140" s="1520">
        <v>1.54E-2</v>
      </c>
      <c r="Z140" s="1520" t="s">
        <v>158</v>
      </c>
      <c r="AA140" s="1520">
        <v>3.0499999999999999E-2</v>
      </c>
      <c r="AB140" s="1520">
        <v>1.54E-2</v>
      </c>
      <c r="AC140" s="1520" t="s">
        <v>158</v>
      </c>
      <c r="AD140" s="1520">
        <v>3.0599999999999999E-2</v>
      </c>
      <c r="AE140" s="1520">
        <v>1.55E-2</v>
      </c>
      <c r="AF140" s="1520" t="s">
        <v>158</v>
      </c>
      <c r="AG140" s="1520">
        <v>2.92E-2</v>
      </c>
      <c r="AH140" s="1520">
        <v>1.4800000000000001E-2</v>
      </c>
      <c r="AI140" s="1520" t="s">
        <v>158</v>
      </c>
      <c r="AJ140" s="1520">
        <v>2.92E-2</v>
      </c>
      <c r="AK140" s="1520">
        <v>1.4800000000000001E-2</v>
      </c>
      <c r="AL140" s="1520" t="s">
        <v>158</v>
      </c>
      <c r="AM140" s="1520">
        <v>2.92E-2</v>
      </c>
      <c r="AN140" s="1520">
        <v>1.4800000000000001E-2</v>
      </c>
      <c r="AO140" s="1520" t="s">
        <v>158</v>
      </c>
      <c r="AP140" s="1520">
        <v>2.8899999999999999E-2</v>
      </c>
      <c r="AQ140" s="1520">
        <v>1.47E-2</v>
      </c>
      <c r="AR140" s="1520" t="s">
        <v>158</v>
      </c>
      <c r="AS140" s="1520">
        <v>2.9000000000000001E-2</v>
      </c>
      <c r="AT140" s="1520">
        <v>1.47E-2</v>
      </c>
      <c r="AU140" s="1520" t="s">
        <v>158</v>
      </c>
      <c r="AV140" s="1520">
        <v>3.2800000000000003E-2</v>
      </c>
      <c r="AW140" s="1520">
        <v>1.66E-2</v>
      </c>
      <c r="AX140" s="1520" t="s">
        <v>158</v>
      </c>
      <c r="AY140" s="1520">
        <v>3.27E-2</v>
      </c>
      <c r="AZ140" s="1520">
        <v>1.66E-2</v>
      </c>
      <c r="BA140" s="1520" t="s">
        <v>158</v>
      </c>
      <c r="BB140" s="1522">
        <v>3.3000000000000002E-2</v>
      </c>
      <c r="BC140" s="1522">
        <v>1.67E-2</v>
      </c>
      <c r="BD140" s="1522" t="s">
        <v>158</v>
      </c>
      <c r="BE140" s="1164"/>
      <c r="BF140" s="1164"/>
      <c r="BG140" s="1164"/>
    </row>
    <row r="141" spans="3:59" x14ac:dyDescent="0.25">
      <c r="C141" s="1165" t="s">
        <v>1290</v>
      </c>
      <c r="D141" s="1165" t="s">
        <v>1334</v>
      </c>
      <c r="E141" s="1167" t="str">
        <f t="shared" si="2"/>
        <v>AvícolaTARRAGONA</v>
      </c>
      <c r="F141" s="1520">
        <v>3.1099999999999999E-2</v>
      </c>
      <c r="G141" s="1521">
        <v>1.5800000000000002E-2</v>
      </c>
      <c r="H141" s="1520" t="s">
        <v>158</v>
      </c>
      <c r="I141" s="1520">
        <v>3.1099999999999999E-2</v>
      </c>
      <c r="J141" s="1520">
        <v>1.5800000000000002E-2</v>
      </c>
      <c r="K141" s="1520" t="s">
        <v>158</v>
      </c>
      <c r="L141" s="1522">
        <v>3.1099999999999999E-2</v>
      </c>
      <c r="M141" s="1520">
        <v>1.5800000000000002E-2</v>
      </c>
      <c r="N141" s="1520" t="s">
        <v>158</v>
      </c>
      <c r="O141" s="1520">
        <v>3.1099999999999999E-2</v>
      </c>
      <c r="P141" s="1520">
        <v>1.5800000000000002E-2</v>
      </c>
      <c r="Q141" s="1520" t="s">
        <v>158</v>
      </c>
      <c r="R141" s="1520">
        <v>2.98E-2</v>
      </c>
      <c r="S141" s="1520">
        <v>1.5100000000000001E-2</v>
      </c>
      <c r="T141" s="1520" t="s">
        <v>158</v>
      </c>
      <c r="U141" s="1520">
        <v>2.92E-2</v>
      </c>
      <c r="V141" s="1520">
        <v>1.4800000000000001E-2</v>
      </c>
      <c r="W141" s="1520" t="s">
        <v>158</v>
      </c>
      <c r="X141" s="1520">
        <v>2.8299999999999999E-2</v>
      </c>
      <c r="Y141" s="1520">
        <v>1.43E-2</v>
      </c>
      <c r="Z141" s="1520" t="s">
        <v>158</v>
      </c>
      <c r="AA141" s="1520">
        <v>2.8400000000000002E-2</v>
      </c>
      <c r="AB141" s="1520">
        <v>1.44E-2</v>
      </c>
      <c r="AC141" s="1520" t="s">
        <v>158</v>
      </c>
      <c r="AD141" s="1520">
        <v>2.86E-2</v>
      </c>
      <c r="AE141" s="1520">
        <v>1.4500000000000001E-2</v>
      </c>
      <c r="AF141" s="1520" t="s">
        <v>158</v>
      </c>
      <c r="AG141" s="1520">
        <v>2.8299999999999999E-2</v>
      </c>
      <c r="AH141" s="1520">
        <v>1.43E-2</v>
      </c>
      <c r="AI141" s="1520" t="s">
        <v>158</v>
      </c>
      <c r="AJ141" s="1520">
        <v>2.8199999999999999E-2</v>
      </c>
      <c r="AK141" s="1520">
        <v>1.43E-2</v>
      </c>
      <c r="AL141" s="1520" t="s">
        <v>158</v>
      </c>
      <c r="AM141" s="1520">
        <v>2.8299999999999999E-2</v>
      </c>
      <c r="AN141" s="1520">
        <v>1.44E-2</v>
      </c>
      <c r="AO141" s="1520" t="s">
        <v>158</v>
      </c>
      <c r="AP141" s="1520">
        <v>2.8299999999999999E-2</v>
      </c>
      <c r="AQ141" s="1520">
        <v>1.43E-2</v>
      </c>
      <c r="AR141" s="1520" t="s">
        <v>158</v>
      </c>
      <c r="AS141" s="1520">
        <v>2.76E-2</v>
      </c>
      <c r="AT141" s="1520">
        <v>1.4E-2</v>
      </c>
      <c r="AU141" s="1520" t="s">
        <v>158</v>
      </c>
      <c r="AV141" s="1520">
        <v>2.86E-2</v>
      </c>
      <c r="AW141" s="1520">
        <v>1.4500000000000001E-2</v>
      </c>
      <c r="AX141" s="1520" t="s">
        <v>158</v>
      </c>
      <c r="AY141" s="1520">
        <v>2.8799999999999999E-2</v>
      </c>
      <c r="AZ141" s="1520">
        <v>1.46E-2</v>
      </c>
      <c r="BA141" s="1520" t="s">
        <v>158</v>
      </c>
      <c r="BB141" s="1522">
        <v>2.8799999999999999E-2</v>
      </c>
      <c r="BC141" s="1522">
        <v>1.46E-2</v>
      </c>
      <c r="BD141" s="1522" t="s">
        <v>158</v>
      </c>
      <c r="BE141" s="1164"/>
      <c r="BF141" s="1164"/>
      <c r="BG141" s="1164"/>
    </row>
    <row r="142" spans="3:59" x14ac:dyDescent="0.25">
      <c r="C142" s="1165" t="s">
        <v>1290</v>
      </c>
      <c r="D142" s="1165" t="s">
        <v>1335</v>
      </c>
      <c r="E142" s="1167" t="str">
        <f t="shared" si="2"/>
        <v>AvícolaTERUEL</v>
      </c>
      <c r="F142" s="1520">
        <v>3.0499999999999999E-2</v>
      </c>
      <c r="G142" s="1521">
        <v>1.54E-2</v>
      </c>
      <c r="H142" s="1520" t="s">
        <v>158</v>
      </c>
      <c r="I142" s="1520">
        <v>3.0200000000000001E-2</v>
      </c>
      <c r="J142" s="1520">
        <v>1.5299999999999999E-2</v>
      </c>
      <c r="K142" s="1520" t="s">
        <v>158</v>
      </c>
      <c r="L142" s="1522">
        <v>2.9899999999999999E-2</v>
      </c>
      <c r="M142" s="1520">
        <v>1.52E-2</v>
      </c>
      <c r="N142" s="1520" t="s">
        <v>158</v>
      </c>
      <c r="O142" s="1520">
        <v>0.03</v>
      </c>
      <c r="P142" s="1520">
        <v>1.52E-2</v>
      </c>
      <c r="Q142" s="1520" t="s">
        <v>158</v>
      </c>
      <c r="R142" s="1520">
        <v>2.8000000000000001E-2</v>
      </c>
      <c r="S142" s="1520">
        <v>1.4200000000000001E-2</v>
      </c>
      <c r="T142" s="1520" t="s">
        <v>158</v>
      </c>
      <c r="U142" s="1520">
        <v>2.75E-2</v>
      </c>
      <c r="V142" s="1520">
        <v>1.4E-2</v>
      </c>
      <c r="W142" s="1520" t="s">
        <v>158</v>
      </c>
      <c r="X142" s="1520">
        <v>2.75E-2</v>
      </c>
      <c r="Y142" s="1520">
        <v>1.3899999999999999E-2</v>
      </c>
      <c r="Z142" s="1520" t="s">
        <v>158</v>
      </c>
      <c r="AA142" s="1520">
        <v>2.76E-2</v>
      </c>
      <c r="AB142" s="1520">
        <v>1.4E-2</v>
      </c>
      <c r="AC142" s="1520" t="s">
        <v>158</v>
      </c>
      <c r="AD142" s="1520">
        <v>2.7699999999999999E-2</v>
      </c>
      <c r="AE142" s="1520">
        <v>1.4E-2</v>
      </c>
      <c r="AF142" s="1520" t="s">
        <v>158</v>
      </c>
      <c r="AG142" s="1520">
        <v>2.5600000000000001E-2</v>
      </c>
      <c r="AH142" s="1520">
        <v>1.2999999999999999E-2</v>
      </c>
      <c r="AI142" s="1520" t="s">
        <v>158</v>
      </c>
      <c r="AJ142" s="1520">
        <v>2.5499999999999998E-2</v>
      </c>
      <c r="AK142" s="1520">
        <v>1.29E-2</v>
      </c>
      <c r="AL142" s="1520" t="s">
        <v>158</v>
      </c>
      <c r="AM142" s="1520">
        <v>2.5600000000000001E-2</v>
      </c>
      <c r="AN142" s="1520">
        <v>1.2999999999999999E-2</v>
      </c>
      <c r="AO142" s="1520" t="s">
        <v>158</v>
      </c>
      <c r="AP142" s="1520">
        <v>2.5600000000000001E-2</v>
      </c>
      <c r="AQ142" s="1520">
        <v>1.2999999999999999E-2</v>
      </c>
      <c r="AR142" s="1520" t="s">
        <v>158</v>
      </c>
      <c r="AS142" s="1520">
        <v>2.7099999999999999E-2</v>
      </c>
      <c r="AT142" s="1520">
        <v>1.38E-2</v>
      </c>
      <c r="AU142" s="1520" t="s">
        <v>158</v>
      </c>
      <c r="AV142" s="1520">
        <v>2.5600000000000001E-2</v>
      </c>
      <c r="AW142" s="1520">
        <v>1.2999999999999999E-2</v>
      </c>
      <c r="AX142" s="1520" t="s">
        <v>158</v>
      </c>
      <c r="AY142" s="1520">
        <v>2.6100000000000002E-2</v>
      </c>
      <c r="AZ142" s="1520">
        <v>1.32E-2</v>
      </c>
      <c r="BA142" s="1520" t="s">
        <v>158</v>
      </c>
      <c r="BB142" s="1522">
        <v>2.76E-2</v>
      </c>
      <c r="BC142" s="1522">
        <v>1.4E-2</v>
      </c>
      <c r="BD142" s="1522" t="s">
        <v>158</v>
      </c>
      <c r="BE142" s="1164"/>
      <c r="BF142" s="1164"/>
      <c r="BG142" s="1164"/>
    </row>
    <row r="143" spans="3:59" x14ac:dyDescent="0.25">
      <c r="C143" s="1165" t="s">
        <v>1290</v>
      </c>
      <c r="D143" s="1165" t="s">
        <v>1336</v>
      </c>
      <c r="E143" s="1167" t="str">
        <f t="shared" si="2"/>
        <v>AvícolaTOLEDO</v>
      </c>
      <c r="F143" s="1520">
        <v>3.3000000000000002E-2</v>
      </c>
      <c r="G143" s="1521">
        <v>1.67E-2</v>
      </c>
      <c r="H143" s="1520" t="s">
        <v>158</v>
      </c>
      <c r="I143" s="1520">
        <v>3.2500000000000001E-2</v>
      </c>
      <c r="J143" s="1520">
        <v>1.6500000000000001E-2</v>
      </c>
      <c r="K143" s="1520" t="s">
        <v>158</v>
      </c>
      <c r="L143" s="1522">
        <v>3.2500000000000001E-2</v>
      </c>
      <c r="M143" s="1520">
        <v>1.6500000000000001E-2</v>
      </c>
      <c r="N143" s="1520" t="s">
        <v>158</v>
      </c>
      <c r="O143" s="1520">
        <v>3.39E-2</v>
      </c>
      <c r="P143" s="1520">
        <v>1.72E-2</v>
      </c>
      <c r="Q143" s="1520" t="s">
        <v>158</v>
      </c>
      <c r="R143" s="1520">
        <v>3.2099999999999997E-2</v>
      </c>
      <c r="S143" s="1520">
        <v>1.6299999999999999E-2</v>
      </c>
      <c r="T143" s="1520" t="s">
        <v>158</v>
      </c>
      <c r="U143" s="1520">
        <v>3.2300000000000002E-2</v>
      </c>
      <c r="V143" s="1520">
        <v>1.6400000000000001E-2</v>
      </c>
      <c r="W143" s="1520" t="s">
        <v>158</v>
      </c>
      <c r="X143" s="1520">
        <v>3.1399999999999997E-2</v>
      </c>
      <c r="Y143" s="1520">
        <v>1.5900000000000001E-2</v>
      </c>
      <c r="Z143" s="1520" t="s">
        <v>158</v>
      </c>
      <c r="AA143" s="1520">
        <v>3.15E-2</v>
      </c>
      <c r="AB143" s="1520">
        <v>1.6E-2</v>
      </c>
      <c r="AC143" s="1520" t="s">
        <v>158</v>
      </c>
      <c r="AD143" s="1520">
        <v>3.15E-2</v>
      </c>
      <c r="AE143" s="1520">
        <v>1.6E-2</v>
      </c>
      <c r="AF143" s="1520" t="s">
        <v>158</v>
      </c>
      <c r="AG143" s="1520">
        <v>3.0300000000000001E-2</v>
      </c>
      <c r="AH143" s="1520">
        <v>1.54E-2</v>
      </c>
      <c r="AI143" s="1520" t="s">
        <v>158</v>
      </c>
      <c r="AJ143" s="1520">
        <v>2.98E-2</v>
      </c>
      <c r="AK143" s="1520">
        <v>1.5100000000000001E-2</v>
      </c>
      <c r="AL143" s="1520" t="s">
        <v>158</v>
      </c>
      <c r="AM143" s="1520">
        <v>3.0099999999999998E-2</v>
      </c>
      <c r="AN143" s="1520">
        <v>1.52E-2</v>
      </c>
      <c r="AO143" s="1520" t="s">
        <v>158</v>
      </c>
      <c r="AP143" s="1520">
        <v>2.98E-2</v>
      </c>
      <c r="AQ143" s="1520">
        <v>1.5100000000000001E-2</v>
      </c>
      <c r="AR143" s="1520" t="s">
        <v>158</v>
      </c>
      <c r="AS143" s="1520">
        <v>2.9700000000000001E-2</v>
      </c>
      <c r="AT143" s="1520">
        <v>1.5100000000000001E-2</v>
      </c>
      <c r="AU143" s="1520" t="s">
        <v>158</v>
      </c>
      <c r="AV143" s="1520">
        <v>3.09E-2</v>
      </c>
      <c r="AW143" s="1520">
        <v>1.5699999999999999E-2</v>
      </c>
      <c r="AX143" s="1520" t="s">
        <v>158</v>
      </c>
      <c r="AY143" s="1520">
        <v>3.0700000000000002E-2</v>
      </c>
      <c r="AZ143" s="1520">
        <v>1.55E-2</v>
      </c>
      <c r="BA143" s="1520" t="s">
        <v>158</v>
      </c>
      <c r="BB143" s="1522">
        <v>3.0700000000000002E-2</v>
      </c>
      <c r="BC143" s="1522">
        <v>1.5599999999999999E-2</v>
      </c>
      <c r="BD143" s="1522" t="s">
        <v>158</v>
      </c>
      <c r="BE143" s="1164"/>
      <c r="BF143" s="1164"/>
      <c r="BG143" s="1164"/>
    </row>
    <row r="144" spans="3:59" x14ac:dyDescent="0.25">
      <c r="C144" s="1165" t="s">
        <v>1290</v>
      </c>
      <c r="D144" s="1165" t="s">
        <v>2079</v>
      </c>
      <c r="E144" s="1167" t="str">
        <f t="shared" si="2"/>
        <v>AvícolaVALENCIA/VALÉNCIA</v>
      </c>
      <c r="F144" s="1520">
        <v>3.4799999999999998E-2</v>
      </c>
      <c r="G144" s="1521">
        <v>1.77E-2</v>
      </c>
      <c r="H144" s="1520" t="s">
        <v>158</v>
      </c>
      <c r="I144" s="1520">
        <v>3.44E-2</v>
      </c>
      <c r="J144" s="1520">
        <v>1.7399999999999999E-2</v>
      </c>
      <c r="K144" s="1520" t="s">
        <v>158</v>
      </c>
      <c r="L144" s="1522">
        <v>3.5499999999999997E-2</v>
      </c>
      <c r="M144" s="1520">
        <v>1.7999999999999999E-2</v>
      </c>
      <c r="N144" s="1520" t="s">
        <v>158</v>
      </c>
      <c r="O144" s="1520">
        <v>3.5499999999999997E-2</v>
      </c>
      <c r="P144" s="1520">
        <v>1.7999999999999999E-2</v>
      </c>
      <c r="Q144" s="1520" t="s">
        <v>158</v>
      </c>
      <c r="R144" s="1520">
        <v>3.39E-2</v>
      </c>
      <c r="S144" s="1520">
        <v>1.72E-2</v>
      </c>
      <c r="T144" s="1520" t="s">
        <v>158</v>
      </c>
      <c r="U144" s="1520">
        <v>3.39E-2</v>
      </c>
      <c r="V144" s="1520">
        <v>1.72E-2</v>
      </c>
      <c r="W144" s="1520" t="s">
        <v>158</v>
      </c>
      <c r="X144" s="1520">
        <v>3.3000000000000002E-2</v>
      </c>
      <c r="Y144" s="1520">
        <v>1.67E-2</v>
      </c>
      <c r="Z144" s="1520" t="s">
        <v>158</v>
      </c>
      <c r="AA144" s="1520">
        <v>3.3000000000000002E-2</v>
      </c>
      <c r="AB144" s="1520">
        <v>1.67E-2</v>
      </c>
      <c r="AC144" s="1520" t="s">
        <v>158</v>
      </c>
      <c r="AD144" s="1520">
        <v>3.2899999999999999E-2</v>
      </c>
      <c r="AE144" s="1520">
        <v>1.67E-2</v>
      </c>
      <c r="AF144" s="1520" t="s">
        <v>158</v>
      </c>
      <c r="AG144" s="1520">
        <v>3.2500000000000001E-2</v>
      </c>
      <c r="AH144" s="1520">
        <v>1.6500000000000001E-2</v>
      </c>
      <c r="AI144" s="1520" t="s">
        <v>158</v>
      </c>
      <c r="AJ144" s="1520">
        <v>3.2599999999999997E-2</v>
      </c>
      <c r="AK144" s="1520">
        <v>1.6500000000000001E-2</v>
      </c>
      <c r="AL144" s="1520" t="s">
        <v>158</v>
      </c>
      <c r="AM144" s="1520">
        <v>3.3000000000000002E-2</v>
      </c>
      <c r="AN144" s="1520">
        <v>1.67E-2</v>
      </c>
      <c r="AO144" s="1520" t="s">
        <v>158</v>
      </c>
      <c r="AP144" s="1520">
        <v>3.3099999999999997E-2</v>
      </c>
      <c r="AQ144" s="1520">
        <v>1.6799999999999999E-2</v>
      </c>
      <c r="AR144" s="1520" t="s">
        <v>158</v>
      </c>
      <c r="AS144" s="1520">
        <v>3.3099999999999997E-2</v>
      </c>
      <c r="AT144" s="1520">
        <v>1.6799999999999999E-2</v>
      </c>
      <c r="AU144" s="1520" t="s">
        <v>158</v>
      </c>
      <c r="AV144" s="1520">
        <v>3.5200000000000002E-2</v>
      </c>
      <c r="AW144" s="1520">
        <v>1.78E-2</v>
      </c>
      <c r="AX144" s="1520" t="s">
        <v>158</v>
      </c>
      <c r="AY144" s="1520">
        <v>3.5099999999999999E-2</v>
      </c>
      <c r="AZ144" s="1520">
        <v>1.78E-2</v>
      </c>
      <c r="BA144" s="1520" t="s">
        <v>158</v>
      </c>
      <c r="BB144" s="1522">
        <v>3.5099999999999999E-2</v>
      </c>
      <c r="BC144" s="1522">
        <v>1.78E-2</v>
      </c>
      <c r="BD144" s="1522" t="s">
        <v>158</v>
      </c>
      <c r="BE144" s="1164"/>
      <c r="BF144" s="1164"/>
      <c r="BG144" s="1164"/>
    </row>
    <row r="145" spans="3:59" x14ac:dyDescent="0.25">
      <c r="C145" s="1165" t="s">
        <v>1290</v>
      </c>
      <c r="D145" s="1165" t="s">
        <v>1337</v>
      </c>
      <c r="E145" s="1167" t="str">
        <f t="shared" si="2"/>
        <v>AvícolaVALLADOLID</v>
      </c>
      <c r="F145" s="1520">
        <v>3.9800000000000002E-2</v>
      </c>
      <c r="G145" s="1521">
        <v>2.0199999999999999E-2</v>
      </c>
      <c r="H145" s="1520" t="s">
        <v>158</v>
      </c>
      <c r="I145" s="1520">
        <v>3.9600000000000003E-2</v>
      </c>
      <c r="J145" s="1520">
        <v>2.01E-2</v>
      </c>
      <c r="K145" s="1520" t="s">
        <v>158</v>
      </c>
      <c r="L145" s="1522">
        <v>3.9600000000000003E-2</v>
      </c>
      <c r="M145" s="1520">
        <v>2.01E-2</v>
      </c>
      <c r="N145" s="1520" t="s">
        <v>158</v>
      </c>
      <c r="O145" s="1520">
        <v>3.95E-2</v>
      </c>
      <c r="P145" s="1520">
        <v>0.02</v>
      </c>
      <c r="Q145" s="1520" t="s">
        <v>158</v>
      </c>
      <c r="R145" s="1520">
        <v>3.78E-2</v>
      </c>
      <c r="S145" s="1520">
        <v>1.9099999999999999E-2</v>
      </c>
      <c r="T145" s="1520" t="s">
        <v>158</v>
      </c>
      <c r="U145" s="1520">
        <v>3.7600000000000001E-2</v>
      </c>
      <c r="V145" s="1520">
        <v>1.9099999999999999E-2</v>
      </c>
      <c r="W145" s="1520" t="s">
        <v>158</v>
      </c>
      <c r="X145" s="1520">
        <v>3.6700000000000003E-2</v>
      </c>
      <c r="Y145" s="1520">
        <v>1.8599999999999998E-2</v>
      </c>
      <c r="Z145" s="1520" t="s">
        <v>158</v>
      </c>
      <c r="AA145" s="1520">
        <v>3.6900000000000002E-2</v>
      </c>
      <c r="AB145" s="1520">
        <v>1.8700000000000001E-2</v>
      </c>
      <c r="AC145" s="1520" t="s">
        <v>158</v>
      </c>
      <c r="AD145" s="1520">
        <v>3.6799999999999999E-2</v>
      </c>
      <c r="AE145" s="1520">
        <v>1.8700000000000001E-2</v>
      </c>
      <c r="AF145" s="1520" t="s">
        <v>158</v>
      </c>
      <c r="AG145" s="1520">
        <v>3.49E-2</v>
      </c>
      <c r="AH145" s="1520">
        <v>1.77E-2</v>
      </c>
      <c r="AI145" s="1520" t="s">
        <v>158</v>
      </c>
      <c r="AJ145" s="1520">
        <v>3.4700000000000002E-2</v>
      </c>
      <c r="AK145" s="1520">
        <v>1.7600000000000001E-2</v>
      </c>
      <c r="AL145" s="1520" t="s">
        <v>158</v>
      </c>
      <c r="AM145" s="1520">
        <v>3.5099999999999999E-2</v>
      </c>
      <c r="AN145" s="1520">
        <v>1.78E-2</v>
      </c>
      <c r="AO145" s="1520" t="s">
        <v>158</v>
      </c>
      <c r="AP145" s="1520">
        <v>3.4000000000000002E-2</v>
      </c>
      <c r="AQ145" s="1520">
        <v>1.72E-2</v>
      </c>
      <c r="AR145" s="1520" t="s">
        <v>158</v>
      </c>
      <c r="AS145" s="1520">
        <v>3.4200000000000001E-2</v>
      </c>
      <c r="AT145" s="1520">
        <v>1.7299999999999999E-2</v>
      </c>
      <c r="AU145" s="1520" t="s">
        <v>158</v>
      </c>
      <c r="AV145" s="1520">
        <v>3.5299999999999998E-2</v>
      </c>
      <c r="AW145" s="1520">
        <v>1.7899999999999999E-2</v>
      </c>
      <c r="AX145" s="1520" t="s">
        <v>158</v>
      </c>
      <c r="AY145" s="1520">
        <v>3.5000000000000003E-2</v>
      </c>
      <c r="AZ145" s="1520">
        <v>1.77E-2</v>
      </c>
      <c r="BA145" s="1520" t="s">
        <v>158</v>
      </c>
      <c r="BB145" s="1522">
        <v>3.5099999999999999E-2</v>
      </c>
      <c r="BC145" s="1522">
        <v>1.78E-2</v>
      </c>
      <c r="BD145" s="1522" t="s">
        <v>158</v>
      </c>
      <c r="BE145" s="1164"/>
      <c r="BF145" s="1164"/>
      <c r="BG145" s="1164"/>
    </row>
    <row r="146" spans="3:59" x14ac:dyDescent="0.25">
      <c r="C146" s="1165" t="s">
        <v>1290</v>
      </c>
      <c r="D146" s="1165" t="s">
        <v>1338</v>
      </c>
      <c r="E146" s="1167" t="str">
        <f t="shared" si="2"/>
        <v>AvícolaZAMORA</v>
      </c>
      <c r="F146" s="1520">
        <v>2.76E-2</v>
      </c>
      <c r="G146" s="1521">
        <v>1.4E-2</v>
      </c>
      <c r="H146" s="1520" t="s">
        <v>158</v>
      </c>
      <c r="I146" s="1520">
        <v>2.7400000000000001E-2</v>
      </c>
      <c r="J146" s="1520">
        <v>1.3899999999999999E-2</v>
      </c>
      <c r="K146" s="1520" t="s">
        <v>158</v>
      </c>
      <c r="L146" s="1522">
        <v>2.7400000000000001E-2</v>
      </c>
      <c r="M146" s="1520">
        <v>1.3899999999999999E-2</v>
      </c>
      <c r="N146" s="1520" t="s">
        <v>158</v>
      </c>
      <c r="O146" s="1520">
        <v>2.7400000000000001E-2</v>
      </c>
      <c r="P146" s="1520">
        <v>1.3899999999999999E-2</v>
      </c>
      <c r="Q146" s="1520" t="s">
        <v>158</v>
      </c>
      <c r="R146" s="1520">
        <v>2.5899999999999999E-2</v>
      </c>
      <c r="S146" s="1520">
        <v>1.3100000000000001E-2</v>
      </c>
      <c r="T146" s="1520" t="s">
        <v>158</v>
      </c>
      <c r="U146" s="1520">
        <v>2.5600000000000001E-2</v>
      </c>
      <c r="V146" s="1520">
        <v>1.2999999999999999E-2</v>
      </c>
      <c r="W146" s="1520" t="s">
        <v>158</v>
      </c>
      <c r="X146" s="1520">
        <v>2.5600000000000001E-2</v>
      </c>
      <c r="Y146" s="1520">
        <v>1.2999999999999999E-2</v>
      </c>
      <c r="Z146" s="1520" t="s">
        <v>158</v>
      </c>
      <c r="AA146" s="1520">
        <v>2.5600000000000001E-2</v>
      </c>
      <c r="AB146" s="1520">
        <v>1.2999999999999999E-2</v>
      </c>
      <c r="AC146" s="1520" t="s">
        <v>158</v>
      </c>
      <c r="AD146" s="1520">
        <v>2.5499999999999998E-2</v>
      </c>
      <c r="AE146" s="1520">
        <v>1.29E-2</v>
      </c>
      <c r="AF146" s="1520" t="s">
        <v>158</v>
      </c>
      <c r="AG146" s="1520">
        <v>2.4199999999999999E-2</v>
      </c>
      <c r="AH146" s="1520">
        <v>1.2200000000000001E-2</v>
      </c>
      <c r="AI146" s="1520" t="s">
        <v>158</v>
      </c>
      <c r="AJ146" s="1520">
        <v>2.4199999999999999E-2</v>
      </c>
      <c r="AK146" s="1520">
        <v>1.2200000000000001E-2</v>
      </c>
      <c r="AL146" s="1520" t="s">
        <v>158</v>
      </c>
      <c r="AM146" s="1520">
        <v>2.4199999999999999E-2</v>
      </c>
      <c r="AN146" s="1520">
        <v>1.23E-2</v>
      </c>
      <c r="AO146" s="1520" t="s">
        <v>158</v>
      </c>
      <c r="AP146" s="1520">
        <v>2.4199999999999999E-2</v>
      </c>
      <c r="AQ146" s="1520">
        <v>1.23E-2</v>
      </c>
      <c r="AR146" s="1520" t="s">
        <v>158</v>
      </c>
      <c r="AS146" s="1520">
        <v>2.4199999999999999E-2</v>
      </c>
      <c r="AT146" s="1520">
        <v>1.23E-2</v>
      </c>
      <c r="AU146" s="1520" t="s">
        <v>158</v>
      </c>
      <c r="AV146" s="1520">
        <v>2.4299999999999999E-2</v>
      </c>
      <c r="AW146" s="1520">
        <v>1.23E-2</v>
      </c>
      <c r="AX146" s="1520" t="s">
        <v>158</v>
      </c>
      <c r="AY146" s="1520">
        <v>2.4299999999999999E-2</v>
      </c>
      <c r="AZ146" s="1520">
        <v>1.23E-2</v>
      </c>
      <c r="BA146" s="1520" t="s">
        <v>158</v>
      </c>
      <c r="BB146" s="1522">
        <v>2.4299999999999999E-2</v>
      </c>
      <c r="BC146" s="1522">
        <v>1.23E-2</v>
      </c>
      <c r="BD146" s="1522" t="s">
        <v>158</v>
      </c>
      <c r="BE146" s="1164"/>
      <c r="BF146" s="1164"/>
      <c r="BG146" s="1164"/>
    </row>
    <row r="147" spans="3:59" x14ac:dyDescent="0.25">
      <c r="C147" s="1165" t="s">
        <v>1290</v>
      </c>
      <c r="D147" s="1165" t="s">
        <v>1339</v>
      </c>
      <c r="E147" s="1167" t="str">
        <f t="shared" si="2"/>
        <v>AvícolaZARAGOZA</v>
      </c>
      <c r="F147" s="1520">
        <v>3.32E-2</v>
      </c>
      <c r="G147" s="1521">
        <v>1.6899999999999998E-2</v>
      </c>
      <c r="H147" s="1520" t="s">
        <v>158</v>
      </c>
      <c r="I147" s="1520">
        <v>3.2899999999999999E-2</v>
      </c>
      <c r="J147" s="1520">
        <v>1.67E-2</v>
      </c>
      <c r="K147" s="1520" t="s">
        <v>158</v>
      </c>
      <c r="L147" s="1522">
        <v>3.39E-2</v>
      </c>
      <c r="M147" s="1520">
        <v>1.72E-2</v>
      </c>
      <c r="N147" s="1520" t="s">
        <v>158</v>
      </c>
      <c r="O147" s="1520">
        <v>3.4099999999999998E-2</v>
      </c>
      <c r="P147" s="1520">
        <v>1.7299999999999999E-2</v>
      </c>
      <c r="Q147" s="1520" t="s">
        <v>158</v>
      </c>
      <c r="R147" s="1520">
        <v>3.2899999999999999E-2</v>
      </c>
      <c r="S147" s="1520">
        <v>1.67E-2</v>
      </c>
      <c r="T147" s="1520" t="s">
        <v>158</v>
      </c>
      <c r="U147" s="1520">
        <v>3.2800000000000003E-2</v>
      </c>
      <c r="V147" s="1520">
        <v>1.66E-2</v>
      </c>
      <c r="W147" s="1520" t="s">
        <v>158</v>
      </c>
      <c r="X147" s="1520">
        <v>3.3500000000000002E-2</v>
      </c>
      <c r="Y147" s="1520">
        <v>1.7000000000000001E-2</v>
      </c>
      <c r="Z147" s="1520" t="s">
        <v>158</v>
      </c>
      <c r="AA147" s="1520">
        <v>3.3099999999999997E-2</v>
      </c>
      <c r="AB147" s="1520">
        <v>1.6799999999999999E-2</v>
      </c>
      <c r="AC147" s="1520" t="s">
        <v>158</v>
      </c>
      <c r="AD147" s="1520">
        <v>3.3300000000000003E-2</v>
      </c>
      <c r="AE147" s="1520">
        <v>1.6899999999999998E-2</v>
      </c>
      <c r="AF147" s="1520" t="s">
        <v>158</v>
      </c>
      <c r="AG147" s="1520">
        <v>3.2399999999999998E-2</v>
      </c>
      <c r="AH147" s="1520">
        <v>1.6400000000000001E-2</v>
      </c>
      <c r="AI147" s="1520" t="s">
        <v>158</v>
      </c>
      <c r="AJ147" s="1520">
        <v>3.2300000000000002E-2</v>
      </c>
      <c r="AK147" s="1520">
        <v>1.6400000000000001E-2</v>
      </c>
      <c r="AL147" s="1520" t="s">
        <v>158</v>
      </c>
      <c r="AM147" s="1520">
        <v>3.2500000000000001E-2</v>
      </c>
      <c r="AN147" s="1520">
        <v>1.6500000000000001E-2</v>
      </c>
      <c r="AO147" s="1520" t="s">
        <v>158</v>
      </c>
      <c r="AP147" s="1520">
        <v>3.2500000000000001E-2</v>
      </c>
      <c r="AQ147" s="1520">
        <v>1.6500000000000001E-2</v>
      </c>
      <c r="AR147" s="1520" t="s">
        <v>158</v>
      </c>
      <c r="AS147" s="1520">
        <v>3.2599999999999997E-2</v>
      </c>
      <c r="AT147" s="1520">
        <v>1.6500000000000001E-2</v>
      </c>
      <c r="AU147" s="1520" t="s">
        <v>158</v>
      </c>
      <c r="AV147" s="1520">
        <v>3.04E-2</v>
      </c>
      <c r="AW147" s="1520">
        <v>1.54E-2</v>
      </c>
      <c r="AX147" s="1520" t="s">
        <v>158</v>
      </c>
      <c r="AY147" s="1520">
        <v>3.0700000000000002E-2</v>
      </c>
      <c r="AZ147" s="1520">
        <v>1.5599999999999999E-2</v>
      </c>
      <c r="BA147" s="1520" t="s">
        <v>158</v>
      </c>
      <c r="BB147" s="1522">
        <v>3.0800000000000001E-2</v>
      </c>
      <c r="BC147" s="1522">
        <v>1.5599999999999999E-2</v>
      </c>
      <c r="BD147" s="1522" t="s">
        <v>158</v>
      </c>
      <c r="BE147" s="1164"/>
      <c r="BF147" s="1164"/>
      <c r="BG147" s="1164"/>
    </row>
    <row r="148" spans="3:59" x14ac:dyDescent="0.25">
      <c r="C148" s="1165" t="s">
        <v>1290</v>
      </c>
      <c r="D148" s="1165" t="s">
        <v>1340</v>
      </c>
      <c r="E148" s="1167" t="str">
        <f t="shared" si="2"/>
        <v>AvícolaCEUTA Y MELILLA</v>
      </c>
      <c r="F148" s="1520">
        <v>3.2000000000000001E-2</v>
      </c>
      <c r="G148" s="1521">
        <v>1.6199999999999999E-2</v>
      </c>
      <c r="H148" s="1520" t="s">
        <v>158</v>
      </c>
      <c r="I148" s="1520">
        <v>3.1800000000000002E-2</v>
      </c>
      <c r="J148" s="1520">
        <v>1.61E-2</v>
      </c>
      <c r="K148" s="1520" t="s">
        <v>158</v>
      </c>
      <c r="L148" s="1522">
        <v>3.1800000000000002E-2</v>
      </c>
      <c r="M148" s="1520">
        <v>1.61E-2</v>
      </c>
      <c r="N148" s="1520" t="s">
        <v>158</v>
      </c>
      <c r="O148" s="1520">
        <v>3.1899999999999998E-2</v>
      </c>
      <c r="P148" s="1520">
        <v>1.6199999999999999E-2</v>
      </c>
      <c r="Q148" s="1520" t="s">
        <v>158</v>
      </c>
      <c r="R148" s="1520">
        <v>3.0300000000000001E-2</v>
      </c>
      <c r="S148" s="1520">
        <v>1.54E-2</v>
      </c>
      <c r="T148" s="1520" t="s">
        <v>158</v>
      </c>
      <c r="U148" s="1520">
        <v>3.0099999999999998E-2</v>
      </c>
      <c r="V148" s="1520">
        <v>1.5299999999999999E-2</v>
      </c>
      <c r="W148" s="1520" t="s">
        <v>158</v>
      </c>
      <c r="X148" s="1520">
        <v>2.9700000000000001E-2</v>
      </c>
      <c r="Y148" s="1520">
        <v>1.5100000000000001E-2</v>
      </c>
      <c r="Z148" s="1520" t="s">
        <v>158</v>
      </c>
      <c r="AA148" s="1520">
        <v>2.9899999999999999E-2</v>
      </c>
      <c r="AB148" s="1520">
        <v>1.5100000000000001E-2</v>
      </c>
      <c r="AC148" s="1520" t="s">
        <v>158</v>
      </c>
      <c r="AD148" s="1520">
        <v>2.98E-2</v>
      </c>
      <c r="AE148" s="1520">
        <v>1.5100000000000001E-2</v>
      </c>
      <c r="AF148" s="1520" t="s">
        <v>158</v>
      </c>
      <c r="AG148" s="1520">
        <v>2.87E-2</v>
      </c>
      <c r="AH148" s="1520">
        <v>1.4500000000000001E-2</v>
      </c>
      <c r="AI148" s="1520" t="s">
        <v>158</v>
      </c>
      <c r="AJ148" s="1520">
        <v>2.8500000000000001E-2</v>
      </c>
      <c r="AK148" s="1520">
        <v>1.4500000000000001E-2</v>
      </c>
      <c r="AL148" s="1520" t="s">
        <v>158</v>
      </c>
      <c r="AM148" s="1520">
        <v>2.87E-2</v>
      </c>
      <c r="AN148" s="1520">
        <v>1.4500000000000001E-2</v>
      </c>
      <c r="AO148" s="1520" t="s">
        <v>158</v>
      </c>
      <c r="AP148" s="1520">
        <v>2.8500000000000001E-2</v>
      </c>
      <c r="AQ148" s="1520">
        <v>1.44E-2</v>
      </c>
      <c r="AR148" s="1520" t="s">
        <v>158</v>
      </c>
      <c r="AS148" s="1520">
        <v>2.8400000000000002E-2</v>
      </c>
      <c r="AT148" s="1520">
        <v>1.44E-2</v>
      </c>
      <c r="AU148" s="1520" t="s">
        <v>158</v>
      </c>
      <c r="AV148" s="1520">
        <v>2.9000000000000001E-2</v>
      </c>
      <c r="AW148" s="1520">
        <v>1.47E-2</v>
      </c>
      <c r="AX148" s="1520" t="s">
        <v>158</v>
      </c>
      <c r="AY148" s="1520">
        <v>2.9000000000000001E-2</v>
      </c>
      <c r="AZ148" s="1520">
        <v>1.47E-2</v>
      </c>
      <c r="BA148" s="1520" t="s">
        <v>158</v>
      </c>
      <c r="BB148" s="1522">
        <v>2.9000000000000001E-2</v>
      </c>
      <c r="BC148" s="1522">
        <v>1.47E-2</v>
      </c>
      <c r="BD148" s="1522" t="s">
        <v>158</v>
      </c>
      <c r="BE148" s="1164"/>
      <c r="BF148" s="1164"/>
      <c r="BG148" s="1164"/>
    </row>
    <row r="149" spans="3:59" x14ac:dyDescent="0.25">
      <c r="C149" s="1165" t="s">
        <v>1341</v>
      </c>
      <c r="D149" s="1165" t="s">
        <v>1291</v>
      </c>
      <c r="E149" s="1167" t="str">
        <f t="shared" si="2"/>
        <v>CaprinoALBACETE</v>
      </c>
      <c r="F149" s="1520">
        <v>2.9499999999999998E-2</v>
      </c>
      <c r="G149" s="1521" t="s">
        <v>158</v>
      </c>
      <c r="H149" s="1520" t="s">
        <v>158</v>
      </c>
      <c r="I149" s="1520">
        <v>2.9899999999999999E-2</v>
      </c>
      <c r="J149" s="1520" t="s">
        <v>158</v>
      </c>
      <c r="K149" s="1520" t="s">
        <v>158</v>
      </c>
      <c r="L149" s="1522">
        <v>3.0499999999999999E-2</v>
      </c>
      <c r="M149" s="1520" t="s">
        <v>158</v>
      </c>
      <c r="N149" s="1520" t="s">
        <v>158</v>
      </c>
      <c r="O149" s="1520">
        <v>3.0700000000000002E-2</v>
      </c>
      <c r="P149" s="1520" t="s">
        <v>158</v>
      </c>
      <c r="Q149" s="1520" t="s">
        <v>158</v>
      </c>
      <c r="R149" s="1520">
        <v>2.98E-2</v>
      </c>
      <c r="S149" s="1520" t="s">
        <v>158</v>
      </c>
      <c r="T149" s="1520" t="s">
        <v>158</v>
      </c>
      <c r="U149" s="1520">
        <v>2.98E-2</v>
      </c>
      <c r="V149" s="1520" t="s">
        <v>158</v>
      </c>
      <c r="W149" s="1520" t="s">
        <v>158</v>
      </c>
      <c r="X149" s="1520">
        <v>2.98E-2</v>
      </c>
      <c r="Y149" s="1520" t="s">
        <v>158</v>
      </c>
      <c r="Z149" s="1520" t="s">
        <v>158</v>
      </c>
      <c r="AA149" s="1520">
        <v>2.9700000000000001E-2</v>
      </c>
      <c r="AB149" s="1520" t="s">
        <v>158</v>
      </c>
      <c r="AC149" s="1520" t="s">
        <v>158</v>
      </c>
      <c r="AD149" s="1520">
        <v>3.0099999999999998E-2</v>
      </c>
      <c r="AE149" s="1520" t="s">
        <v>158</v>
      </c>
      <c r="AF149" s="1520" t="s">
        <v>158</v>
      </c>
      <c r="AG149" s="1520">
        <v>2.98E-2</v>
      </c>
      <c r="AH149" s="1520" t="s">
        <v>158</v>
      </c>
      <c r="AI149" s="1520" t="s">
        <v>158</v>
      </c>
      <c r="AJ149" s="1520">
        <v>2.9399999999999999E-2</v>
      </c>
      <c r="AK149" s="1520" t="s">
        <v>158</v>
      </c>
      <c r="AL149" s="1520" t="s">
        <v>158</v>
      </c>
      <c r="AM149" s="1520">
        <v>2.92E-2</v>
      </c>
      <c r="AN149" s="1520" t="s">
        <v>158</v>
      </c>
      <c r="AO149" s="1520" t="s">
        <v>158</v>
      </c>
      <c r="AP149" s="1520">
        <v>2.9899999999999999E-2</v>
      </c>
      <c r="AQ149" s="1520" t="s">
        <v>158</v>
      </c>
      <c r="AR149" s="1520" t="s">
        <v>158</v>
      </c>
      <c r="AS149" s="1520">
        <v>2.98E-2</v>
      </c>
      <c r="AT149" s="1520" t="s">
        <v>158</v>
      </c>
      <c r="AU149" s="1520" t="s">
        <v>158</v>
      </c>
      <c r="AV149" s="1520">
        <v>2.9399999999999999E-2</v>
      </c>
      <c r="AW149" s="1520" t="s">
        <v>158</v>
      </c>
      <c r="AX149" s="1520" t="s">
        <v>158</v>
      </c>
      <c r="AY149" s="1520">
        <v>2.9399999999999999E-2</v>
      </c>
      <c r="AZ149" s="1520" t="s">
        <v>158</v>
      </c>
      <c r="BA149" s="1520" t="s">
        <v>158</v>
      </c>
      <c r="BB149" s="1522">
        <v>2.93E-2</v>
      </c>
      <c r="BC149" s="1522" t="s">
        <v>158</v>
      </c>
      <c r="BD149" s="1522" t="s">
        <v>158</v>
      </c>
      <c r="BE149" s="1164"/>
      <c r="BF149" s="1164"/>
      <c r="BG149" s="1164"/>
    </row>
    <row r="150" spans="3:59" x14ac:dyDescent="0.25">
      <c r="C150" s="1165" t="s">
        <v>1341</v>
      </c>
      <c r="D150" s="1165" t="s">
        <v>1292</v>
      </c>
      <c r="E150" s="1167" t="str">
        <f t="shared" si="2"/>
        <v>CaprinoALICANTE/ALACANT</v>
      </c>
      <c r="F150" s="1520">
        <v>2.9700000000000001E-2</v>
      </c>
      <c r="G150" s="1521" t="s">
        <v>158</v>
      </c>
      <c r="H150" s="1520" t="s">
        <v>158</v>
      </c>
      <c r="I150" s="1520">
        <v>3.0099999999999998E-2</v>
      </c>
      <c r="J150" s="1520" t="s">
        <v>158</v>
      </c>
      <c r="K150" s="1520" t="s">
        <v>158</v>
      </c>
      <c r="L150" s="1522">
        <v>0.03</v>
      </c>
      <c r="M150" s="1520" t="s">
        <v>158</v>
      </c>
      <c r="N150" s="1520" t="s">
        <v>158</v>
      </c>
      <c r="O150" s="1520">
        <v>3.0300000000000001E-2</v>
      </c>
      <c r="P150" s="1520" t="s">
        <v>158</v>
      </c>
      <c r="Q150" s="1520" t="s">
        <v>158</v>
      </c>
      <c r="R150" s="1520">
        <v>2.9700000000000001E-2</v>
      </c>
      <c r="S150" s="1520" t="s">
        <v>158</v>
      </c>
      <c r="T150" s="1520" t="s">
        <v>158</v>
      </c>
      <c r="U150" s="1520">
        <v>0.03</v>
      </c>
      <c r="V150" s="1520" t="s">
        <v>158</v>
      </c>
      <c r="W150" s="1520" t="s">
        <v>158</v>
      </c>
      <c r="X150" s="1520">
        <v>2.98E-2</v>
      </c>
      <c r="Y150" s="1520" t="s">
        <v>158</v>
      </c>
      <c r="Z150" s="1520" t="s">
        <v>158</v>
      </c>
      <c r="AA150" s="1520">
        <v>2.9899999999999999E-2</v>
      </c>
      <c r="AB150" s="1520" t="s">
        <v>158</v>
      </c>
      <c r="AC150" s="1520" t="s">
        <v>158</v>
      </c>
      <c r="AD150" s="1520">
        <v>2.9899999999999999E-2</v>
      </c>
      <c r="AE150" s="1520" t="s">
        <v>158</v>
      </c>
      <c r="AF150" s="1520" t="s">
        <v>158</v>
      </c>
      <c r="AG150" s="1520">
        <v>2.9899999999999999E-2</v>
      </c>
      <c r="AH150" s="1520" t="s">
        <v>158</v>
      </c>
      <c r="AI150" s="1520" t="s">
        <v>158</v>
      </c>
      <c r="AJ150" s="1520">
        <v>2.9600000000000001E-2</v>
      </c>
      <c r="AK150" s="1520" t="s">
        <v>158</v>
      </c>
      <c r="AL150" s="1520" t="s">
        <v>158</v>
      </c>
      <c r="AM150" s="1520">
        <v>2.9499999999999998E-2</v>
      </c>
      <c r="AN150" s="1520" t="s">
        <v>158</v>
      </c>
      <c r="AO150" s="1520" t="s">
        <v>158</v>
      </c>
      <c r="AP150" s="1520">
        <v>2.8899999999999999E-2</v>
      </c>
      <c r="AQ150" s="1520" t="s">
        <v>158</v>
      </c>
      <c r="AR150" s="1520" t="s">
        <v>158</v>
      </c>
      <c r="AS150" s="1520">
        <v>2.9100000000000001E-2</v>
      </c>
      <c r="AT150" s="1520" t="s">
        <v>158</v>
      </c>
      <c r="AU150" s="1520" t="s">
        <v>158</v>
      </c>
      <c r="AV150" s="1520">
        <v>2.9100000000000001E-2</v>
      </c>
      <c r="AW150" s="1520" t="s">
        <v>158</v>
      </c>
      <c r="AX150" s="1520" t="s">
        <v>158</v>
      </c>
      <c r="AY150" s="1520">
        <v>2.9000000000000001E-2</v>
      </c>
      <c r="AZ150" s="1520" t="s">
        <v>158</v>
      </c>
      <c r="BA150" s="1520" t="s">
        <v>158</v>
      </c>
      <c r="BB150" s="1522">
        <v>2.9100000000000001E-2</v>
      </c>
      <c r="BC150" s="1522" t="s">
        <v>158</v>
      </c>
      <c r="BD150" s="1522" t="s">
        <v>158</v>
      </c>
      <c r="BE150" s="1164"/>
      <c r="BF150" s="1164"/>
      <c r="BG150" s="1164"/>
    </row>
    <row r="151" spans="3:59" x14ac:dyDescent="0.25">
      <c r="C151" s="1165" t="s">
        <v>1341</v>
      </c>
      <c r="D151" s="1165" t="s">
        <v>1293</v>
      </c>
      <c r="E151" s="1167" t="str">
        <f t="shared" si="2"/>
        <v>CaprinoALMERÍA</v>
      </c>
      <c r="F151" s="1520">
        <v>3.04E-2</v>
      </c>
      <c r="G151" s="1521" t="s">
        <v>158</v>
      </c>
      <c r="H151" s="1520" t="s">
        <v>158</v>
      </c>
      <c r="I151" s="1520">
        <v>0.03</v>
      </c>
      <c r="J151" s="1520" t="s">
        <v>158</v>
      </c>
      <c r="K151" s="1520" t="s">
        <v>158</v>
      </c>
      <c r="L151" s="1522">
        <v>2.93E-2</v>
      </c>
      <c r="M151" s="1520" t="s">
        <v>158</v>
      </c>
      <c r="N151" s="1520" t="s">
        <v>158</v>
      </c>
      <c r="O151" s="1520">
        <v>2.9600000000000001E-2</v>
      </c>
      <c r="P151" s="1520" t="s">
        <v>158</v>
      </c>
      <c r="Q151" s="1520" t="s">
        <v>158</v>
      </c>
      <c r="R151" s="1520">
        <v>2.9899999999999999E-2</v>
      </c>
      <c r="S151" s="1520" t="s">
        <v>158</v>
      </c>
      <c r="T151" s="1520" t="s">
        <v>158</v>
      </c>
      <c r="U151" s="1520">
        <v>2.9600000000000001E-2</v>
      </c>
      <c r="V151" s="1520" t="s">
        <v>158</v>
      </c>
      <c r="W151" s="1520" t="s">
        <v>158</v>
      </c>
      <c r="X151" s="1520">
        <v>3.0800000000000001E-2</v>
      </c>
      <c r="Y151" s="1520" t="s">
        <v>158</v>
      </c>
      <c r="Z151" s="1520" t="s">
        <v>158</v>
      </c>
      <c r="AA151" s="1520">
        <v>3.0300000000000001E-2</v>
      </c>
      <c r="AB151" s="1520" t="s">
        <v>158</v>
      </c>
      <c r="AC151" s="1520" t="s">
        <v>158</v>
      </c>
      <c r="AD151" s="1520">
        <v>3.0499999999999999E-2</v>
      </c>
      <c r="AE151" s="1520" t="s">
        <v>158</v>
      </c>
      <c r="AF151" s="1520" t="s">
        <v>158</v>
      </c>
      <c r="AG151" s="1520">
        <v>3.09E-2</v>
      </c>
      <c r="AH151" s="1520" t="s">
        <v>158</v>
      </c>
      <c r="AI151" s="1520" t="s">
        <v>158</v>
      </c>
      <c r="AJ151" s="1520">
        <v>3.04E-2</v>
      </c>
      <c r="AK151" s="1520" t="s">
        <v>158</v>
      </c>
      <c r="AL151" s="1520" t="s">
        <v>158</v>
      </c>
      <c r="AM151" s="1520">
        <v>3.0099999999999998E-2</v>
      </c>
      <c r="AN151" s="1520" t="s">
        <v>158</v>
      </c>
      <c r="AO151" s="1520" t="s">
        <v>158</v>
      </c>
      <c r="AP151" s="1520">
        <v>3.0099999999999998E-2</v>
      </c>
      <c r="AQ151" s="1520" t="s">
        <v>158</v>
      </c>
      <c r="AR151" s="1520" t="s">
        <v>158</v>
      </c>
      <c r="AS151" s="1520">
        <v>3.0499999999999999E-2</v>
      </c>
      <c r="AT151" s="1520" t="s">
        <v>158</v>
      </c>
      <c r="AU151" s="1520" t="s">
        <v>158</v>
      </c>
      <c r="AV151" s="1520">
        <v>3.0499999999999999E-2</v>
      </c>
      <c r="AW151" s="1520" t="s">
        <v>158</v>
      </c>
      <c r="AX151" s="1520" t="s">
        <v>158</v>
      </c>
      <c r="AY151" s="1520">
        <v>3.0200000000000001E-2</v>
      </c>
      <c r="AZ151" s="1520" t="s">
        <v>158</v>
      </c>
      <c r="BA151" s="1520" t="s">
        <v>158</v>
      </c>
      <c r="BB151" s="1522">
        <v>2.98E-2</v>
      </c>
      <c r="BC151" s="1522" t="s">
        <v>158</v>
      </c>
      <c r="BD151" s="1522" t="s">
        <v>158</v>
      </c>
      <c r="BE151" s="1164"/>
      <c r="BF151" s="1164"/>
      <c r="BG151" s="1164"/>
    </row>
    <row r="152" spans="3:59" x14ac:dyDescent="0.25">
      <c r="C152" s="1165" t="s">
        <v>1341</v>
      </c>
      <c r="D152" s="1165" t="s">
        <v>1294</v>
      </c>
      <c r="E152" s="1167" t="str">
        <f t="shared" si="2"/>
        <v>CaprinoARABA/ÁLAVA</v>
      </c>
      <c r="F152" s="1520">
        <v>2.93E-2</v>
      </c>
      <c r="G152" s="1521" t="s">
        <v>158</v>
      </c>
      <c r="H152" s="1520" t="s">
        <v>158</v>
      </c>
      <c r="I152" s="1520">
        <v>2.9100000000000001E-2</v>
      </c>
      <c r="J152" s="1520" t="s">
        <v>158</v>
      </c>
      <c r="K152" s="1520" t="s">
        <v>158</v>
      </c>
      <c r="L152" s="1522">
        <v>2.9000000000000001E-2</v>
      </c>
      <c r="M152" s="1520" t="s">
        <v>158</v>
      </c>
      <c r="N152" s="1520" t="s">
        <v>158</v>
      </c>
      <c r="O152" s="1520">
        <v>2.9100000000000001E-2</v>
      </c>
      <c r="P152" s="1520" t="s">
        <v>158</v>
      </c>
      <c r="Q152" s="1520" t="s">
        <v>158</v>
      </c>
      <c r="R152" s="1520">
        <v>2.8000000000000001E-2</v>
      </c>
      <c r="S152" s="1520" t="s">
        <v>158</v>
      </c>
      <c r="T152" s="1520" t="s">
        <v>158</v>
      </c>
      <c r="U152" s="1520">
        <v>2.81E-2</v>
      </c>
      <c r="V152" s="1520" t="s">
        <v>158</v>
      </c>
      <c r="W152" s="1520" t="s">
        <v>158</v>
      </c>
      <c r="X152" s="1520">
        <v>2.86E-2</v>
      </c>
      <c r="Y152" s="1520" t="s">
        <v>158</v>
      </c>
      <c r="Z152" s="1520" t="s">
        <v>158</v>
      </c>
      <c r="AA152" s="1520">
        <v>2.81E-2</v>
      </c>
      <c r="AB152" s="1520" t="s">
        <v>158</v>
      </c>
      <c r="AC152" s="1520" t="s">
        <v>158</v>
      </c>
      <c r="AD152" s="1520">
        <v>2.81E-2</v>
      </c>
      <c r="AE152" s="1520" t="s">
        <v>158</v>
      </c>
      <c r="AF152" s="1520" t="s">
        <v>158</v>
      </c>
      <c r="AG152" s="1520">
        <v>3.0099999999999998E-2</v>
      </c>
      <c r="AH152" s="1520" t="s">
        <v>158</v>
      </c>
      <c r="AI152" s="1520" t="s">
        <v>158</v>
      </c>
      <c r="AJ152" s="1520">
        <v>3.0099999999999998E-2</v>
      </c>
      <c r="AK152" s="1520" t="s">
        <v>158</v>
      </c>
      <c r="AL152" s="1520" t="s">
        <v>158</v>
      </c>
      <c r="AM152" s="1520">
        <v>3.0099999999999998E-2</v>
      </c>
      <c r="AN152" s="1520" t="s">
        <v>158</v>
      </c>
      <c r="AO152" s="1520" t="s">
        <v>158</v>
      </c>
      <c r="AP152" s="1520">
        <v>3.0499999999999999E-2</v>
      </c>
      <c r="AQ152" s="1520" t="s">
        <v>158</v>
      </c>
      <c r="AR152" s="1520" t="s">
        <v>158</v>
      </c>
      <c r="AS152" s="1520">
        <v>3.0499999999999999E-2</v>
      </c>
      <c r="AT152" s="1520" t="s">
        <v>158</v>
      </c>
      <c r="AU152" s="1520" t="s">
        <v>158</v>
      </c>
      <c r="AV152" s="1520">
        <v>3.0499999999999999E-2</v>
      </c>
      <c r="AW152" s="1520" t="s">
        <v>158</v>
      </c>
      <c r="AX152" s="1520" t="s">
        <v>158</v>
      </c>
      <c r="AY152" s="1520">
        <v>3.0700000000000002E-2</v>
      </c>
      <c r="AZ152" s="1520" t="s">
        <v>158</v>
      </c>
      <c r="BA152" s="1520" t="s">
        <v>158</v>
      </c>
      <c r="BB152" s="1522">
        <v>3.09E-2</v>
      </c>
      <c r="BC152" s="1522" t="s">
        <v>158</v>
      </c>
      <c r="BD152" s="1522" t="s">
        <v>158</v>
      </c>
      <c r="BE152" s="1164"/>
      <c r="BF152" s="1164"/>
      <c r="BG152" s="1164"/>
    </row>
    <row r="153" spans="3:59" x14ac:dyDescent="0.25">
      <c r="C153" s="1165" t="s">
        <v>1341</v>
      </c>
      <c r="D153" s="1165" t="s">
        <v>1295</v>
      </c>
      <c r="E153" s="1167" t="str">
        <f t="shared" si="2"/>
        <v>CaprinoASTURIAS</v>
      </c>
      <c r="F153" s="1520">
        <v>2.8400000000000002E-2</v>
      </c>
      <c r="G153" s="1521" t="s">
        <v>158</v>
      </c>
      <c r="H153" s="1520" t="s">
        <v>158</v>
      </c>
      <c r="I153" s="1520">
        <v>2.8199999999999999E-2</v>
      </c>
      <c r="J153" s="1520" t="s">
        <v>158</v>
      </c>
      <c r="K153" s="1520" t="s">
        <v>158</v>
      </c>
      <c r="L153" s="1522">
        <v>2.81E-2</v>
      </c>
      <c r="M153" s="1520" t="s">
        <v>158</v>
      </c>
      <c r="N153" s="1520" t="s">
        <v>158</v>
      </c>
      <c r="O153" s="1520">
        <v>2.8199999999999999E-2</v>
      </c>
      <c r="P153" s="1520" t="s">
        <v>158</v>
      </c>
      <c r="Q153" s="1520" t="s">
        <v>158</v>
      </c>
      <c r="R153" s="1520">
        <v>2.8199999999999999E-2</v>
      </c>
      <c r="S153" s="1520" t="s">
        <v>158</v>
      </c>
      <c r="T153" s="1520" t="s">
        <v>158</v>
      </c>
      <c r="U153" s="1520">
        <v>2.8400000000000002E-2</v>
      </c>
      <c r="V153" s="1520" t="s">
        <v>158</v>
      </c>
      <c r="W153" s="1520" t="s">
        <v>158</v>
      </c>
      <c r="X153" s="1520">
        <v>2.8299999999999999E-2</v>
      </c>
      <c r="Y153" s="1520" t="s">
        <v>158</v>
      </c>
      <c r="Z153" s="1520" t="s">
        <v>158</v>
      </c>
      <c r="AA153" s="1520">
        <v>2.87E-2</v>
      </c>
      <c r="AB153" s="1520" t="s">
        <v>158</v>
      </c>
      <c r="AC153" s="1520" t="s">
        <v>158</v>
      </c>
      <c r="AD153" s="1520">
        <v>2.8799999999999999E-2</v>
      </c>
      <c r="AE153" s="1520" t="s">
        <v>158</v>
      </c>
      <c r="AF153" s="1520" t="s">
        <v>158</v>
      </c>
      <c r="AG153" s="1520">
        <v>2.86E-2</v>
      </c>
      <c r="AH153" s="1520" t="s">
        <v>158</v>
      </c>
      <c r="AI153" s="1520" t="s">
        <v>158</v>
      </c>
      <c r="AJ153" s="1520">
        <v>2.8500000000000001E-2</v>
      </c>
      <c r="AK153" s="1520" t="s">
        <v>158</v>
      </c>
      <c r="AL153" s="1520" t="s">
        <v>158</v>
      </c>
      <c r="AM153" s="1520">
        <v>2.8500000000000001E-2</v>
      </c>
      <c r="AN153" s="1520" t="s">
        <v>158</v>
      </c>
      <c r="AO153" s="1520" t="s">
        <v>158</v>
      </c>
      <c r="AP153" s="1520">
        <v>2.8000000000000001E-2</v>
      </c>
      <c r="AQ153" s="1520" t="s">
        <v>158</v>
      </c>
      <c r="AR153" s="1520" t="s">
        <v>158</v>
      </c>
      <c r="AS153" s="1520">
        <v>2.81E-2</v>
      </c>
      <c r="AT153" s="1520" t="s">
        <v>158</v>
      </c>
      <c r="AU153" s="1520" t="s">
        <v>158</v>
      </c>
      <c r="AV153" s="1520">
        <v>2.8000000000000001E-2</v>
      </c>
      <c r="AW153" s="1520" t="s">
        <v>158</v>
      </c>
      <c r="AX153" s="1520" t="s">
        <v>158</v>
      </c>
      <c r="AY153" s="1520">
        <v>2.8000000000000001E-2</v>
      </c>
      <c r="AZ153" s="1520" t="s">
        <v>158</v>
      </c>
      <c r="BA153" s="1520" t="s">
        <v>158</v>
      </c>
      <c r="BB153" s="1522">
        <v>2.8000000000000001E-2</v>
      </c>
      <c r="BC153" s="1522" t="s">
        <v>158</v>
      </c>
      <c r="BD153" s="1522" t="s">
        <v>158</v>
      </c>
      <c r="BE153" s="1164"/>
      <c r="BF153" s="1164"/>
      <c r="BG153" s="1164"/>
    </row>
    <row r="154" spans="3:59" x14ac:dyDescent="0.25">
      <c r="C154" s="1165" t="s">
        <v>1341</v>
      </c>
      <c r="D154" s="1165" t="s">
        <v>1296</v>
      </c>
      <c r="E154" s="1167" t="str">
        <f t="shared" si="2"/>
        <v>CaprinoÁVILA</v>
      </c>
      <c r="F154" s="1520">
        <v>3.0499999999999999E-2</v>
      </c>
      <c r="G154" s="1521" t="s">
        <v>158</v>
      </c>
      <c r="H154" s="1520" t="s">
        <v>158</v>
      </c>
      <c r="I154" s="1520">
        <v>3.1099999999999999E-2</v>
      </c>
      <c r="J154" s="1520" t="s">
        <v>158</v>
      </c>
      <c r="K154" s="1520" t="s">
        <v>158</v>
      </c>
      <c r="L154" s="1522">
        <v>3.1399999999999997E-2</v>
      </c>
      <c r="M154" s="1520" t="s">
        <v>158</v>
      </c>
      <c r="N154" s="1520" t="s">
        <v>158</v>
      </c>
      <c r="O154" s="1520">
        <v>2.9399999999999999E-2</v>
      </c>
      <c r="P154" s="1520" t="s">
        <v>158</v>
      </c>
      <c r="Q154" s="1520" t="s">
        <v>158</v>
      </c>
      <c r="R154" s="1520">
        <v>3.0099999999999998E-2</v>
      </c>
      <c r="S154" s="1520" t="s">
        <v>158</v>
      </c>
      <c r="T154" s="1520" t="s">
        <v>158</v>
      </c>
      <c r="U154" s="1520">
        <v>2.9899999999999999E-2</v>
      </c>
      <c r="V154" s="1520" t="s">
        <v>158</v>
      </c>
      <c r="W154" s="1520" t="s">
        <v>158</v>
      </c>
      <c r="X154" s="1520">
        <v>3.0099999999999998E-2</v>
      </c>
      <c r="Y154" s="1520" t="s">
        <v>158</v>
      </c>
      <c r="Z154" s="1520" t="s">
        <v>158</v>
      </c>
      <c r="AA154" s="1520">
        <v>0.03</v>
      </c>
      <c r="AB154" s="1520" t="s">
        <v>158</v>
      </c>
      <c r="AC154" s="1520" t="s">
        <v>158</v>
      </c>
      <c r="AD154" s="1520">
        <v>3.0700000000000002E-2</v>
      </c>
      <c r="AE154" s="1520" t="s">
        <v>158</v>
      </c>
      <c r="AF154" s="1520" t="s">
        <v>158</v>
      </c>
      <c r="AG154" s="1520">
        <v>3.0099999999999998E-2</v>
      </c>
      <c r="AH154" s="1520" t="s">
        <v>158</v>
      </c>
      <c r="AI154" s="1520" t="s">
        <v>158</v>
      </c>
      <c r="AJ154" s="1520">
        <v>2.9600000000000001E-2</v>
      </c>
      <c r="AK154" s="1520" t="s">
        <v>158</v>
      </c>
      <c r="AL154" s="1520" t="s">
        <v>158</v>
      </c>
      <c r="AM154" s="1520">
        <v>2.9499999999999998E-2</v>
      </c>
      <c r="AN154" s="1520" t="s">
        <v>158</v>
      </c>
      <c r="AO154" s="1520" t="s">
        <v>158</v>
      </c>
      <c r="AP154" s="1520">
        <v>2.9600000000000001E-2</v>
      </c>
      <c r="AQ154" s="1520" t="s">
        <v>158</v>
      </c>
      <c r="AR154" s="1520" t="s">
        <v>158</v>
      </c>
      <c r="AS154" s="1520">
        <v>2.9700000000000001E-2</v>
      </c>
      <c r="AT154" s="1520" t="s">
        <v>158</v>
      </c>
      <c r="AU154" s="1520" t="s">
        <v>158</v>
      </c>
      <c r="AV154" s="1520">
        <v>2.9600000000000001E-2</v>
      </c>
      <c r="AW154" s="1520" t="s">
        <v>158</v>
      </c>
      <c r="AX154" s="1520" t="s">
        <v>158</v>
      </c>
      <c r="AY154" s="1520">
        <v>2.98E-2</v>
      </c>
      <c r="AZ154" s="1520" t="s">
        <v>158</v>
      </c>
      <c r="BA154" s="1520" t="s">
        <v>158</v>
      </c>
      <c r="BB154" s="1522">
        <v>2.9700000000000001E-2</v>
      </c>
      <c r="BC154" s="1522" t="s">
        <v>158</v>
      </c>
      <c r="BD154" s="1522" t="s">
        <v>158</v>
      </c>
      <c r="BE154" s="1164"/>
      <c r="BF154" s="1164"/>
      <c r="BG154" s="1164"/>
    </row>
    <row r="155" spans="3:59" x14ac:dyDescent="0.25">
      <c r="C155" s="1165" t="s">
        <v>1341</v>
      </c>
      <c r="D155" s="1165" t="s">
        <v>1297</v>
      </c>
      <c r="E155" s="1167" t="str">
        <f t="shared" si="2"/>
        <v>CaprinoBADAJOZ</v>
      </c>
      <c r="F155" s="1520">
        <v>3.09E-2</v>
      </c>
      <c r="G155" s="1521" t="s">
        <v>158</v>
      </c>
      <c r="H155" s="1520" t="s">
        <v>158</v>
      </c>
      <c r="I155" s="1520">
        <v>3.0200000000000001E-2</v>
      </c>
      <c r="J155" s="1520" t="s">
        <v>158</v>
      </c>
      <c r="K155" s="1520" t="s">
        <v>158</v>
      </c>
      <c r="L155" s="1522">
        <v>2.98E-2</v>
      </c>
      <c r="M155" s="1520" t="s">
        <v>158</v>
      </c>
      <c r="N155" s="1520" t="s">
        <v>158</v>
      </c>
      <c r="O155" s="1520">
        <v>2.98E-2</v>
      </c>
      <c r="P155" s="1520" t="s">
        <v>158</v>
      </c>
      <c r="Q155" s="1520" t="s">
        <v>158</v>
      </c>
      <c r="R155" s="1520">
        <v>2.8899999999999999E-2</v>
      </c>
      <c r="S155" s="1520" t="s">
        <v>158</v>
      </c>
      <c r="T155" s="1520" t="s">
        <v>158</v>
      </c>
      <c r="U155" s="1520">
        <v>2.9000000000000001E-2</v>
      </c>
      <c r="V155" s="1520" t="s">
        <v>158</v>
      </c>
      <c r="W155" s="1520" t="s">
        <v>158</v>
      </c>
      <c r="X155" s="1520">
        <v>2.9100000000000001E-2</v>
      </c>
      <c r="Y155" s="1520" t="s">
        <v>158</v>
      </c>
      <c r="Z155" s="1520" t="s">
        <v>158</v>
      </c>
      <c r="AA155" s="1520">
        <v>2.93E-2</v>
      </c>
      <c r="AB155" s="1520" t="s">
        <v>158</v>
      </c>
      <c r="AC155" s="1520" t="s">
        <v>158</v>
      </c>
      <c r="AD155" s="1520">
        <v>2.9899999999999999E-2</v>
      </c>
      <c r="AE155" s="1520" t="s">
        <v>158</v>
      </c>
      <c r="AF155" s="1520" t="s">
        <v>158</v>
      </c>
      <c r="AG155" s="1520">
        <v>2.9899999999999999E-2</v>
      </c>
      <c r="AH155" s="1520" t="s">
        <v>158</v>
      </c>
      <c r="AI155" s="1520" t="s">
        <v>158</v>
      </c>
      <c r="AJ155" s="1520">
        <v>2.9700000000000001E-2</v>
      </c>
      <c r="AK155" s="1520" t="s">
        <v>158</v>
      </c>
      <c r="AL155" s="1520" t="s">
        <v>158</v>
      </c>
      <c r="AM155" s="1520">
        <v>2.9700000000000001E-2</v>
      </c>
      <c r="AN155" s="1520" t="s">
        <v>158</v>
      </c>
      <c r="AO155" s="1520" t="s">
        <v>158</v>
      </c>
      <c r="AP155" s="1520">
        <v>2.9899999999999999E-2</v>
      </c>
      <c r="AQ155" s="1520" t="s">
        <v>158</v>
      </c>
      <c r="AR155" s="1520" t="s">
        <v>158</v>
      </c>
      <c r="AS155" s="1520">
        <v>2.98E-2</v>
      </c>
      <c r="AT155" s="1520" t="s">
        <v>158</v>
      </c>
      <c r="AU155" s="1520" t="s">
        <v>158</v>
      </c>
      <c r="AV155" s="1520">
        <v>2.9899999999999999E-2</v>
      </c>
      <c r="AW155" s="1520" t="s">
        <v>158</v>
      </c>
      <c r="AX155" s="1520" t="s">
        <v>158</v>
      </c>
      <c r="AY155" s="1520">
        <v>2.9899999999999999E-2</v>
      </c>
      <c r="AZ155" s="1520" t="s">
        <v>158</v>
      </c>
      <c r="BA155" s="1520" t="s">
        <v>158</v>
      </c>
      <c r="BB155" s="1522">
        <v>2.9899999999999999E-2</v>
      </c>
      <c r="BC155" s="1522" t="s">
        <v>158</v>
      </c>
      <c r="BD155" s="1522" t="s">
        <v>158</v>
      </c>
      <c r="BE155" s="1164"/>
      <c r="BF155" s="1164"/>
      <c r="BG155" s="1164"/>
    </row>
    <row r="156" spans="3:59" x14ac:dyDescent="0.25">
      <c r="C156" s="1165" t="s">
        <v>1341</v>
      </c>
      <c r="D156" s="1165" t="s">
        <v>1298</v>
      </c>
      <c r="E156" s="1167" t="str">
        <f t="shared" si="2"/>
        <v>CaprinoBALEARS, ILLES</v>
      </c>
      <c r="F156" s="1520">
        <v>2.8799999999999999E-2</v>
      </c>
      <c r="G156" s="1521" t="s">
        <v>158</v>
      </c>
      <c r="H156" s="1520" t="s">
        <v>158</v>
      </c>
      <c r="I156" s="1520">
        <v>2.8799999999999999E-2</v>
      </c>
      <c r="J156" s="1520" t="s">
        <v>158</v>
      </c>
      <c r="K156" s="1520" t="s">
        <v>158</v>
      </c>
      <c r="L156" s="1522">
        <v>2.8000000000000001E-2</v>
      </c>
      <c r="M156" s="1520" t="s">
        <v>158</v>
      </c>
      <c r="N156" s="1520" t="s">
        <v>158</v>
      </c>
      <c r="O156" s="1520">
        <v>2.8899999999999999E-2</v>
      </c>
      <c r="P156" s="1520" t="s">
        <v>158</v>
      </c>
      <c r="Q156" s="1520" t="s">
        <v>158</v>
      </c>
      <c r="R156" s="1520">
        <v>2.6200000000000001E-2</v>
      </c>
      <c r="S156" s="1520" t="s">
        <v>158</v>
      </c>
      <c r="T156" s="1520" t="s">
        <v>158</v>
      </c>
      <c r="U156" s="1520">
        <v>2.6599999999999999E-2</v>
      </c>
      <c r="V156" s="1520" t="s">
        <v>158</v>
      </c>
      <c r="W156" s="1520" t="s">
        <v>158</v>
      </c>
      <c r="X156" s="1520">
        <v>2.6599999999999999E-2</v>
      </c>
      <c r="Y156" s="1520" t="s">
        <v>158</v>
      </c>
      <c r="Z156" s="1520" t="s">
        <v>158</v>
      </c>
      <c r="AA156" s="1520">
        <v>2.6100000000000002E-2</v>
      </c>
      <c r="AB156" s="1520" t="s">
        <v>158</v>
      </c>
      <c r="AC156" s="1520" t="s">
        <v>158</v>
      </c>
      <c r="AD156" s="1520">
        <v>2.5100000000000001E-2</v>
      </c>
      <c r="AE156" s="1520" t="s">
        <v>158</v>
      </c>
      <c r="AF156" s="1520" t="s">
        <v>158</v>
      </c>
      <c r="AG156" s="1520">
        <v>2.9899999999999999E-2</v>
      </c>
      <c r="AH156" s="1520" t="s">
        <v>158</v>
      </c>
      <c r="AI156" s="1520" t="s">
        <v>158</v>
      </c>
      <c r="AJ156" s="1520">
        <v>0.03</v>
      </c>
      <c r="AK156" s="1520" t="s">
        <v>158</v>
      </c>
      <c r="AL156" s="1520" t="s">
        <v>158</v>
      </c>
      <c r="AM156" s="1520">
        <v>3.0099999999999998E-2</v>
      </c>
      <c r="AN156" s="1520" t="s">
        <v>158</v>
      </c>
      <c r="AO156" s="1520" t="s">
        <v>158</v>
      </c>
      <c r="AP156" s="1520">
        <v>3.0200000000000001E-2</v>
      </c>
      <c r="AQ156" s="1520" t="s">
        <v>158</v>
      </c>
      <c r="AR156" s="1520" t="s">
        <v>158</v>
      </c>
      <c r="AS156" s="1520">
        <v>3.0200000000000001E-2</v>
      </c>
      <c r="AT156" s="1520" t="s">
        <v>158</v>
      </c>
      <c r="AU156" s="1520" t="s">
        <v>158</v>
      </c>
      <c r="AV156" s="1520">
        <v>3.0300000000000001E-2</v>
      </c>
      <c r="AW156" s="1520" t="s">
        <v>158</v>
      </c>
      <c r="AX156" s="1520" t="s">
        <v>158</v>
      </c>
      <c r="AY156" s="1520">
        <v>0.03</v>
      </c>
      <c r="AZ156" s="1520" t="s">
        <v>158</v>
      </c>
      <c r="BA156" s="1520" t="s">
        <v>158</v>
      </c>
      <c r="BB156" s="1522">
        <v>2.9899999999999999E-2</v>
      </c>
      <c r="BC156" s="1522" t="s">
        <v>158</v>
      </c>
      <c r="BD156" s="1522" t="s">
        <v>158</v>
      </c>
      <c r="BE156" s="1164"/>
      <c r="BF156" s="1164"/>
      <c r="BG156" s="1164"/>
    </row>
    <row r="157" spans="3:59" x14ac:dyDescent="0.25">
      <c r="C157" s="1165" t="s">
        <v>1341</v>
      </c>
      <c r="D157" s="1165" t="s">
        <v>1299</v>
      </c>
      <c r="E157" s="1167" t="str">
        <f t="shared" si="2"/>
        <v>CaprinoBARCELONA</v>
      </c>
      <c r="F157" s="1520">
        <v>2.98E-2</v>
      </c>
      <c r="G157" s="1521" t="s">
        <v>158</v>
      </c>
      <c r="H157" s="1520" t="s">
        <v>158</v>
      </c>
      <c r="I157" s="1520">
        <v>2.9499999999999998E-2</v>
      </c>
      <c r="J157" s="1520" t="s">
        <v>158</v>
      </c>
      <c r="K157" s="1520" t="s">
        <v>158</v>
      </c>
      <c r="L157" s="1522">
        <v>2.98E-2</v>
      </c>
      <c r="M157" s="1520" t="s">
        <v>158</v>
      </c>
      <c r="N157" s="1520" t="s">
        <v>158</v>
      </c>
      <c r="O157" s="1520">
        <v>2.9399999999999999E-2</v>
      </c>
      <c r="P157" s="1520" t="s">
        <v>158</v>
      </c>
      <c r="Q157" s="1520" t="s">
        <v>158</v>
      </c>
      <c r="R157" s="1520">
        <v>2.98E-2</v>
      </c>
      <c r="S157" s="1520" t="s">
        <v>158</v>
      </c>
      <c r="T157" s="1520" t="s">
        <v>158</v>
      </c>
      <c r="U157" s="1520">
        <v>3.0099999999999998E-2</v>
      </c>
      <c r="V157" s="1520" t="s">
        <v>158</v>
      </c>
      <c r="W157" s="1520" t="s">
        <v>158</v>
      </c>
      <c r="X157" s="1520">
        <v>2.9000000000000001E-2</v>
      </c>
      <c r="Y157" s="1520" t="s">
        <v>158</v>
      </c>
      <c r="Z157" s="1520" t="s">
        <v>158</v>
      </c>
      <c r="AA157" s="1520">
        <v>2.9100000000000001E-2</v>
      </c>
      <c r="AB157" s="1520" t="s">
        <v>158</v>
      </c>
      <c r="AC157" s="1520" t="s">
        <v>158</v>
      </c>
      <c r="AD157" s="1520">
        <v>3.0200000000000001E-2</v>
      </c>
      <c r="AE157" s="1520" t="s">
        <v>158</v>
      </c>
      <c r="AF157" s="1520" t="s">
        <v>158</v>
      </c>
      <c r="AG157" s="1520">
        <v>3.0099999999999998E-2</v>
      </c>
      <c r="AH157" s="1520" t="s">
        <v>158</v>
      </c>
      <c r="AI157" s="1520" t="s">
        <v>158</v>
      </c>
      <c r="AJ157" s="1520">
        <v>3.0099999999999998E-2</v>
      </c>
      <c r="AK157" s="1520" t="s">
        <v>158</v>
      </c>
      <c r="AL157" s="1520" t="s">
        <v>158</v>
      </c>
      <c r="AM157" s="1520">
        <v>3.0200000000000001E-2</v>
      </c>
      <c r="AN157" s="1520" t="s">
        <v>158</v>
      </c>
      <c r="AO157" s="1520" t="s">
        <v>158</v>
      </c>
      <c r="AP157" s="1520">
        <v>3.0200000000000001E-2</v>
      </c>
      <c r="AQ157" s="1520" t="s">
        <v>158</v>
      </c>
      <c r="AR157" s="1520" t="s">
        <v>158</v>
      </c>
      <c r="AS157" s="1520">
        <v>3.0200000000000001E-2</v>
      </c>
      <c r="AT157" s="1520" t="s">
        <v>158</v>
      </c>
      <c r="AU157" s="1520" t="s">
        <v>158</v>
      </c>
      <c r="AV157" s="1520">
        <v>3.04E-2</v>
      </c>
      <c r="AW157" s="1520" t="s">
        <v>158</v>
      </c>
      <c r="AX157" s="1520" t="s">
        <v>158</v>
      </c>
      <c r="AY157" s="1520">
        <v>3.04E-2</v>
      </c>
      <c r="AZ157" s="1520" t="s">
        <v>158</v>
      </c>
      <c r="BA157" s="1520" t="s">
        <v>158</v>
      </c>
      <c r="BB157" s="1522">
        <v>3.0499999999999999E-2</v>
      </c>
      <c r="BC157" s="1522" t="s">
        <v>158</v>
      </c>
      <c r="BD157" s="1522" t="s">
        <v>158</v>
      </c>
      <c r="BE157" s="1164"/>
      <c r="BF157" s="1164"/>
      <c r="BG157" s="1164"/>
    </row>
    <row r="158" spans="3:59" x14ac:dyDescent="0.25">
      <c r="C158" s="1165" t="s">
        <v>1341</v>
      </c>
      <c r="D158" s="1165" t="s">
        <v>1300</v>
      </c>
      <c r="E158" s="1167" t="str">
        <f t="shared" si="2"/>
        <v>CaprinoBIZKAIA</v>
      </c>
      <c r="F158" s="1520">
        <v>2.7199999999999998E-2</v>
      </c>
      <c r="G158" s="1521" t="s">
        <v>158</v>
      </c>
      <c r="H158" s="1520" t="s">
        <v>158</v>
      </c>
      <c r="I158" s="1520">
        <v>2.64E-2</v>
      </c>
      <c r="J158" s="1520" t="s">
        <v>158</v>
      </c>
      <c r="K158" s="1520" t="s">
        <v>158</v>
      </c>
      <c r="L158" s="1522">
        <v>2.64E-2</v>
      </c>
      <c r="M158" s="1520" t="s">
        <v>158</v>
      </c>
      <c r="N158" s="1520" t="s">
        <v>158</v>
      </c>
      <c r="O158" s="1520">
        <v>2.63E-2</v>
      </c>
      <c r="P158" s="1520" t="s">
        <v>158</v>
      </c>
      <c r="Q158" s="1520" t="s">
        <v>158</v>
      </c>
      <c r="R158" s="1520">
        <v>2.8500000000000001E-2</v>
      </c>
      <c r="S158" s="1520" t="s">
        <v>158</v>
      </c>
      <c r="T158" s="1520" t="s">
        <v>158</v>
      </c>
      <c r="U158" s="1520">
        <v>2.8899999999999999E-2</v>
      </c>
      <c r="V158" s="1520" t="s">
        <v>158</v>
      </c>
      <c r="W158" s="1520" t="s">
        <v>158</v>
      </c>
      <c r="X158" s="1520">
        <v>2.9000000000000001E-2</v>
      </c>
      <c r="Y158" s="1520" t="s">
        <v>158</v>
      </c>
      <c r="Z158" s="1520" t="s">
        <v>158</v>
      </c>
      <c r="AA158" s="1520">
        <v>2.92E-2</v>
      </c>
      <c r="AB158" s="1520" t="s">
        <v>158</v>
      </c>
      <c r="AC158" s="1520" t="s">
        <v>158</v>
      </c>
      <c r="AD158" s="1520">
        <v>2.9899999999999999E-2</v>
      </c>
      <c r="AE158" s="1520" t="s">
        <v>158</v>
      </c>
      <c r="AF158" s="1520" t="s">
        <v>158</v>
      </c>
      <c r="AG158" s="1520">
        <v>2.8799999999999999E-2</v>
      </c>
      <c r="AH158" s="1520" t="s">
        <v>158</v>
      </c>
      <c r="AI158" s="1520" t="s">
        <v>158</v>
      </c>
      <c r="AJ158" s="1520">
        <v>2.9499999999999998E-2</v>
      </c>
      <c r="AK158" s="1520" t="s">
        <v>158</v>
      </c>
      <c r="AL158" s="1520" t="s">
        <v>158</v>
      </c>
      <c r="AM158" s="1520">
        <v>2.9700000000000001E-2</v>
      </c>
      <c r="AN158" s="1520" t="s">
        <v>158</v>
      </c>
      <c r="AO158" s="1520" t="s">
        <v>158</v>
      </c>
      <c r="AP158" s="1520">
        <v>2.9600000000000001E-2</v>
      </c>
      <c r="AQ158" s="1520" t="s">
        <v>158</v>
      </c>
      <c r="AR158" s="1520" t="s">
        <v>158</v>
      </c>
      <c r="AS158" s="1520">
        <v>2.9499999999999998E-2</v>
      </c>
      <c r="AT158" s="1520" t="s">
        <v>158</v>
      </c>
      <c r="AU158" s="1520" t="s">
        <v>158</v>
      </c>
      <c r="AV158" s="1520">
        <v>2.9700000000000001E-2</v>
      </c>
      <c r="AW158" s="1520" t="s">
        <v>158</v>
      </c>
      <c r="AX158" s="1520" t="s">
        <v>158</v>
      </c>
      <c r="AY158" s="1520">
        <v>2.9700000000000001E-2</v>
      </c>
      <c r="AZ158" s="1520" t="s">
        <v>158</v>
      </c>
      <c r="BA158" s="1520" t="s">
        <v>158</v>
      </c>
      <c r="BB158" s="1522">
        <v>2.9700000000000001E-2</v>
      </c>
      <c r="BC158" s="1522" t="s">
        <v>158</v>
      </c>
      <c r="BD158" s="1522" t="s">
        <v>158</v>
      </c>
      <c r="BE158" s="1164"/>
      <c r="BF158" s="1164"/>
      <c r="BG158" s="1164"/>
    </row>
    <row r="159" spans="3:59" x14ac:dyDescent="0.25">
      <c r="C159" s="1165" t="s">
        <v>1341</v>
      </c>
      <c r="D159" s="1165" t="s">
        <v>1301</v>
      </c>
      <c r="E159" s="1167" t="str">
        <f t="shared" si="2"/>
        <v>CaprinoBURGOS</v>
      </c>
      <c r="F159" s="1520">
        <v>2.7199999999999998E-2</v>
      </c>
      <c r="G159" s="1521" t="s">
        <v>158</v>
      </c>
      <c r="H159" s="1520" t="s">
        <v>158</v>
      </c>
      <c r="I159" s="1520">
        <v>2.6800000000000001E-2</v>
      </c>
      <c r="J159" s="1520" t="s">
        <v>158</v>
      </c>
      <c r="K159" s="1520" t="s">
        <v>158</v>
      </c>
      <c r="L159" s="1522">
        <v>2.5399999999999999E-2</v>
      </c>
      <c r="M159" s="1520" t="s">
        <v>158</v>
      </c>
      <c r="N159" s="1520" t="s">
        <v>158</v>
      </c>
      <c r="O159" s="1520">
        <v>2.4799999999999999E-2</v>
      </c>
      <c r="P159" s="1520" t="s">
        <v>158</v>
      </c>
      <c r="Q159" s="1520" t="s">
        <v>158</v>
      </c>
      <c r="R159" s="1520">
        <v>2.5700000000000001E-2</v>
      </c>
      <c r="S159" s="1520" t="s">
        <v>158</v>
      </c>
      <c r="T159" s="1520" t="s">
        <v>158</v>
      </c>
      <c r="U159" s="1520">
        <v>2.7199999999999998E-2</v>
      </c>
      <c r="V159" s="1520" t="s">
        <v>158</v>
      </c>
      <c r="W159" s="1520" t="s">
        <v>158</v>
      </c>
      <c r="X159" s="1520">
        <v>2.6700000000000002E-2</v>
      </c>
      <c r="Y159" s="1520" t="s">
        <v>158</v>
      </c>
      <c r="Z159" s="1520" t="s">
        <v>158</v>
      </c>
      <c r="AA159" s="1520">
        <v>2.6499999999999999E-2</v>
      </c>
      <c r="AB159" s="1520" t="s">
        <v>158</v>
      </c>
      <c r="AC159" s="1520" t="s">
        <v>158</v>
      </c>
      <c r="AD159" s="1520">
        <v>2.7699999999999999E-2</v>
      </c>
      <c r="AE159" s="1520" t="s">
        <v>158</v>
      </c>
      <c r="AF159" s="1520" t="s">
        <v>158</v>
      </c>
      <c r="AG159" s="1520">
        <v>2.76E-2</v>
      </c>
      <c r="AH159" s="1520" t="s">
        <v>158</v>
      </c>
      <c r="AI159" s="1520" t="s">
        <v>158</v>
      </c>
      <c r="AJ159" s="1520">
        <v>2.6599999999999999E-2</v>
      </c>
      <c r="AK159" s="1520" t="s">
        <v>158</v>
      </c>
      <c r="AL159" s="1520" t="s">
        <v>158</v>
      </c>
      <c r="AM159" s="1520">
        <v>2.7E-2</v>
      </c>
      <c r="AN159" s="1520" t="s">
        <v>158</v>
      </c>
      <c r="AO159" s="1520" t="s">
        <v>158</v>
      </c>
      <c r="AP159" s="1520">
        <v>2.6800000000000001E-2</v>
      </c>
      <c r="AQ159" s="1520" t="s">
        <v>158</v>
      </c>
      <c r="AR159" s="1520" t="s">
        <v>158</v>
      </c>
      <c r="AS159" s="1520">
        <v>2.7099999999999999E-2</v>
      </c>
      <c r="AT159" s="1520" t="s">
        <v>158</v>
      </c>
      <c r="AU159" s="1520" t="s">
        <v>158</v>
      </c>
      <c r="AV159" s="1520">
        <v>2.7300000000000001E-2</v>
      </c>
      <c r="AW159" s="1520" t="s">
        <v>158</v>
      </c>
      <c r="AX159" s="1520" t="s">
        <v>158</v>
      </c>
      <c r="AY159" s="1520">
        <v>2.76E-2</v>
      </c>
      <c r="AZ159" s="1520" t="s">
        <v>158</v>
      </c>
      <c r="BA159" s="1520" t="s">
        <v>158</v>
      </c>
      <c r="BB159" s="1522">
        <v>2.76E-2</v>
      </c>
      <c r="BC159" s="1522" t="s">
        <v>158</v>
      </c>
      <c r="BD159" s="1522" t="s">
        <v>158</v>
      </c>
      <c r="BE159" s="1164"/>
      <c r="BF159" s="1164"/>
      <c r="BG159" s="1164"/>
    </row>
    <row r="160" spans="3:59" x14ac:dyDescent="0.25">
      <c r="C160" s="1165" t="s">
        <v>1341</v>
      </c>
      <c r="D160" s="1165" t="s">
        <v>1302</v>
      </c>
      <c r="E160" s="1167" t="str">
        <f t="shared" si="2"/>
        <v>CaprinoCÁCERES</v>
      </c>
      <c r="F160" s="1520">
        <v>3.9100000000000003E-2</v>
      </c>
      <c r="G160" s="1521" t="s">
        <v>158</v>
      </c>
      <c r="H160" s="1520" t="s">
        <v>158</v>
      </c>
      <c r="I160" s="1520">
        <v>3.8899999999999997E-2</v>
      </c>
      <c r="J160" s="1520" t="s">
        <v>158</v>
      </c>
      <c r="K160" s="1520" t="s">
        <v>158</v>
      </c>
      <c r="L160" s="1522">
        <v>3.85E-2</v>
      </c>
      <c r="M160" s="1520" t="s">
        <v>158</v>
      </c>
      <c r="N160" s="1520" t="s">
        <v>158</v>
      </c>
      <c r="O160" s="1520">
        <v>3.9199999999999999E-2</v>
      </c>
      <c r="P160" s="1520" t="s">
        <v>158</v>
      </c>
      <c r="Q160" s="1520" t="s">
        <v>158</v>
      </c>
      <c r="R160" s="1520">
        <v>3.7100000000000001E-2</v>
      </c>
      <c r="S160" s="1520" t="s">
        <v>158</v>
      </c>
      <c r="T160" s="1520" t="s">
        <v>158</v>
      </c>
      <c r="U160" s="1520">
        <v>3.7199999999999997E-2</v>
      </c>
      <c r="V160" s="1520" t="s">
        <v>158</v>
      </c>
      <c r="W160" s="1520" t="s">
        <v>158</v>
      </c>
      <c r="X160" s="1520">
        <v>3.6900000000000002E-2</v>
      </c>
      <c r="Y160" s="1520" t="s">
        <v>158</v>
      </c>
      <c r="Z160" s="1520" t="s">
        <v>158</v>
      </c>
      <c r="AA160" s="1520">
        <v>3.7400000000000003E-2</v>
      </c>
      <c r="AB160" s="1520" t="s">
        <v>158</v>
      </c>
      <c r="AC160" s="1520" t="s">
        <v>158</v>
      </c>
      <c r="AD160" s="1520">
        <v>3.7600000000000001E-2</v>
      </c>
      <c r="AE160" s="1520" t="s">
        <v>158</v>
      </c>
      <c r="AF160" s="1520" t="s">
        <v>158</v>
      </c>
      <c r="AG160" s="1520">
        <v>3.09E-2</v>
      </c>
      <c r="AH160" s="1520" t="s">
        <v>158</v>
      </c>
      <c r="AI160" s="1520" t="s">
        <v>158</v>
      </c>
      <c r="AJ160" s="1520">
        <v>3.0700000000000002E-2</v>
      </c>
      <c r="AK160" s="1520" t="s">
        <v>158</v>
      </c>
      <c r="AL160" s="1520" t="s">
        <v>158</v>
      </c>
      <c r="AM160" s="1520">
        <v>3.0499999999999999E-2</v>
      </c>
      <c r="AN160" s="1520" t="s">
        <v>158</v>
      </c>
      <c r="AO160" s="1520" t="s">
        <v>158</v>
      </c>
      <c r="AP160" s="1520">
        <v>3.0800000000000001E-2</v>
      </c>
      <c r="AQ160" s="1520" t="s">
        <v>158</v>
      </c>
      <c r="AR160" s="1520" t="s">
        <v>158</v>
      </c>
      <c r="AS160" s="1520">
        <v>3.0800000000000001E-2</v>
      </c>
      <c r="AT160" s="1520" t="s">
        <v>158</v>
      </c>
      <c r="AU160" s="1520" t="s">
        <v>158</v>
      </c>
      <c r="AV160" s="1520">
        <v>3.0800000000000001E-2</v>
      </c>
      <c r="AW160" s="1520" t="s">
        <v>158</v>
      </c>
      <c r="AX160" s="1520" t="s">
        <v>158</v>
      </c>
      <c r="AY160" s="1520">
        <v>3.0700000000000002E-2</v>
      </c>
      <c r="AZ160" s="1520" t="s">
        <v>158</v>
      </c>
      <c r="BA160" s="1520" t="s">
        <v>158</v>
      </c>
      <c r="BB160" s="1522">
        <v>3.09E-2</v>
      </c>
      <c r="BC160" s="1522" t="s">
        <v>158</v>
      </c>
      <c r="BD160" s="1522" t="s">
        <v>158</v>
      </c>
      <c r="BE160" s="1164"/>
      <c r="BF160" s="1164"/>
      <c r="BG160" s="1164"/>
    </row>
    <row r="161" spans="3:59" x14ac:dyDescent="0.25">
      <c r="C161" s="1165" t="s">
        <v>1341</v>
      </c>
      <c r="D161" s="1165" t="s">
        <v>1303</v>
      </c>
      <c r="E161" s="1167" t="str">
        <f t="shared" si="2"/>
        <v>CaprinoCÁDIZ</v>
      </c>
      <c r="F161" s="1520">
        <v>3.32E-2</v>
      </c>
      <c r="G161" s="1521" t="s">
        <v>158</v>
      </c>
      <c r="H161" s="1520" t="s">
        <v>158</v>
      </c>
      <c r="I161" s="1520">
        <v>3.4799999999999998E-2</v>
      </c>
      <c r="J161" s="1520" t="s">
        <v>158</v>
      </c>
      <c r="K161" s="1520" t="s">
        <v>158</v>
      </c>
      <c r="L161" s="1522">
        <v>3.1600000000000003E-2</v>
      </c>
      <c r="M161" s="1520" t="s">
        <v>158</v>
      </c>
      <c r="N161" s="1520" t="s">
        <v>158</v>
      </c>
      <c r="O161" s="1520">
        <v>3.3399999999999999E-2</v>
      </c>
      <c r="P161" s="1520" t="s">
        <v>158</v>
      </c>
      <c r="Q161" s="1520" t="s">
        <v>158</v>
      </c>
      <c r="R161" s="1520">
        <v>3.2000000000000001E-2</v>
      </c>
      <c r="S161" s="1520" t="s">
        <v>158</v>
      </c>
      <c r="T161" s="1520" t="s">
        <v>158</v>
      </c>
      <c r="U161" s="1520">
        <v>3.04E-2</v>
      </c>
      <c r="V161" s="1520" t="s">
        <v>158</v>
      </c>
      <c r="W161" s="1520" t="s">
        <v>158</v>
      </c>
      <c r="X161" s="1520">
        <v>3.1800000000000002E-2</v>
      </c>
      <c r="Y161" s="1520" t="s">
        <v>158</v>
      </c>
      <c r="Z161" s="1520" t="s">
        <v>158</v>
      </c>
      <c r="AA161" s="1520">
        <v>3.1600000000000003E-2</v>
      </c>
      <c r="AB161" s="1520" t="s">
        <v>158</v>
      </c>
      <c r="AC161" s="1520" t="s">
        <v>158</v>
      </c>
      <c r="AD161" s="1520">
        <v>3.2099999999999997E-2</v>
      </c>
      <c r="AE161" s="1520" t="s">
        <v>158</v>
      </c>
      <c r="AF161" s="1520" t="s">
        <v>158</v>
      </c>
      <c r="AG161" s="1520">
        <v>3.3500000000000002E-2</v>
      </c>
      <c r="AH161" s="1520" t="s">
        <v>158</v>
      </c>
      <c r="AI161" s="1520" t="s">
        <v>158</v>
      </c>
      <c r="AJ161" s="1520">
        <v>3.3099999999999997E-2</v>
      </c>
      <c r="AK161" s="1520" t="s">
        <v>158</v>
      </c>
      <c r="AL161" s="1520" t="s">
        <v>158</v>
      </c>
      <c r="AM161" s="1520">
        <v>3.2500000000000001E-2</v>
      </c>
      <c r="AN161" s="1520" t="s">
        <v>158</v>
      </c>
      <c r="AO161" s="1520" t="s">
        <v>158</v>
      </c>
      <c r="AP161" s="1520">
        <v>3.2199999999999999E-2</v>
      </c>
      <c r="AQ161" s="1520" t="s">
        <v>158</v>
      </c>
      <c r="AR161" s="1520" t="s">
        <v>158</v>
      </c>
      <c r="AS161" s="1520">
        <v>3.2599999999999997E-2</v>
      </c>
      <c r="AT161" s="1520" t="s">
        <v>158</v>
      </c>
      <c r="AU161" s="1520" t="s">
        <v>158</v>
      </c>
      <c r="AV161" s="1520">
        <v>3.3000000000000002E-2</v>
      </c>
      <c r="AW161" s="1520" t="s">
        <v>158</v>
      </c>
      <c r="AX161" s="1520" t="s">
        <v>158</v>
      </c>
      <c r="AY161" s="1520">
        <v>3.3500000000000002E-2</v>
      </c>
      <c r="AZ161" s="1520" t="s">
        <v>158</v>
      </c>
      <c r="BA161" s="1520" t="s">
        <v>158</v>
      </c>
      <c r="BB161" s="1522">
        <v>3.3000000000000002E-2</v>
      </c>
      <c r="BC161" s="1522" t="s">
        <v>158</v>
      </c>
      <c r="BD161" s="1522" t="s">
        <v>158</v>
      </c>
      <c r="BE161" s="1164"/>
      <c r="BF161" s="1164"/>
      <c r="BG161" s="1164"/>
    </row>
    <row r="162" spans="3:59" x14ac:dyDescent="0.25">
      <c r="C162" s="1165" t="s">
        <v>1341</v>
      </c>
      <c r="D162" s="1165" t="s">
        <v>1304</v>
      </c>
      <c r="E162" s="1167" t="str">
        <f t="shared" si="2"/>
        <v>CaprinoCANTABRIA</v>
      </c>
      <c r="F162" s="1520">
        <v>2.58E-2</v>
      </c>
      <c r="G162" s="1521" t="s">
        <v>158</v>
      </c>
      <c r="H162" s="1520" t="s">
        <v>158</v>
      </c>
      <c r="I162" s="1520">
        <v>2.4299999999999999E-2</v>
      </c>
      <c r="J162" s="1520" t="s">
        <v>158</v>
      </c>
      <c r="K162" s="1520" t="s">
        <v>158</v>
      </c>
      <c r="L162" s="1522">
        <v>2.5100000000000001E-2</v>
      </c>
      <c r="M162" s="1520" t="s">
        <v>158</v>
      </c>
      <c r="N162" s="1520" t="s">
        <v>158</v>
      </c>
      <c r="O162" s="1520">
        <v>2.46E-2</v>
      </c>
      <c r="P162" s="1520" t="s">
        <v>158</v>
      </c>
      <c r="Q162" s="1520" t="s">
        <v>158</v>
      </c>
      <c r="R162" s="1520">
        <v>2.46E-2</v>
      </c>
      <c r="S162" s="1520" t="s">
        <v>158</v>
      </c>
      <c r="T162" s="1520" t="s">
        <v>158</v>
      </c>
      <c r="U162" s="1520">
        <v>2.46E-2</v>
      </c>
      <c r="V162" s="1520" t="s">
        <v>158</v>
      </c>
      <c r="W162" s="1520" t="s">
        <v>158</v>
      </c>
      <c r="X162" s="1520">
        <v>2.46E-2</v>
      </c>
      <c r="Y162" s="1520" t="s">
        <v>158</v>
      </c>
      <c r="Z162" s="1520" t="s">
        <v>158</v>
      </c>
      <c r="AA162" s="1520">
        <v>3.3599999999999998E-2</v>
      </c>
      <c r="AB162" s="1520" t="s">
        <v>158</v>
      </c>
      <c r="AC162" s="1520" t="s">
        <v>158</v>
      </c>
      <c r="AD162" s="1520">
        <v>2.98E-2</v>
      </c>
      <c r="AE162" s="1520" t="s">
        <v>158</v>
      </c>
      <c r="AF162" s="1520" t="s">
        <v>158</v>
      </c>
      <c r="AG162" s="1520">
        <v>2.5999999999999999E-2</v>
      </c>
      <c r="AH162" s="1520" t="s">
        <v>158</v>
      </c>
      <c r="AI162" s="1520" t="s">
        <v>158</v>
      </c>
      <c r="AJ162" s="1520">
        <v>2.5999999999999999E-2</v>
      </c>
      <c r="AK162" s="1520" t="s">
        <v>158</v>
      </c>
      <c r="AL162" s="1520" t="s">
        <v>158</v>
      </c>
      <c r="AM162" s="1520">
        <v>2.52E-2</v>
      </c>
      <c r="AN162" s="1520" t="s">
        <v>158</v>
      </c>
      <c r="AO162" s="1520" t="s">
        <v>158</v>
      </c>
      <c r="AP162" s="1520">
        <v>2.58E-2</v>
      </c>
      <c r="AQ162" s="1520" t="s">
        <v>158</v>
      </c>
      <c r="AR162" s="1520" t="s">
        <v>158</v>
      </c>
      <c r="AS162" s="1520">
        <v>2.58E-2</v>
      </c>
      <c r="AT162" s="1520" t="s">
        <v>158</v>
      </c>
      <c r="AU162" s="1520" t="s">
        <v>158</v>
      </c>
      <c r="AV162" s="1520">
        <v>2.5999999999999999E-2</v>
      </c>
      <c r="AW162" s="1520" t="s">
        <v>158</v>
      </c>
      <c r="AX162" s="1520" t="s">
        <v>158</v>
      </c>
      <c r="AY162" s="1520">
        <v>2.6100000000000002E-2</v>
      </c>
      <c r="AZ162" s="1520" t="s">
        <v>158</v>
      </c>
      <c r="BA162" s="1520" t="s">
        <v>158</v>
      </c>
      <c r="BB162" s="1522">
        <v>2.64E-2</v>
      </c>
      <c r="BC162" s="1522" t="s">
        <v>158</v>
      </c>
      <c r="BD162" s="1522" t="s">
        <v>158</v>
      </c>
      <c r="BE162" s="1164"/>
      <c r="BF162" s="1164"/>
      <c r="BG162" s="1164"/>
    </row>
    <row r="163" spans="3:59" x14ac:dyDescent="0.25">
      <c r="C163" s="1165" t="s">
        <v>1341</v>
      </c>
      <c r="D163" s="1165" t="s">
        <v>1305</v>
      </c>
      <c r="E163" s="1167" t="str">
        <f t="shared" ref="E163:E226" si="3">C163&amp;D163</f>
        <v>CaprinoCASTELLÓN/CASTELLÓ</v>
      </c>
      <c r="F163" s="1520">
        <v>2.93E-2</v>
      </c>
      <c r="G163" s="1521" t="s">
        <v>158</v>
      </c>
      <c r="H163" s="1520" t="s">
        <v>158</v>
      </c>
      <c r="I163" s="1520">
        <v>2.9100000000000001E-2</v>
      </c>
      <c r="J163" s="1520" t="s">
        <v>158</v>
      </c>
      <c r="K163" s="1520" t="s">
        <v>158</v>
      </c>
      <c r="L163" s="1522">
        <v>2.9499999999999998E-2</v>
      </c>
      <c r="M163" s="1520" t="s">
        <v>158</v>
      </c>
      <c r="N163" s="1520" t="s">
        <v>158</v>
      </c>
      <c r="O163" s="1520">
        <v>3.0099999999999998E-2</v>
      </c>
      <c r="P163" s="1520" t="s">
        <v>158</v>
      </c>
      <c r="Q163" s="1520" t="s">
        <v>158</v>
      </c>
      <c r="R163" s="1520">
        <v>2.93E-2</v>
      </c>
      <c r="S163" s="1520" t="s">
        <v>158</v>
      </c>
      <c r="T163" s="1520" t="s">
        <v>158</v>
      </c>
      <c r="U163" s="1520">
        <v>2.98E-2</v>
      </c>
      <c r="V163" s="1520" t="s">
        <v>158</v>
      </c>
      <c r="W163" s="1520" t="s">
        <v>158</v>
      </c>
      <c r="X163" s="1520">
        <v>2.9600000000000001E-2</v>
      </c>
      <c r="Y163" s="1520" t="s">
        <v>158</v>
      </c>
      <c r="Z163" s="1520" t="s">
        <v>158</v>
      </c>
      <c r="AA163" s="1520">
        <v>2.98E-2</v>
      </c>
      <c r="AB163" s="1520" t="s">
        <v>158</v>
      </c>
      <c r="AC163" s="1520" t="s">
        <v>158</v>
      </c>
      <c r="AD163" s="1520">
        <v>2.9700000000000001E-2</v>
      </c>
      <c r="AE163" s="1520" t="s">
        <v>158</v>
      </c>
      <c r="AF163" s="1520" t="s">
        <v>158</v>
      </c>
      <c r="AG163" s="1520">
        <v>2.9899999999999999E-2</v>
      </c>
      <c r="AH163" s="1520" t="s">
        <v>158</v>
      </c>
      <c r="AI163" s="1520" t="s">
        <v>158</v>
      </c>
      <c r="AJ163" s="1520">
        <v>0.03</v>
      </c>
      <c r="AK163" s="1520" t="s">
        <v>158</v>
      </c>
      <c r="AL163" s="1520" t="s">
        <v>158</v>
      </c>
      <c r="AM163" s="1520">
        <v>3.0200000000000001E-2</v>
      </c>
      <c r="AN163" s="1520" t="s">
        <v>158</v>
      </c>
      <c r="AO163" s="1520" t="s">
        <v>158</v>
      </c>
      <c r="AP163" s="1520">
        <v>2.92E-2</v>
      </c>
      <c r="AQ163" s="1520" t="s">
        <v>158</v>
      </c>
      <c r="AR163" s="1520" t="s">
        <v>158</v>
      </c>
      <c r="AS163" s="1520">
        <v>2.9100000000000001E-2</v>
      </c>
      <c r="AT163" s="1520" t="s">
        <v>158</v>
      </c>
      <c r="AU163" s="1520" t="s">
        <v>158</v>
      </c>
      <c r="AV163" s="1520">
        <v>2.92E-2</v>
      </c>
      <c r="AW163" s="1520" t="s">
        <v>158</v>
      </c>
      <c r="AX163" s="1520" t="s">
        <v>158</v>
      </c>
      <c r="AY163" s="1520">
        <v>2.93E-2</v>
      </c>
      <c r="AZ163" s="1520" t="s">
        <v>158</v>
      </c>
      <c r="BA163" s="1520" t="s">
        <v>158</v>
      </c>
      <c r="BB163" s="1522">
        <v>2.92E-2</v>
      </c>
      <c r="BC163" s="1522" t="s">
        <v>158</v>
      </c>
      <c r="BD163" s="1522" t="s">
        <v>158</v>
      </c>
      <c r="BE163" s="1164"/>
      <c r="BF163" s="1164"/>
      <c r="BG163" s="1164"/>
    </row>
    <row r="164" spans="3:59" x14ac:dyDescent="0.25">
      <c r="C164" s="1165" t="s">
        <v>1341</v>
      </c>
      <c r="D164" s="1165" t="s">
        <v>1306</v>
      </c>
      <c r="E164" s="1167" t="str">
        <f t="shared" si="3"/>
        <v>CaprinoCIUDAD REAL</v>
      </c>
      <c r="F164" s="1520">
        <v>3.1E-2</v>
      </c>
      <c r="G164" s="1521" t="s">
        <v>158</v>
      </c>
      <c r="H164" s="1520" t="s">
        <v>158</v>
      </c>
      <c r="I164" s="1520">
        <v>3.1099999999999999E-2</v>
      </c>
      <c r="J164" s="1520" t="s">
        <v>158</v>
      </c>
      <c r="K164" s="1520" t="s">
        <v>158</v>
      </c>
      <c r="L164" s="1522">
        <v>3.1E-2</v>
      </c>
      <c r="M164" s="1520" t="s">
        <v>158</v>
      </c>
      <c r="N164" s="1520" t="s">
        <v>158</v>
      </c>
      <c r="O164" s="1520">
        <v>3.04E-2</v>
      </c>
      <c r="P164" s="1520" t="s">
        <v>158</v>
      </c>
      <c r="Q164" s="1520" t="s">
        <v>158</v>
      </c>
      <c r="R164" s="1520">
        <v>3.0300000000000001E-2</v>
      </c>
      <c r="S164" s="1520" t="s">
        <v>158</v>
      </c>
      <c r="T164" s="1520" t="s">
        <v>158</v>
      </c>
      <c r="U164" s="1520">
        <v>3.0099999999999998E-2</v>
      </c>
      <c r="V164" s="1520" t="s">
        <v>158</v>
      </c>
      <c r="W164" s="1520" t="s">
        <v>158</v>
      </c>
      <c r="X164" s="1520">
        <v>2.98E-2</v>
      </c>
      <c r="Y164" s="1520" t="s">
        <v>158</v>
      </c>
      <c r="Z164" s="1520" t="s">
        <v>158</v>
      </c>
      <c r="AA164" s="1520">
        <v>2.9899999999999999E-2</v>
      </c>
      <c r="AB164" s="1520" t="s">
        <v>158</v>
      </c>
      <c r="AC164" s="1520" t="s">
        <v>158</v>
      </c>
      <c r="AD164" s="1520">
        <v>3.0200000000000001E-2</v>
      </c>
      <c r="AE164" s="1520" t="s">
        <v>158</v>
      </c>
      <c r="AF164" s="1520" t="s">
        <v>158</v>
      </c>
      <c r="AG164" s="1520">
        <v>0.03</v>
      </c>
      <c r="AH164" s="1520" t="s">
        <v>158</v>
      </c>
      <c r="AI164" s="1520" t="s">
        <v>158</v>
      </c>
      <c r="AJ164" s="1520">
        <v>2.93E-2</v>
      </c>
      <c r="AK164" s="1520" t="s">
        <v>158</v>
      </c>
      <c r="AL164" s="1520" t="s">
        <v>158</v>
      </c>
      <c r="AM164" s="1520">
        <v>2.9100000000000001E-2</v>
      </c>
      <c r="AN164" s="1520" t="s">
        <v>158</v>
      </c>
      <c r="AO164" s="1520" t="s">
        <v>158</v>
      </c>
      <c r="AP164" s="1520">
        <v>2.9700000000000001E-2</v>
      </c>
      <c r="AQ164" s="1520" t="s">
        <v>158</v>
      </c>
      <c r="AR164" s="1520" t="s">
        <v>158</v>
      </c>
      <c r="AS164" s="1520">
        <v>2.9499999999999998E-2</v>
      </c>
      <c r="AT164" s="1520" t="s">
        <v>158</v>
      </c>
      <c r="AU164" s="1520" t="s">
        <v>158</v>
      </c>
      <c r="AV164" s="1520">
        <v>2.9399999999999999E-2</v>
      </c>
      <c r="AW164" s="1520" t="s">
        <v>158</v>
      </c>
      <c r="AX164" s="1520" t="s">
        <v>158</v>
      </c>
      <c r="AY164" s="1520">
        <v>2.93E-2</v>
      </c>
      <c r="AZ164" s="1520" t="s">
        <v>158</v>
      </c>
      <c r="BA164" s="1520" t="s">
        <v>158</v>
      </c>
      <c r="BB164" s="1522">
        <v>2.93E-2</v>
      </c>
      <c r="BC164" s="1522" t="s">
        <v>158</v>
      </c>
      <c r="BD164" s="1522" t="s">
        <v>158</v>
      </c>
      <c r="BE164" s="1164"/>
      <c r="BF164" s="1164"/>
      <c r="BG164" s="1164"/>
    </row>
    <row r="165" spans="3:59" x14ac:dyDescent="0.25">
      <c r="C165" s="1165" t="s">
        <v>1341</v>
      </c>
      <c r="D165" s="1165" t="s">
        <v>1307</v>
      </c>
      <c r="E165" s="1167" t="str">
        <f t="shared" si="3"/>
        <v>CaprinoCÓRDOBA</v>
      </c>
      <c r="F165" s="1520">
        <v>2.92E-2</v>
      </c>
      <c r="G165" s="1521" t="s">
        <v>158</v>
      </c>
      <c r="H165" s="1520" t="s">
        <v>158</v>
      </c>
      <c r="I165" s="1520">
        <v>2.9399999999999999E-2</v>
      </c>
      <c r="J165" s="1520" t="s">
        <v>158</v>
      </c>
      <c r="K165" s="1520" t="s">
        <v>158</v>
      </c>
      <c r="L165" s="1522">
        <v>2.93E-2</v>
      </c>
      <c r="M165" s="1520" t="s">
        <v>158</v>
      </c>
      <c r="N165" s="1520" t="s">
        <v>158</v>
      </c>
      <c r="O165" s="1520">
        <v>2.8799999999999999E-2</v>
      </c>
      <c r="P165" s="1520" t="s">
        <v>158</v>
      </c>
      <c r="Q165" s="1520" t="s">
        <v>158</v>
      </c>
      <c r="R165" s="1520">
        <v>2.92E-2</v>
      </c>
      <c r="S165" s="1520" t="s">
        <v>158</v>
      </c>
      <c r="T165" s="1520" t="s">
        <v>158</v>
      </c>
      <c r="U165" s="1520">
        <v>2.9100000000000001E-2</v>
      </c>
      <c r="V165" s="1520" t="s">
        <v>158</v>
      </c>
      <c r="W165" s="1520" t="s">
        <v>158</v>
      </c>
      <c r="X165" s="1520">
        <v>3.0300000000000001E-2</v>
      </c>
      <c r="Y165" s="1520" t="s">
        <v>158</v>
      </c>
      <c r="Z165" s="1520" t="s">
        <v>158</v>
      </c>
      <c r="AA165" s="1520">
        <v>2.98E-2</v>
      </c>
      <c r="AB165" s="1520" t="s">
        <v>158</v>
      </c>
      <c r="AC165" s="1520" t="s">
        <v>158</v>
      </c>
      <c r="AD165" s="1520">
        <v>3.0200000000000001E-2</v>
      </c>
      <c r="AE165" s="1520" t="s">
        <v>158</v>
      </c>
      <c r="AF165" s="1520" t="s">
        <v>158</v>
      </c>
      <c r="AG165" s="1520">
        <v>3.1099999999999999E-2</v>
      </c>
      <c r="AH165" s="1520" t="s">
        <v>158</v>
      </c>
      <c r="AI165" s="1520" t="s">
        <v>158</v>
      </c>
      <c r="AJ165" s="1520">
        <v>3.0800000000000001E-2</v>
      </c>
      <c r="AK165" s="1520" t="s">
        <v>158</v>
      </c>
      <c r="AL165" s="1520" t="s">
        <v>158</v>
      </c>
      <c r="AM165" s="1520">
        <v>3.0300000000000001E-2</v>
      </c>
      <c r="AN165" s="1520" t="s">
        <v>158</v>
      </c>
      <c r="AO165" s="1520" t="s">
        <v>158</v>
      </c>
      <c r="AP165" s="1520">
        <v>3.0300000000000001E-2</v>
      </c>
      <c r="AQ165" s="1520" t="s">
        <v>158</v>
      </c>
      <c r="AR165" s="1520" t="s">
        <v>158</v>
      </c>
      <c r="AS165" s="1520">
        <v>3.0700000000000002E-2</v>
      </c>
      <c r="AT165" s="1520" t="s">
        <v>158</v>
      </c>
      <c r="AU165" s="1520" t="s">
        <v>158</v>
      </c>
      <c r="AV165" s="1520">
        <v>3.09E-2</v>
      </c>
      <c r="AW165" s="1520" t="s">
        <v>158</v>
      </c>
      <c r="AX165" s="1520" t="s">
        <v>158</v>
      </c>
      <c r="AY165" s="1520">
        <v>3.0599999999999999E-2</v>
      </c>
      <c r="AZ165" s="1520" t="s">
        <v>158</v>
      </c>
      <c r="BA165" s="1520" t="s">
        <v>158</v>
      </c>
      <c r="BB165" s="1522">
        <v>3.0599999999999999E-2</v>
      </c>
      <c r="BC165" s="1522" t="s">
        <v>158</v>
      </c>
      <c r="BD165" s="1522" t="s">
        <v>158</v>
      </c>
      <c r="BE165" s="1164"/>
      <c r="BF165" s="1164"/>
      <c r="BG165" s="1164"/>
    </row>
    <row r="166" spans="3:59" x14ac:dyDescent="0.25">
      <c r="C166" s="1165" t="s">
        <v>1341</v>
      </c>
      <c r="D166" s="1165" t="s">
        <v>1308</v>
      </c>
      <c r="E166" s="1167" t="str">
        <f t="shared" si="3"/>
        <v>CaprinoCORUÑA, A</v>
      </c>
      <c r="F166" s="1520">
        <v>2.41E-2</v>
      </c>
      <c r="G166" s="1521" t="s">
        <v>158</v>
      </c>
      <c r="H166" s="1520" t="s">
        <v>158</v>
      </c>
      <c r="I166" s="1520">
        <v>2.41E-2</v>
      </c>
      <c r="J166" s="1520" t="s">
        <v>158</v>
      </c>
      <c r="K166" s="1520" t="s">
        <v>158</v>
      </c>
      <c r="L166" s="1522">
        <v>2.4199999999999999E-2</v>
      </c>
      <c r="M166" s="1520" t="s">
        <v>158</v>
      </c>
      <c r="N166" s="1520" t="s">
        <v>158</v>
      </c>
      <c r="O166" s="1520">
        <v>2.41E-2</v>
      </c>
      <c r="P166" s="1520" t="s">
        <v>158</v>
      </c>
      <c r="Q166" s="1520" t="s">
        <v>158</v>
      </c>
      <c r="R166" s="1520">
        <v>2.7799999999999998E-2</v>
      </c>
      <c r="S166" s="1520" t="s">
        <v>158</v>
      </c>
      <c r="T166" s="1520" t="s">
        <v>158</v>
      </c>
      <c r="U166" s="1520">
        <v>2.6100000000000002E-2</v>
      </c>
      <c r="V166" s="1520" t="s">
        <v>158</v>
      </c>
      <c r="W166" s="1520" t="s">
        <v>158</v>
      </c>
      <c r="X166" s="1520">
        <v>2.64E-2</v>
      </c>
      <c r="Y166" s="1520" t="s">
        <v>158</v>
      </c>
      <c r="Z166" s="1520" t="s">
        <v>158</v>
      </c>
      <c r="AA166" s="1520">
        <v>2.5899999999999999E-2</v>
      </c>
      <c r="AB166" s="1520" t="s">
        <v>158</v>
      </c>
      <c r="AC166" s="1520" t="s">
        <v>158</v>
      </c>
      <c r="AD166" s="1520">
        <v>2.6200000000000001E-2</v>
      </c>
      <c r="AE166" s="1520" t="s">
        <v>158</v>
      </c>
      <c r="AF166" s="1520" t="s">
        <v>158</v>
      </c>
      <c r="AG166" s="1520">
        <v>2.6499999999999999E-2</v>
      </c>
      <c r="AH166" s="1520" t="s">
        <v>158</v>
      </c>
      <c r="AI166" s="1520" t="s">
        <v>158</v>
      </c>
      <c r="AJ166" s="1520">
        <v>2.6800000000000001E-2</v>
      </c>
      <c r="AK166" s="1520" t="s">
        <v>158</v>
      </c>
      <c r="AL166" s="1520" t="s">
        <v>158</v>
      </c>
      <c r="AM166" s="1520">
        <v>2.5999999999999999E-2</v>
      </c>
      <c r="AN166" s="1520" t="s">
        <v>158</v>
      </c>
      <c r="AO166" s="1520" t="s">
        <v>158</v>
      </c>
      <c r="AP166" s="1520">
        <v>2.46E-2</v>
      </c>
      <c r="AQ166" s="1520" t="s">
        <v>158</v>
      </c>
      <c r="AR166" s="1520" t="s">
        <v>158</v>
      </c>
      <c r="AS166" s="1520">
        <v>2.5399999999999999E-2</v>
      </c>
      <c r="AT166" s="1520" t="s">
        <v>158</v>
      </c>
      <c r="AU166" s="1520" t="s">
        <v>158</v>
      </c>
      <c r="AV166" s="1520">
        <v>2.5399999999999999E-2</v>
      </c>
      <c r="AW166" s="1520" t="s">
        <v>158</v>
      </c>
      <c r="AX166" s="1520" t="s">
        <v>158</v>
      </c>
      <c r="AY166" s="1520">
        <v>2.5499999999999998E-2</v>
      </c>
      <c r="AZ166" s="1520" t="s">
        <v>158</v>
      </c>
      <c r="BA166" s="1520" t="s">
        <v>158</v>
      </c>
      <c r="BB166" s="1522">
        <v>2.4500000000000001E-2</v>
      </c>
      <c r="BC166" s="1522" t="s">
        <v>158</v>
      </c>
      <c r="BD166" s="1522" t="s">
        <v>158</v>
      </c>
      <c r="BE166" s="1164"/>
      <c r="BF166" s="1164"/>
      <c r="BG166" s="1164"/>
    </row>
    <row r="167" spans="3:59" x14ac:dyDescent="0.25">
      <c r="C167" s="1165" t="s">
        <v>1341</v>
      </c>
      <c r="D167" s="1165" t="s">
        <v>1309</v>
      </c>
      <c r="E167" s="1167" t="str">
        <f t="shared" si="3"/>
        <v>CaprinoCUENCA</v>
      </c>
      <c r="F167" s="1520">
        <v>2.9700000000000001E-2</v>
      </c>
      <c r="G167" s="1521" t="s">
        <v>158</v>
      </c>
      <c r="H167" s="1520" t="s">
        <v>158</v>
      </c>
      <c r="I167" s="1520">
        <v>2.9100000000000001E-2</v>
      </c>
      <c r="J167" s="1520" t="s">
        <v>158</v>
      </c>
      <c r="K167" s="1520" t="s">
        <v>158</v>
      </c>
      <c r="L167" s="1522">
        <v>2.9700000000000001E-2</v>
      </c>
      <c r="M167" s="1520" t="s">
        <v>158</v>
      </c>
      <c r="N167" s="1520" t="s">
        <v>158</v>
      </c>
      <c r="O167" s="1520">
        <v>2.92E-2</v>
      </c>
      <c r="P167" s="1520" t="s">
        <v>158</v>
      </c>
      <c r="Q167" s="1520" t="s">
        <v>158</v>
      </c>
      <c r="R167" s="1520">
        <v>2.93E-2</v>
      </c>
      <c r="S167" s="1520" t="s">
        <v>158</v>
      </c>
      <c r="T167" s="1520" t="s">
        <v>158</v>
      </c>
      <c r="U167" s="1520">
        <v>2.93E-2</v>
      </c>
      <c r="V167" s="1520" t="s">
        <v>158</v>
      </c>
      <c r="W167" s="1520" t="s">
        <v>158</v>
      </c>
      <c r="X167" s="1520">
        <v>2.98E-2</v>
      </c>
      <c r="Y167" s="1520" t="s">
        <v>158</v>
      </c>
      <c r="Z167" s="1520" t="s">
        <v>158</v>
      </c>
      <c r="AA167" s="1520">
        <v>2.98E-2</v>
      </c>
      <c r="AB167" s="1520" t="s">
        <v>158</v>
      </c>
      <c r="AC167" s="1520" t="s">
        <v>158</v>
      </c>
      <c r="AD167" s="1520">
        <v>3.0099999999999998E-2</v>
      </c>
      <c r="AE167" s="1520" t="s">
        <v>158</v>
      </c>
      <c r="AF167" s="1520" t="s">
        <v>158</v>
      </c>
      <c r="AG167" s="1520">
        <v>0.03</v>
      </c>
      <c r="AH167" s="1520" t="s">
        <v>158</v>
      </c>
      <c r="AI167" s="1520" t="s">
        <v>158</v>
      </c>
      <c r="AJ167" s="1520">
        <v>2.93E-2</v>
      </c>
      <c r="AK167" s="1520" t="s">
        <v>158</v>
      </c>
      <c r="AL167" s="1520" t="s">
        <v>158</v>
      </c>
      <c r="AM167" s="1520">
        <v>2.92E-2</v>
      </c>
      <c r="AN167" s="1520" t="s">
        <v>158</v>
      </c>
      <c r="AO167" s="1520" t="s">
        <v>158</v>
      </c>
      <c r="AP167" s="1520">
        <v>2.98E-2</v>
      </c>
      <c r="AQ167" s="1520" t="s">
        <v>158</v>
      </c>
      <c r="AR167" s="1520" t="s">
        <v>158</v>
      </c>
      <c r="AS167" s="1520">
        <v>2.92E-2</v>
      </c>
      <c r="AT167" s="1520" t="s">
        <v>158</v>
      </c>
      <c r="AU167" s="1520" t="s">
        <v>158</v>
      </c>
      <c r="AV167" s="1520">
        <v>2.93E-2</v>
      </c>
      <c r="AW167" s="1520" t="s">
        <v>158</v>
      </c>
      <c r="AX167" s="1520" t="s">
        <v>158</v>
      </c>
      <c r="AY167" s="1520">
        <v>2.9399999999999999E-2</v>
      </c>
      <c r="AZ167" s="1520" t="s">
        <v>158</v>
      </c>
      <c r="BA167" s="1520" t="s">
        <v>158</v>
      </c>
      <c r="BB167" s="1522">
        <v>2.93E-2</v>
      </c>
      <c r="BC167" s="1522" t="s">
        <v>158</v>
      </c>
      <c r="BD167" s="1522" t="s">
        <v>158</v>
      </c>
      <c r="BE167" s="1164"/>
      <c r="BF167" s="1164"/>
      <c r="BG167" s="1164"/>
    </row>
    <row r="168" spans="3:59" x14ac:dyDescent="0.25">
      <c r="C168" s="1165" t="s">
        <v>1341</v>
      </c>
      <c r="D168" s="1165" t="s">
        <v>1310</v>
      </c>
      <c r="E168" s="1167" t="str">
        <f t="shared" si="3"/>
        <v>CaprinoGIPUZKOA</v>
      </c>
      <c r="F168" s="1520">
        <v>2.7E-2</v>
      </c>
      <c r="G168" s="1521" t="s">
        <v>158</v>
      </c>
      <c r="H168" s="1520" t="s">
        <v>158</v>
      </c>
      <c r="I168" s="1520">
        <v>2.7099999999999999E-2</v>
      </c>
      <c r="J168" s="1520" t="s">
        <v>158</v>
      </c>
      <c r="K168" s="1520" t="s">
        <v>158</v>
      </c>
      <c r="L168" s="1522">
        <v>2.7E-2</v>
      </c>
      <c r="M168" s="1520" t="s">
        <v>158</v>
      </c>
      <c r="N168" s="1520" t="s">
        <v>158</v>
      </c>
      <c r="O168" s="1520">
        <v>2.7799999999999998E-2</v>
      </c>
      <c r="P168" s="1520" t="s">
        <v>158</v>
      </c>
      <c r="Q168" s="1520" t="s">
        <v>158</v>
      </c>
      <c r="R168" s="1520">
        <v>2.7699999999999999E-2</v>
      </c>
      <c r="S168" s="1520" t="s">
        <v>158</v>
      </c>
      <c r="T168" s="1520" t="s">
        <v>158</v>
      </c>
      <c r="U168" s="1520">
        <v>2.7900000000000001E-2</v>
      </c>
      <c r="V168" s="1520" t="s">
        <v>158</v>
      </c>
      <c r="W168" s="1520" t="s">
        <v>158</v>
      </c>
      <c r="X168" s="1520">
        <v>2.9000000000000001E-2</v>
      </c>
      <c r="Y168" s="1520" t="s">
        <v>158</v>
      </c>
      <c r="Z168" s="1520" t="s">
        <v>158</v>
      </c>
      <c r="AA168" s="1520">
        <v>2.9000000000000001E-2</v>
      </c>
      <c r="AB168" s="1520" t="s">
        <v>158</v>
      </c>
      <c r="AC168" s="1520" t="s">
        <v>158</v>
      </c>
      <c r="AD168" s="1520">
        <v>2.93E-2</v>
      </c>
      <c r="AE168" s="1520" t="s">
        <v>158</v>
      </c>
      <c r="AF168" s="1520" t="s">
        <v>158</v>
      </c>
      <c r="AG168" s="1520">
        <v>2.9399999999999999E-2</v>
      </c>
      <c r="AH168" s="1520" t="s">
        <v>158</v>
      </c>
      <c r="AI168" s="1520" t="s">
        <v>158</v>
      </c>
      <c r="AJ168" s="1520">
        <v>2.92E-2</v>
      </c>
      <c r="AK168" s="1520" t="s">
        <v>158</v>
      </c>
      <c r="AL168" s="1520" t="s">
        <v>158</v>
      </c>
      <c r="AM168" s="1520">
        <v>2.8899999999999999E-2</v>
      </c>
      <c r="AN168" s="1520" t="s">
        <v>158</v>
      </c>
      <c r="AO168" s="1520" t="s">
        <v>158</v>
      </c>
      <c r="AP168" s="1520">
        <v>2.9000000000000001E-2</v>
      </c>
      <c r="AQ168" s="1520" t="s">
        <v>158</v>
      </c>
      <c r="AR168" s="1520" t="s">
        <v>158</v>
      </c>
      <c r="AS168" s="1520">
        <v>2.9000000000000001E-2</v>
      </c>
      <c r="AT168" s="1520" t="s">
        <v>158</v>
      </c>
      <c r="AU168" s="1520" t="s">
        <v>158</v>
      </c>
      <c r="AV168" s="1520">
        <v>2.93E-2</v>
      </c>
      <c r="AW168" s="1520" t="s">
        <v>158</v>
      </c>
      <c r="AX168" s="1520" t="s">
        <v>158</v>
      </c>
      <c r="AY168" s="1520">
        <v>2.9399999999999999E-2</v>
      </c>
      <c r="AZ168" s="1520" t="s">
        <v>158</v>
      </c>
      <c r="BA168" s="1520" t="s">
        <v>158</v>
      </c>
      <c r="BB168" s="1522">
        <v>2.93E-2</v>
      </c>
      <c r="BC168" s="1522" t="s">
        <v>158</v>
      </c>
      <c r="BD168" s="1522" t="s">
        <v>158</v>
      </c>
      <c r="BE168" s="1164"/>
      <c r="BF168" s="1164"/>
      <c r="BG168" s="1164"/>
    </row>
    <row r="169" spans="3:59" x14ac:dyDescent="0.25">
      <c r="C169" s="1165" t="s">
        <v>1341</v>
      </c>
      <c r="D169" s="1165" t="s">
        <v>1311</v>
      </c>
      <c r="E169" s="1167" t="str">
        <f t="shared" si="3"/>
        <v>CaprinoGIRONA</v>
      </c>
      <c r="F169" s="1520">
        <v>2.7199999999999998E-2</v>
      </c>
      <c r="G169" s="1521" t="s">
        <v>158</v>
      </c>
      <c r="H169" s="1520" t="s">
        <v>158</v>
      </c>
      <c r="I169" s="1520">
        <v>2.75E-2</v>
      </c>
      <c r="J169" s="1520" t="s">
        <v>158</v>
      </c>
      <c r="K169" s="1520" t="s">
        <v>158</v>
      </c>
      <c r="L169" s="1522">
        <v>2.6200000000000001E-2</v>
      </c>
      <c r="M169" s="1520" t="s">
        <v>158</v>
      </c>
      <c r="N169" s="1520" t="s">
        <v>158</v>
      </c>
      <c r="O169" s="1520">
        <v>2.8400000000000002E-2</v>
      </c>
      <c r="P169" s="1520" t="s">
        <v>158</v>
      </c>
      <c r="Q169" s="1520" t="s">
        <v>158</v>
      </c>
      <c r="R169" s="1520">
        <v>3.0700000000000002E-2</v>
      </c>
      <c r="S169" s="1520" t="s">
        <v>158</v>
      </c>
      <c r="T169" s="1520" t="s">
        <v>158</v>
      </c>
      <c r="U169" s="1520">
        <v>2.9100000000000001E-2</v>
      </c>
      <c r="V169" s="1520" t="s">
        <v>158</v>
      </c>
      <c r="W169" s="1520" t="s">
        <v>158</v>
      </c>
      <c r="X169" s="1520">
        <v>2.9000000000000001E-2</v>
      </c>
      <c r="Y169" s="1520" t="s">
        <v>158</v>
      </c>
      <c r="Z169" s="1520" t="s">
        <v>158</v>
      </c>
      <c r="AA169" s="1520">
        <v>2.9899999999999999E-2</v>
      </c>
      <c r="AB169" s="1520" t="s">
        <v>158</v>
      </c>
      <c r="AC169" s="1520" t="s">
        <v>158</v>
      </c>
      <c r="AD169" s="1520">
        <v>2.9499999999999998E-2</v>
      </c>
      <c r="AE169" s="1520" t="s">
        <v>158</v>
      </c>
      <c r="AF169" s="1520" t="s">
        <v>158</v>
      </c>
      <c r="AG169" s="1520">
        <v>3.0200000000000001E-2</v>
      </c>
      <c r="AH169" s="1520" t="s">
        <v>158</v>
      </c>
      <c r="AI169" s="1520" t="s">
        <v>158</v>
      </c>
      <c r="AJ169" s="1520">
        <v>3.0200000000000001E-2</v>
      </c>
      <c r="AK169" s="1520" t="s">
        <v>158</v>
      </c>
      <c r="AL169" s="1520" t="s">
        <v>158</v>
      </c>
      <c r="AM169" s="1520">
        <v>2.9899999999999999E-2</v>
      </c>
      <c r="AN169" s="1520" t="s">
        <v>158</v>
      </c>
      <c r="AO169" s="1520" t="s">
        <v>158</v>
      </c>
      <c r="AP169" s="1520">
        <v>3.0200000000000001E-2</v>
      </c>
      <c r="AQ169" s="1520" t="s">
        <v>158</v>
      </c>
      <c r="AR169" s="1520" t="s">
        <v>158</v>
      </c>
      <c r="AS169" s="1520">
        <v>0.03</v>
      </c>
      <c r="AT169" s="1520" t="s">
        <v>158</v>
      </c>
      <c r="AU169" s="1520" t="s">
        <v>158</v>
      </c>
      <c r="AV169" s="1520">
        <v>0.03</v>
      </c>
      <c r="AW169" s="1520" t="s">
        <v>158</v>
      </c>
      <c r="AX169" s="1520" t="s">
        <v>158</v>
      </c>
      <c r="AY169" s="1520">
        <v>2.9899999999999999E-2</v>
      </c>
      <c r="AZ169" s="1520" t="s">
        <v>158</v>
      </c>
      <c r="BA169" s="1520" t="s">
        <v>158</v>
      </c>
      <c r="BB169" s="1522">
        <v>2.9899999999999999E-2</v>
      </c>
      <c r="BC169" s="1522" t="s">
        <v>158</v>
      </c>
      <c r="BD169" s="1522" t="s">
        <v>158</v>
      </c>
      <c r="BE169" s="1164"/>
      <c r="BF169" s="1164"/>
      <c r="BG169" s="1164"/>
    </row>
    <row r="170" spans="3:59" x14ac:dyDescent="0.25">
      <c r="C170" s="1165" t="s">
        <v>1341</v>
      </c>
      <c r="D170" s="1165" t="s">
        <v>1312</v>
      </c>
      <c r="E170" s="1167" t="str">
        <f t="shared" si="3"/>
        <v>CaprinoGRANADA</v>
      </c>
      <c r="F170" s="1520">
        <v>3.0499999999999999E-2</v>
      </c>
      <c r="G170" s="1521" t="s">
        <v>158</v>
      </c>
      <c r="H170" s="1520" t="s">
        <v>158</v>
      </c>
      <c r="I170" s="1520">
        <v>3.0099999999999998E-2</v>
      </c>
      <c r="J170" s="1520" t="s">
        <v>158</v>
      </c>
      <c r="K170" s="1520" t="s">
        <v>158</v>
      </c>
      <c r="L170" s="1522">
        <v>3.0300000000000001E-2</v>
      </c>
      <c r="M170" s="1520" t="s">
        <v>158</v>
      </c>
      <c r="N170" s="1520" t="s">
        <v>158</v>
      </c>
      <c r="O170" s="1520">
        <v>3.0300000000000001E-2</v>
      </c>
      <c r="P170" s="1520" t="s">
        <v>158</v>
      </c>
      <c r="Q170" s="1520" t="s">
        <v>158</v>
      </c>
      <c r="R170" s="1520">
        <v>2.9499999999999998E-2</v>
      </c>
      <c r="S170" s="1520" t="s">
        <v>158</v>
      </c>
      <c r="T170" s="1520" t="s">
        <v>158</v>
      </c>
      <c r="U170" s="1520">
        <v>2.9499999999999998E-2</v>
      </c>
      <c r="V170" s="1520" t="s">
        <v>158</v>
      </c>
      <c r="W170" s="1520" t="s">
        <v>158</v>
      </c>
      <c r="X170" s="1520">
        <v>3.0800000000000001E-2</v>
      </c>
      <c r="Y170" s="1520" t="s">
        <v>158</v>
      </c>
      <c r="Z170" s="1520" t="s">
        <v>158</v>
      </c>
      <c r="AA170" s="1520">
        <v>3.0300000000000001E-2</v>
      </c>
      <c r="AB170" s="1520" t="s">
        <v>158</v>
      </c>
      <c r="AC170" s="1520" t="s">
        <v>158</v>
      </c>
      <c r="AD170" s="1520">
        <v>3.0599999999999999E-2</v>
      </c>
      <c r="AE170" s="1520" t="s">
        <v>158</v>
      </c>
      <c r="AF170" s="1520" t="s">
        <v>158</v>
      </c>
      <c r="AG170" s="1520">
        <v>3.1399999999999997E-2</v>
      </c>
      <c r="AH170" s="1520" t="s">
        <v>158</v>
      </c>
      <c r="AI170" s="1520" t="s">
        <v>158</v>
      </c>
      <c r="AJ170" s="1520">
        <v>3.1E-2</v>
      </c>
      <c r="AK170" s="1520" t="s">
        <v>158</v>
      </c>
      <c r="AL170" s="1520" t="s">
        <v>158</v>
      </c>
      <c r="AM170" s="1520">
        <v>3.0700000000000002E-2</v>
      </c>
      <c r="AN170" s="1520" t="s">
        <v>158</v>
      </c>
      <c r="AO170" s="1520" t="s">
        <v>158</v>
      </c>
      <c r="AP170" s="1520">
        <v>3.0599999999999999E-2</v>
      </c>
      <c r="AQ170" s="1520" t="s">
        <v>158</v>
      </c>
      <c r="AR170" s="1520" t="s">
        <v>158</v>
      </c>
      <c r="AS170" s="1520">
        <v>3.09E-2</v>
      </c>
      <c r="AT170" s="1520" t="s">
        <v>158</v>
      </c>
      <c r="AU170" s="1520" t="s">
        <v>158</v>
      </c>
      <c r="AV170" s="1520">
        <v>3.0300000000000001E-2</v>
      </c>
      <c r="AW170" s="1520" t="s">
        <v>158</v>
      </c>
      <c r="AX170" s="1520" t="s">
        <v>158</v>
      </c>
      <c r="AY170" s="1520">
        <v>3.0499999999999999E-2</v>
      </c>
      <c r="AZ170" s="1520" t="s">
        <v>158</v>
      </c>
      <c r="BA170" s="1520" t="s">
        <v>158</v>
      </c>
      <c r="BB170" s="1522">
        <v>3.0200000000000001E-2</v>
      </c>
      <c r="BC170" s="1522" t="s">
        <v>158</v>
      </c>
      <c r="BD170" s="1522" t="s">
        <v>158</v>
      </c>
      <c r="BE170" s="1164"/>
      <c r="BF170" s="1164"/>
      <c r="BG170" s="1164"/>
    </row>
    <row r="171" spans="3:59" x14ac:dyDescent="0.25">
      <c r="C171" s="1165" t="s">
        <v>1341</v>
      </c>
      <c r="D171" s="1165" t="s">
        <v>1313</v>
      </c>
      <c r="E171" s="1167" t="str">
        <f t="shared" si="3"/>
        <v>CaprinoGUADALAJARA</v>
      </c>
      <c r="F171" s="1520">
        <v>2.9100000000000001E-2</v>
      </c>
      <c r="G171" s="1521" t="s">
        <v>158</v>
      </c>
      <c r="H171" s="1520" t="s">
        <v>158</v>
      </c>
      <c r="I171" s="1520">
        <v>2.9600000000000001E-2</v>
      </c>
      <c r="J171" s="1520" t="s">
        <v>158</v>
      </c>
      <c r="K171" s="1520" t="s">
        <v>158</v>
      </c>
      <c r="L171" s="1522">
        <v>2.9899999999999999E-2</v>
      </c>
      <c r="M171" s="1520" t="s">
        <v>158</v>
      </c>
      <c r="N171" s="1520" t="s">
        <v>158</v>
      </c>
      <c r="O171" s="1520">
        <v>2.9700000000000001E-2</v>
      </c>
      <c r="P171" s="1520" t="s">
        <v>158</v>
      </c>
      <c r="Q171" s="1520" t="s">
        <v>158</v>
      </c>
      <c r="R171" s="1520">
        <v>2.9700000000000001E-2</v>
      </c>
      <c r="S171" s="1520" t="s">
        <v>158</v>
      </c>
      <c r="T171" s="1520" t="s">
        <v>158</v>
      </c>
      <c r="U171" s="1520">
        <v>2.98E-2</v>
      </c>
      <c r="V171" s="1520" t="s">
        <v>158</v>
      </c>
      <c r="W171" s="1520" t="s">
        <v>158</v>
      </c>
      <c r="X171" s="1520">
        <v>2.98E-2</v>
      </c>
      <c r="Y171" s="1520" t="s">
        <v>158</v>
      </c>
      <c r="Z171" s="1520" t="s">
        <v>158</v>
      </c>
      <c r="AA171" s="1520">
        <v>2.9700000000000001E-2</v>
      </c>
      <c r="AB171" s="1520" t="s">
        <v>158</v>
      </c>
      <c r="AC171" s="1520" t="s">
        <v>158</v>
      </c>
      <c r="AD171" s="1520">
        <v>2.9899999999999999E-2</v>
      </c>
      <c r="AE171" s="1520" t="s">
        <v>158</v>
      </c>
      <c r="AF171" s="1520" t="s">
        <v>158</v>
      </c>
      <c r="AG171" s="1520">
        <v>2.81E-2</v>
      </c>
      <c r="AH171" s="1520" t="s">
        <v>158</v>
      </c>
      <c r="AI171" s="1520" t="s">
        <v>158</v>
      </c>
      <c r="AJ171" s="1520">
        <v>2.7199999999999998E-2</v>
      </c>
      <c r="AK171" s="1520" t="s">
        <v>158</v>
      </c>
      <c r="AL171" s="1520" t="s">
        <v>158</v>
      </c>
      <c r="AM171" s="1520">
        <v>2.6499999999999999E-2</v>
      </c>
      <c r="AN171" s="1520" t="s">
        <v>158</v>
      </c>
      <c r="AO171" s="1520" t="s">
        <v>158</v>
      </c>
      <c r="AP171" s="1520">
        <v>2.76E-2</v>
      </c>
      <c r="AQ171" s="1520" t="s">
        <v>158</v>
      </c>
      <c r="AR171" s="1520" t="s">
        <v>158</v>
      </c>
      <c r="AS171" s="1520">
        <v>2.75E-2</v>
      </c>
      <c r="AT171" s="1520" t="s">
        <v>158</v>
      </c>
      <c r="AU171" s="1520" t="s">
        <v>158</v>
      </c>
      <c r="AV171" s="1520">
        <v>2.46E-2</v>
      </c>
      <c r="AW171" s="1520" t="s">
        <v>158</v>
      </c>
      <c r="AX171" s="1520" t="s">
        <v>158</v>
      </c>
      <c r="AY171" s="1520">
        <v>2.47E-2</v>
      </c>
      <c r="AZ171" s="1520" t="s">
        <v>158</v>
      </c>
      <c r="BA171" s="1520" t="s">
        <v>158</v>
      </c>
      <c r="BB171" s="1522">
        <v>2.5499999999999998E-2</v>
      </c>
      <c r="BC171" s="1522" t="s">
        <v>158</v>
      </c>
      <c r="BD171" s="1522" t="s">
        <v>158</v>
      </c>
      <c r="BE171" s="1164"/>
      <c r="BF171" s="1164"/>
      <c r="BG171" s="1164"/>
    </row>
    <row r="172" spans="3:59" x14ac:dyDescent="0.25">
      <c r="C172" s="1165" t="s">
        <v>1341</v>
      </c>
      <c r="D172" s="1165" t="s">
        <v>1314</v>
      </c>
      <c r="E172" s="1167" t="str">
        <f t="shared" si="3"/>
        <v>CaprinoHUELVA</v>
      </c>
      <c r="F172" s="1520">
        <v>3.04E-2</v>
      </c>
      <c r="G172" s="1521" t="s">
        <v>158</v>
      </c>
      <c r="H172" s="1520" t="s">
        <v>158</v>
      </c>
      <c r="I172" s="1520">
        <v>3.1E-2</v>
      </c>
      <c r="J172" s="1520" t="s">
        <v>158</v>
      </c>
      <c r="K172" s="1520" t="s">
        <v>158</v>
      </c>
      <c r="L172" s="1522">
        <v>2.9100000000000001E-2</v>
      </c>
      <c r="M172" s="1520" t="s">
        <v>158</v>
      </c>
      <c r="N172" s="1520" t="s">
        <v>158</v>
      </c>
      <c r="O172" s="1520">
        <v>3.04E-2</v>
      </c>
      <c r="P172" s="1520" t="s">
        <v>158</v>
      </c>
      <c r="Q172" s="1520" t="s">
        <v>158</v>
      </c>
      <c r="R172" s="1520">
        <v>2.87E-2</v>
      </c>
      <c r="S172" s="1520" t="s">
        <v>158</v>
      </c>
      <c r="T172" s="1520" t="s">
        <v>158</v>
      </c>
      <c r="U172" s="1520">
        <v>2.8899999999999999E-2</v>
      </c>
      <c r="V172" s="1520" t="s">
        <v>158</v>
      </c>
      <c r="W172" s="1520" t="s">
        <v>158</v>
      </c>
      <c r="X172" s="1520">
        <v>3.0099999999999998E-2</v>
      </c>
      <c r="Y172" s="1520" t="s">
        <v>158</v>
      </c>
      <c r="Z172" s="1520" t="s">
        <v>158</v>
      </c>
      <c r="AA172" s="1520">
        <v>2.9600000000000001E-2</v>
      </c>
      <c r="AB172" s="1520" t="s">
        <v>158</v>
      </c>
      <c r="AC172" s="1520" t="s">
        <v>158</v>
      </c>
      <c r="AD172" s="1520">
        <v>2.9700000000000001E-2</v>
      </c>
      <c r="AE172" s="1520" t="s">
        <v>158</v>
      </c>
      <c r="AF172" s="1520" t="s">
        <v>158</v>
      </c>
      <c r="AG172" s="1520">
        <v>3.0200000000000001E-2</v>
      </c>
      <c r="AH172" s="1520" t="s">
        <v>158</v>
      </c>
      <c r="AI172" s="1520" t="s">
        <v>158</v>
      </c>
      <c r="AJ172" s="1520">
        <v>3.0099999999999998E-2</v>
      </c>
      <c r="AK172" s="1520" t="s">
        <v>158</v>
      </c>
      <c r="AL172" s="1520" t="s">
        <v>158</v>
      </c>
      <c r="AM172" s="1520">
        <v>2.9899999999999999E-2</v>
      </c>
      <c r="AN172" s="1520" t="s">
        <v>158</v>
      </c>
      <c r="AO172" s="1520" t="s">
        <v>158</v>
      </c>
      <c r="AP172" s="1520">
        <v>2.9700000000000001E-2</v>
      </c>
      <c r="AQ172" s="1520" t="s">
        <v>158</v>
      </c>
      <c r="AR172" s="1520" t="s">
        <v>158</v>
      </c>
      <c r="AS172" s="1520">
        <v>0.03</v>
      </c>
      <c r="AT172" s="1520" t="s">
        <v>158</v>
      </c>
      <c r="AU172" s="1520" t="s">
        <v>158</v>
      </c>
      <c r="AV172" s="1520">
        <v>3.0200000000000001E-2</v>
      </c>
      <c r="AW172" s="1520" t="s">
        <v>158</v>
      </c>
      <c r="AX172" s="1520" t="s">
        <v>158</v>
      </c>
      <c r="AY172" s="1520">
        <v>2.9700000000000001E-2</v>
      </c>
      <c r="AZ172" s="1520" t="s">
        <v>158</v>
      </c>
      <c r="BA172" s="1520" t="s">
        <v>158</v>
      </c>
      <c r="BB172" s="1522">
        <v>2.9600000000000001E-2</v>
      </c>
      <c r="BC172" s="1522" t="s">
        <v>158</v>
      </c>
      <c r="BD172" s="1522" t="s">
        <v>158</v>
      </c>
      <c r="BE172" s="1164"/>
      <c r="BF172" s="1164"/>
      <c r="BG172" s="1164"/>
    </row>
    <row r="173" spans="3:59" x14ac:dyDescent="0.25">
      <c r="C173" s="1165" t="s">
        <v>1341</v>
      </c>
      <c r="D173" s="1165" t="s">
        <v>1315</v>
      </c>
      <c r="E173" s="1167" t="str">
        <f t="shared" si="3"/>
        <v>CaprinoHUESCA</v>
      </c>
      <c r="F173" s="1520">
        <v>2.2700000000000001E-2</v>
      </c>
      <c r="G173" s="1521" t="s">
        <v>158</v>
      </c>
      <c r="H173" s="1520" t="s">
        <v>158</v>
      </c>
      <c r="I173" s="1520">
        <v>2.2800000000000001E-2</v>
      </c>
      <c r="J173" s="1520" t="s">
        <v>158</v>
      </c>
      <c r="K173" s="1520" t="s">
        <v>158</v>
      </c>
      <c r="L173" s="1522">
        <v>2.29E-2</v>
      </c>
      <c r="M173" s="1520" t="s">
        <v>158</v>
      </c>
      <c r="N173" s="1520" t="s">
        <v>158</v>
      </c>
      <c r="O173" s="1520">
        <v>2.1600000000000001E-2</v>
      </c>
      <c r="P173" s="1520" t="s">
        <v>158</v>
      </c>
      <c r="Q173" s="1520" t="s">
        <v>158</v>
      </c>
      <c r="R173" s="1520">
        <v>2.5100000000000001E-2</v>
      </c>
      <c r="S173" s="1520" t="s">
        <v>158</v>
      </c>
      <c r="T173" s="1520" t="s">
        <v>158</v>
      </c>
      <c r="U173" s="1520">
        <v>2.46E-2</v>
      </c>
      <c r="V173" s="1520" t="s">
        <v>158</v>
      </c>
      <c r="W173" s="1520" t="s">
        <v>158</v>
      </c>
      <c r="X173" s="1520">
        <v>2.53E-2</v>
      </c>
      <c r="Y173" s="1520" t="s">
        <v>158</v>
      </c>
      <c r="Z173" s="1520" t="s">
        <v>158</v>
      </c>
      <c r="AA173" s="1520">
        <v>2.53E-2</v>
      </c>
      <c r="AB173" s="1520" t="s">
        <v>158</v>
      </c>
      <c r="AC173" s="1520" t="s">
        <v>158</v>
      </c>
      <c r="AD173" s="1520">
        <v>2.52E-2</v>
      </c>
      <c r="AE173" s="1520" t="s">
        <v>158</v>
      </c>
      <c r="AF173" s="1520" t="s">
        <v>158</v>
      </c>
      <c r="AG173" s="1520">
        <v>2.4899999999999999E-2</v>
      </c>
      <c r="AH173" s="1520" t="s">
        <v>158</v>
      </c>
      <c r="AI173" s="1520" t="s">
        <v>158</v>
      </c>
      <c r="AJ173" s="1520">
        <v>2.5100000000000001E-2</v>
      </c>
      <c r="AK173" s="1520" t="s">
        <v>158</v>
      </c>
      <c r="AL173" s="1520" t="s">
        <v>158</v>
      </c>
      <c r="AM173" s="1520">
        <v>2.5100000000000001E-2</v>
      </c>
      <c r="AN173" s="1520" t="s">
        <v>158</v>
      </c>
      <c r="AO173" s="1520" t="s">
        <v>158</v>
      </c>
      <c r="AP173" s="1520">
        <v>2.5000000000000001E-2</v>
      </c>
      <c r="AQ173" s="1520" t="s">
        <v>158</v>
      </c>
      <c r="AR173" s="1520" t="s">
        <v>158</v>
      </c>
      <c r="AS173" s="1520">
        <v>2.52E-2</v>
      </c>
      <c r="AT173" s="1520" t="s">
        <v>158</v>
      </c>
      <c r="AU173" s="1520" t="s">
        <v>158</v>
      </c>
      <c r="AV173" s="1520">
        <v>2.5499999999999998E-2</v>
      </c>
      <c r="AW173" s="1520" t="s">
        <v>158</v>
      </c>
      <c r="AX173" s="1520" t="s">
        <v>158</v>
      </c>
      <c r="AY173" s="1520">
        <v>2.5499999999999998E-2</v>
      </c>
      <c r="AZ173" s="1520" t="s">
        <v>158</v>
      </c>
      <c r="BA173" s="1520" t="s">
        <v>158</v>
      </c>
      <c r="BB173" s="1522">
        <v>2.5600000000000001E-2</v>
      </c>
      <c r="BC173" s="1522" t="s">
        <v>158</v>
      </c>
      <c r="BD173" s="1522" t="s">
        <v>158</v>
      </c>
      <c r="BE173" s="1164"/>
      <c r="BF173" s="1164"/>
      <c r="BG173" s="1164"/>
    </row>
    <row r="174" spans="3:59" x14ac:dyDescent="0.25">
      <c r="C174" s="1165" t="s">
        <v>1341</v>
      </c>
      <c r="D174" s="1165" t="s">
        <v>1316</v>
      </c>
      <c r="E174" s="1167" t="str">
        <f t="shared" si="3"/>
        <v>CaprinoJAÉN</v>
      </c>
      <c r="F174" s="1520">
        <v>2.98E-2</v>
      </c>
      <c r="G174" s="1521" t="s">
        <v>158</v>
      </c>
      <c r="H174" s="1520" t="s">
        <v>158</v>
      </c>
      <c r="I174" s="1520">
        <v>0.03</v>
      </c>
      <c r="J174" s="1520" t="s">
        <v>158</v>
      </c>
      <c r="K174" s="1520" t="s">
        <v>158</v>
      </c>
      <c r="L174" s="1522">
        <v>2.9700000000000001E-2</v>
      </c>
      <c r="M174" s="1520" t="s">
        <v>158</v>
      </c>
      <c r="N174" s="1520" t="s">
        <v>158</v>
      </c>
      <c r="O174" s="1520">
        <v>3.0200000000000001E-2</v>
      </c>
      <c r="P174" s="1520" t="s">
        <v>158</v>
      </c>
      <c r="Q174" s="1520" t="s">
        <v>158</v>
      </c>
      <c r="R174" s="1520">
        <v>2.93E-2</v>
      </c>
      <c r="S174" s="1520" t="s">
        <v>158</v>
      </c>
      <c r="T174" s="1520" t="s">
        <v>158</v>
      </c>
      <c r="U174" s="1520">
        <v>2.9499999999999998E-2</v>
      </c>
      <c r="V174" s="1520" t="s">
        <v>158</v>
      </c>
      <c r="W174" s="1520" t="s">
        <v>158</v>
      </c>
      <c r="X174" s="1520">
        <v>3.0700000000000002E-2</v>
      </c>
      <c r="Y174" s="1520" t="s">
        <v>158</v>
      </c>
      <c r="Z174" s="1520" t="s">
        <v>158</v>
      </c>
      <c r="AA174" s="1520">
        <v>3.0200000000000001E-2</v>
      </c>
      <c r="AB174" s="1520" t="s">
        <v>158</v>
      </c>
      <c r="AC174" s="1520" t="s">
        <v>158</v>
      </c>
      <c r="AD174" s="1520">
        <v>3.0599999999999999E-2</v>
      </c>
      <c r="AE174" s="1520" t="s">
        <v>158</v>
      </c>
      <c r="AF174" s="1520" t="s">
        <v>158</v>
      </c>
      <c r="AG174" s="1520">
        <v>3.1399999999999997E-2</v>
      </c>
      <c r="AH174" s="1520" t="s">
        <v>158</v>
      </c>
      <c r="AI174" s="1520" t="s">
        <v>158</v>
      </c>
      <c r="AJ174" s="1520">
        <v>3.1E-2</v>
      </c>
      <c r="AK174" s="1520" t="s">
        <v>158</v>
      </c>
      <c r="AL174" s="1520" t="s">
        <v>158</v>
      </c>
      <c r="AM174" s="1520">
        <v>3.09E-2</v>
      </c>
      <c r="AN174" s="1520" t="s">
        <v>158</v>
      </c>
      <c r="AO174" s="1520" t="s">
        <v>158</v>
      </c>
      <c r="AP174" s="1520">
        <v>3.0599999999999999E-2</v>
      </c>
      <c r="AQ174" s="1520" t="s">
        <v>158</v>
      </c>
      <c r="AR174" s="1520" t="s">
        <v>158</v>
      </c>
      <c r="AS174" s="1520">
        <v>3.1E-2</v>
      </c>
      <c r="AT174" s="1520" t="s">
        <v>158</v>
      </c>
      <c r="AU174" s="1520" t="s">
        <v>158</v>
      </c>
      <c r="AV174" s="1520">
        <v>3.1699999999999999E-2</v>
      </c>
      <c r="AW174" s="1520" t="s">
        <v>158</v>
      </c>
      <c r="AX174" s="1520" t="s">
        <v>158</v>
      </c>
      <c r="AY174" s="1520">
        <v>3.2000000000000001E-2</v>
      </c>
      <c r="AZ174" s="1520" t="s">
        <v>158</v>
      </c>
      <c r="BA174" s="1520" t="s">
        <v>158</v>
      </c>
      <c r="BB174" s="1522">
        <v>3.1E-2</v>
      </c>
      <c r="BC174" s="1522" t="s">
        <v>158</v>
      </c>
      <c r="BD174" s="1522" t="s">
        <v>158</v>
      </c>
      <c r="BE174" s="1164"/>
      <c r="BF174" s="1164"/>
      <c r="BG174" s="1164"/>
    </row>
    <row r="175" spans="3:59" x14ac:dyDescent="0.25">
      <c r="C175" s="1165" t="s">
        <v>1341</v>
      </c>
      <c r="D175" s="1165" t="s">
        <v>1317</v>
      </c>
      <c r="E175" s="1167" t="str">
        <f t="shared" si="3"/>
        <v>CaprinoLEÓN</v>
      </c>
      <c r="F175" s="1520">
        <v>2.9700000000000001E-2</v>
      </c>
      <c r="G175" s="1521" t="s">
        <v>158</v>
      </c>
      <c r="H175" s="1520" t="s">
        <v>158</v>
      </c>
      <c r="I175" s="1520">
        <v>2.87E-2</v>
      </c>
      <c r="J175" s="1520" t="s">
        <v>158</v>
      </c>
      <c r="K175" s="1520" t="s">
        <v>158</v>
      </c>
      <c r="L175" s="1522">
        <v>2.9600000000000001E-2</v>
      </c>
      <c r="M175" s="1520" t="s">
        <v>158</v>
      </c>
      <c r="N175" s="1520" t="s">
        <v>158</v>
      </c>
      <c r="O175" s="1520">
        <v>2.58E-2</v>
      </c>
      <c r="P175" s="1520" t="s">
        <v>158</v>
      </c>
      <c r="Q175" s="1520" t="s">
        <v>158</v>
      </c>
      <c r="R175" s="1520">
        <v>2.9100000000000001E-2</v>
      </c>
      <c r="S175" s="1520" t="s">
        <v>158</v>
      </c>
      <c r="T175" s="1520" t="s">
        <v>158</v>
      </c>
      <c r="U175" s="1520">
        <v>2.9499999999999998E-2</v>
      </c>
      <c r="V175" s="1520" t="s">
        <v>158</v>
      </c>
      <c r="W175" s="1520" t="s">
        <v>158</v>
      </c>
      <c r="X175" s="1520">
        <v>2.9499999999999998E-2</v>
      </c>
      <c r="Y175" s="1520" t="s">
        <v>158</v>
      </c>
      <c r="Z175" s="1520" t="s">
        <v>158</v>
      </c>
      <c r="AA175" s="1520">
        <v>2.9600000000000001E-2</v>
      </c>
      <c r="AB175" s="1520" t="s">
        <v>158</v>
      </c>
      <c r="AC175" s="1520" t="s">
        <v>158</v>
      </c>
      <c r="AD175" s="1520">
        <v>3.04E-2</v>
      </c>
      <c r="AE175" s="1520" t="s">
        <v>158</v>
      </c>
      <c r="AF175" s="1520" t="s">
        <v>158</v>
      </c>
      <c r="AG175" s="1520">
        <v>2.8400000000000002E-2</v>
      </c>
      <c r="AH175" s="1520" t="s">
        <v>158</v>
      </c>
      <c r="AI175" s="1520" t="s">
        <v>158</v>
      </c>
      <c r="AJ175" s="1520">
        <v>2.8299999999999999E-2</v>
      </c>
      <c r="AK175" s="1520" t="s">
        <v>158</v>
      </c>
      <c r="AL175" s="1520" t="s">
        <v>158</v>
      </c>
      <c r="AM175" s="1520">
        <v>2.8299999999999999E-2</v>
      </c>
      <c r="AN175" s="1520" t="s">
        <v>158</v>
      </c>
      <c r="AO175" s="1520" t="s">
        <v>158</v>
      </c>
      <c r="AP175" s="1520">
        <v>2.8299999999999999E-2</v>
      </c>
      <c r="AQ175" s="1520" t="s">
        <v>158</v>
      </c>
      <c r="AR175" s="1520" t="s">
        <v>158</v>
      </c>
      <c r="AS175" s="1520">
        <v>2.8199999999999999E-2</v>
      </c>
      <c r="AT175" s="1520" t="s">
        <v>158</v>
      </c>
      <c r="AU175" s="1520" t="s">
        <v>158</v>
      </c>
      <c r="AV175" s="1520">
        <v>2.8199999999999999E-2</v>
      </c>
      <c r="AW175" s="1520" t="s">
        <v>158</v>
      </c>
      <c r="AX175" s="1520" t="s">
        <v>158</v>
      </c>
      <c r="AY175" s="1520">
        <v>2.8199999999999999E-2</v>
      </c>
      <c r="AZ175" s="1520" t="s">
        <v>158</v>
      </c>
      <c r="BA175" s="1520" t="s">
        <v>158</v>
      </c>
      <c r="BB175" s="1522">
        <v>2.81E-2</v>
      </c>
      <c r="BC175" s="1522" t="s">
        <v>158</v>
      </c>
      <c r="BD175" s="1522" t="s">
        <v>158</v>
      </c>
      <c r="BE175" s="1164"/>
      <c r="BF175" s="1164"/>
      <c r="BG175" s="1164"/>
    </row>
    <row r="176" spans="3:59" x14ac:dyDescent="0.25">
      <c r="C176" s="1165" t="s">
        <v>1341</v>
      </c>
      <c r="D176" s="1165" t="s">
        <v>1318</v>
      </c>
      <c r="E176" s="1167" t="str">
        <f t="shared" si="3"/>
        <v>CaprinoLLEIDA</v>
      </c>
      <c r="F176" s="1520">
        <v>2.87E-2</v>
      </c>
      <c r="G176" s="1521" t="s">
        <v>158</v>
      </c>
      <c r="H176" s="1520" t="s">
        <v>158</v>
      </c>
      <c r="I176" s="1520">
        <v>2.8199999999999999E-2</v>
      </c>
      <c r="J176" s="1520" t="s">
        <v>158</v>
      </c>
      <c r="K176" s="1520" t="s">
        <v>158</v>
      </c>
      <c r="L176" s="1522">
        <v>2.7199999999999998E-2</v>
      </c>
      <c r="M176" s="1520" t="s">
        <v>158</v>
      </c>
      <c r="N176" s="1520" t="s">
        <v>158</v>
      </c>
      <c r="O176" s="1520">
        <v>2.81E-2</v>
      </c>
      <c r="P176" s="1520" t="s">
        <v>158</v>
      </c>
      <c r="Q176" s="1520" t="s">
        <v>158</v>
      </c>
      <c r="R176" s="1520">
        <v>2.92E-2</v>
      </c>
      <c r="S176" s="1520" t="s">
        <v>158</v>
      </c>
      <c r="T176" s="1520" t="s">
        <v>158</v>
      </c>
      <c r="U176" s="1520">
        <v>2.87E-2</v>
      </c>
      <c r="V176" s="1520" t="s">
        <v>158</v>
      </c>
      <c r="W176" s="1520" t="s">
        <v>158</v>
      </c>
      <c r="X176" s="1520">
        <v>2.9899999999999999E-2</v>
      </c>
      <c r="Y176" s="1520" t="s">
        <v>158</v>
      </c>
      <c r="Z176" s="1520" t="s">
        <v>158</v>
      </c>
      <c r="AA176" s="1520">
        <v>2.8400000000000002E-2</v>
      </c>
      <c r="AB176" s="1520" t="s">
        <v>158</v>
      </c>
      <c r="AC176" s="1520" t="s">
        <v>158</v>
      </c>
      <c r="AD176" s="1520">
        <v>2.92E-2</v>
      </c>
      <c r="AE176" s="1520" t="s">
        <v>158</v>
      </c>
      <c r="AF176" s="1520" t="s">
        <v>158</v>
      </c>
      <c r="AG176" s="1520">
        <v>2.87E-2</v>
      </c>
      <c r="AH176" s="1520" t="s">
        <v>158</v>
      </c>
      <c r="AI176" s="1520" t="s">
        <v>158</v>
      </c>
      <c r="AJ176" s="1520">
        <v>2.87E-2</v>
      </c>
      <c r="AK176" s="1520" t="s">
        <v>158</v>
      </c>
      <c r="AL176" s="1520" t="s">
        <v>158</v>
      </c>
      <c r="AM176" s="1520">
        <v>2.8799999999999999E-2</v>
      </c>
      <c r="AN176" s="1520" t="s">
        <v>158</v>
      </c>
      <c r="AO176" s="1520" t="s">
        <v>158</v>
      </c>
      <c r="AP176" s="1520">
        <v>2.87E-2</v>
      </c>
      <c r="AQ176" s="1520" t="s">
        <v>158</v>
      </c>
      <c r="AR176" s="1520" t="s">
        <v>158</v>
      </c>
      <c r="AS176" s="1520">
        <v>2.8799999999999999E-2</v>
      </c>
      <c r="AT176" s="1520" t="s">
        <v>158</v>
      </c>
      <c r="AU176" s="1520" t="s">
        <v>158</v>
      </c>
      <c r="AV176" s="1520">
        <v>2.8899999999999999E-2</v>
      </c>
      <c r="AW176" s="1520" t="s">
        <v>158</v>
      </c>
      <c r="AX176" s="1520" t="s">
        <v>158</v>
      </c>
      <c r="AY176" s="1520">
        <v>2.93E-2</v>
      </c>
      <c r="AZ176" s="1520" t="s">
        <v>158</v>
      </c>
      <c r="BA176" s="1520" t="s">
        <v>158</v>
      </c>
      <c r="BB176" s="1522">
        <v>2.92E-2</v>
      </c>
      <c r="BC176" s="1522" t="s">
        <v>158</v>
      </c>
      <c r="BD176" s="1522" t="s">
        <v>158</v>
      </c>
      <c r="BE176" s="1164"/>
      <c r="BF176" s="1164"/>
      <c r="BG176" s="1164"/>
    </row>
    <row r="177" spans="3:59" x14ac:dyDescent="0.25">
      <c r="C177" s="1165" t="s">
        <v>1341</v>
      </c>
      <c r="D177" s="1165" t="s">
        <v>1319</v>
      </c>
      <c r="E177" s="1167" t="str">
        <f t="shared" si="3"/>
        <v>CaprinoLUGO</v>
      </c>
      <c r="F177" s="1520">
        <v>2.3199999999999998E-2</v>
      </c>
      <c r="G177" s="1521" t="s">
        <v>158</v>
      </c>
      <c r="H177" s="1520" t="s">
        <v>158</v>
      </c>
      <c r="I177" s="1520">
        <v>2.3199999999999998E-2</v>
      </c>
      <c r="J177" s="1520" t="s">
        <v>158</v>
      </c>
      <c r="K177" s="1520" t="s">
        <v>158</v>
      </c>
      <c r="L177" s="1522">
        <v>2.3400000000000001E-2</v>
      </c>
      <c r="M177" s="1520" t="s">
        <v>158</v>
      </c>
      <c r="N177" s="1520" t="s">
        <v>158</v>
      </c>
      <c r="O177" s="1520">
        <v>2.3199999999999998E-2</v>
      </c>
      <c r="P177" s="1520" t="s">
        <v>158</v>
      </c>
      <c r="Q177" s="1520" t="s">
        <v>158</v>
      </c>
      <c r="R177" s="1520">
        <v>2.24E-2</v>
      </c>
      <c r="S177" s="1520" t="s">
        <v>158</v>
      </c>
      <c r="T177" s="1520" t="s">
        <v>158</v>
      </c>
      <c r="U177" s="1520">
        <v>2.2200000000000001E-2</v>
      </c>
      <c r="V177" s="1520" t="s">
        <v>158</v>
      </c>
      <c r="W177" s="1520" t="s">
        <v>158</v>
      </c>
      <c r="X177" s="1520">
        <v>2.2200000000000001E-2</v>
      </c>
      <c r="Y177" s="1520" t="s">
        <v>158</v>
      </c>
      <c r="Z177" s="1520" t="s">
        <v>158</v>
      </c>
      <c r="AA177" s="1520">
        <v>2.23E-2</v>
      </c>
      <c r="AB177" s="1520" t="s">
        <v>158</v>
      </c>
      <c r="AC177" s="1520" t="s">
        <v>158</v>
      </c>
      <c r="AD177" s="1520">
        <v>2.23E-2</v>
      </c>
      <c r="AE177" s="1520" t="s">
        <v>158</v>
      </c>
      <c r="AF177" s="1520" t="s">
        <v>158</v>
      </c>
      <c r="AG177" s="1520">
        <v>2.7099999999999999E-2</v>
      </c>
      <c r="AH177" s="1520" t="s">
        <v>158</v>
      </c>
      <c r="AI177" s="1520" t="s">
        <v>158</v>
      </c>
      <c r="AJ177" s="1520">
        <v>2.76E-2</v>
      </c>
      <c r="AK177" s="1520" t="s">
        <v>158</v>
      </c>
      <c r="AL177" s="1520" t="s">
        <v>158</v>
      </c>
      <c r="AM177" s="1520">
        <v>2.8500000000000001E-2</v>
      </c>
      <c r="AN177" s="1520" t="s">
        <v>158</v>
      </c>
      <c r="AO177" s="1520" t="s">
        <v>158</v>
      </c>
      <c r="AP177" s="1520">
        <v>2.8199999999999999E-2</v>
      </c>
      <c r="AQ177" s="1520" t="s">
        <v>158</v>
      </c>
      <c r="AR177" s="1520" t="s">
        <v>158</v>
      </c>
      <c r="AS177" s="1520">
        <v>2.8199999999999999E-2</v>
      </c>
      <c r="AT177" s="1520" t="s">
        <v>158</v>
      </c>
      <c r="AU177" s="1520" t="s">
        <v>158</v>
      </c>
      <c r="AV177" s="1520">
        <v>2.8199999999999999E-2</v>
      </c>
      <c r="AW177" s="1520" t="s">
        <v>158</v>
      </c>
      <c r="AX177" s="1520" t="s">
        <v>158</v>
      </c>
      <c r="AY177" s="1520">
        <v>2.8199999999999999E-2</v>
      </c>
      <c r="AZ177" s="1520" t="s">
        <v>158</v>
      </c>
      <c r="BA177" s="1520" t="s">
        <v>158</v>
      </c>
      <c r="BB177" s="1522">
        <v>2.8199999999999999E-2</v>
      </c>
      <c r="BC177" s="1522" t="s">
        <v>158</v>
      </c>
      <c r="BD177" s="1522" t="s">
        <v>158</v>
      </c>
      <c r="BE177" s="1164"/>
      <c r="BF177" s="1164"/>
      <c r="BG177" s="1164"/>
    </row>
    <row r="178" spans="3:59" x14ac:dyDescent="0.25">
      <c r="C178" s="1165" t="s">
        <v>1341</v>
      </c>
      <c r="D178" s="1165" t="s">
        <v>1320</v>
      </c>
      <c r="E178" s="1167" t="str">
        <f t="shared" si="3"/>
        <v>CaprinoMADRID</v>
      </c>
      <c r="F178" s="1520">
        <v>3.2500000000000001E-2</v>
      </c>
      <c r="G178" s="1521" t="s">
        <v>158</v>
      </c>
      <c r="H178" s="1520" t="s">
        <v>158</v>
      </c>
      <c r="I178" s="1520">
        <v>2.98E-2</v>
      </c>
      <c r="J178" s="1520" t="s">
        <v>158</v>
      </c>
      <c r="K178" s="1520" t="s">
        <v>158</v>
      </c>
      <c r="L178" s="1522">
        <v>3.0200000000000001E-2</v>
      </c>
      <c r="M178" s="1520" t="s">
        <v>158</v>
      </c>
      <c r="N178" s="1520" t="s">
        <v>158</v>
      </c>
      <c r="O178" s="1520">
        <v>3.0099999999999998E-2</v>
      </c>
      <c r="P178" s="1520" t="s">
        <v>158</v>
      </c>
      <c r="Q178" s="1520" t="s">
        <v>158</v>
      </c>
      <c r="R178" s="1520">
        <v>2.98E-2</v>
      </c>
      <c r="S178" s="1520" t="s">
        <v>158</v>
      </c>
      <c r="T178" s="1520" t="s">
        <v>158</v>
      </c>
      <c r="U178" s="1520">
        <v>2.3900000000000001E-2</v>
      </c>
      <c r="V178" s="1520" t="s">
        <v>158</v>
      </c>
      <c r="W178" s="1520" t="s">
        <v>158</v>
      </c>
      <c r="X178" s="1520">
        <v>2.3699999999999999E-2</v>
      </c>
      <c r="Y178" s="1520" t="s">
        <v>158</v>
      </c>
      <c r="Z178" s="1520" t="s">
        <v>158</v>
      </c>
      <c r="AA178" s="1520">
        <v>2.3599999999999999E-2</v>
      </c>
      <c r="AB178" s="1520" t="s">
        <v>158</v>
      </c>
      <c r="AC178" s="1520" t="s">
        <v>158</v>
      </c>
      <c r="AD178" s="1520">
        <v>3.0700000000000002E-2</v>
      </c>
      <c r="AE178" s="1520" t="s">
        <v>158</v>
      </c>
      <c r="AF178" s="1520" t="s">
        <v>158</v>
      </c>
      <c r="AG178" s="1520">
        <v>0.03</v>
      </c>
      <c r="AH178" s="1520" t="s">
        <v>158</v>
      </c>
      <c r="AI178" s="1520" t="s">
        <v>158</v>
      </c>
      <c r="AJ178" s="1520">
        <v>2.98E-2</v>
      </c>
      <c r="AK178" s="1520" t="s">
        <v>158</v>
      </c>
      <c r="AL178" s="1520" t="s">
        <v>158</v>
      </c>
      <c r="AM178" s="1520">
        <v>2.9700000000000001E-2</v>
      </c>
      <c r="AN178" s="1520" t="s">
        <v>158</v>
      </c>
      <c r="AO178" s="1520" t="s">
        <v>158</v>
      </c>
      <c r="AP178" s="1520">
        <v>2.9899999999999999E-2</v>
      </c>
      <c r="AQ178" s="1520" t="s">
        <v>158</v>
      </c>
      <c r="AR178" s="1520" t="s">
        <v>158</v>
      </c>
      <c r="AS178" s="1520">
        <v>3.0200000000000001E-2</v>
      </c>
      <c r="AT178" s="1520" t="s">
        <v>158</v>
      </c>
      <c r="AU178" s="1520" t="s">
        <v>158</v>
      </c>
      <c r="AV178" s="1520">
        <v>3.0300000000000001E-2</v>
      </c>
      <c r="AW178" s="1520" t="s">
        <v>158</v>
      </c>
      <c r="AX178" s="1520" t="s">
        <v>158</v>
      </c>
      <c r="AY178" s="1520">
        <v>3.0200000000000001E-2</v>
      </c>
      <c r="AZ178" s="1520" t="s">
        <v>158</v>
      </c>
      <c r="BA178" s="1520" t="s">
        <v>158</v>
      </c>
      <c r="BB178" s="1522">
        <v>3.0099999999999998E-2</v>
      </c>
      <c r="BC178" s="1522" t="s">
        <v>158</v>
      </c>
      <c r="BD178" s="1522" t="s">
        <v>158</v>
      </c>
      <c r="BE178" s="1164"/>
      <c r="BF178" s="1164"/>
      <c r="BG178" s="1164"/>
    </row>
    <row r="179" spans="3:59" x14ac:dyDescent="0.25">
      <c r="C179" s="1165" t="s">
        <v>1341</v>
      </c>
      <c r="D179" s="1165" t="s">
        <v>1321</v>
      </c>
      <c r="E179" s="1167" t="str">
        <f t="shared" si="3"/>
        <v>CaprinoMÁLAGA</v>
      </c>
      <c r="F179" s="1520">
        <v>3.1E-2</v>
      </c>
      <c r="G179" s="1521" t="s">
        <v>158</v>
      </c>
      <c r="H179" s="1520" t="s">
        <v>158</v>
      </c>
      <c r="I179" s="1520">
        <v>3.1199999999999999E-2</v>
      </c>
      <c r="J179" s="1520" t="s">
        <v>158</v>
      </c>
      <c r="K179" s="1520" t="s">
        <v>158</v>
      </c>
      <c r="L179" s="1522">
        <v>3.0300000000000001E-2</v>
      </c>
      <c r="M179" s="1520" t="s">
        <v>158</v>
      </c>
      <c r="N179" s="1520" t="s">
        <v>158</v>
      </c>
      <c r="O179" s="1520">
        <v>2.93E-2</v>
      </c>
      <c r="P179" s="1520" t="s">
        <v>158</v>
      </c>
      <c r="Q179" s="1520" t="s">
        <v>158</v>
      </c>
      <c r="R179" s="1520">
        <v>0.03</v>
      </c>
      <c r="S179" s="1520" t="s">
        <v>158</v>
      </c>
      <c r="T179" s="1520" t="s">
        <v>158</v>
      </c>
      <c r="U179" s="1520">
        <v>3.0300000000000001E-2</v>
      </c>
      <c r="V179" s="1520" t="s">
        <v>158</v>
      </c>
      <c r="W179" s="1520" t="s">
        <v>158</v>
      </c>
      <c r="X179" s="1520">
        <v>3.1899999999999998E-2</v>
      </c>
      <c r="Y179" s="1520" t="s">
        <v>158</v>
      </c>
      <c r="Z179" s="1520" t="s">
        <v>158</v>
      </c>
      <c r="AA179" s="1520">
        <v>3.1300000000000001E-2</v>
      </c>
      <c r="AB179" s="1520" t="s">
        <v>158</v>
      </c>
      <c r="AC179" s="1520" t="s">
        <v>158</v>
      </c>
      <c r="AD179" s="1520">
        <v>3.1800000000000002E-2</v>
      </c>
      <c r="AE179" s="1520" t="s">
        <v>158</v>
      </c>
      <c r="AF179" s="1520" t="s">
        <v>158</v>
      </c>
      <c r="AG179" s="1520">
        <v>3.2199999999999999E-2</v>
      </c>
      <c r="AH179" s="1520" t="s">
        <v>158</v>
      </c>
      <c r="AI179" s="1520" t="s">
        <v>158</v>
      </c>
      <c r="AJ179" s="1520">
        <v>3.1699999999999999E-2</v>
      </c>
      <c r="AK179" s="1520" t="s">
        <v>158</v>
      </c>
      <c r="AL179" s="1520" t="s">
        <v>158</v>
      </c>
      <c r="AM179" s="1520">
        <v>3.1300000000000001E-2</v>
      </c>
      <c r="AN179" s="1520" t="s">
        <v>158</v>
      </c>
      <c r="AO179" s="1520" t="s">
        <v>158</v>
      </c>
      <c r="AP179" s="1520">
        <v>3.1199999999999999E-2</v>
      </c>
      <c r="AQ179" s="1520" t="s">
        <v>158</v>
      </c>
      <c r="AR179" s="1520" t="s">
        <v>158</v>
      </c>
      <c r="AS179" s="1520">
        <v>3.1600000000000003E-2</v>
      </c>
      <c r="AT179" s="1520" t="s">
        <v>158</v>
      </c>
      <c r="AU179" s="1520" t="s">
        <v>158</v>
      </c>
      <c r="AV179" s="1520">
        <v>3.2099999999999997E-2</v>
      </c>
      <c r="AW179" s="1520" t="s">
        <v>158</v>
      </c>
      <c r="AX179" s="1520" t="s">
        <v>158</v>
      </c>
      <c r="AY179" s="1520">
        <v>3.1099999999999999E-2</v>
      </c>
      <c r="AZ179" s="1520" t="s">
        <v>158</v>
      </c>
      <c r="BA179" s="1520" t="s">
        <v>158</v>
      </c>
      <c r="BB179" s="1522">
        <v>3.0599999999999999E-2</v>
      </c>
      <c r="BC179" s="1522" t="s">
        <v>158</v>
      </c>
      <c r="BD179" s="1522" t="s">
        <v>158</v>
      </c>
      <c r="BE179" s="1164"/>
      <c r="BF179" s="1164"/>
      <c r="BG179" s="1164"/>
    </row>
    <row r="180" spans="3:59" x14ac:dyDescent="0.25">
      <c r="C180" s="1165" t="s">
        <v>1341</v>
      </c>
      <c r="D180" s="1165" t="s">
        <v>1322</v>
      </c>
      <c r="E180" s="1167" t="str">
        <f t="shared" si="3"/>
        <v>CaprinoMURCIA</v>
      </c>
      <c r="F180" s="1520">
        <v>2.9700000000000001E-2</v>
      </c>
      <c r="G180" s="1521" t="s">
        <v>158</v>
      </c>
      <c r="H180" s="1520" t="s">
        <v>158</v>
      </c>
      <c r="I180" s="1520">
        <v>2.98E-2</v>
      </c>
      <c r="J180" s="1520" t="s">
        <v>158</v>
      </c>
      <c r="K180" s="1520" t="s">
        <v>158</v>
      </c>
      <c r="L180" s="1522">
        <v>0.03</v>
      </c>
      <c r="M180" s="1520" t="s">
        <v>158</v>
      </c>
      <c r="N180" s="1520" t="s">
        <v>158</v>
      </c>
      <c r="O180" s="1520">
        <v>2.9600000000000001E-2</v>
      </c>
      <c r="P180" s="1520" t="s">
        <v>158</v>
      </c>
      <c r="Q180" s="1520" t="s">
        <v>158</v>
      </c>
      <c r="R180" s="1520">
        <v>2.9600000000000001E-2</v>
      </c>
      <c r="S180" s="1520" t="s">
        <v>158</v>
      </c>
      <c r="T180" s="1520" t="s">
        <v>158</v>
      </c>
      <c r="U180" s="1520">
        <v>2.93E-2</v>
      </c>
      <c r="V180" s="1520" t="s">
        <v>158</v>
      </c>
      <c r="W180" s="1520" t="s">
        <v>158</v>
      </c>
      <c r="X180" s="1520">
        <v>2.93E-2</v>
      </c>
      <c r="Y180" s="1520" t="s">
        <v>158</v>
      </c>
      <c r="Z180" s="1520" t="s">
        <v>158</v>
      </c>
      <c r="AA180" s="1520">
        <v>3.0200000000000001E-2</v>
      </c>
      <c r="AB180" s="1520" t="s">
        <v>158</v>
      </c>
      <c r="AC180" s="1520" t="s">
        <v>158</v>
      </c>
      <c r="AD180" s="1520">
        <v>2.9600000000000001E-2</v>
      </c>
      <c r="AE180" s="1520" t="s">
        <v>158</v>
      </c>
      <c r="AF180" s="1520" t="s">
        <v>158</v>
      </c>
      <c r="AG180" s="1520">
        <v>2.9600000000000001E-2</v>
      </c>
      <c r="AH180" s="1520" t="s">
        <v>158</v>
      </c>
      <c r="AI180" s="1520" t="s">
        <v>158</v>
      </c>
      <c r="AJ180" s="1520">
        <v>2.9899999999999999E-2</v>
      </c>
      <c r="AK180" s="1520" t="s">
        <v>158</v>
      </c>
      <c r="AL180" s="1520" t="s">
        <v>158</v>
      </c>
      <c r="AM180" s="1520">
        <v>2.98E-2</v>
      </c>
      <c r="AN180" s="1520" t="s">
        <v>158</v>
      </c>
      <c r="AO180" s="1520" t="s">
        <v>158</v>
      </c>
      <c r="AP180" s="1520">
        <v>0.03</v>
      </c>
      <c r="AQ180" s="1520" t="s">
        <v>158</v>
      </c>
      <c r="AR180" s="1520" t="s">
        <v>158</v>
      </c>
      <c r="AS180" s="1520">
        <v>2.9899999999999999E-2</v>
      </c>
      <c r="AT180" s="1520" t="s">
        <v>158</v>
      </c>
      <c r="AU180" s="1520" t="s">
        <v>158</v>
      </c>
      <c r="AV180" s="1520">
        <v>2.9899999999999999E-2</v>
      </c>
      <c r="AW180" s="1520" t="s">
        <v>158</v>
      </c>
      <c r="AX180" s="1520" t="s">
        <v>158</v>
      </c>
      <c r="AY180" s="1520">
        <v>2.9899999999999999E-2</v>
      </c>
      <c r="AZ180" s="1520" t="s">
        <v>158</v>
      </c>
      <c r="BA180" s="1520" t="s">
        <v>158</v>
      </c>
      <c r="BB180" s="1522">
        <v>2.9899999999999999E-2</v>
      </c>
      <c r="BC180" s="1522" t="s">
        <v>158</v>
      </c>
      <c r="BD180" s="1522" t="s">
        <v>158</v>
      </c>
      <c r="BE180" s="1164"/>
      <c r="BF180" s="1164"/>
      <c r="BG180" s="1164"/>
    </row>
    <row r="181" spans="3:59" x14ac:dyDescent="0.25">
      <c r="C181" s="1165" t="s">
        <v>1341</v>
      </c>
      <c r="D181" s="1165" t="s">
        <v>1323</v>
      </c>
      <c r="E181" s="1167" t="str">
        <f t="shared" si="3"/>
        <v>CaprinoNAVARRA</v>
      </c>
      <c r="F181" s="1520">
        <v>2.23E-2</v>
      </c>
      <c r="G181" s="1521" t="s">
        <v>158</v>
      </c>
      <c r="H181" s="1520" t="s">
        <v>158</v>
      </c>
      <c r="I181" s="1520">
        <v>2.2599999999999999E-2</v>
      </c>
      <c r="J181" s="1520" t="s">
        <v>158</v>
      </c>
      <c r="K181" s="1520" t="s">
        <v>158</v>
      </c>
      <c r="L181" s="1522">
        <v>2.5499999999999998E-2</v>
      </c>
      <c r="M181" s="1520" t="s">
        <v>158</v>
      </c>
      <c r="N181" s="1520" t="s">
        <v>158</v>
      </c>
      <c r="O181" s="1520">
        <v>2.5999999999999999E-2</v>
      </c>
      <c r="P181" s="1520" t="s">
        <v>158</v>
      </c>
      <c r="Q181" s="1520" t="s">
        <v>158</v>
      </c>
      <c r="R181" s="1520">
        <v>2.7300000000000001E-2</v>
      </c>
      <c r="S181" s="1520" t="s">
        <v>158</v>
      </c>
      <c r="T181" s="1520" t="s">
        <v>158</v>
      </c>
      <c r="U181" s="1520">
        <v>2.7E-2</v>
      </c>
      <c r="V181" s="1520" t="s">
        <v>158</v>
      </c>
      <c r="W181" s="1520" t="s">
        <v>158</v>
      </c>
      <c r="X181" s="1520">
        <v>2.6599999999999999E-2</v>
      </c>
      <c r="Y181" s="1520" t="s">
        <v>158</v>
      </c>
      <c r="Z181" s="1520" t="s">
        <v>158</v>
      </c>
      <c r="AA181" s="1520">
        <v>2.63E-2</v>
      </c>
      <c r="AB181" s="1520" t="s">
        <v>158</v>
      </c>
      <c r="AC181" s="1520" t="s">
        <v>158</v>
      </c>
      <c r="AD181" s="1520">
        <v>2.6200000000000001E-2</v>
      </c>
      <c r="AE181" s="1520" t="s">
        <v>158</v>
      </c>
      <c r="AF181" s="1520" t="s">
        <v>158</v>
      </c>
      <c r="AG181" s="1520">
        <v>2.5100000000000001E-2</v>
      </c>
      <c r="AH181" s="1520" t="s">
        <v>158</v>
      </c>
      <c r="AI181" s="1520" t="s">
        <v>158</v>
      </c>
      <c r="AJ181" s="1520">
        <v>2.4799999999999999E-2</v>
      </c>
      <c r="AK181" s="1520" t="s">
        <v>158</v>
      </c>
      <c r="AL181" s="1520" t="s">
        <v>158</v>
      </c>
      <c r="AM181" s="1520">
        <v>2.4899999999999999E-2</v>
      </c>
      <c r="AN181" s="1520" t="s">
        <v>158</v>
      </c>
      <c r="AO181" s="1520" t="s">
        <v>158</v>
      </c>
      <c r="AP181" s="1520">
        <v>2.47E-2</v>
      </c>
      <c r="AQ181" s="1520" t="s">
        <v>158</v>
      </c>
      <c r="AR181" s="1520" t="s">
        <v>158</v>
      </c>
      <c r="AS181" s="1520">
        <v>2.4400000000000002E-2</v>
      </c>
      <c r="AT181" s="1520" t="s">
        <v>158</v>
      </c>
      <c r="AU181" s="1520" t="s">
        <v>158</v>
      </c>
      <c r="AV181" s="1520">
        <v>2.4899999999999999E-2</v>
      </c>
      <c r="AW181" s="1520" t="s">
        <v>158</v>
      </c>
      <c r="AX181" s="1520" t="s">
        <v>158</v>
      </c>
      <c r="AY181" s="1520">
        <v>2.5100000000000001E-2</v>
      </c>
      <c r="AZ181" s="1520" t="s">
        <v>158</v>
      </c>
      <c r="BA181" s="1520" t="s">
        <v>158</v>
      </c>
      <c r="BB181" s="1522">
        <v>2.5600000000000001E-2</v>
      </c>
      <c r="BC181" s="1522" t="s">
        <v>158</v>
      </c>
      <c r="BD181" s="1522" t="s">
        <v>158</v>
      </c>
      <c r="BE181" s="1164"/>
      <c r="BF181" s="1164"/>
      <c r="BG181" s="1164"/>
    </row>
    <row r="182" spans="3:59" x14ac:dyDescent="0.25">
      <c r="C182" s="1165" t="s">
        <v>1341</v>
      </c>
      <c r="D182" s="1165" t="s">
        <v>1324</v>
      </c>
      <c r="E182" s="1167" t="str">
        <f t="shared" si="3"/>
        <v>CaprinoOURENSE</v>
      </c>
      <c r="F182" s="1520">
        <v>2.47E-2</v>
      </c>
      <c r="G182" s="1521" t="s">
        <v>158</v>
      </c>
      <c r="H182" s="1520" t="s">
        <v>158</v>
      </c>
      <c r="I182" s="1520">
        <v>2.4799999999999999E-2</v>
      </c>
      <c r="J182" s="1520" t="s">
        <v>158</v>
      </c>
      <c r="K182" s="1520" t="s">
        <v>158</v>
      </c>
      <c r="L182" s="1522">
        <v>2.4899999999999999E-2</v>
      </c>
      <c r="M182" s="1520" t="s">
        <v>158</v>
      </c>
      <c r="N182" s="1520" t="s">
        <v>158</v>
      </c>
      <c r="O182" s="1520">
        <v>2.4799999999999999E-2</v>
      </c>
      <c r="P182" s="1520" t="s">
        <v>158</v>
      </c>
      <c r="Q182" s="1520" t="s">
        <v>158</v>
      </c>
      <c r="R182" s="1520">
        <v>8.8800000000000004E-2</v>
      </c>
      <c r="S182" s="1520" t="s">
        <v>158</v>
      </c>
      <c r="T182" s="1520" t="s">
        <v>158</v>
      </c>
      <c r="U182" s="1520">
        <v>8.8800000000000004E-2</v>
      </c>
      <c r="V182" s="1520" t="s">
        <v>158</v>
      </c>
      <c r="W182" s="1520" t="s">
        <v>158</v>
      </c>
      <c r="X182" s="1520">
        <v>8.8800000000000004E-2</v>
      </c>
      <c r="Y182" s="1520" t="s">
        <v>158</v>
      </c>
      <c r="Z182" s="1520" t="s">
        <v>158</v>
      </c>
      <c r="AA182" s="1520">
        <v>8.8800000000000004E-2</v>
      </c>
      <c r="AB182" s="1520" t="s">
        <v>158</v>
      </c>
      <c r="AC182" s="1520" t="s">
        <v>158</v>
      </c>
      <c r="AD182" s="1520">
        <v>8.8800000000000004E-2</v>
      </c>
      <c r="AE182" s="1520" t="s">
        <v>158</v>
      </c>
      <c r="AF182" s="1520" t="s">
        <v>158</v>
      </c>
      <c r="AG182" s="1520">
        <v>3.15E-2</v>
      </c>
      <c r="AH182" s="1520" t="s">
        <v>158</v>
      </c>
      <c r="AI182" s="1520" t="s">
        <v>158</v>
      </c>
      <c r="AJ182" s="1520">
        <v>3.1899999999999998E-2</v>
      </c>
      <c r="AK182" s="1520" t="s">
        <v>158</v>
      </c>
      <c r="AL182" s="1520" t="s">
        <v>158</v>
      </c>
      <c r="AM182" s="1520">
        <v>3.3000000000000002E-2</v>
      </c>
      <c r="AN182" s="1520" t="s">
        <v>158</v>
      </c>
      <c r="AO182" s="1520" t="s">
        <v>158</v>
      </c>
      <c r="AP182" s="1520">
        <v>3.2800000000000003E-2</v>
      </c>
      <c r="AQ182" s="1520" t="s">
        <v>158</v>
      </c>
      <c r="AR182" s="1520" t="s">
        <v>158</v>
      </c>
      <c r="AS182" s="1520">
        <v>3.2300000000000002E-2</v>
      </c>
      <c r="AT182" s="1520" t="s">
        <v>158</v>
      </c>
      <c r="AU182" s="1520" t="s">
        <v>158</v>
      </c>
      <c r="AV182" s="1520">
        <v>3.2300000000000002E-2</v>
      </c>
      <c r="AW182" s="1520" t="s">
        <v>158</v>
      </c>
      <c r="AX182" s="1520" t="s">
        <v>158</v>
      </c>
      <c r="AY182" s="1520">
        <v>3.27E-2</v>
      </c>
      <c r="AZ182" s="1520" t="s">
        <v>158</v>
      </c>
      <c r="BA182" s="1520" t="s">
        <v>158</v>
      </c>
      <c r="BB182" s="1522">
        <v>3.2800000000000003E-2</v>
      </c>
      <c r="BC182" s="1522" t="s">
        <v>158</v>
      </c>
      <c r="BD182" s="1522" t="s">
        <v>158</v>
      </c>
      <c r="BE182" s="1164"/>
      <c r="BF182" s="1164"/>
      <c r="BG182" s="1164"/>
    </row>
    <row r="183" spans="3:59" x14ac:dyDescent="0.25">
      <c r="C183" s="1165" t="s">
        <v>1341</v>
      </c>
      <c r="D183" s="1165" t="s">
        <v>1325</v>
      </c>
      <c r="E183" s="1167" t="str">
        <f t="shared" si="3"/>
        <v>CaprinoPALENCIA</v>
      </c>
      <c r="F183" s="1520">
        <v>3.1300000000000001E-2</v>
      </c>
      <c r="G183" s="1521" t="s">
        <v>158</v>
      </c>
      <c r="H183" s="1520" t="s">
        <v>158</v>
      </c>
      <c r="I183" s="1520">
        <v>2.9600000000000001E-2</v>
      </c>
      <c r="J183" s="1520" t="s">
        <v>158</v>
      </c>
      <c r="K183" s="1520" t="s">
        <v>158</v>
      </c>
      <c r="L183" s="1522">
        <v>2.8500000000000001E-2</v>
      </c>
      <c r="M183" s="1520" t="s">
        <v>158</v>
      </c>
      <c r="N183" s="1520" t="s">
        <v>158</v>
      </c>
      <c r="O183" s="1520">
        <v>2.8299999999999999E-2</v>
      </c>
      <c r="P183" s="1520" t="s">
        <v>158</v>
      </c>
      <c r="Q183" s="1520" t="s">
        <v>158</v>
      </c>
      <c r="R183" s="1520">
        <v>2.98E-2</v>
      </c>
      <c r="S183" s="1520" t="s">
        <v>158</v>
      </c>
      <c r="T183" s="1520" t="s">
        <v>158</v>
      </c>
      <c r="U183" s="1520">
        <v>2.9399999999999999E-2</v>
      </c>
      <c r="V183" s="1520" t="s">
        <v>158</v>
      </c>
      <c r="W183" s="1520" t="s">
        <v>158</v>
      </c>
      <c r="X183" s="1520">
        <v>2.8899999999999999E-2</v>
      </c>
      <c r="Y183" s="1520" t="s">
        <v>158</v>
      </c>
      <c r="Z183" s="1520" t="s">
        <v>158</v>
      </c>
      <c r="AA183" s="1520">
        <v>2.92E-2</v>
      </c>
      <c r="AB183" s="1520" t="s">
        <v>158</v>
      </c>
      <c r="AC183" s="1520" t="s">
        <v>158</v>
      </c>
      <c r="AD183" s="1520">
        <v>2.9399999999999999E-2</v>
      </c>
      <c r="AE183" s="1520" t="s">
        <v>158</v>
      </c>
      <c r="AF183" s="1520" t="s">
        <v>158</v>
      </c>
      <c r="AG183" s="1520">
        <v>2.8500000000000001E-2</v>
      </c>
      <c r="AH183" s="1520" t="s">
        <v>158</v>
      </c>
      <c r="AI183" s="1520" t="s">
        <v>158</v>
      </c>
      <c r="AJ183" s="1520">
        <v>2.7799999999999998E-2</v>
      </c>
      <c r="AK183" s="1520" t="s">
        <v>158</v>
      </c>
      <c r="AL183" s="1520" t="s">
        <v>158</v>
      </c>
      <c r="AM183" s="1520">
        <v>2.8400000000000002E-2</v>
      </c>
      <c r="AN183" s="1520" t="s">
        <v>158</v>
      </c>
      <c r="AO183" s="1520" t="s">
        <v>158</v>
      </c>
      <c r="AP183" s="1520">
        <v>2.76E-2</v>
      </c>
      <c r="AQ183" s="1520" t="s">
        <v>158</v>
      </c>
      <c r="AR183" s="1520" t="s">
        <v>158</v>
      </c>
      <c r="AS183" s="1520">
        <v>2.7099999999999999E-2</v>
      </c>
      <c r="AT183" s="1520" t="s">
        <v>158</v>
      </c>
      <c r="AU183" s="1520" t="s">
        <v>158</v>
      </c>
      <c r="AV183" s="1520">
        <v>2.76E-2</v>
      </c>
      <c r="AW183" s="1520" t="s">
        <v>158</v>
      </c>
      <c r="AX183" s="1520" t="s">
        <v>158</v>
      </c>
      <c r="AY183" s="1520">
        <v>2.7799999999999998E-2</v>
      </c>
      <c r="AZ183" s="1520" t="s">
        <v>158</v>
      </c>
      <c r="BA183" s="1520" t="s">
        <v>158</v>
      </c>
      <c r="BB183" s="1522">
        <v>2.7900000000000001E-2</v>
      </c>
      <c r="BC183" s="1522" t="s">
        <v>158</v>
      </c>
      <c r="BD183" s="1522" t="s">
        <v>158</v>
      </c>
      <c r="BE183" s="1164"/>
      <c r="BF183" s="1164"/>
      <c r="BG183" s="1164"/>
    </row>
    <row r="184" spans="3:59" x14ac:dyDescent="0.25">
      <c r="C184" s="1165" t="s">
        <v>1341</v>
      </c>
      <c r="D184" s="1165" t="s">
        <v>1326</v>
      </c>
      <c r="E184" s="1167" t="str">
        <f t="shared" si="3"/>
        <v>CaprinoPALMAS, LAS</v>
      </c>
      <c r="F184" s="1520">
        <v>2.9000000000000001E-2</v>
      </c>
      <c r="G184" s="1521" t="s">
        <v>158</v>
      </c>
      <c r="H184" s="1520" t="s">
        <v>158</v>
      </c>
      <c r="I184" s="1520">
        <v>2.9100000000000001E-2</v>
      </c>
      <c r="J184" s="1520" t="s">
        <v>158</v>
      </c>
      <c r="K184" s="1520" t="s">
        <v>158</v>
      </c>
      <c r="L184" s="1522">
        <v>2.9499999999999998E-2</v>
      </c>
      <c r="M184" s="1520" t="s">
        <v>158</v>
      </c>
      <c r="N184" s="1520" t="s">
        <v>158</v>
      </c>
      <c r="O184" s="1520">
        <v>2.8500000000000001E-2</v>
      </c>
      <c r="P184" s="1520" t="s">
        <v>158</v>
      </c>
      <c r="Q184" s="1520" t="s">
        <v>158</v>
      </c>
      <c r="R184" s="1520">
        <v>2.8400000000000002E-2</v>
      </c>
      <c r="S184" s="1520" t="s">
        <v>158</v>
      </c>
      <c r="T184" s="1520" t="s">
        <v>158</v>
      </c>
      <c r="U184" s="1520">
        <v>2.8799999999999999E-2</v>
      </c>
      <c r="V184" s="1520" t="s">
        <v>158</v>
      </c>
      <c r="W184" s="1520" t="s">
        <v>158</v>
      </c>
      <c r="X184" s="1520">
        <v>2.87E-2</v>
      </c>
      <c r="Y184" s="1520" t="s">
        <v>158</v>
      </c>
      <c r="Z184" s="1520" t="s">
        <v>158</v>
      </c>
      <c r="AA184" s="1520">
        <v>2.8500000000000001E-2</v>
      </c>
      <c r="AB184" s="1520" t="s">
        <v>158</v>
      </c>
      <c r="AC184" s="1520" t="s">
        <v>158</v>
      </c>
      <c r="AD184" s="1520">
        <v>2.86E-2</v>
      </c>
      <c r="AE184" s="1520" t="s">
        <v>158</v>
      </c>
      <c r="AF184" s="1520" t="s">
        <v>158</v>
      </c>
      <c r="AG184" s="1520">
        <v>2.8799999999999999E-2</v>
      </c>
      <c r="AH184" s="1520" t="s">
        <v>158</v>
      </c>
      <c r="AI184" s="1520" t="s">
        <v>158</v>
      </c>
      <c r="AJ184" s="1520">
        <v>2.8799999999999999E-2</v>
      </c>
      <c r="AK184" s="1520" t="s">
        <v>158</v>
      </c>
      <c r="AL184" s="1520" t="s">
        <v>158</v>
      </c>
      <c r="AM184" s="1520">
        <v>2.92E-2</v>
      </c>
      <c r="AN184" s="1520" t="s">
        <v>158</v>
      </c>
      <c r="AO184" s="1520" t="s">
        <v>158</v>
      </c>
      <c r="AP184" s="1520">
        <v>3.0599999999999999E-2</v>
      </c>
      <c r="AQ184" s="1520" t="s">
        <v>158</v>
      </c>
      <c r="AR184" s="1520" t="s">
        <v>158</v>
      </c>
      <c r="AS184" s="1520">
        <v>3.0599999999999999E-2</v>
      </c>
      <c r="AT184" s="1520" t="s">
        <v>158</v>
      </c>
      <c r="AU184" s="1520" t="s">
        <v>158</v>
      </c>
      <c r="AV184" s="1520">
        <v>3.04E-2</v>
      </c>
      <c r="AW184" s="1520" t="s">
        <v>158</v>
      </c>
      <c r="AX184" s="1520" t="s">
        <v>158</v>
      </c>
      <c r="AY184" s="1520">
        <v>3.0599999999999999E-2</v>
      </c>
      <c r="AZ184" s="1520" t="s">
        <v>158</v>
      </c>
      <c r="BA184" s="1520" t="s">
        <v>158</v>
      </c>
      <c r="BB184" s="1522">
        <v>3.0700000000000002E-2</v>
      </c>
      <c r="BC184" s="1522" t="s">
        <v>158</v>
      </c>
      <c r="BD184" s="1522" t="s">
        <v>158</v>
      </c>
      <c r="BE184" s="1164"/>
      <c r="BF184" s="1164"/>
      <c r="BG184" s="1164"/>
    </row>
    <row r="185" spans="3:59" x14ac:dyDescent="0.25">
      <c r="C185" s="1165" t="s">
        <v>1341</v>
      </c>
      <c r="D185" s="1165" t="s">
        <v>1327</v>
      </c>
      <c r="E185" s="1167" t="str">
        <f t="shared" si="3"/>
        <v>CaprinoPONTEVEDRA</v>
      </c>
      <c r="F185" s="1520">
        <v>2.5899999999999999E-2</v>
      </c>
      <c r="G185" s="1521" t="s">
        <v>158</v>
      </c>
      <c r="H185" s="1520" t="s">
        <v>158</v>
      </c>
      <c r="I185" s="1520">
        <v>2.63E-2</v>
      </c>
      <c r="J185" s="1520" t="s">
        <v>158</v>
      </c>
      <c r="K185" s="1520" t="s">
        <v>158</v>
      </c>
      <c r="L185" s="1522">
        <v>2.5600000000000001E-2</v>
      </c>
      <c r="M185" s="1520" t="s">
        <v>158</v>
      </c>
      <c r="N185" s="1520" t="s">
        <v>158</v>
      </c>
      <c r="O185" s="1520">
        <v>2.63E-2</v>
      </c>
      <c r="P185" s="1520" t="s">
        <v>158</v>
      </c>
      <c r="Q185" s="1520" t="s">
        <v>158</v>
      </c>
      <c r="R185" s="1520">
        <v>2.64E-2</v>
      </c>
      <c r="S185" s="1520" t="s">
        <v>158</v>
      </c>
      <c r="T185" s="1520" t="s">
        <v>158</v>
      </c>
      <c r="U185" s="1520">
        <v>2.5700000000000001E-2</v>
      </c>
      <c r="V185" s="1520" t="s">
        <v>158</v>
      </c>
      <c r="W185" s="1520" t="s">
        <v>158</v>
      </c>
      <c r="X185" s="1520">
        <v>2.5899999999999999E-2</v>
      </c>
      <c r="Y185" s="1520" t="s">
        <v>158</v>
      </c>
      <c r="Z185" s="1520" t="s">
        <v>158</v>
      </c>
      <c r="AA185" s="1520">
        <v>2.5899999999999999E-2</v>
      </c>
      <c r="AB185" s="1520" t="s">
        <v>158</v>
      </c>
      <c r="AC185" s="1520" t="s">
        <v>158</v>
      </c>
      <c r="AD185" s="1520">
        <v>2.6200000000000001E-2</v>
      </c>
      <c r="AE185" s="1520" t="s">
        <v>158</v>
      </c>
      <c r="AF185" s="1520" t="s">
        <v>158</v>
      </c>
      <c r="AG185" s="1520">
        <v>2.7300000000000001E-2</v>
      </c>
      <c r="AH185" s="1520" t="s">
        <v>158</v>
      </c>
      <c r="AI185" s="1520" t="s">
        <v>158</v>
      </c>
      <c r="AJ185" s="1520">
        <v>2.7799999999999998E-2</v>
      </c>
      <c r="AK185" s="1520" t="s">
        <v>158</v>
      </c>
      <c r="AL185" s="1520" t="s">
        <v>158</v>
      </c>
      <c r="AM185" s="1520">
        <v>2.87E-2</v>
      </c>
      <c r="AN185" s="1520" t="s">
        <v>158</v>
      </c>
      <c r="AO185" s="1520" t="s">
        <v>158</v>
      </c>
      <c r="AP185" s="1520">
        <v>2.8500000000000001E-2</v>
      </c>
      <c r="AQ185" s="1520" t="s">
        <v>158</v>
      </c>
      <c r="AR185" s="1520" t="s">
        <v>158</v>
      </c>
      <c r="AS185" s="1520">
        <v>2.8199999999999999E-2</v>
      </c>
      <c r="AT185" s="1520" t="s">
        <v>158</v>
      </c>
      <c r="AU185" s="1520" t="s">
        <v>158</v>
      </c>
      <c r="AV185" s="1520">
        <v>2.8199999999999999E-2</v>
      </c>
      <c r="AW185" s="1520" t="s">
        <v>158</v>
      </c>
      <c r="AX185" s="1520" t="s">
        <v>158</v>
      </c>
      <c r="AY185" s="1520">
        <v>2.8299999999999999E-2</v>
      </c>
      <c r="AZ185" s="1520" t="s">
        <v>158</v>
      </c>
      <c r="BA185" s="1520" t="s">
        <v>158</v>
      </c>
      <c r="BB185" s="1522">
        <v>2.8199999999999999E-2</v>
      </c>
      <c r="BC185" s="1522" t="s">
        <v>158</v>
      </c>
      <c r="BD185" s="1522" t="s">
        <v>158</v>
      </c>
      <c r="BE185" s="1164"/>
      <c r="BF185" s="1164"/>
      <c r="BG185" s="1164"/>
    </row>
    <row r="186" spans="3:59" x14ac:dyDescent="0.25">
      <c r="C186" s="1165" t="s">
        <v>1341</v>
      </c>
      <c r="D186" s="1165" t="s">
        <v>1328</v>
      </c>
      <c r="E186" s="1167" t="str">
        <f t="shared" si="3"/>
        <v>CaprinoRIOJA, LA</v>
      </c>
      <c r="F186" s="1520">
        <v>2.9399999999999999E-2</v>
      </c>
      <c r="G186" s="1521" t="s">
        <v>158</v>
      </c>
      <c r="H186" s="1520" t="s">
        <v>158</v>
      </c>
      <c r="I186" s="1520">
        <v>2.86E-2</v>
      </c>
      <c r="J186" s="1520" t="s">
        <v>158</v>
      </c>
      <c r="K186" s="1520" t="s">
        <v>158</v>
      </c>
      <c r="L186" s="1522">
        <v>2.87E-2</v>
      </c>
      <c r="M186" s="1520" t="s">
        <v>158</v>
      </c>
      <c r="N186" s="1520" t="s">
        <v>158</v>
      </c>
      <c r="O186" s="1520">
        <v>2.8799999999999999E-2</v>
      </c>
      <c r="P186" s="1520" t="s">
        <v>158</v>
      </c>
      <c r="Q186" s="1520" t="s">
        <v>158</v>
      </c>
      <c r="R186" s="1520">
        <v>2.9100000000000001E-2</v>
      </c>
      <c r="S186" s="1520" t="s">
        <v>158</v>
      </c>
      <c r="T186" s="1520" t="s">
        <v>158</v>
      </c>
      <c r="U186" s="1520">
        <v>2.9000000000000001E-2</v>
      </c>
      <c r="V186" s="1520" t="s">
        <v>158</v>
      </c>
      <c r="W186" s="1520" t="s">
        <v>158</v>
      </c>
      <c r="X186" s="1520">
        <v>2.8899999999999999E-2</v>
      </c>
      <c r="Y186" s="1520" t="s">
        <v>158</v>
      </c>
      <c r="Z186" s="1520" t="s">
        <v>158</v>
      </c>
      <c r="AA186" s="1520">
        <v>2.8799999999999999E-2</v>
      </c>
      <c r="AB186" s="1520" t="s">
        <v>158</v>
      </c>
      <c r="AC186" s="1520" t="s">
        <v>158</v>
      </c>
      <c r="AD186" s="1520">
        <v>2.9000000000000001E-2</v>
      </c>
      <c r="AE186" s="1520" t="s">
        <v>158</v>
      </c>
      <c r="AF186" s="1520" t="s">
        <v>158</v>
      </c>
      <c r="AG186" s="1520">
        <v>2.9000000000000001E-2</v>
      </c>
      <c r="AH186" s="1520" t="s">
        <v>158</v>
      </c>
      <c r="AI186" s="1520" t="s">
        <v>158</v>
      </c>
      <c r="AJ186" s="1520">
        <v>2.9600000000000001E-2</v>
      </c>
      <c r="AK186" s="1520" t="s">
        <v>158</v>
      </c>
      <c r="AL186" s="1520" t="s">
        <v>158</v>
      </c>
      <c r="AM186" s="1520">
        <v>2.9700000000000001E-2</v>
      </c>
      <c r="AN186" s="1520" t="s">
        <v>158</v>
      </c>
      <c r="AO186" s="1520" t="s">
        <v>158</v>
      </c>
      <c r="AP186" s="1520">
        <v>2.9600000000000001E-2</v>
      </c>
      <c r="AQ186" s="1520" t="s">
        <v>158</v>
      </c>
      <c r="AR186" s="1520" t="s">
        <v>158</v>
      </c>
      <c r="AS186" s="1520">
        <v>2.98E-2</v>
      </c>
      <c r="AT186" s="1520" t="s">
        <v>158</v>
      </c>
      <c r="AU186" s="1520" t="s">
        <v>158</v>
      </c>
      <c r="AV186" s="1520">
        <v>2.9700000000000001E-2</v>
      </c>
      <c r="AW186" s="1520" t="s">
        <v>158</v>
      </c>
      <c r="AX186" s="1520" t="s">
        <v>158</v>
      </c>
      <c r="AY186" s="1520">
        <v>2.9700000000000001E-2</v>
      </c>
      <c r="AZ186" s="1520" t="s">
        <v>158</v>
      </c>
      <c r="BA186" s="1520" t="s">
        <v>158</v>
      </c>
      <c r="BB186" s="1522">
        <v>2.9600000000000001E-2</v>
      </c>
      <c r="BC186" s="1522" t="s">
        <v>158</v>
      </c>
      <c r="BD186" s="1522" t="s">
        <v>158</v>
      </c>
      <c r="BE186" s="1164"/>
      <c r="BF186" s="1164"/>
      <c r="BG186" s="1164"/>
    </row>
    <row r="187" spans="3:59" x14ac:dyDescent="0.25">
      <c r="C187" s="1165" t="s">
        <v>1341</v>
      </c>
      <c r="D187" s="1165" t="s">
        <v>1329</v>
      </c>
      <c r="E187" s="1167" t="str">
        <f t="shared" si="3"/>
        <v>CaprinoSALAMANCA</v>
      </c>
      <c r="F187" s="1520">
        <v>2.7099999999999999E-2</v>
      </c>
      <c r="G187" s="1521" t="s">
        <v>158</v>
      </c>
      <c r="H187" s="1520" t="s">
        <v>158</v>
      </c>
      <c r="I187" s="1520">
        <v>2.8799999999999999E-2</v>
      </c>
      <c r="J187" s="1520" t="s">
        <v>158</v>
      </c>
      <c r="K187" s="1520" t="s">
        <v>158</v>
      </c>
      <c r="L187" s="1522">
        <v>2.8299999999999999E-2</v>
      </c>
      <c r="M187" s="1520" t="s">
        <v>158</v>
      </c>
      <c r="N187" s="1520" t="s">
        <v>158</v>
      </c>
      <c r="O187" s="1520">
        <v>2.2200000000000001E-2</v>
      </c>
      <c r="P187" s="1520" t="s">
        <v>158</v>
      </c>
      <c r="Q187" s="1520" t="s">
        <v>158</v>
      </c>
      <c r="R187" s="1520">
        <v>2.6800000000000001E-2</v>
      </c>
      <c r="S187" s="1520" t="s">
        <v>158</v>
      </c>
      <c r="T187" s="1520" t="s">
        <v>158</v>
      </c>
      <c r="U187" s="1520">
        <v>2.7300000000000001E-2</v>
      </c>
      <c r="V187" s="1520" t="s">
        <v>158</v>
      </c>
      <c r="W187" s="1520" t="s">
        <v>158</v>
      </c>
      <c r="X187" s="1520">
        <v>2.7E-2</v>
      </c>
      <c r="Y187" s="1520" t="s">
        <v>158</v>
      </c>
      <c r="Z187" s="1520" t="s">
        <v>158</v>
      </c>
      <c r="AA187" s="1520">
        <v>2.6800000000000001E-2</v>
      </c>
      <c r="AB187" s="1520" t="s">
        <v>158</v>
      </c>
      <c r="AC187" s="1520" t="s">
        <v>158</v>
      </c>
      <c r="AD187" s="1520">
        <v>2.86E-2</v>
      </c>
      <c r="AE187" s="1520" t="s">
        <v>158</v>
      </c>
      <c r="AF187" s="1520" t="s">
        <v>158</v>
      </c>
      <c r="AG187" s="1520">
        <v>2.8400000000000002E-2</v>
      </c>
      <c r="AH187" s="1520" t="s">
        <v>158</v>
      </c>
      <c r="AI187" s="1520" t="s">
        <v>158</v>
      </c>
      <c r="AJ187" s="1520">
        <v>2.8400000000000002E-2</v>
      </c>
      <c r="AK187" s="1520" t="s">
        <v>158</v>
      </c>
      <c r="AL187" s="1520" t="s">
        <v>158</v>
      </c>
      <c r="AM187" s="1520">
        <v>2.8299999999999999E-2</v>
      </c>
      <c r="AN187" s="1520" t="s">
        <v>158</v>
      </c>
      <c r="AO187" s="1520" t="s">
        <v>158</v>
      </c>
      <c r="AP187" s="1520">
        <v>2.8400000000000002E-2</v>
      </c>
      <c r="AQ187" s="1520" t="s">
        <v>158</v>
      </c>
      <c r="AR187" s="1520" t="s">
        <v>158</v>
      </c>
      <c r="AS187" s="1520">
        <v>2.8500000000000001E-2</v>
      </c>
      <c r="AT187" s="1520" t="s">
        <v>158</v>
      </c>
      <c r="AU187" s="1520" t="s">
        <v>158</v>
      </c>
      <c r="AV187" s="1520">
        <v>2.8299999999999999E-2</v>
      </c>
      <c r="AW187" s="1520" t="s">
        <v>158</v>
      </c>
      <c r="AX187" s="1520" t="s">
        <v>158</v>
      </c>
      <c r="AY187" s="1520">
        <v>2.8500000000000001E-2</v>
      </c>
      <c r="AZ187" s="1520" t="s">
        <v>158</v>
      </c>
      <c r="BA187" s="1520" t="s">
        <v>158</v>
      </c>
      <c r="BB187" s="1522">
        <v>2.8299999999999999E-2</v>
      </c>
      <c r="BC187" s="1522" t="s">
        <v>158</v>
      </c>
      <c r="BD187" s="1522" t="s">
        <v>158</v>
      </c>
      <c r="BE187" s="1164"/>
      <c r="BF187" s="1164"/>
      <c r="BG187" s="1164"/>
    </row>
    <row r="188" spans="3:59" x14ac:dyDescent="0.25">
      <c r="C188" s="1165" t="s">
        <v>1341</v>
      </c>
      <c r="D188" s="1165" t="s">
        <v>1330</v>
      </c>
      <c r="E188" s="1167" t="str">
        <f t="shared" si="3"/>
        <v>CaprinoSANTA CRUZ DE TENERIFE</v>
      </c>
      <c r="F188" s="1520">
        <v>3.09E-2</v>
      </c>
      <c r="G188" s="1521" t="s">
        <v>158</v>
      </c>
      <c r="H188" s="1520" t="s">
        <v>158</v>
      </c>
      <c r="I188" s="1520">
        <v>3.1899999999999998E-2</v>
      </c>
      <c r="J188" s="1520" t="s">
        <v>158</v>
      </c>
      <c r="K188" s="1520" t="s">
        <v>158</v>
      </c>
      <c r="L188" s="1522">
        <v>3.1899999999999998E-2</v>
      </c>
      <c r="M188" s="1520" t="s">
        <v>158</v>
      </c>
      <c r="N188" s="1520" t="s">
        <v>158</v>
      </c>
      <c r="O188" s="1520">
        <v>3.1199999999999999E-2</v>
      </c>
      <c r="P188" s="1520" t="s">
        <v>158</v>
      </c>
      <c r="Q188" s="1520" t="s">
        <v>158</v>
      </c>
      <c r="R188" s="1520">
        <v>3.1699999999999999E-2</v>
      </c>
      <c r="S188" s="1520" t="s">
        <v>158</v>
      </c>
      <c r="T188" s="1520" t="s">
        <v>158</v>
      </c>
      <c r="U188" s="1520">
        <v>3.0800000000000001E-2</v>
      </c>
      <c r="V188" s="1520" t="s">
        <v>158</v>
      </c>
      <c r="W188" s="1520" t="s">
        <v>158</v>
      </c>
      <c r="X188" s="1520">
        <v>3.1300000000000001E-2</v>
      </c>
      <c r="Y188" s="1520" t="s">
        <v>158</v>
      </c>
      <c r="Z188" s="1520" t="s">
        <v>158</v>
      </c>
      <c r="AA188" s="1520">
        <v>3.0700000000000002E-2</v>
      </c>
      <c r="AB188" s="1520" t="s">
        <v>158</v>
      </c>
      <c r="AC188" s="1520" t="s">
        <v>158</v>
      </c>
      <c r="AD188" s="1520">
        <v>3.1199999999999999E-2</v>
      </c>
      <c r="AE188" s="1520" t="s">
        <v>158</v>
      </c>
      <c r="AF188" s="1520" t="s">
        <v>158</v>
      </c>
      <c r="AG188" s="1520">
        <v>3.3000000000000002E-2</v>
      </c>
      <c r="AH188" s="1520" t="s">
        <v>158</v>
      </c>
      <c r="AI188" s="1520" t="s">
        <v>158</v>
      </c>
      <c r="AJ188" s="1520">
        <v>3.3099999999999997E-2</v>
      </c>
      <c r="AK188" s="1520" t="s">
        <v>158</v>
      </c>
      <c r="AL188" s="1520" t="s">
        <v>158</v>
      </c>
      <c r="AM188" s="1520">
        <v>3.1899999999999998E-2</v>
      </c>
      <c r="AN188" s="1520" t="s">
        <v>158</v>
      </c>
      <c r="AO188" s="1520" t="s">
        <v>158</v>
      </c>
      <c r="AP188" s="1520">
        <v>3.15E-2</v>
      </c>
      <c r="AQ188" s="1520" t="s">
        <v>158</v>
      </c>
      <c r="AR188" s="1520" t="s">
        <v>158</v>
      </c>
      <c r="AS188" s="1520">
        <v>3.1899999999999998E-2</v>
      </c>
      <c r="AT188" s="1520" t="s">
        <v>158</v>
      </c>
      <c r="AU188" s="1520" t="s">
        <v>158</v>
      </c>
      <c r="AV188" s="1520">
        <v>3.1800000000000002E-2</v>
      </c>
      <c r="AW188" s="1520" t="s">
        <v>158</v>
      </c>
      <c r="AX188" s="1520" t="s">
        <v>158</v>
      </c>
      <c r="AY188" s="1520">
        <v>3.1800000000000002E-2</v>
      </c>
      <c r="AZ188" s="1520" t="s">
        <v>158</v>
      </c>
      <c r="BA188" s="1520" t="s">
        <v>158</v>
      </c>
      <c r="BB188" s="1522">
        <v>3.1800000000000002E-2</v>
      </c>
      <c r="BC188" s="1522" t="s">
        <v>158</v>
      </c>
      <c r="BD188" s="1522" t="s">
        <v>158</v>
      </c>
      <c r="BE188" s="1164"/>
      <c r="BF188" s="1164"/>
      <c r="BG188" s="1164"/>
    </row>
    <row r="189" spans="3:59" x14ac:dyDescent="0.25">
      <c r="C189" s="1165" t="s">
        <v>1341</v>
      </c>
      <c r="D189" s="1165" t="s">
        <v>1331</v>
      </c>
      <c r="E189" s="1167" t="str">
        <f t="shared" si="3"/>
        <v>CaprinoSEGOVIA</v>
      </c>
      <c r="F189" s="1520">
        <v>2.9499999999999998E-2</v>
      </c>
      <c r="G189" s="1521" t="s">
        <v>158</v>
      </c>
      <c r="H189" s="1520" t="s">
        <v>158</v>
      </c>
      <c r="I189" s="1520">
        <v>2.98E-2</v>
      </c>
      <c r="J189" s="1520" t="s">
        <v>158</v>
      </c>
      <c r="K189" s="1520" t="s">
        <v>158</v>
      </c>
      <c r="L189" s="1522">
        <v>3.1800000000000002E-2</v>
      </c>
      <c r="M189" s="1520" t="s">
        <v>158</v>
      </c>
      <c r="N189" s="1520" t="s">
        <v>158</v>
      </c>
      <c r="O189" s="1520">
        <v>2.8799999999999999E-2</v>
      </c>
      <c r="P189" s="1520" t="s">
        <v>158</v>
      </c>
      <c r="Q189" s="1520" t="s">
        <v>158</v>
      </c>
      <c r="R189" s="1520">
        <v>2.9899999999999999E-2</v>
      </c>
      <c r="S189" s="1520" t="s">
        <v>158</v>
      </c>
      <c r="T189" s="1520" t="s">
        <v>158</v>
      </c>
      <c r="U189" s="1520">
        <v>3.0200000000000001E-2</v>
      </c>
      <c r="V189" s="1520" t="s">
        <v>158</v>
      </c>
      <c r="W189" s="1520" t="s">
        <v>158</v>
      </c>
      <c r="X189" s="1520">
        <v>3.0800000000000001E-2</v>
      </c>
      <c r="Y189" s="1520" t="s">
        <v>158</v>
      </c>
      <c r="Z189" s="1520" t="s">
        <v>158</v>
      </c>
      <c r="AA189" s="1520">
        <v>2.98E-2</v>
      </c>
      <c r="AB189" s="1520" t="s">
        <v>158</v>
      </c>
      <c r="AC189" s="1520" t="s">
        <v>158</v>
      </c>
      <c r="AD189" s="1520">
        <v>3.04E-2</v>
      </c>
      <c r="AE189" s="1520" t="s">
        <v>158</v>
      </c>
      <c r="AF189" s="1520" t="s">
        <v>158</v>
      </c>
      <c r="AG189" s="1520">
        <v>2.9100000000000001E-2</v>
      </c>
      <c r="AH189" s="1520" t="s">
        <v>158</v>
      </c>
      <c r="AI189" s="1520" t="s">
        <v>158</v>
      </c>
      <c r="AJ189" s="1520">
        <v>2.9600000000000001E-2</v>
      </c>
      <c r="AK189" s="1520" t="s">
        <v>158</v>
      </c>
      <c r="AL189" s="1520" t="s">
        <v>158</v>
      </c>
      <c r="AM189" s="1520">
        <v>2.9600000000000001E-2</v>
      </c>
      <c r="AN189" s="1520" t="s">
        <v>158</v>
      </c>
      <c r="AO189" s="1520" t="s">
        <v>158</v>
      </c>
      <c r="AP189" s="1520">
        <v>2.9499999999999998E-2</v>
      </c>
      <c r="AQ189" s="1520" t="s">
        <v>158</v>
      </c>
      <c r="AR189" s="1520" t="s">
        <v>158</v>
      </c>
      <c r="AS189" s="1520">
        <v>2.93E-2</v>
      </c>
      <c r="AT189" s="1520" t="s">
        <v>158</v>
      </c>
      <c r="AU189" s="1520" t="s">
        <v>158</v>
      </c>
      <c r="AV189" s="1520">
        <v>2.9100000000000001E-2</v>
      </c>
      <c r="AW189" s="1520" t="s">
        <v>158</v>
      </c>
      <c r="AX189" s="1520" t="s">
        <v>158</v>
      </c>
      <c r="AY189" s="1520">
        <v>2.93E-2</v>
      </c>
      <c r="AZ189" s="1520" t="s">
        <v>158</v>
      </c>
      <c r="BA189" s="1520" t="s">
        <v>158</v>
      </c>
      <c r="BB189" s="1522">
        <v>2.98E-2</v>
      </c>
      <c r="BC189" s="1522" t="s">
        <v>158</v>
      </c>
      <c r="BD189" s="1522" t="s">
        <v>158</v>
      </c>
      <c r="BE189" s="1164"/>
      <c r="BF189" s="1164"/>
      <c r="BG189" s="1164"/>
    </row>
    <row r="190" spans="3:59" x14ac:dyDescent="0.25">
      <c r="C190" s="1165" t="s">
        <v>1341</v>
      </c>
      <c r="D190" s="1165" t="s">
        <v>1332</v>
      </c>
      <c r="E190" s="1167" t="str">
        <f t="shared" si="3"/>
        <v>CaprinoSEVILLA</v>
      </c>
      <c r="F190" s="1520">
        <v>2.9700000000000001E-2</v>
      </c>
      <c r="G190" s="1521" t="s">
        <v>158</v>
      </c>
      <c r="H190" s="1520" t="s">
        <v>158</v>
      </c>
      <c r="I190" s="1520">
        <v>2.9899999999999999E-2</v>
      </c>
      <c r="J190" s="1520" t="s">
        <v>158</v>
      </c>
      <c r="K190" s="1520" t="s">
        <v>158</v>
      </c>
      <c r="L190" s="1522">
        <v>2.9499999999999998E-2</v>
      </c>
      <c r="M190" s="1520" t="s">
        <v>158</v>
      </c>
      <c r="N190" s="1520" t="s">
        <v>158</v>
      </c>
      <c r="O190" s="1520">
        <v>2.9499999999999998E-2</v>
      </c>
      <c r="P190" s="1520" t="s">
        <v>158</v>
      </c>
      <c r="Q190" s="1520" t="s">
        <v>158</v>
      </c>
      <c r="R190" s="1520">
        <v>2.8799999999999999E-2</v>
      </c>
      <c r="S190" s="1520" t="s">
        <v>158</v>
      </c>
      <c r="T190" s="1520" t="s">
        <v>158</v>
      </c>
      <c r="U190" s="1520">
        <v>2.8799999999999999E-2</v>
      </c>
      <c r="V190" s="1520" t="s">
        <v>158</v>
      </c>
      <c r="W190" s="1520" t="s">
        <v>158</v>
      </c>
      <c r="X190" s="1520">
        <v>3.0099999999999998E-2</v>
      </c>
      <c r="Y190" s="1520" t="s">
        <v>158</v>
      </c>
      <c r="Z190" s="1520" t="s">
        <v>158</v>
      </c>
      <c r="AA190" s="1520">
        <v>2.9600000000000001E-2</v>
      </c>
      <c r="AB190" s="1520" t="s">
        <v>158</v>
      </c>
      <c r="AC190" s="1520" t="s">
        <v>158</v>
      </c>
      <c r="AD190" s="1520">
        <v>0.03</v>
      </c>
      <c r="AE190" s="1520" t="s">
        <v>158</v>
      </c>
      <c r="AF190" s="1520" t="s">
        <v>158</v>
      </c>
      <c r="AG190" s="1520">
        <v>3.0700000000000002E-2</v>
      </c>
      <c r="AH190" s="1520" t="s">
        <v>158</v>
      </c>
      <c r="AI190" s="1520" t="s">
        <v>158</v>
      </c>
      <c r="AJ190" s="1520">
        <v>3.04E-2</v>
      </c>
      <c r="AK190" s="1520" t="s">
        <v>158</v>
      </c>
      <c r="AL190" s="1520" t="s">
        <v>158</v>
      </c>
      <c r="AM190" s="1520">
        <v>0.03</v>
      </c>
      <c r="AN190" s="1520" t="s">
        <v>158</v>
      </c>
      <c r="AO190" s="1520" t="s">
        <v>158</v>
      </c>
      <c r="AP190" s="1520">
        <v>2.9899999999999999E-2</v>
      </c>
      <c r="AQ190" s="1520" t="s">
        <v>158</v>
      </c>
      <c r="AR190" s="1520" t="s">
        <v>158</v>
      </c>
      <c r="AS190" s="1520">
        <v>3.0300000000000001E-2</v>
      </c>
      <c r="AT190" s="1520" t="s">
        <v>158</v>
      </c>
      <c r="AU190" s="1520" t="s">
        <v>158</v>
      </c>
      <c r="AV190" s="1520">
        <v>2.98E-2</v>
      </c>
      <c r="AW190" s="1520" t="s">
        <v>158</v>
      </c>
      <c r="AX190" s="1520" t="s">
        <v>158</v>
      </c>
      <c r="AY190" s="1520">
        <v>3.0099999999999998E-2</v>
      </c>
      <c r="AZ190" s="1520" t="s">
        <v>158</v>
      </c>
      <c r="BA190" s="1520" t="s">
        <v>158</v>
      </c>
      <c r="BB190" s="1522">
        <v>2.9600000000000001E-2</v>
      </c>
      <c r="BC190" s="1522" t="s">
        <v>158</v>
      </c>
      <c r="BD190" s="1522" t="s">
        <v>158</v>
      </c>
      <c r="BE190" s="1164"/>
      <c r="BF190" s="1164"/>
      <c r="BG190" s="1164"/>
    </row>
    <row r="191" spans="3:59" x14ac:dyDescent="0.25">
      <c r="C191" s="1165" t="s">
        <v>1341</v>
      </c>
      <c r="D191" s="1165" t="s">
        <v>1333</v>
      </c>
      <c r="E191" s="1167" t="str">
        <f t="shared" si="3"/>
        <v>CaprinoSORIA</v>
      </c>
      <c r="F191" s="1520">
        <v>2.9499999999999998E-2</v>
      </c>
      <c r="G191" s="1521" t="s">
        <v>158</v>
      </c>
      <c r="H191" s="1520" t="s">
        <v>158</v>
      </c>
      <c r="I191" s="1520">
        <v>2.75E-2</v>
      </c>
      <c r="J191" s="1520" t="s">
        <v>158</v>
      </c>
      <c r="K191" s="1520" t="s">
        <v>158</v>
      </c>
      <c r="L191" s="1522">
        <v>2.24E-2</v>
      </c>
      <c r="M191" s="1520" t="s">
        <v>158</v>
      </c>
      <c r="N191" s="1520" t="s">
        <v>158</v>
      </c>
      <c r="O191" s="1520">
        <v>2.5999999999999999E-2</v>
      </c>
      <c r="P191" s="1520" t="s">
        <v>158</v>
      </c>
      <c r="Q191" s="1520" t="s">
        <v>158</v>
      </c>
      <c r="R191" s="1520">
        <v>2.5499999999999998E-2</v>
      </c>
      <c r="S191" s="1520" t="s">
        <v>158</v>
      </c>
      <c r="T191" s="1520" t="s">
        <v>158</v>
      </c>
      <c r="U191" s="1520">
        <v>2.5499999999999998E-2</v>
      </c>
      <c r="V191" s="1520" t="s">
        <v>158</v>
      </c>
      <c r="W191" s="1520" t="s">
        <v>158</v>
      </c>
      <c r="X191" s="1520">
        <v>2.4899999999999999E-2</v>
      </c>
      <c r="Y191" s="1520" t="s">
        <v>158</v>
      </c>
      <c r="Z191" s="1520" t="s">
        <v>158</v>
      </c>
      <c r="AA191" s="1520">
        <v>2.5000000000000001E-2</v>
      </c>
      <c r="AB191" s="1520" t="s">
        <v>158</v>
      </c>
      <c r="AC191" s="1520" t="s">
        <v>158</v>
      </c>
      <c r="AD191" s="1520">
        <v>2.5399999999999999E-2</v>
      </c>
      <c r="AE191" s="1520" t="s">
        <v>158</v>
      </c>
      <c r="AF191" s="1520" t="s">
        <v>158</v>
      </c>
      <c r="AG191" s="1520">
        <v>2.5700000000000001E-2</v>
      </c>
      <c r="AH191" s="1520" t="s">
        <v>158</v>
      </c>
      <c r="AI191" s="1520" t="s">
        <v>158</v>
      </c>
      <c r="AJ191" s="1520">
        <v>2.58E-2</v>
      </c>
      <c r="AK191" s="1520" t="s">
        <v>158</v>
      </c>
      <c r="AL191" s="1520" t="s">
        <v>158</v>
      </c>
      <c r="AM191" s="1520">
        <v>2.35E-2</v>
      </c>
      <c r="AN191" s="1520" t="s">
        <v>158</v>
      </c>
      <c r="AO191" s="1520" t="s">
        <v>158</v>
      </c>
      <c r="AP191" s="1520">
        <v>2.5600000000000001E-2</v>
      </c>
      <c r="AQ191" s="1520" t="s">
        <v>158</v>
      </c>
      <c r="AR191" s="1520" t="s">
        <v>158</v>
      </c>
      <c r="AS191" s="1520">
        <v>2.7E-2</v>
      </c>
      <c r="AT191" s="1520" t="s">
        <v>158</v>
      </c>
      <c r="AU191" s="1520" t="s">
        <v>158</v>
      </c>
      <c r="AV191" s="1520">
        <v>2.6700000000000002E-2</v>
      </c>
      <c r="AW191" s="1520" t="s">
        <v>158</v>
      </c>
      <c r="AX191" s="1520" t="s">
        <v>158</v>
      </c>
      <c r="AY191" s="1520">
        <v>2.6599999999999999E-2</v>
      </c>
      <c r="AZ191" s="1520" t="s">
        <v>158</v>
      </c>
      <c r="BA191" s="1520" t="s">
        <v>158</v>
      </c>
      <c r="BB191" s="1522">
        <v>2.6800000000000001E-2</v>
      </c>
      <c r="BC191" s="1522" t="s">
        <v>158</v>
      </c>
      <c r="BD191" s="1522" t="s">
        <v>158</v>
      </c>
      <c r="BE191" s="1164"/>
      <c r="BF191" s="1164"/>
      <c r="BG191" s="1164"/>
    </row>
    <row r="192" spans="3:59" x14ac:dyDescent="0.25">
      <c r="C192" s="1165" t="s">
        <v>1341</v>
      </c>
      <c r="D192" s="1165" t="s">
        <v>1334</v>
      </c>
      <c r="E192" s="1167" t="str">
        <f t="shared" si="3"/>
        <v>CaprinoTARRAGONA</v>
      </c>
      <c r="F192" s="1520">
        <v>3.0800000000000001E-2</v>
      </c>
      <c r="G192" s="1521" t="s">
        <v>158</v>
      </c>
      <c r="H192" s="1520" t="s">
        <v>158</v>
      </c>
      <c r="I192" s="1520">
        <v>2.8799999999999999E-2</v>
      </c>
      <c r="J192" s="1520" t="s">
        <v>158</v>
      </c>
      <c r="K192" s="1520" t="s">
        <v>158</v>
      </c>
      <c r="L192" s="1522">
        <v>3.0800000000000001E-2</v>
      </c>
      <c r="M192" s="1520" t="s">
        <v>158</v>
      </c>
      <c r="N192" s="1520" t="s">
        <v>158</v>
      </c>
      <c r="O192" s="1520">
        <v>2.98E-2</v>
      </c>
      <c r="P192" s="1520" t="s">
        <v>158</v>
      </c>
      <c r="Q192" s="1520" t="s">
        <v>158</v>
      </c>
      <c r="R192" s="1520">
        <v>3.0700000000000002E-2</v>
      </c>
      <c r="S192" s="1520" t="s">
        <v>158</v>
      </c>
      <c r="T192" s="1520" t="s">
        <v>158</v>
      </c>
      <c r="U192" s="1520">
        <v>3.04E-2</v>
      </c>
      <c r="V192" s="1520" t="s">
        <v>158</v>
      </c>
      <c r="W192" s="1520" t="s">
        <v>158</v>
      </c>
      <c r="X192" s="1520">
        <v>3.0200000000000001E-2</v>
      </c>
      <c r="Y192" s="1520" t="s">
        <v>158</v>
      </c>
      <c r="Z192" s="1520" t="s">
        <v>158</v>
      </c>
      <c r="AA192" s="1520">
        <v>2.9700000000000001E-2</v>
      </c>
      <c r="AB192" s="1520" t="s">
        <v>158</v>
      </c>
      <c r="AC192" s="1520" t="s">
        <v>158</v>
      </c>
      <c r="AD192" s="1520">
        <v>3.0499999999999999E-2</v>
      </c>
      <c r="AE192" s="1520" t="s">
        <v>158</v>
      </c>
      <c r="AF192" s="1520" t="s">
        <v>158</v>
      </c>
      <c r="AG192" s="1520">
        <v>3.04E-2</v>
      </c>
      <c r="AH192" s="1520" t="s">
        <v>158</v>
      </c>
      <c r="AI192" s="1520" t="s">
        <v>158</v>
      </c>
      <c r="AJ192" s="1520">
        <v>3.04E-2</v>
      </c>
      <c r="AK192" s="1520" t="s">
        <v>158</v>
      </c>
      <c r="AL192" s="1520" t="s">
        <v>158</v>
      </c>
      <c r="AM192" s="1520">
        <v>2.9899999999999999E-2</v>
      </c>
      <c r="AN192" s="1520" t="s">
        <v>158</v>
      </c>
      <c r="AO192" s="1520" t="s">
        <v>158</v>
      </c>
      <c r="AP192" s="1520">
        <v>2.98E-2</v>
      </c>
      <c r="AQ192" s="1520" t="s">
        <v>158</v>
      </c>
      <c r="AR192" s="1520" t="s">
        <v>158</v>
      </c>
      <c r="AS192" s="1520">
        <v>2.98E-2</v>
      </c>
      <c r="AT192" s="1520" t="s">
        <v>158</v>
      </c>
      <c r="AU192" s="1520" t="s">
        <v>158</v>
      </c>
      <c r="AV192" s="1520">
        <v>2.9700000000000001E-2</v>
      </c>
      <c r="AW192" s="1520" t="s">
        <v>158</v>
      </c>
      <c r="AX192" s="1520" t="s">
        <v>158</v>
      </c>
      <c r="AY192" s="1520">
        <v>2.98E-2</v>
      </c>
      <c r="AZ192" s="1520" t="s">
        <v>158</v>
      </c>
      <c r="BA192" s="1520" t="s">
        <v>158</v>
      </c>
      <c r="BB192" s="1522">
        <v>2.9700000000000001E-2</v>
      </c>
      <c r="BC192" s="1522" t="s">
        <v>158</v>
      </c>
      <c r="BD192" s="1522" t="s">
        <v>158</v>
      </c>
      <c r="BE192" s="1164"/>
      <c r="BF192" s="1164"/>
      <c r="BG192" s="1164"/>
    </row>
    <row r="193" spans="3:59" x14ac:dyDescent="0.25">
      <c r="C193" s="1165" t="s">
        <v>1341</v>
      </c>
      <c r="D193" s="1165" t="s">
        <v>1335</v>
      </c>
      <c r="E193" s="1167" t="str">
        <f t="shared" si="3"/>
        <v>CaprinoTERUEL</v>
      </c>
      <c r="F193" s="1520">
        <v>3.0099999999999998E-2</v>
      </c>
      <c r="G193" s="1521" t="s">
        <v>158</v>
      </c>
      <c r="H193" s="1520" t="s">
        <v>158</v>
      </c>
      <c r="I193" s="1520">
        <v>2.9700000000000001E-2</v>
      </c>
      <c r="J193" s="1520" t="s">
        <v>158</v>
      </c>
      <c r="K193" s="1520" t="s">
        <v>158</v>
      </c>
      <c r="L193" s="1522">
        <v>2.9700000000000001E-2</v>
      </c>
      <c r="M193" s="1520" t="s">
        <v>158</v>
      </c>
      <c r="N193" s="1520" t="s">
        <v>158</v>
      </c>
      <c r="O193" s="1520">
        <v>2.9899999999999999E-2</v>
      </c>
      <c r="P193" s="1520" t="s">
        <v>158</v>
      </c>
      <c r="Q193" s="1520" t="s">
        <v>158</v>
      </c>
      <c r="R193" s="1520">
        <v>2.9600000000000001E-2</v>
      </c>
      <c r="S193" s="1520" t="s">
        <v>158</v>
      </c>
      <c r="T193" s="1520" t="s">
        <v>158</v>
      </c>
      <c r="U193" s="1520">
        <v>3.0599999999999999E-2</v>
      </c>
      <c r="V193" s="1520" t="s">
        <v>158</v>
      </c>
      <c r="W193" s="1520" t="s">
        <v>158</v>
      </c>
      <c r="X193" s="1520">
        <v>3.0499999999999999E-2</v>
      </c>
      <c r="Y193" s="1520" t="s">
        <v>158</v>
      </c>
      <c r="Z193" s="1520" t="s">
        <v>158</v>
      </c>
      <c r="AA193" s="1520">
        <v>3.0499999999999999E-2</v>
      </c>
      <c r="AB193" s="1520" t="s">
        <v>158</v>
      </c>
      <c r="AC193" s="1520" t="s">
        <v>158</v>
      </c>
      <c r="AD193" s="1520">
        <v>3.0700000000000002E-2</v>
      </c>
      <c r="AE193" s="1520" t="s">
        <v>158</v>
      </c>
      <c r="AF193" s="1520" t="s">
        <v>158</v>
      </c>
      <c r="AG193" s="1520">
        <v>3.0099999999999998E-2</v>
      </c>
      <c r="AH193" s="1520" t="s">
        <v>158</v>
      </c>
      <c r="AI193" s="1520" t="s">
        <v>158</v>
      </c>
      <c r="AJ193" s="1520">
        <v>3.0200000000000001E-2</v>
      </c>
      <c r="AK193" s="1520" t="s">
        <v>158</v>
      </c>
      <c r="AL193" s="1520" t="s">
        <v>158</v>
      </c>
      <c r="AM193" s="1520">
        <v>3.0300000000000001E-2</v>
      </c>
      <c r="AN193" s="1520" t="s">
        <v>158</v>
      </c>
      <c r="AO193" s="1520" t="s">
        <v>158</v>
      </c>
      <c r="AP193" s="1520">
        <v>3.0099999999999998E-2</v>
      </c>
      <c r="AQ193" s="1520" t="s">
        <v>158</v>
      </c>
      <c r="AR193" s="1520" t="s">
        <v>158</v>
      </c>
      <c r="AS193" s="1520">
        <v>3.0200000000000001E-2</v>
      </c>
      <c r="AT193" s="1520" t="s">
        <v>158</v>
      </c>
      <c r="AU193" s="1520" t="s">
        <v>158</v>
      </c>
      <c r="AV193" s="1520">
        <v>3.0200000000000001E-2</v>
      </c>
      <c r="AW193" s="1520" t="s">
        <v>158</v>
      </c>
      <c r="AX193" s="1520" t="s">
        <v>158</v>
      </c>
      <c r="AY193" s="1520">
        <v>3.0099999999999998E-2</v>
      </c>
      <c r="AZ193" s="1520" t="s">
        <v>158</v>
      </c>
      <c r="BA193" s="1520" t="s">
        <v>158</v>
      </c>
      <c r="BB193" s="1522">
        <v>2.98E-2</v>
      </c>
      <c r="BC193" s="1522" t="s">
        <v>158</v>
      </c>
      <c r="BD193" s="1522" t="s">
        <v>158</v>
      </c>
      <c r="BE193" s="1164"/>
      <c r="BF193" s="1164"/>
      <c r="BG193" s="1164"/>
    </row>
    <row r="194" spans="3:59" x14ac:dyDescent="0.25">
      <c r="C194" s="1165" t="s">
        <v>1341</v>
      </c>
      <c r="D194" s="1165" t="s">
        <v>1336</v>
      </c>
      <c r="E194" s="1167" t="str">
        <f t="shared" si="3"/>
        <v>CaprinoTOLEDO</v>
      </c>
      <c r="F194" s="1520">
        <v>3.0300000000000001E-2</v>
      </c>
      <c r="G194" s="1521" t="s">
        <v>158</v>
      </c>
      <c r="H194" s="1520" t="s">
        <v>158</v>
      </c>
      <c r="I194" s="1520">
        <v>3.0499999999999999E-2</v>
      </c>
      <c r="J194" s="1520" t="s">
        <v>158</v>
      </c>
      <c r="K194" s="1520" t="s">
        <v>158</v>
      </c>
      <c r="L194" s="1522">
        <v>3.15E-2</v>
      </c>
      <c r="M194" s="1520" t="s">
        <v>158</v>
      </c>
      <c r="N194" s="1520" t="s">
        <v>158</v>
      </c>
      <c r="O194" s="1520">
        <v>3.0800000000000001E-2</v>
      </c>
      <c r="P194" s="1520" t="s">
        <v>158</v>
      </c>
      <c r="Q194" s="1520" t="s">
        <v>158</v>
      </c>
      <c r="R194" s="1520">
        <v>2.98E-2</v>
      </c>
      <c r="S194" s="1520" t="s">
        <v>158</v>
      </c>
      <c r="T194" s="1520" t="s">
        <v>158</v>
      </c>
      <c r="U194" s="1520">
        <v>0.03</v>
      </c>
      <c r="V194" s="1520" t="s">
        <v>158</v>
      </c>
      <c r="W194" s="1520" t="s">
        <v>158</v>
      </c>
      <c r="X194" s="1520">
        <v>2.9499999999999998E-2</v>
      </c>
      <c r="Y194" s="1520" t="s">
        <v>158</v>
      </c>
      <c r="Z194" s="1520" t="s">
        <v>158</v>
      </c>
      <c r="AA194" s="1520">
        <v>2.8899999999999999E-2</v>
      </c>
      <c r="AB194" s="1520" t="s">
        <v>158</v>
      </c>
      <c r="AC194" s="1520" t="s">
        <v>158</v>
      </c>
      <c r="AD194" s="1520">
        <v>2.75E-2</v>
      </c>
      <c r="AE194" s="1520" t="s">
        <v>158</v>
      </c>
      <c r="AF194" s="1520" t="s">
        <v>158</v>
      </c>
      <c r="AG194" s="1520">
        <v>2.7699999999999999E-2</v>
      </c>
      <c r="AH194" s="1520" t="s">
        <v>158</v>
      </c>
      <c r="AI194" s="1520" t="s">
        <v>158</v>
      </c>
      <c r="AJ194" s="1520">
        <v>2.7300000000000001E-2</v>
      </c>
      <c r="AK194" s="1520" t="s">
        <v>158</v>
      </c>
      <c r="AL194" s="1520" t="s">
        <v>158</v>
      </c>
      <c r="AM194" s="1520">
        <v>2.7699999999999999E-2</v>
      </c>
      <c r="AN194" s="1520" t="s">
        <v>158</v>
      </c>
      <c r="AO194" s="1520" t="s">
        <v>158</v>
      </c>
      <c r="AP194" s="1520">
        <v>2.8000000000000001E-2</v>
      </c>
      <c r="AQ194" s="1520" t="s">
        <v>158</v>
      </c>
      <c r="AR194" s="1520" t="s">
        <v>158</v>
      </c>
      <c r="AS194" s="1520">
        <v>2.87E-2</v>
      </c>
      <c r="AT194" s="1520" t="s">
        <v>158</v>
      </c>
      <c r="AU194" s="1520" t="s">
        <v>158</v>
      </c>
      <c r="AV194" s="1520">
        <v>2.8899999999999999E-2</v>
      </c>
      <c r="AW194" s="1520" t="s">
        <v>158</v>
      </c>
      <c r="AX194" s="1520" t="s">
        <v>158</v>
      </c>
      <c r="AY194" s="1520">
        <v>2.8899999999999999E-2</v>
      </c>
      <c r="AZ194" s="1520" t="s">
        <v>158</v>
      </c>
      <c r="BA194" s="1520" t="s">
        <v>158</v>
      </c>
      <c r="BB194" s="1522">
        <v>2.9000000000000001E-2</v>
      </c>
      <c r="BC194" s="1522" t="s">
        <v>158</v>
      </c>
      <c r="BD194" s="1522" t="s">
        <v>158</v>
      </c>
      <c r="BE194" s="1164"/>
      <c r="BF194" s="1164"/>
      <c r="BG194" s="1164"/>
    </row>
    <row r="195" spans="3:59" x14ac:dyDescent="0.25">
      <c r="C195" s="1165" t="s">
        <v>1341</v>
      </c>
      <c r="D195" s="1165" t="s">
        <v>2079</v>
      </c>
      <c r="E195" s="1167" t="str">
        <f t="shared" si="3"/>
        <v>CaprinoVALENCIA/VALÉNCIA</v>
      </c>
      <c r="F195" s="1520">
        <v>2.98E-2</v>
      </c>
      <c r="G195" s="1521" t="s">
        <v>158</v>
      </c>
      <c r="H195" s="1520" t="s">
        <v>158</v>
      </c>
      <c r="I195" s="1520">
        <v>3.0300000000000001E-2</v>
      </c>
      <c r="J195" s="1520" t="s">
        <v>158</v>
      </c>
      <c r="K195" s="1520" t="s">
        <v>158</v>
      </c>
      <c r="L195" s="1522">
        <v>2.9499999999999998E-2</v>
      </c>
      <c r="M195" s="1520" t="s">
        <v>158</v>
      </c>
      <c r="N195" s="1520" t="s">
        <v>158</v>
      </c>
      <c r="O195" s="1520">
        <v>2.9399999999999999E-2</v>
      </c>
      <c r="P195" s="1520" t="s">
        <v>158</v>
      </c>
      <c r="Q195" s="1520" t="s">
        <v>158</v>
      </c>
      <c r="R195" s="1520">
        <v>2.9100000000000001E-2</v>
      </c>
      <c r="S195" s="1520" t="s">
        <v>158</v>
      </c>
      <c r="T195" s="1520" t="s">
        <v>158</v>
      </c>
      <c r="U195" s="1520">
        <v>2.9700000000000001E-2</v>
      </c>
      <c r="V195" s="1520" t="s">
        <v>158</v>
      </c>
      <c r="W195" s="1520" t="s">
        <v>158</v>
      </c>
      <c r="X195" s="1520">
        <v>2.9399999999999999E-2</v>
      </c>
      <c r="Y195" s="1520" t="s">
        <v>158</v>
      </c>
      <c r="Z195" s="1520" t="s">
        <v>158</v>
      </c>
      <c r="AA195" s="1520">
        <v>2.9499999999999998E-2</v>
      </c>
      <c r="AB195" s="1520" t="s">
        <v>158</v>
      </c>
      <c r="AC195" s="1520" t="s">
        <v>158</v>
      </c>
      <c r="AD195" s="1520">
        <v>2.98E-2</v>
      </c>
      <c r="AE195" s="1520" t="s">
        <v>158</v>
      </c>
      <c r="AF195" s="1520" t="s">
        <v>158</v>
      </c>
      <c r="AG195" s="1520">
        <v>2.9499999999999998E-2</v>
      </c>
      <c r="AH195" s="1520" t="s">
        <v>158</v>
      </c>
      <c r="AI195" s="1520" t="s">
        <v>158</v>
      </c>
      <c r="AJ195" s="1520">
        <v>2.9700000000000001E-2</v>
      </c>
      <c r="AK195" s="1520" t="s">
        <v>158</v>
      </c>
      <c r="AL195" s="1520" t="s">
        <v>158</v>
      </c>
      <c r="AM195" s="1520">
        <v>2.9600000000000001E-2</v>
      </c>
      <c r="AN195" s="1520" t="s">
        <v>158</v>
      </c>
      <c r="AO195" s="1520" t="s">
        <v>158</v>
      </c>
      <c r="AP195" s="1520">
        <v>2.8899999999999999E-2</v>
      </c>
      <c r="AQ195" s="1520" t="s">
        <v>158</v>
      </c>
      <c r="AR195" s="1520" t="s">
        <v>158</v>
      </c>
      <c r="AS195" s="1520">
        <v>2.8799999999999999E-2</v>
      </c>
      <c r="AT195" s="1520" t="s">
        <v>158</v>
      </c>
      <c r="AU195" s="1520" t="s">
        <v>158</v>
      </c>
      <c r="AV195" s="1520">
        <v>2.9000000000000001E-2</v>
      </c>
      <c r="AW195" s="1520" t="s">
        <v>158</v>
      </c>
      <c r="AX195" s="1520" t="s">
        <v>158</v>
      </c>
      <c r="AY195" s="1520">
        <v>2.8899999999999999E-2</v>
      </c>
      <c r="AZ195" s="1520" t="s">
        <v>158</v>
      </c>
      <c r="BA195" s="1520" t="s">
        <v>158</v>
      </c>
      <c r="BB195" s="1522">
        <v>2.8899999999999999E-2</v>
      </c>
      <c r="BC195" s="1522" t="s">
        <v>158</v>
      </c>
      <c r="BD195" s="1522" t="s">
        <v>158</v>
      </c>
      <c r="BE195" s="1164"/>
      <c r="BF195" s="1164"/>
      <c r="BG195" s="1164"/>
    </row>
    <row r="196" spans="3:59" x14ac:dyDescent="0.25">
      <c r="C196" s="1165" t="s">
        <v>1341</v>
      </c>
      <c r="D196" s="1165" t="s">
        <v>1337</v>
      </c>
      <c r="E196" s="1167" t="str">
        <f t="shared" si="3"/>
        <v>CaprinoVALLADOLID</v>
      </c>
      <c r="F196" s="1520">
        <v>3.0300000000000001E-2</v>
      </c>
      <c r="G196" s="1521" t="s">
        <v>158</v>
      </c>
      <c r="H196" s="1520" t="s">
        <v>158</v>
      </c>
      <c r="I196" s="1520">
        <v>2.9899999999999999E-2</v>
      </c>
      <c r="J196" s="1520" t="s">
        <v>158</v>
      </c>
      <c r="K196" s="1520" t="s">
        <v>158</v>
      </c>
      <c r="L196" s="1522">
        <v>2.9499999999999998E-2</v>
      </c>
      <c r="M196" s="1520" t="s">
        <v>158</v>
      </c>
      <c r="N196" s="1520" t="s">
        <v>158</v>
      </c>
      <c r="O196" s="1520">
        <v>2.92E-2</v>
      </c>
      <c r="P196" s="1520" t="s">
        <v>158</v>
      </c>
      <c r="Q196" s="1520" t="s">
        <v>158</v>
      </c>
      <c r="R196" s="1520">
        <v>2.93E-2</v>
      </c>
      <c r="S196" s="1520" t="s">
        <v>158</v>
      </c>
      <c r="T196" s="1520" t="s">
        <v>158</v>
      </c>
      <c r="U196" s="1520">
        <v>2.9700000000000001E-2</v>
      </c>
      <c r="V196" s="1520" t="s">
        <v>158</v>
      </c>
      <c r="W196" s="1520" t="s">
        <v>158</v>
      </c>
      <c r="X196" s="1520">
        <v>2.9399999999999999E-2</v>
      </c>
      <c r="Y196" s="1520" t="s">
        <v>158</v>
      </c>
      <c r="Z196" s="1520" t="s">
        <v>158</v>
      </c>
      <c r="AA196" s="1520">
        <v>2.9100000000000001E-2</v>
      </c>
      <c r="AB196" s="1520" t="s">
        <v>158</v>
      </c>
      <c r="AC196" s="1520" t="s">
        <v>158</v>
      </c>
      <c r="AD196" s="1520">
        <v>3.0700000000000002E-2</v>
      </c>
      <c r="AE196" s="1520" t="s">
        <v>158</v>
      </c>
      <c r="AF196" s="1520" t="s">
        <v>158</v>
      </c>
      <c r="AG196" s="1520">
        <v>2.87E-2</v>
      </c>
      <c r="AH196" s="1520" t="s">
        <v>158</v>
      </c>
      <c r="AI196" s="1520" t="s">
        <v>158</v>
      </c>
      <c r="AJ196" s="1520">
        <v>2.8899999999999999E-2</v>
      </c>
      <c r="AK196" s="1520" t="s">
        <v>158</v>
      </c>
      <c r="AL196" s="1520" t="s">
        <v>158</v>
      </c>
      <c r="AM196" s="1520">
        <v>2.8799999999999999E-2</v>
      </c>
      <c r="AN196" s="1520" t="s">
        <v>158</v>
      </c>
      <c r="AO196" s="1520" t="s">
        <v>158</v>
      </c>
      <c r="AP196" s="1520">
        <v>3.0099999999999998E-2</v>
      </c>
      <c r="AQ196" s="1520" t="s">
        <v>158</v>
      </c>
      <c r="AR196" s="1520" t="s">
        <v>158</v>
      </c>
      <c r="AS196" s="1520">
        <v>2.8899999999999999E-2</v>
      </c>
      <c r="AT196" s="1520" t="s">
        <v>158</v>
      </c>
      <c r="AU196" s="1520" t="s">
        <v>158</v>
      </c>
      <c r="AV196" s="1520">
        <v>2.8400000000000002E-2</v>
      </c>
      <c r="AW196" s="1520" t="s">
        <v>158</v>
      </c>
      <c r="AX196" s="1520" t="s">
        <v>158</v>
      </c>
      <c r="AY196" s="1520">
        <v>2.8799999999999999E-2</v>
      </c>
      <c r="AZ196" s="1520" t="s">
        <v>158</v>
      </c>
      <c r="BA196" s="1520" t="s">
        <v>158</v>
      </c>
      <c r="BB196" s="1522">
        <v>2.8500000000000001E-2</v>
      </c>
      <c r="BC196" s="1522" t="s">
        <v>158</v>
      </c>
      <c r="BD196" s="1522" t="s">
        <v>158</v>
      </c>
      <c r="BE196" s="1164"/>
      <c r="BF196" s="1164"/>
      <c r="BG196" s="1164"/>
    </row>
    <row r="197" spans="3:59" x14ac:dyDescent="0.25">
      <c r="C197" s="1165" t="s">
        <v>1341</v>
      </c>
      <c r="D197" s="1165" t="s">
        <v>1338</v>
      </c>
      <c r="E197" s="1167" t="str">
        <f t="shared" si="3"/>
        <v>CaprinoZAMORA</v>
      </c>
      <c r="F197" s="1520">
        <v>2.9100000000000001E-2</v>
      </c>
      <c r="G197" s="1521" t="s">
        <v>158</v>
      </c>
      <c r="H197" s="1520" t="s">
        <v>158</v>
      </c>
      <c r="I197" s="1520">
        <v>2.9499999999999998E-2</v>
      </c>
      <c r="J197" s="1520" t="s">
        <v>158</v>
      </c>
      <c r="K197" s="1520" t="s">
        <v>158</v>
      </c>
      <c r="L197" s="1522">
        <v>2.9000000000000001E-2</v>
      </c>
      <c r="M197" s="1520" t="s">
        <v>158</v>
      </c>
      <c r="N197" s="1520" t="s">
        <v>158</v>
      </c>
      <c r="O197" s="1520">
        <v>2.8500000000000001E-2</v>
      </c>
      <c r="P197" s="1520" t="s">
        <v>158</v>
      </c>
      <c r="Q197" s="1520" t="s">
        <v>158</v>
      </c>
      <c r="R197" s="1520">
        <v>2.8500000000000001E-2</v>
      </c>
      <c r="S197" s="1520" t="s">
        <v>158</v>
      </c>
      <c r="T197" s="1520" t="s">
        <v>158</v>
      </c>
      <c r="U197" s="1520">
        <v>2.8899999999999999E-2</v>
      </c>
      <c r="V197" s="1520" t="s">
        <v>158</v>
      </c>
      <c r="W197" s="1520" t="s">
        <v>158</v>
      </c>
      <c r="X197" s="1520">
        <v>2.92E-2</v>
      </c>
      <c r="Y197" s="1520" t="s">
        <v>158</v>
      </c>
      <c r="Z197" s="1520" t="s">
        <v>158</v>
      </c>
      <c r="AA197" s="1520">
        <v>2.9000000000000001E-2</v>
      </c>
      <c r="AB197" s="1520" t="s">
        <v>158</v>
      </c>
      <c r="AC197" s="1520" t="s">
        <v>158</v>
      </c>
      <c r="AD197" s="1520">
        <v>3.0200000000000001E-2</v>
      </c>
      <c r="AE197" s="1520" t="s">
        <v>158</v>
      </c>
      <c r="AF197" s="1520" t="s">
        <v>158</v>
      </c>
      <c r="AG197" s="1520">
        <v>2.81E-2</v>
      </c>
      <c r="AH197" s="1520" t="s">
        <v>158</v>
      </c>
      <c r="AI197" s="1520" t="s">
        <v>158</v>
      </c>
      <c r="AJ197" s="1520">
        <v>2.8199999999999999E-2</v>
      </c>
      <c r="AK197" s="1520" t="s">
        <v>158</v>
      </c>
      <c r="AL197" s="1520" t="s">
        <v>158</v>
      </c>
      <c r="AM197" s="1520">
        <v>2.81E-2</v>
      </c>
      <c r="AN197" s="1520" t="s">
        <v>158</v>
      </c>
      <c r="AO197" s="1520" t="s">
        <v>158</v>
      </c>
      <c r="AP197" s="1520">
        <v>2.7799999999999998E-2</v>
      </c>
      <c r="AQ197" s="1520" t="s">
        <v>158</v>
      </c>
      <c r="AR197" s="1520" t="s">
        <v>158</v>
      </c>
      <c r="AS197" s="1520">
        <v>2.7799999999999998E-2</v>
      </c>
      <c r="AT197" s="1520" t="s">
        <v>158</v>
      </c>
      <c r="AU197" s="1520" t="s">
        <v>158</v>
      </c>
      <c r="AV197" s="1520">
        <v>2.8000000000000001E-2</v>
      </c>
      <c r="AW197" s="1520" t="s">
        <v>158</v>
      </c>
      <c r="AX197" s="1520" t="s">
        <v>158</v>
      </c>
      <c r="AY197" s="1520">
        <v>2.7799999999999998E-2</v>
      </c>
      <c r="AZ197" s="1520" t="s">
        <v>158</v>
      </c>
      <c r="BA197" s="1520" t="s">
        <v>158</v>
      </c>
      <c r="BB197" s="1522">
        <v>2.7799999999999998E-2</v>
      </c>
      <c r="BC197" s="1522" t="s">
        <v>158</v>
      </c>
      <c r="BD197" s="1522" t="s">
        <v>158</v>
      </c>
      <c r="BE197" s="1164"/>
      <c r="BF197" s="1164"/>
      <c r="BG197" s="1164"/>
    </row>
    <row r="198" spans="3:59" x14ac:dyDescent="0.25">
      <c r="C198" s="1165" t="s">
        <v>1341</v>
      </c>
      <c r="D198" s="1165" t="s">
        <v>1339</v>
      </c>
      <c r="E198" s="1167" t="str">
        <f t="shared" si="3"/>
        <v>CaprinoZARAGOZA</v>
      </c>
      <c r="F198" s="1520">
        <v>2.4799999999999999E-2</v>
      </c>
      <c r="G198" s="1521" t="s">
        <v>158</v>
      </c>
      <c r="H198" s="1520" t="s">
        <v>158</v>
      </c>
      <c r="I198" s="1520">
        <v>2.53E-2</v>
      </c>
      <c r="J198" s="1520" t="s">
        <v>158</v>
      </c>
      <c r="K198" s="1520" t="s">
        <v>158</v>
      </c>
      <c r="L198" s="1522">
        <v>2.3699999999999999E-2</v>
      </c>
      <c r="M198" s="1520" t="s">
        <v>158</v>
      </c>
      <c r="N198" s="1520" t="s">
        <v>158</v>
      </c>
      <c r="O198" s="1520">
        <v>2.3800000000000002E-2</v>
      </c>
      <c r="P198" s="1520" t="s">
        <v>158</v>
      </c>
      <c r="Q198" s="1520" t="s">
        <v>158</v>
      </c>
      <c r="R198" s="1520">
        <v>2.5499999999999998E-2</v>
      </c>
      <c r="S198" s="1520" t="s">
        <v>158</v>
      </c>
      <c r="T198" s="1520" t="s">
        <v>158</v>
      </c>
      <c r="U198" s="1520">
        <v>2.6100000000000002E-2</v>
      </c>
      <c r="V198" s="1520" t="s">
        <v>158</v>
      </c>
      <c r="W198" s="1520" t="s">
        <v>158</v>
      </c>
      <c r="X198" s="1520">
        <v>2.64E-2</v>
      </c>
      <c r="Y198" s="1520" t="s">
        <v>158</v>
      </c>
      <c r="Z198" s="1520" t="s">
        <v>158</v>
      </c>
      <c r="AA198" s="1520">
        <v>2.5999999999999999E-2</v>
      </c>
      <c r="AB198" s="1520" t="s">
        <v>158</v>
      </c>
      <c r="AC198" s="1520" t="s">
        <v>158</v>
      </c>
      <c r="AD198" s="1520">
        <v>2.5999999999999999E-2</v>
      </c>
      <c r="AE198" s="1520" t="s">
        <v>158</v>
      </c>
      <c r="AF198" s="1520" t="s">
        <v>158</v>
      </c>
      <c r="AG198" s="1520">
        <v>2.5499999999999998E-2</v>
      </c>
      <c r="AH198" s="1520" t="s">
        <v>158</v>
      </c>
      <c r="AI198" s="1520" t="s">
        <v>158</v>
      </c>
      <c r="AJ198" s="1520">
        <v>2.5700000000000001E-2</v>
      </c>
      <c r="AK198" s="1520" t="s">
        <v>158</v>
      </c>
      <c r="AL198" s="1520" t="s">
        <v>158</v>
      </c>
      <c r="AM198" s="1520">
        <v>2.5399999999999999E-2</v>
      </c>
      <c r="AN198" s="1520" t="s">
        <v>158</v>
      </c>
      <c r="AO198" s="1520" t="s">
        <v>158</v>
      </c>
      <c r="AP198" s="1520">
        <v>2.53E-2</v>
      </c>
      <c r="AQ198" s="1520" t="s">
        <v>158</v>
      </c>
      <c r="AR198" s="1520" t="s">
        <v>158</v>
      </c>
      <c r="AS198" s="1520">
        <v>2.5399999999999999E-2</v>
      </c>
      <c r="AT198" s="1520" t="s">
        <v>158</v>
      </c>
      <c r="AU198" s="1520" t="s">
        <v>158</v>
      </c>
      <c r="AV198" s="1520">
        <v>2.5100000000000001E-2</v>
      </c>
      <c r="AW198" s="1520" t="s">
        <v>158</v>
      </c>
      <c r="AX198" s="1520" t="s">
        <v>158</v>
      </c>
      <c r="AY198" s="1520">
        <v>2.5100000000000001E-2</v>
      </c>
      <c r="AZ198" s="1520" t="s">
        <v>158</v>
      </c>
      <c r="BA198" s="1520" t="s">
        <v>158</v>
      </c>
      <c r="BB198" s="1522">
        <v>2.4400000000000002E-2</v>
      </c>
      <c r="BC198" s="1522" t="s">
        <v>158</v>
      </c>
      <c r="BD198" s="1522" t="s">
        <v>158</v>
      </c>
      <c r="BE198" s="1164"/>
      <c r="BF198" s="1164"/>
      <c r="BG198" s="1164"/>
    </row>
    <row r="199" spans="3:59" x14ac:dyDescent="0.25">
      <c r="C199" s="1165" t="s">
        <v>1341</v>
      </c>
      <c r="D199" s="1165" t="s">
        <v>1340</v>
      </c>
      <c r="E199" s="1167" t="str">
        <f t="shared" si="3"/>
        <v>CaprinoCEUTA Y MELILLA</v>
      </c>
      <c r="F199" s="1520">
        <v>3.0200000000000001E-2</v>
      </c>
      <c r="G199" s="1521" t="s">
        <v>158</v>
      </c>
      <c r="H199" s="1520" t="s">
        <v>158</v>
      </c>
      <c r="I199" s="1520">
        <v>3.0200000000000001E-2</v>
      </c>
      <c r="J199" s="1520" t="s">
        <v>158</v>
      </c>
      <c r="K199" s="1520" t="s">
        <v>158</v>
      </c>
      <c r="L199" s="1522">
        <v>2.9899999999999999E-2</v>
      </c>
      <c r="M199" s="1520" t="s">
        <v>158</v>
      </c>
      <c r="N199" s="1520" t="s">
        <v>158</v>
      </c>
      <c r="O199" s="1520">
        <v>2.98E-2</v>
      </c>
      <c r="P199" s="1520" t="s">
        <v>158</v>
      </c>
      <c r="Q199" s="1520" t="s">
        <v>158</v>
      </c>
      <c r="R199" s="1520">
        <v>2.9600000000000001E-2</v>
      </c>
      <c r="S199" s="1520" t="s">
        <v>158</v>
      </c>
      <c r="T199" s="1520" t="s">
        <v>158</v>
      </c>
      <c r="U199" s="1520">
        <v>2.9499999999999998E-2</v>
      </c>
      <c r="V199" s="1520" t="s">
        <v>158</v>
      </c>
      <c r="W199" s="1520" t="s">
        <v>158</v>
      </c>
      <c r="X199" s="1520">
        <v>0.03</v>
      </c>
      <c r="Y199" s="1520" t="s">
        <v>158</v>
      </c>
      <c r="Z199" s="1520" t="s">
        <v>158</v>
      </c>
      <c r="AA199" s="1520">
        <v>2.98E-2</v>
      </c>
      <c r="AB199" s="1520" t="s">
        <v>158</v>
      </c>
      <c r="AC199" s="1520" t="s">
        <v>158</v>
      </c>
      <c r="AD199" s="1520">
        <v>2.9899999999999999E-2</v>
      </c>
      <c r="AE199" s="1520" t="s">
        <v>158</v>
      </c>
      <c r="AF199" s="1520" t="s">
        <v>158</v>
      </c>
      <c r="AG199" s="1520">
        <v>3.0099999999999998E-2</v>
      </c>
      <c r="AH199" s="1520" t="s">
        <v>158</v>
      </c>
      <c r="AI199" s="1520" t="s">
        <v>158</v>
      </c>
      <c r="AJ199" s="1520">
        <v>2.9899999999999999E-2</v>
      </c>
      <c r="AK199" s="1520" t="s">
        <v>158</v>
      </c>
      <c r="AL199" s="1520" t="s">
        <v>158</v>
      </c>
      <c r="AM199" s="1520">
        <v>2.9700000000000001E-2</v>
      </c>
      <c r="AN199" s="1520" t="s">
        <v>158</v>
      </c>
      <c r="AO199" s="1520" t="s">
        <v>158</v>
      </c>
      <c r="AP199" s="1520">
        <v>0.03</v>
      </c>
      <c r="AQ199" s="1520" t="s">
        <v>158</v>
      </c>
      <c r="AR199" s="1520" t="s">
        <v>158</v>
      </c>
      <c r="AS199" s="1520">
        <v>3.0099999999999998E-2</v>
      </c>
      <c r="AT199" s="1520" t="s">
        <v>158</v>
      </c>
      <c r="AU199" s="1520" t="s">
        <v>158</v>
      </c>
      <c r="AV199" s="1520">
        <v>3.0099999999999998E-2</v>
      </c>
      <c r="AW199" s="1520" t="s">
        <v>158</v>
      </c>
      <c r="AX199" s="1520" t="s">
        <v>158</v>
      </c>
      <c r="AY199" s="1520">
        <v>0.03</v>
      </c>
      <c r="AZ199" s="1520" t="s">
        <v>158</v>
      </c>
      <c r="BA199" s="1520" t="s">
        <v>158</v>
      </c>
      <c r="BB199" s="1522">
        <v>2.9899999999999999E-2</v>
      </c>
      <c r="BC199" s="1522" t="s">
        <v>158</v>
      </c>
      <c r="BD199" s="1522" t="s">
        <v>158</v>
      </c>
      <c r="BE199" s="1164"/>
      <c r="BF199" s="1164"/>
      <c r="BG199" s="1164"/>
    </row>
    <row r="200" spans="3:59" x14ac:dyDescent="0.25">
      <c r="C200" s="1165" t="s">
        <v>1342</v>
      </c>
      <c r="D200" s="1165" t="s">
        <v>1291</v>
      </c>
      <c r="E200" s="1167" t="str">
        <f t="shared" si="3"/>
        <v>EquinoALBACETE</v>
      </c>
      <c r="F200" s="1520">
        <v>2.0299999999999999E-2</v>
      </c>
      <c r="G200" s="1521" t="s">
        <v>158</v>
      </c>
      <c r="H200" s="1520" t="s">
        <v>158</v>
      </c>
      <c r="I200" s="1520">
        <v>2.0400000000000001E-2</v>
      </c>
      <c r="J200" s="1520" t="s">
        <v>158</v>
      </c>
      <c r="K200" s="1520" t="s">
        <v>158</v>
      </c>
      <c r="L200" s="1522">
        <v>2.0299999999999999E-2</v>
      </c>
      <c r="M200" s="1520" t="s">
        <v>158</v>
      </c>
      <c r="N200" s="1520" t="s">
        <v>158</v>
      </c>
      <c r="O200" s="1520">
        <v>2.0400000000000001E-2</v>
      </c>
      <c r="P200" s="1520" t="s">
        <v>158</v>
      </c>
      <c r="Q200" s="1520" t="s">
        <v>158</v>
      </c>
      <c r="R200" s="1520">
        <v>2.0199999999999999E-2</v>
      </c>
      <c r="S200" s="1520" t="s">
        <v>158</v>
      </c>
      <c r="T200" s="1520" t="s">
        <v>158</v>
      </c>
      <c r="U200" s="1520">
        <v>2.0299999999999999E-2</v>
      </c>
      <c r="V200" s="1520" t="s">
        <v>158</v>
      </c>
      <c r="W200" s="1520" t="s">
        <v>158</v>
      </c>
      <c r="X200" s="1520">
        <v>2.0199999999999999E-2</v>
      </c>
      <c r="Y200" s="1520" t="s">
        <v>158</v>
      </c>
      <c r="Z200" s="1520" t="s">
        <v>158</v>
      </c>
      <c r="AA200" s="1520">
        <v>2.01E-2</v>
      </c>
      <c r="AB200" s="1520" t="s">
        <v>158</v>
      </c>
      <c r="AC200" s="1520" t="s">
        <v>158</v>
      </c>
      <c r="AD200" s="1520">
        <v>0.02</v>
      </c>
      <c r="AE200" s="1520" t="s">
        <v>158</v>
      </c>
      <c r="AF200" s="1520" t="s">
        <v>158</v>
      </c>
      <c r="AG200" s="1520">
        <v>1.9800000000000002E-2</v>
      </c>
      <c r="AH200" s="1520" t="s">
        <v>158</v>
      </c>
      <c r="AI200" s="1520" t="s">
        <v>158</v>
      </c>
      <c r="AJ200" s="1520">
        <v>1.9800000000000002E-2</v>
      </c>
      <c r="AK200" s="1520" t="s">
        <v>158</v>
      </c>
      <c r="AL200" s="1520" t="s">
        <v>158</v>
      </c>
      <c r="AM200" s="1520">
        <v>1.9900000000000001E-2</v>
      </c>
      <c r="AN200" s="1520" t="s">
        <v>158</v>
      </c>
      <c r="AO200" s="1520" t="s">
        <v>158</v>
      </c>
      <c r="AP200" s="1520">
        <v>1.9900000000000001E-2</v>
      </c>
      <c r="AQ200" s="1520" t="s">
        <v>158</v>
      </c>
      <c r="AR200" s="1520" t="s">
        <v>158</v>
      </c>
      <c r="AS200" s="1520">
        <v>1.9800000000000002E-2</v>
      </c>
      <c r="AT200" s="1520" t="s">
        <v>158</v>
      </c>
      <c r="AU200" s="1520" t="s">
        <v>158</v>
      </c>
      <c r="AV200" s="1520">
        <v>1.9900000000000001E-2</v>
      </c>
      <c r="AW200" s="1520" t="s">
        <v>158</v>
      </c>
      <c r="AX200" s="1520" t="s">
        <v>158</v>
      </c>
      <c r="AY200" s="1520">
        <v>1.9900000000000001E-2</v>
      </c>
      <c r="AZ200" s="1520" t="s">
        <v>158</v>
      </c>
      <c r="BA200" s="1520" t="s">
        <v>158</v>
      </c>
      <c r="BB200" s="1522">
        <v>1.9900000000000001E-2</v>
      </c>
      <c r="BC200" s="1522" t="s">
        <v>158</v>
      </c>
      <c r="BD200" s="1522" t="s">
        <v>158</v>
      </c>
      <c r="BE200" s="1164"/>
      <c r="BF200" s="1164"/>
      <c r="BG200" s="1164"/>
    </row>
    <row r="201" spans="3:59" x14ac:dyDescent="0.25">
      <c r="C201" s="1165" t="s">
        <v>1342</v>
      </c>
      <c r="D201" s="1165" t="s">
        <v>1292</v>
      </c>
      <c r="E201" s="1167" t="str">
        <f t="shared" si="3"/>
        <v>EquinoALICANTE/ALACANT</v>
      </c>
      <c r="F201" s="1520">
        <v>2.23E-2</v>
      </c>
      <c r="G201" s="1521" t="s">
        <v>158</v>
      </c>
      <c r="H201" s="1520" t="s">
        <v>158</v>
      </c>
      <c r="I201" s="1520">
        <v>2.2200000000000001E-2</v>
      </c>
      <c r="J201" s="1520" t="s">
        <v>158</v>
      </c>
      <c r="K201" s="1520" t="s">
        <v>158</v>
      </c>
      <c r="L201" s="1522">
        <v>2.2100000000000002E-2</v>
      </c>
      <c r="M201" s="1520" t="s">
        <v>158</v>
      </c>
      <c r="N201" s="1520" t="s">
        <v>158</v>
      </c>
      <c r="O201" s="1520">
        <v>2.1899999999999999E-2</v>
      </c>
      <c r="P201" s="1520" t="s">
        <v>158</v>
      </c>
      <c r="Q201" s="1520" t="s">
        <v>158</v>
      </c>
      <c r="R201" s="1520">
        <v>2.1299999999999999E-2</v>
      </c>
      <c r="S201" s="1520" t="s">
        <v>158</v>
      </c>
      <c r="T201" s="1520" t="s">
        <v>158</v>
      </c>
      <c r="U201" s="1520">
        <v>2.0799999999999999E-2</v>
      </c>
      <c r="V201" s="1520" t="s">
        <v>158</v>
      </c>
      <c r="W201" s="1520" t="s">
        <v>158</v>
      </c>
      <c r="X201" s="1520">
        <v>2.0199999999999999E-2</v>
      </c>
      <c r="Y201" s="1520" t="s">
        <v>158</v>
      </c>
      <c r="Z201" s="1520" t="s">
        <v>158</v>
      </c>
      <c r="AA201" s="1520">
        <v>2.0199999999999999E-2</v>
      </c>
      <c r="AB201" s="1520" t="s">
        <v>158</v>
      </c>
      <c r="AC201" s="1520" t="s">
        <v>158</v>
      </c>
      <c r="AD201" s="1520">
        <v>2.0299999999999999E-2</v>
      </c>
      <c r="AE201" s="1520" t="s">
        <v>158</v>
      </c>
      <c r="AF201" s="1520" t="s">
        <v>158</v>
      </c>
      <c r="AG201" s="1520">
        <v>2.0199999999999999E-2</v>
      </c>
      <c r="AH201" s="1520" t="s">
        <v>158</v>
      </c>
      <c r="AI201" s="1520" t="s">
        <v>158</v>
      </c>
      <c r="AJ201" s="1520">
        <v>2.01E-2</v>
      </c>
      <c r="AK201" s="1520" t="s">
        <v>158</v>
      </c>
      <c r="AL201" s="1520" t="s">
        <v>158</v>
      </c>
      <c r="AM201" s="1520">
        <v>0.02</v>
      </c>
      <c r="AN201" s="1520" t="s">
        <v>158</v>
      </c>
      <c r="AO201" s="1520" t="s">
        <v>158</v>
      </c>
      <c r="AP201" s="1520">
        <v>0.02</v>
      </c>
      <c r="AQ201" s="1520" t="s">
        <v>158</v>
      </c>
      <c r="AR201" s="1520" t="s">
        <v>158</v>
      </c>
      <c r="AS201" s="1520">
        <v>1.9900000000000001E-2</v>
      </c>
      <c r="AT201" s="1520" t="s">
        <v>158</v>
      </c>
      <c r="AU201" s="1520" t="s">
        <v>158</v>
      </c>
      <c r="AV201" s="1520">
        <v>1.9900000000000001E-2</v>
      </c>
      <c r="AW201" s="1520" t="s">
        <v>158</v>
      </c>
      <c r="AX201" s="1520" t="s">
        <v>158</v>
      </c>
      <c r="AY201" s="1520">
        <v>1.9900000000000001E-2</v>
      </c>
      <c r="AZ201" s="1520" t="s">
        <v>158</v>
      </c>
      <c r="BA201" s="1520" t="s">
        <v>158</v>
      </c>
      <c r="BB201" s="1522">
        <v>1.9900000000000001E-2</v>
      </c>
      <c r="BC201" s="1522" t="s">
        <v>158</v>
      </c>
      <c r="BD201" s="1522" t="s">
        <v>158</v>
      </c>
      <c r="BE201" s="1164"/>
      <c r="BF201" s="1164"/>
      <c r="BG201" s="1164"/>
    </row>
    <row r="202" spans="3:59" x14ac:dyDescent="0.25">
      <c r="C202" s="1165" t="s">
        <v>1342</v>
      </c>
      <c r="D202" s="1165" t="s">
        <v>1293</v>
      </c>
      <c r="E202" s="1167" t="str">
        <f t="shared" si="3"/>
        <v>EquinoALMERÍA</v>
      </c>
      <c r="F202" s="1520">
        <v>2.06E-2</v>
      </c>
      <c r="G202" s="1521" t="s">
        <v>158</v>
      </c>
      <c r="H202" s="1520" t="s">
        <v>158</v>
      </c>
      <c r="I202" s="1520">
        <v>2.0400000000000001E-2</v>
      </c>
      <c r="J202" s="1520" t="s">
        <v>158</v>
      </c>
      <c r="K202" s="1520" t="s">
        <v>158</v>
      </c>
      <c r="L202" s="1522">
        <v>2.0400000000000001E-2</v>
      </c>
      <c r="M202" s="1520" t="s">
        <v>158</v>
      </c>
      <c r="N202" s="1520" t="s">
        <v>158</v>
      </c>
      <c r="O202" s="1520">
        <v>2.0400000000000001E-2</v>
      </c>
      <c r="P202" s="1520" t="s">
        <v>158</v>
      </c>
      <c r="Q202" s="1520" t="s">
        <v>158</v>
      </c>
      <c r="R202" s="1520">
        <v>2.0400000000000001E-2</v>
      </c>
      <c r="S202" s="1520" t="s">
        <v>158</v>
      </c>
      <c r="T202" s="1520" t="s">
        <v>158</v>
      </c>
      <c r="U202" s="1520">
        <v>2.0299999999999999E-2</v>
      </c>
      <c r="V202" s="1520" t="s">
        <v>158</v>
      </c>
      <c r="W202" s="1520" t="s">
        <v>158</v>
      </c>
      <c r="X202" s="1520">
        <v>2.0199999999999999E-2</v>
      </c>
      <c r="Y202" s="1520" t="s">
        <v>158</v>
      </c>
      <c r="Z202" s="1520" t="s">
        <v>158</v>
      </c>
      <c r="AA202" s="1520">
        <v>2.01E-2</v>
      </c>
      <c r="AB202" s="1520" t="s">
        <v>158</v>
      </c>
      <c r="AC202" s="1520" t="s">
        <v>158</v>
      </c>
      <c r="AD202" s="1520">
        <v>2.01E-2</v>
      </c>
      <c r="AE202" s="1520" t="s">
        <v>158</v>
      </c>
      <c r="AF202" s="1520" t="s">
        <v>158</v>
      </c>
      <c r="AG202" s="1520">
        <v>1.9900000000000001E-2</v>
      </c>
      <c r="AH202" s="1520" t="s">
        <v>158</v>
      </c>
      <c r="AI202" s="1520" t="s">
        <v>158</v>
      </c>
      <c r="AJ202" s="1520">
        <v>2.01E-2</v>
      </c>
      <c r="AK202" s="1520" t="s">
        <v>158</v>
      </c>
      <c r="AL202" s="1520" t="s">
        <v>158</v>
      </c>
      <c r="AM202" s="1520">
        <v>1.9900000000000001E-2</v>
      </c>
      <c r="AN202" s="1520" t="s">
        <v>158</v>
      </c>
      <c r="AO202" s="1520" t="s">
        <v>158</v>
      </c>
      <c r="AP202" s="1520">
        <v>0.02</v>
      </c>
      <c r="AQ202" s="1520" t="s">
        <v>158</v>
      </c>
      <c r="AR202" s="1520" t="s">
        <v>158</v>
      </c>
      <c r="AS202" s="1520">
        <v>0.02</v>
      </c>
      <c r="AT202" s="1520" t="s">
        <v>158</v>
      </c>
      <c r="AU202" s="1520" t="s">
        <v>158</v>
      </c>
      <c r="AV202" s="1520">
        <v>0.02</v>
      </c>
      <c r="AW202" s="1520" t="s">
        <v>158</v>
      </c>
      <c r="AX202" s="1520" t="s">
        <v>158</v>
      </c>
      <c r="AY202" s="1520">
        <v>1.9900000000000001E-2</v>
      </c>
      <c r="AZ202" s="1520" t="s">
        <v>158</v>
      </c>
      <c r="BA202" s="1520" t="s">
        <v>158</v>
      </c>
      <c r="BB202" s="1522">
        <v>0.02</v>
      </c>
      <c r="BC202" s="1522" t="s">
        <v>158</v>
      </c>
      <c r="BD202" s="1522" t="s">
        <v>158</v>
      </c>
      <c r="BE202" s="1164"/>
      <c r="BF202" s="1164"/>
      <c r="BG202" s="1164"/>
    </row>
    <row r="203" spans="3:59" x14ac:dyDescent="0.25">
      <c r="C203" s="1165" t="s">
        <v>1342</v>
      </c>
      <c r="D203" s="1165" t="s">
        <v>1294</v>
      </c>
      <c r="E203" s="1167" t="str">
        <f t="shared" si="3"/>
        <v>EquinoARABA/ÁLAVA</v>
      </c>
      <c r="F203" s="1520">
        <v>2.01E-2</v>
      </c>
      <c r="G203" s="1521" t="s">
        <v>158</v>
      </c>
      <c r="H203" s="1520" t="s">
        <v>158</v>
      </c>
      <c r="I203" s="1520">
        <v>2.01E-2</v>
      </c>
      <c r="J203" s="1520" t="s">
        <v>158</v>
      </c>
      <c r="K203" s="1520" t="s">
        <v>158</v>
      </c>
      <c r="L203" s="1522">
        <v>2.0199999999999999E-2</v>
      </c>
      <c r="M203" s="1520" t="s">
        <v>158</v>
      </c>
      <c r="N203" s="1520" t="s">
        <v>158</v>
      </c>
      <c r="O203" s="1520">
        <v>1.9900000000000001E-2</v>
      </c>
      <c r="P203" s="1520" t="s">
        <v>158</v>
      </c>
      <c r="Q203" s="1520" t="s">
        <v>158</v>
      </c>
      <c r="R203" s="1520">
        <v>1.9099999999999999E-2</v>
      </c>
      <c r="S203" s="1520" t="s">
        <v>158</v>
      </c>
      <c r="T203" s="1520" t="s">
        <v>158</v>
      </c>
      <c r="U203" s="1520">
        <v>1.8800000000000001E-2</v>
      </c>
      <c r="V203" s="1520" t="s">
        <v>158</v>
      </c>
      <c r="W203" s="1520" t="s">
        <v>158</v>
      </c>
      <c r="X203" s="1520">
        <v>2.0899999999999998E-2</v>
      </c>
      <c r="Y203" s="1520" t="s">
        <v>158</v>
      </c>
      <c r="Z203" s="1520" t="s">
        <v>158</v>
      </c>
      <c r="AA203" s="1520">
        <v>2.0799999999999999E-2</v>
      </c>
      <c r="AB203" s="1520" t="s">
        <v>158</v>
      </c>
      <c r="AC203" s="1520" t="s">
        <v>158</v>
      </c>
      <c r="AD203" s="1520">
        <v>1.9199999999999998E-2</v>
      </c>
      <c r="AE203" s="1520" t="s">
        <v>158</v>
      </c>
      <c r="AF203" s="1520" t="s">
        <v>158</v>
      </c>
      <c r="AG203" s="1520">
        <v>2.01E-2</v>
      </c>
      <c r="AH203" s="1520" t="s">
        <v>158</v>
      </c>
      <c r="AI203" s="1520" t="s">
        <v>158</v>
      </c>
      <c r="AJ203" s="1520">
        <v>2.18E-2</v>
      </c>
      <c r="AK203" s="1520" t="s">
        <v>158</v>
      </c>
      <c r="AL203" s="1520" t="s">
        <v>158</v>
      </c>
      <c r="AM203" s="1520">
        <v>2.0899999999999998E-2</v>
      </c>
      <c r="AN203" s="1520" t="s">
        <v>158</v>
      </c>
      <c r="AO203" s="1520" t="s">
        <v>158</v>
      </c>
      <c r="AP203" s="1520">
        <v>2.0400000000000001E-2</v>
      </c>
      <c r="AQ203" s="1520" t="s">
        <v>158</v>
      </c>
      <c r="AR203" s="1520" t="s">
        <v>158</v>
      </c>
      <c r="AS203" s="1520">
        <v>2.0299999999999999E-2</v>
      </c>
      <c r="AT203" s="1520" t="s">
        <v>158</v>
      </c>
      <c r="AU203" s="1520" t="s">
        <v>158</v>
      </c>
      <c r="AV203" s="1520">
        <v>1.9900000000000001E-2</v>
      </c>
      <c r="AW203" s="1520" t="s">
        <v>158</v>
      </c>
      <c r="AX203" s="1520" t="s">
        <v>158</v>
      </c>
      <c r="AY203" s="1520">
        <v>1.9300000000000001E-2</v>
      </c>
      <c r="AZ203" s="1520" t="s">
        <v>158</v>
      </c>
      <c r="BA203" s="1520" t="s">
        <v>158</v>
      </c>
      <c r="BB203" s="1522">
        <v>1.9599999999999999E-2</v>
      </c>
      <c r="BC203" s="1522" t="s">
        <v>158</v>
      </c>
      <c r="BD203" s="1522" t="s">
        <v>158</v>
      </c>
      <c r="BE203" s="1164"/>
      <c r="BF203" s="1164"/>
      <c r="BG203" s="1164"/>
    </row>
    <row r="204" spans="3:59" x14ac:dyDescent="0.25">
      <c r="C204" s="1165" t="s">
        <v>1342</v>
      </c>
      <c r="D204" s="1165" t="s">
        <v>1295</v>
      </c>
      <c r="E204" s="1167" t="str">
        <f t="shared" si="3"/>
        <v>EquinoASTURIAS</v>
      </c>
      <c r="F204" s="1520">
        <v>2.1000000000000001E-2</v>
      </c>
      <c r="G204" s="1521" t="s">
        <v>158</v>
      </c>
      <c r="H204" s="1520" t="s">
        <v>158</v>
      </c>
      <c r="I204" s="1520">
        <v>2.06E-2</v>
      </c>
      <c r="J204" s="1520" t="s">
        <v>158</v>
      </c>
      <c r="K204" s="1520" t="s">
        <v>158</v>
      </c>
      <c r="L204" s="1522">
        <v>2.07E-2</v>
      </c>
      <c r="M204" s="1520" t="s">
        <v>158</v>
      </c>
      <c r="N204" s="1520" t="s">
        <v>158</v>
      </c>
      <c r="O204" s="1520">
        <v>2.0799999999999999E-2</v>
      </c>
      <c r="P204" s="1520" t="s">
        <v>158</v>
      </c>
      <c r="Q204" s="1520" t="s">
        <v>158</v>
      </c>
      <c r="R204" s="1520">
        <v>2.0799999999999999E-2</v>
      </c>
      <c r="S204" s="1520" t="s">
        <v>158</v>
      </c>
      <c r="T204" s="1520" t="s">
        <v>158</v>
      </c>
      <c r="U204" s="1520">
        <v>2.0799999999999999E-2</v>
      </c>
      <c r="V204" s="1520" t="s">
        <v>158</v>
      </c>
      <c r="W204" s="1520" t="s">
        <v>158</v>
      </c>
      <c r="X204" s="1520">
        <v>2.0500000000000001E-2</v>
      </c>
      <c r="Y204" s="1520" t="s">
        <v>158</v>
      </c>
      <c r="Z204" s="1520" t="s">
        <v>158</v>
      </c>
      <c r="AA204" s="1520">
        <v>1.9900000000000001E-2</v>
      </c>
      <c r="AB204" s="1520" t="s">
        <v>158</v>
      </c>
      <c r="AC204" s="1520" t="s">
        <v>158</v>
      </c>
      <c r="AD204" s="1520">
        <v>2.0500000000000001E-2</v>
      </c>
      <c r="AE204" s="1520" t="s">
        <v>158</v>
      </c>
      <c r="AF204" s="1520" t="s">
        <v>158</v>
      </c>
      <c r="AG204" s="1520">
        <v>2.0500000000000001E-2</v>
      </c>
      <c r="AH204" s="1520" t="s">
        <v>158</v>
      </c>
      <c r="AI204" s="1520" t="s">
        <v>158</v>
      </c>
      <c r="AJ204" s="1520">
        <v>2.0500000000000001E-2</v>
      </c>
      <c r="AK204" s="1520" t="s">
        <v>158</v>
      </c>
      <c r="AL204" s="1520" t="s">
        <v>158</v>
      </c>
      <c r="AM204" s="1520">
        <v>2.0500000000000001E-2</v>
      </c>
      <c r="AN204" s="1520" t="s">
        <v>158</v>
      </c>
      <c r="AO204" s="1520" t="s">
        <v>158</v>
      </c>
      <c r="AP204" s="1520">
        <v>2.0400000000000001E-2</v>
      </c>
      <c r="AQ204" s="1520" t="s">
        <v>158</v>
      </c>
      <c r="AR204" s="1520" t="s">
        <v>158</v>
      </c>
      <c r="AS204" s="1520">
        <v>2.0400000000000001E-2</v>
      </c>
      <c r="AT204" s="1520" t="s">
        <v>158</v>
      </c>
      <c r="AU204" s="1520" t="s">
        <v>158</v>
      </c>
      <c r="AV204" s="1520">
        <v>2.0500000000000001E-2</v>
      </c>
      <c r="AW204" s="1520" t="s">
        <v>158</v>
      </c>
      <c r="AX204" s="1520" t="s">
        <v>158</v>
      </c>
      <c r="AY204" s="1520">
        <v>2.06E-2</v>
      </c>
      <c r="AZ204" s="1520" t="s">
        <v>158</v>
      </c>
      <c r="BA204" s="1520" t="s">
        <v>158</v>
      </c>
      <c r="BB204" s="1522">
        <v>2.06E-2</v>
      </c>
      <c r="BC204" s="1522" t="s">
        <v>158</v>
      </c>
      <c r="BD204" s="1522" t="s">
        <v>158</v>
      </c>
      <c r="BE204" s="1164"/>
      <c r="BF204" s="1164"/>
      <c r="BG204" s="1164"/>
    </row>
    <row r="205" spans="3:59" x14ac:dyDescent="0.25">
      <c r="C205" s="1165" t="s">
        <v>1342</v>
      </c>
      <c r="D205" s="1165" t="s">
        <v>1296</v>
      </c>
      <c r="E205" s="1167" t="str">
        <f t="shared" si="3"/>
        <v>EquinoÁVILA</v>
      </c>
      <c r="F205" s="1520">
        <v>0.02</v>
      </c>
      <c r="G205" s="1521" t="s">
        <v>158</v>
      </c>
      <c r="H205" s="1520" t="s">
        <v>158</v>
      </c>
      <c r="I205" s="1520">
        <v>0.02</v>
      </c>
      <c r="J205" s="1520" t="s">
        <v>158</v>
      </c>
      <c r="K205" s="1520" t="s">
        <v>158</v>
      </c>
      <c r="L205" s="1522">
        <v>0.02</v>
      </c>
      <c r="M205" s="1520" t="s">
        <v>158</v>
      </c>
      <c r="N205" s="1520" t="s">
        <v>158</v>
      </c>
      <c r="O205" s="1520">
        <v>0.02</v>
      </c>
      <c r="P205" s="1520" t="s">
        <v>158</v>
      </c>
      <c r="Q205" s="1520" t="s">
        <v>158</v>
      </c>
      <c r="R205" s="1520">
        <v>1.9900000000000001E-2</v>
      </c>
      <c r="S205" s="1520" t="s">
        <v>158</v>
      </c>
      <c r="T205" s="1520" t="s">
        <v>158</v>
      </c>
      <c r="U205" s="1520">
        <v>1.9900000000000001E-2</v>
      </c>
      <c r="V205" s="1520" t="s">
        <v>158</v>
      </c>
      <c r="W205" s="1520" t="s">
        <v>158</v>
      </c>
      <c r="X205" s="1520">
        <v>1.9800000000000002E-2</v>
      </c>
      <c r="Y205" s="1520" t="s">
        <v>158</v>
      </c>
      <c r="Z205" s="1520" t="s">
        <v>158</v>
      </c>
      <c r="AA205" s="1520">
        <v>1.9699999999999999E-2</v>
      </c>
      <c r="AB205" s="1520" t="s">
        <v>158</v>
      </c>
      <c r="AC205" s="1520" t="s">
        <v>158</v>
      </c>
      <c r="AD205" s="1520">
        <v>1.9599999999999999E-2</v>
      </c>
      <c r="AE205" s="1520" t="s">
        <v>158</v>
      </c>
      <c r="AF205" s="1520" t="s">
        <v>158</v>
      </c>
      <c r="AG205" s="1520">
        <v>1.9400000000000001E-2</v>
      </c>
      <c r="AH205" s="1520" t="s">
        <v>158</v>
      </c>
      <c r="AI205" s="1520" t="s">
        <v>158</v>
      </c>
      <c r="AJ205" s="1520">
        <v>1.9400000000000001E-2</v>
      </c>
      <c r="AK205" s="1520" t="s">
        <v>158</v>
      </c>
      <c r="AL205" s="1520" t="s">
        <v>158</v>
      </c>
      <c r="AM205" s="1520">
        <v>1.9400000000000001E-2</v>
      </c>
      <c r="AN205" s="1520" t="s">
        <v>158</v>
      </c>
      <c r="AO205" s="1520" t="s">
        <v>158</v>
      </c>
      <c r="AP205" s="1520">
        <v>1.9400000000000001E-2</v>
      </c>
      <c r="AQ205" s="1520" t="s">
        <v>158</v>
      </c>
      <c r="AR205" s="1520" t="s">
        <v>158</v>
      </c>
      <c r="AS205" s="1520">
        <v>1.9400000000000001E-2</v>
      </c>
      <c r="AT205" s="1520" t="s">
        <v>158</v>
      </c>
      <c r="AU205" s="1520" t="s">
        <v>158</v>
      </c>
      <c r="AV205" s="1520">
        <v>1.9400000000000001E-2</v>
      </c>
      <c r="AW205" s="1520" t="s">
        <v>158</v>
      </c>
      <c r="AX205" s="1520" t="s">
        <v>158</v>
      </c>
      <c r="AY205" s="1520">
        <v>1.9400000000000001E-2</v>
      </c>
      <c r="AZ205" s="1520" t="s">
        <v>158</v>
      </c>
      <c r="BA205" s="1520" t="s">
        <v>158</v>
      </c>
      <c r="BB205" s="1522">
        <v>1.9699999999999999E-2</v>
      </c>
      <c r="BC205" s="1522" t="s">
        <v>158</v>
      </c>
      <c r="BD205" s="1522" t="s">
        <v>158</v>
      </c>
      <c r="BE205" s="1164"/>
      <c r="BF205" s="1164"/>
      <c r="BG205" s="1164"/>
    </row>
    <row r="206" spans="3:59" x14ac:dyDescent="0.25">
      <c r="C206" s="1165" t="s">
        <v>1342</v>
      </c>
      <c r="D206" s="1165" t="s">
        <v>1297</v>
      </c>
      <c r="E206" s="1167" t="str">
        <f t="shared" si="3"/>
        <v>EquinoBADAJOZ</v>
      </c>
      <c r="F206" s="1520">
        <v>0.02</v>
      </c>
      <c r="G206" s="1521" t="s">
        <v>158</v>
      </c>
      <c r="H206" s="1520" t="s">
        <v>158</v>
      </c>
      <c r="I206" s="1520">
        <v>0.02</v>
      </c>
      <c r="J206" s="1520" t="s">
        <v>158</v>
      </c>
      <c r="K206" s="1520" t="s">
        <v>158</v>
      </c>
      <c r="L206" s="1522">
        <v>0.02</v>
      </c>
      <c r="M206" s="1520" t="s">
        <v>158</v>
      </c>
      <c r="N206" s="1520" t="s">
        <v>158</v>
      </c>
      <c r="O206" s="1520">
        <v>0.02</v>
      </c>
      <c r="P206" s="1520" t="s">
        <v>158</v>
      </c>
      <c r="Q206" s="1520" t="s">
        <v>158</v>
      </c>
      <c r="R206" s="1520">
        <v>2.01E-2</v>
      </c>
      <c r="S206" s="1520" t="s">
        <v>158</v>
      </c>
      <c r="T206" s="1520" t="s">
        <v>158</v>
      </c>
      <c r="U206" s="1520">
        <v>0.02</v>
      </c>
      <c r="V206" s="1520" t="s">
        <v>158</v>
      </c>
      <c r="W206" s="1520" t="s">
        <v>158</v>
      </c>
      <c r="X206" s="1520">
        <v>1.9900000000000001E-2</v>
      </c>
      <c r="Y206" s="1520" t="s">
        <v>158</v>
      </c>
      <c r="Z206" s="1520" t="s">
        <v>158</v>
      </c>
      <c r="AA206" s="1520">
        <v>2.01E-2</v>
      </c>
      <c r="AB206" s="1520" t="s">
        <v>158</v>
      </c>
      <c r="AC206" s="1520" t="s">
        <v>158</v>
      </c>
      <c r="AD206" s="1520">
        <v>2.01E-2</v>
      </c>
      <c r="AE206" s="1520" t="s">
        <v>158</v>
      </c>
      <c r="AF206" s="1520" t="s">
        <v>158</v>
      </c>
      <c r="AG206" s="1520">
        <v>1.9900000000000001E-2</v>
      </c>
      <c r="AH206" s="1520" t="s">
        <v>158</v>
      </c>
      <c r="AI206" s="1520" t="s">
        <v>158</v>
      </c>
      <c r="AJ206" s="1520">
        <v>1.9900000000000001E-2</v>
      </c>
      <c r="AK206" s="1520" t="s">
        <v>158</v>
      </c>
      <c r="AL206" s="1520" t="s">
        <v>158</v>
      </c>
      <c r="AM206" s="1520">
        <v>1.9900000000000001E-2</v>
      </c>
      <c r="AN206" s="1520" t="s">
        <v>158</v>
      </c>
      <c r="AO206" s="1520" t="s">
        <v>158</v>
      </c>
      <c r="AP206" s="1520">
        <v>1.9900000000000001E-2</v>
      </c>
      <c r="AQ206" s="1520" t="s">
        <v>158</v>
      </c>
      <c r="AR206" s="1520" t="s">
        <v>158</v>
      </c>
      <c r="AS206" s="1520">
        <v>1.9900000000000001E-2</v>
      </c>
      <c r="AT206" s="1520" t="s">
        <v>158</v>
      </c>
      <c r="AU206" s="1520" t="s">
        <v>158</v>
      </c>
      <c r="AV206" s="1520">
        <v>1.9900000000000001E-2</v>
      </c>
      <c r="AW206" s="1520" t="s">
        <v>158</v>
      </c>
      <c r="AX206" s="1520" t="s">
        <v>158</v>
      </c>
      <c r="AY206" s="1520">
        <v>0.02</v>
      </c>
      <c r="AZ206" s="1520" t="s">
        <v>158</v>
      </c>
      <c r="BA206" s="1520" t="s">
        <v>158</v>
      </c>
      <c r="BB206" s="1522">
        <v>0.02</v>
      </c>
      <c r="BC206" s="1522" t="s">
        <v>158</v>
      </c>
      <c r="BD206" s="1522" t="s">
        <v>158</v>
      </c>
      <c r="BE206" s="1164"/>
      <c r="BF206" s="1164"/>
      <c r="BG206" s="1164"/>
    </row>
    <row r="207" spans="3:59" x14ac:dyDescent="0.25">
      <c r="C207" s="1165" t="s">
        <v>1342</v>
      </c>
      <c r="D207" s="1165" t="s">
        <v>1298</v>
      </c>
      <c r="E207" s="1167" t="str">
        <f t="shared" si="3"/>
        <v>EquinoBALEARS, ILLES</v>
      </c>
      <c r="F207" s="1520">
        <v>2.01E-2</v>
      </c>
      <c r="G207" s="1521" t="s">
        <v>158</v>
      </c>
      <c r="H207" s="1520" t="s">
        <v>158</v>
      </c>
      <c r="I207" s="1520">
        <v>0.02</v>
      </c>
      <c r="J207" s="1520" t="s">
        <v>158</v>
      </c>
      <c r="K207" s="1520" t="s">
        <v>158</v>
      </c>
      <c r="L207" s="1522">
        <v>2.0199999999999999E-2</v>
      </c>
      <c r="M207" s="1520" t="s">
        <v>158</v>
      </c>
      <c r="N207" s="1520" t="s">
        <v>158</v>
      </c>
      <c r="O207" s="1520">
        <v>2.0199999999999999E-2</v>
      </c>
      <c r="P207" s="1520" t="s">
        <v>158</v>
      </c>
      <c r="Q207" s="1520" t="s">
        <v>158</v>
      </c>
      <c r="R207" s="1520">
        <v>2.0199999999999999E-2</v>
      </c>
      <c r="S207" s="1520" t="s">
        <v>158</v>
      </c>
      <c r="T207" s="1520" t="s">
        <v>158</v>
      </c>
      <c r="U207" s="1520">
        <v>2.01E-2</v>
      </c>
      <c r="V207" s="1520" t="s">
        <v>158</v>
      </c>
      <c r="W207" s="1520" t="s">
        <v>158</v>
      </c>
      <c r="X207" s="1520">
        <v>0.02</v>
      </c>
      <c r="Y207" s="1520" t="s">
        <v>158</v>
      </c>
      <c r="Z207" s="1520" t="s">
        <v>158</v>
      </c>
      <c r="AA207" s="1520">
        <v>1.9900000000000001E-2</v>
      </c>
      <c r="AB207" s="1520" t="s">
        <v>158</v>
      </c>
      <c r="AC207" s="1520" t="s">
        <v>158</v>
      </c>
      <c r="AD207" s="1520">
        <v>1.9900000000000001E-2</v>
      </c>
      <c r="AE207" s="1520" t="s">
        <v>158</v>
      </c>
      <c r="AF207" s="1520" t="s">
        <v>158</v>
      </c>
      <c r="AG207" s="1520">
        <v>1.9800000000000002E-2</v>
      </c>
      <c r="AH207" s="1520" t="s">
        <v>158</v>
      </c>
      <c r="AI207" s="1520" t="s">
        <v>158</v>
      </c>
      <c r="AJ207" s="1520">
        <v>1.9800000000000002E-2</v>
      </c>
      <c r="AK207" s="1520" t="s">
        <v>158</v>
      </c>
      <c r="AL207" s="1520" t="s">
        <v>158</v>
      </c>
      <c r="AM207" s="1520">
        <v>1.9800000000000002E-2</v>
      </c>
      <c r="AN207" s="1520" t="s">
        <v>158</v>
      </c>
      <c r="AO207" s="1520" t="s">
        <v>158</v>
      </c>
      <c r="AP207" s="1520">
        <v>1.9800000000000002E-2</v>
      </c>
      <c r="AQ207" s="1520" t="s">
        <v>158</v>
      </c>
      <c r="AR207" s="1520" t="s">
        <v>158</v>
      </c>
      <c r="AS207" s="1520">
        <v>1.9800000000000002E-2</v>
      </c>
      <c r="AT207" s="1520" t="s">
        <v>158</v>
      </c>
      <c r="AU207" s="1520" t="s">
        <v>158</v>
      </c>
      <c r="AV207" s="1520">
        <v>1.9900000000000001E-2</v>
      </c>
      <c r="AW207" s="1520" t="s">
        <v>158</v>
      </c>
      <c r="AX207" s="1520" t="s">
        <v>158</v>
      </c>
      <c r="AY207" s="1520">
        <v>1.9900000000000001E-2</v>
      </c>
      <c r="AZ207" s="1520" t="s">
        <v>158</v>
      </c>
      <c r="BA207" s="1520" t="s">
        <v>158</v>
      </c>
      <c r="BB207" s="1522">
        <v>1.9900000000000001E-2</v>
      </c>
      <c r="BC207" s="1522" t="s">
        <v>158</v>
      </c>
      <c r="BD207" s="1522" t="s">
        <v>158</v>
      </c>
      <c r="BE207" s="1164"/>
      <c r="BF207" s="1164"/>
      <c r="BG207" s="1164"/>
    </row>
    <row r="208" spans="3:59" x14ac:dyDescent="0.25">
      <c r="C208" s="1165" t="s">
        <v>1342</v>
      </c>
      <c r="D208" s="1165" t="s">
        <v>1299</v>
      </c>
      <c r="E208" s="1167" t="str">
        <f t="shared" si="3"/>
        <v>EquinoBARCELONA</v>
      </c>
      <c r="F208" s="1520">
        <v>1.9699999999999999E-2</v>
      </c>
      <c r="G208" s="1521" t="s">
        <v>158</v>
      </c>
      <c r="H208" s="1520" t="s">
        <v>158</v>
      </c>
      <c r="I208" s="1520">
        <v>1.9400000000000001E-2</v>
      </c>
      <c r="J208" s="1520" t="s">
        <v>158</v>
      </c>
      <c r="K208" s="1520" t="s">
        <v>158</v>
      </c>
      <c r="L208" s="1522">
        <v>1.9300000000000001E-2</v>
      </c>
      <c r="M208" s="1520" t="s">
        <v>158</v>
      </c>
      <c r="N208" s="1520" t="s">
        <v>158</v>
      </c>
      <c r="O208" s="1520">
        <v>1.9300000000000001E-2</v>
      </c>
      <c r="P208" s="1520" t="s">
        <v>158</v>
      </c>
      <c r="Q208" s="1520" t="s">
        <v>158</v>
      </c>
      <c r="R208" s="1520">
        <v>1.9300000000000001E-2</v>
      </c>
      <c r="S208" s="1520" t="s">
        <v>158</v>
      </c>
      <c r="T208" s="1520" t="s">
        <v>158</v>
      </c>
      <c r="U208" s="1520">
        <v>1.9199999999999998E-2</v>
      </c>
      <c r="V208" s="1520" t="s">
        <v>158</v>
      </c>
      <c r="W208" s="1520" t="s">
        <v>158</v>
      </c>
      <c r="X208" s="1520">
        <v>1.9199999999999998E-2</v>
      </c>
      <c r="Y208" s="1520" t="s">
        <v>158</v>
      </c>
      <c r="Z208" s="1520" t="s">
        <v>158</v>
      </c>
      <c r="AA208" s="1520">
        <v>1.9300000000000001E-2</v>
      </c>
      <c r="AB208" s="1520" t="s">
        <v>158</v>
      </c>
      <c r="AC208" s="1520" t="s">
        <v>158</v>
      </c>
      <c r="AD208" s="1520">
        <v>1.9300000000000001E-2</v>
      </c>
      <c r="AE208" s="1520" t="s">
        <v>158</v>
      </c>
      <c r="AF208" s="1520" t="s">
        <v>158</v>
      </c>
      <c r="AG208" s="1520">
        <v>1.9E-2</v>
      </c>
      <c r="AH208" s="1520" t="s">
        <v>158</v>
      </c>
      <c r="AI208" s="1520" t="s">
        <v>158</v>
      </c>
      <c r="AJ208" s="1520">
        <v>1.9E-2</v>
      </c>
      <c r="AK208" s="1520" t="s">
        <v>158</v>
      </c>
      <c r="AL208" s="1520" t="s">
        <v>158</v>
      </c>
      <c r="AM208" s="1520">
        <v>1.9E-2</v>
      </c>
      <c r="AN208" s="1520" t="s">
        <v>158</v>
      </c>
      <c r="AO208" s="1520" t="s">
        <v>158</v>
      </c>
      <c r="AP208" s="1520">
        <v>1.89E-2</v>
      </c>
      <c r="AQ208" s="1520" t="s">
        <v>158</v>
      </c>
      <c r="AR208" s="1520" t="s">
        <v>158</v>
      </c>
      <c r="AS208" s="1520">
        <v>1.89E-2</v>
      </c>
      <c r="AT208" s="1520" t="s">
        <v>158</v>
      </c>
      <c r="AU208" s="1520" t="s">
        <v>158</v>
      </c>
      <c r="AV208" s="1520">
        <v>1.89E-2</v>
      </c>
      <c r="AW208" s="1520" t="s">
        <v>158</v>
      </c>
      <c r="AX208" s="1520" t="s">
        <v>158</v>
      </c>
      <c r="AY208" s="1520">
        <v>1.8800000000000001E-2</v>
      </c>
      <c r="AZ208" s="1520" t="s">
        <v>158</v>
      </c>
      <c r="BA208" s="1520" t="s">
        <v>158</v>
      </c>
      <c r="BB208" s="1522">
        <v>1.8800000000000001E-2</v>
      </c>
      <c r="BC208" s="1522" t="s">
        <v>158</v>
      </c>
      <c r="BD208" s="1522" t="s">
        <v>158</v>
      </c>
      <c r="BE208" s="1164"/>
      <c r="BF208" s="1164"/>
      <c r="BG208" s="1164"/>
    </row>
    <row r="209" spans="3:59" x14ac:dyDescent="0.25">
      <c r="C209" s="1165" t="s">
        <v>1342</v>
      </c>
      <c r="D209" s="1165" t="s">
        <v>1300</v>
      </c>
      <c r="E209" s="1167" t="str">
        <f t="shared" si="3"/>
        <v>EquinoBIZKAIA</v>
      </c>
      <c r="F209" s="1520">
        <v>0.02</v>
      </c>
      <c r="G209" s="1521" t="s">
        <v>158</v>
      </c>
      <c r="H209" s="1520" t="s">
        <v>158</v>
      </c>
      <c r="I209" s="1520">
        <v>2.01E-2</v>
      </c>
      <c r="J209" s="1520" t="s">
        <v>158</v>
      </c>
      <c r="K209" s="1520" t="s">
        <v>158</v>
      </c>
      <c r="L209" s="1522">
        <v>2.0199999999999999E-2</v>
      </c>
      <c r="M209" s="1520" t="s">
        <v>158</v>
      </c>
      <c r="N209" s="1520" t="s">
        <v>158</v>
      </c>
      <c r="O209" s="1520">
        <v>1.9900000000000001E-2</v>
      </c>
      <c r="P209" s="1520" t="s">
        <v>158</v>
      </c>
      <c r="Q209" s="1520" t="s">
        <v>158</v>
      </c>
      <c r="R209" s="1520">
        <v>1.9099999999999999E-2</v>
      </c>
      <c r="S209" s="1520" t="s">
        <v>158</v>
      </c>
      <c r="T209" s="1520" t="s">
        <v>158</v>
      </c>
      <c r="U209" s="1520">
        <v>1.8800000000000001E-2</v>
      </c>
      <c r="V209" s="1520" t="s">
        <v>158</v>
      </c>
      <c r="W209" s="1520" t="s">
        <v>158</v>
      </c>
      <c r="X209" s="1520">
        <v>2.0899999999999998E-2</v>
      </c>
      <c r="Y209" s="1520" t="s">
        <v>158</v>
      </c>
      <c r="Z209" s="1520" t="s">
        <v>158</v>
      </c>
      <c r="AA209" s="1520">
        <v>2.0799999999999999E-2</v>
      </c>
      <c r="AB209" s="1520" t="s">
        <v>158</v>
      </c>
      <c r="AC209" s="1520" t="s">
        <v>158</v>
      </c>
      <c r="AD209" s="1520">
        <v>1.9199999999999998E-2</v>
      </c>
      <c r="AE209" s="1520" t="s">
        <v>158</v>
      </c>
      <c r="AF209" s="1520" t="s">
        <v>158</v>
      </c>
      <c r="AG209" s="1520">
        <v>2.01E-2</v>
      </c>
      <c r="AH209" s="1520" t="s">
        <v>158</v>
      </c>
      <c r="AI209" s="1520" t="s">
        <v>158</v>
      </c>
      <c r="AJ209" s="1520">
        <v>2.18E-2</v>
      </c>
      <c r="AK209" s="1520" t="s">
        <v>158</v>
      </c>
      <c r="AL209" s="1520" t="s">
        <v>158</v>
      </c>
      <c r="AM209" s="1520">
        <v>2.0899999999999998E-2</v>
      </c>
      <c r="AN209" s="1520" t="s">
        <v>158</v>
      </c>
      <c r="AO209" s="1520" t="s">
        <v>158</v>
      </c>
      <c r="AP209" s="1520">
        <v>2.0400000000000001E-2</v>
      </c>
      <c r="AQ209" s="1520" t="s">
        <v>158</v>
      </c>
      <c r="AR209" s="1520" t="s">
        <v>158</v>
      </c>
      <c r="AS209" s="1520">
        <v>2.0299999999999999E-2</v>
      </c>
      <c r="AT209" s="1520" t="s">
        <v>158</v>
      </c>
      <c r="AU209" s="1520" t="s">
        <v>158</v>
      </c>
      <c r="AV209" s="1520">
        <v>1.9900000000000001E-2</v>
      </c>
      <c r="AW209" s="1520" t="s">
        <v>158</v>
      </c>
      <c r="AX209" s="1520" t="s">
        <v>158</v>
      </c>
      <c r="AY209" s="1520">
        <v>1.9300000000000001E-2</v>
      </c>
      <c r="AZ209" s="1520" t="s">
        <v>158</v>
      </c>
      <c r="BA209" s="1520" t="s">
        <v>158</v>
      </c>
      <c r="BB209" s="1522">
        <v>1.9599999999999999E-2</v>
      </c>
      <c r="BC209" s="1522" t="s">
        <v>158</v>
      </c>
      <c r="BD209" s="1522" t="s">
        <v>158</v>
      </c>
      <c r="BE209" s="1164"/>
      <c r="BF209" s="1164"/>
      <c r="BG209" s="1164"/>
    </row>
    <row r="210" spans="3:59" x14ac:dyDescent="0.25">
      <c r="C210" s="1165" t="s">
        <v>1342</v>
      </c>
      <c r="D210" s="1165" t="s">
        <v>1301</v>
      </c>
      <c r="E210" s="1167" t="str">
        <f t="shared" si="3"/>
        <v>EquinoBURGOS</v>
      </c>
      <c r="F210" s="1520">
        <v>0.02</v>
      </c>
      <c r="G210" s="1521" t="s">
        <v>158</v>
      </c>
      <c r="H210" s="1520" t="s">
        <v>158</v>
      </c>
      <c r="I210" s="1520">
        <v>0.02</v>
      </c>
      <c r="J210" s="1520" t="s">
        <v>158</v>
      </c>
      <c r="K210" s="1520" t="s">
        <v>158</v>
      </c>
      <c r="L210" s="1522">
        <v>0.02</v>
      </c>
      <c r="M210" s="1520" t="s">
        <v>158</v>
      </c>
      <c r="N210" s="1520" t="s">
        <v>158</v>
      </c>
      <c r="O210" s="1520">
        <v>0.02</v>
      </c>
      <c r="P210" s="1520" t="s">
        <v>158</v>
      </c>
      <c r="Q210" s="1520" t="s">
        <v>158</v>
      </c>
      <c r="R210" s="1520">
        <v>1.9900000000000001E-2</v>
      </c>
      <c r="S210" s="1520" t="s">
        <v>158</v>
      </c>
      <c r="T210" s="1520" t="s">
        <v>158</v>
      </c>
      <c r="U210" s="1520">
        <v>1.9900000000000001E-2</v>
      </c>
      <c r="V210" s="1520" t="s">
        <v>158</v>
      </c>
      <c r="W210" s="1520" t="s">
        <v>158</v>
      </c>
      <c r="X210" s="1520">
        <v>1.9800000000000002E-2</v>
      </c>
      <c r="Y210" s="1520" t="s">
        <v>158</v>
      </c>
      <c r="Z210" s="1520" t="s">
        <v>158</v>
      </c>
      <c r="AA210" s="1520">
        <v>1.9699999999999999E-2</v>
      </c>
      <c r="AB210" s="1520" t="s">
        <v>158</v>
      </c>
      <c r="AC210" s="1520" t="s">
        <v>158</v>
      </c>
      <c r="AD210" s="1520">
        <v>1.9599999999999999E-2</v>
      </c>
      <c r="AE210" s="1520" t="s">
        <v>158</v>
      </c>
      <c r="AF210" s="1520" t="s">
        <v>158</v>
      </c>
      <c r="AG210" s="1520">
        <v>1.9400000000000001E-2</v>
      </c>
      <c r="AH210" s="1520" t="s">
        <v>158</v>
      </c>
      <c r="AI210" s="1520" t="s">
        <v>158</v>
      </c>
      <c r="AJ210" s="1520">
        <v>1.9400000000000001E-2</v>
      </c>
      <c r="AK210" s="1520" t="s">
        <v>158</v>
      </c>
      <c r="AL210" s="1520" t="s">
        <v>158</v>
      </c>
      <c r="AM210" s="1520">
        <v>1.9400000000000001E-2</v>
      </c>
      <c r="AN210" s="1520" t="s">
        <v>158</v>
      </c>
      <c r="AO210" s="1520" t="s">
        <v>158</v>
      </c>
      <c r="AP210" s="1520">
        <v>1.9400000000000001E-2</v>
      </c>
      <c r="AQ210" s="1520" t="s">
        <v>158</v>
      </c>
      <c r="AR210" s="1520" t="s">
        <v>158</v>
      </c>
      <c r="AS210" s="1520">
        <v>1.9400000000000001E-2</v>
      </c>
      <c r="AT210" s="1520" t="s">
        <v>158</v>
      </c>
      <c r="AU210" s="1520" t="s">
        <v>158</v>
      </c>
      <c r="AV210" s="1520">
        <v>1.9400000000000001E-2</v>
      </c>
      <c r="AW210" s="1520" t="s">
        <v>158</v>
      </c>
      <c r="AX210" s="1520" t="s">
        <v>158</v>
      </c>
      <c r="AY210" s="1520">
        <v>1.9400000000000001E-2</v>
      </c>
      <c r="AZ210" s="1520" t="s">
        <v>158</v>
      </c>
      <c r="BA210" s="1520" t="s">
        <v>158</v>
      </c>
      <c r="BB210" s="1522">
        <v>1.9699999999999999E-2</v>
      </c>
      <c r="BC210" s="1522" t="s">
        <v>158</v>
      </c>
      <c r="BD210" s="1522" t="s">
        <v>158</v>
      </c>
      <c r="BE210" s="1164"/>
      <c r="BF210" s="1164"/>
      <c r="BG210" s="1164"/>
    </row>
    <row r="211" spans="3:59" x14ac:dyDescent="0.25">
      <c r="C211" s="1165" t="s">
        <v>1342</v>
      </c>
      <c r="D211" s="1165" t="s">
        <v>1302</v>
      </c>
      <c r="E211" s="1167" t="str">
        <f t="shared" si="3"/>
        <v>EquinoCÁCERES</v>
      </c>
      <c r="F211" s="1520">
        <v>0.02</v>
      </c>
      <c r="G211" s="1521" t="s">
        <v>158</v>
      </c>
      <c r="H211" s="1520" t="s">
        <v>158</v>
      </c>
      <c r="I211" s="1520">
        <v>0.02</v>
      </c>
      <c r="J211" s="1520" t="s">
        <v>158</v>
      </c>
      <c r="K211" s="1520" t="s">
        <v>158</v>
      </c>
      <c r="L211" s="1522">
        <v>0.02</v>
      </c>
      <c r="M211" s="1520" t="s">
        <v>158</v>
      </c>
      <c r="N211" s="1520" t="s">
        <v>158</v>
      </c>
      <c r="O211" s="1520">
        <v>0.02</v>
      </c>
      <c r="P211" s="1520" t="s">
        <v>158</v>
      </c>
      <c r="Q211" s="1520" t="s">
        <v>158</v>
      </c>
      <c r="R211" s="1520">
        <v>2.01E-2</v>
      </c>
      <c r="S211" s="1520" t="s">
        <v>158</v>
      </c>
      <c r="T211" s="1520" t="s">
        <v>158</v>
      </c>
      <c r="U211" s="1520">
        <v>0.02</v>
      </c>
      <c r="V211" s="1520" t="s">
        <v>158</v>
      </c>
      <c r="W211" s="1520" t="s">
        <v>158</v>
      </c>
      <c r="X211" s="1520">
        <v>1.9900000000000001E-2</v>
      </c>
      <c r="Y211" s="1520" t="s">
        <v>158</v>
      </c>
      <c r="Z211" s="1520" t="s">
        <v>158</v>
      </c>
      <c r="AA211" s="1520">
        <v>2.01E-2</v>
      </c>
      <c r="AB211" s="1520" t="s">
        <v>158</v>
      </c>
      <c r="AC211" s="1520" t="s">
        <v>158</v>
      </c>
      <c r="AD211" s="1520">
        <v>2.01E-2</v>
      </c>
      <c r="AE211" s="1520" t="s">
        <v>158</v>
      </c>
      <c r="AF211" s="1520" t="s">
        <v>158</v>
      </c>
      <c r="AG211" s="1520">
        <v>1.9900000000000001E-2</v>
      </c>
      <c r="AH211" s="1520" t="s">
        <v>158</v>
      </c>
      <c r="AI211" s="1520" t="s">
        <v>158</v>
      </c>
      <c r="AJ211" s="1520">
        <v>1.9900000000000001E-2</v>
      </c>
      <c r="AK211" s="1520" t="s">
        <v>158</v>
      </c>
      <c r="AL211" s="1520" t="s">
        <v>158</v>
      </c>
      <c r="AM211" s="1520">
        <v>1.9900000000000001E-2</v>
      </c>
      <c r="AN211" s="1520" t="s">
        <v>158</v>
      </c>
      <c r="AO211" s="1520" t="s">
        <v>158</v>
      </c>
      <c r="AP211" s="1520">
        <v>1.9900000000000001E-2</v>
      </c>
      <c r="AQ211" s="1520" t="s">
        <v>158</v>
      </c>
      <c r="AR211" s="1520" t="s">
        <v>158</v>
      </c>
      <c r="AS211" s="1520">
        <v>1.9900000000000001E-2</v>
      </c>
      <c r="AT211" s="1520" t="s">
        <v>158</v>
      </c>
      <c r="AU211" s="1520" t="s">
        <v>158</v>
      </c>
      <c r="AV211" s="1520">
        <v>1.9900000000000001E-2</v>
      </c>
      <c r="AW211" s="1520" t="s">
        <v>158</v>
      </c>
      <c r="AX211" s="1520" t="s">
        <v>158</v>
      </c>
      <c r="AY211" s="1520">
        <v>0.02</v>
      </c>
      <c r="AZ211" s="1520" t="s">
        <v>158</v>
      </c>
      <c r="BA211" s="1520" t="s">
        <v>158</v>
      </c>
      <c r="BB211" s="1522">
        <v>0.02</v>
      </c>
      <c r="BC211" s="1522" t="s">
        <v>158</v>
      </c>
      <c r="BD211" s="1522" t="s">
        <v>158</v>
      </c>
      <c r="BE211" s="1164"/>
      <c r="BF211" s="1164"/>
      <c r="BG211" s="1164"/>
    </row>
    <row r="212" spans="3:59" x14ac:dyDescent="0.25">
      <c r="C212" s="1165" t="s">
        <v>1342</v>
      </c>
      <c r="D212" s="1165" t="s">
        <v>1303</v>
      </c>
      <c r="E212" s="1167" t="str">
        <f t="shared" si="3"/>
        <v>EquinoCÁDIZ</v>
      </c>
      <c r="F212" s="1520">
        <v>2.06E-2</v>
      </c>
      <c r="G212" s="1521" t="s">
        <v>158</v>
      </c>
      <c r="H212" s="1520" t="s">
        <v>158</v>
      </c>
      <c r="I212" s="1520">
        <v>2.0400000000000001E-2</v>
      </c>
      <c r="J212" s="1520" t="s">
        <v>158</v>
      </c>
      <c r="K212" s="1520" t="s">
        <v>158</v>
      </c>
      <c r="L212" s="1522">
        <v>2.0400000000000001E-2</v>
      </c>
      <c r="M212" s="1520" t="s">
        <v>158</v>
      </c>
      <c r="N212" s="1520" t="s">
        <v>158</v>
      </c>
      <c r="O212" s="1520">
        <v>2.0400000000000001E-2</v>
      </c>
      <c r="P212" s="1520" t="s">
        <v>158</v>
      </c>
      <c r="Q212" s="1520" t="s">
        <v>158</v>
      </c>
      <c r="R212" s="1520">
        <v>2.0400000000000001E-2</v>
      </c>
      <c r="S212" s="1520" t="s">
        <v>158</v>
      </c>
      <c r="T212" s="1520" t="s">
        <v>158</v>
      </c>
      <c r="U212" s="1520">
        <v>2.0299999999999999E-2</v>
      </c>
      <c r="V212" s="1520" t="s">
        <v>158</v>
      </c>
      <c r="W212" s="1520" t="s">
        <v>158</v>
      </c>
      <c r="X212" s="1520">
        <v>2.0199999999999999E-2</v>
      </c>
      <c r="Y212" s="1520" t="s">
        <v>158</v>
      </c>
      <c r="Z212" s="1520" t="s">
        <v>158</v>
      </c>
      <c r="AA212" s="1520">
        <v>2.01E-2</v>
      </c>
      <c r="AB212" s="1520" t="s">
        <v>158</v>
      </c>
      <c r="AC212" s="1520" t="s">
        <v>158</v>
      </c>
      <c r="AD212" s="1520">
        <v>2.01E-2</v>
      </c>
      <c r="AE212" s="1520" t="s">
        <v>158</v>
      </c>
      <c r="AF212" s="1520" t="s">
        <v>158</v>
      </c>
      <c r="AG212" s="1520">
        <v>1.9900000000000001E-2</v>
      </c>
      <c r="AH212" s="1520" t="s">
        <v>158</v>
      </c>
      <c r="AI212" s="1520" t="s">
        <v>158</v>
      </c>
      <c r="AJ212" s="1520">
        <v>2.01E-2</v>
      </c>
      <c r="AK212" s="1520" t="s">
        <v>158</v>
      </c>
      <c r="AL212" s="1520" t="s">
        <v>158</v>
      </c>
      <c r="AM212" s="1520">
        <v>1.9900000000000001E-2</v>
      </c>
      <c r="AN212" s="1520" t="s">
        <v>158</v>
      </c>
      <c r="AO212" s="1520" t="s">
        <v>158</v>
      </c>
      <c r="AP212" s="1520">
        <v>0.02</v>
      </c>
      <c r="AQ212" s="1520" t="s">
        <v>158</v>
      </c>
      <c r="AR212" s="1520" t="s">
        <v>158</v>
      </c>
      <c r="AS212" s="1520">
        <v>0.02</v>
      </c>
      <c r="AT212" s="1520" t="s">
        <v>158</v>
      </c>
      <c r="AU212" s="1520" t="s">
        <v>158</v>
      </c>
      <c r="AV212" s="1520">
        <v>0.02</v>
      </c>
      <c r="AW212" s="1520" t="s">
        <v>158</v>
      </c>
      <c r="AX212" s="1520" t="s">
        <v>158</v>
      </c>
      <c r="AY212" s="1520">
        <v>1.9900000000000001E-2</v>
      </c>
      <c r="AZ212" s="1520" t="s">
        <v>158</v>
      </c>
      <c r="BA212" s="1520" t="s">
        <v>158</v>
      </c>
      <c r="BB212" s="1522">
        <v>0.02</v>
      </c>
      <c r="BC212" s="1522" t="s">
        <v>158</v>
      </c>
      <c r="BD212" s="1522" t="s">
        <v>158</v>
      </c>
      <c r="BE212" s="1164"/>
      <c r="BF212" s="1164"/>
      <c r="BG212" s="1164"/>
    </row>
    <row r="213" spans="3:59" x14ac:dyDescent="0.25">
      <c r="C213" s="1165" t="s">
        <v>1342</v>
      </c>
      <c r="D213" s="1165" t="s">
        <v>1304</v>
      </c>
      <c r="E213" s="1167" t="str">
        <f t="shared" si="3"/>
        <v>EquinoCANTABRIA</v>
      </c>
      <c r="F213" s="1520">
        <v>2.07E-2</v>
      </c>
      <c r="G213" s="1521" t="s">
        <v>158</v>
      </c>
      <c r="H213" s="1520" t="s">
        <v>158</v>
      </c>
      <c r="I213" s="1520">
        <v>2.0500000000000001E-2</v>
      </c>
      <c r="J213" s="1520" t="s">
        <v>158</v>
      </c>
      <c r="K213" s="1520" t="s">
        <v>158</v>
      </c>
      <c r="L213" s="1522">
        <v>2.0400000000000001E-2</v>
      </c>
      <c r="M213" s="1520" t="s">
        <v>158</v>
      </c>
      <c r="N213" s="1520" t="s">
        <v>158</v>
      </c>
      <c r="O213" s="1520">
        <v>2.0500000000000001E-2</v>
      </c>
      <c r="P213" s="1520" t="s">
        <v>158</v>
      </c>
      <c r="Q213" s="1520" t="s">
        <v>158</v>
      </c>
      <c r="R213" s="1520">
        <v>2.07E-2</v>
      </c>
      <c r="S213" s="1520" t="s">
        <v>158</v>
      </c>
      <c r="T213" s="1520" t="s">
        <v>158</v>
      </c>
      <c r="U213" s="1520">
        <v>2.0500000000000001E-2</v>
      </c>
      <c r="V213" s="1520" t="s">
        <v>158</v>
      </c>
      <c r="W213" s="1520" t="s">
        <v>158</v>
      </c>
      <c r="X213" s="1520">
        <v>2.0400000000000001E-2</v>
      </c>
      <c r="Y213" s="1520" t="s">
        <v>158</v>
      </c>
      <c r="Z213" s="1520" t="s">
        <v>158</v>
      </c>
      <c r="AA213" s="1520">
        <v>2.0199999999999999E-2</v>
      </c>
      <c r="AB213" s="1520" t="s">
        <v>158</v>
      </c>
      <c r="AC213" s="1520" t="s">
        <v>158</v>
      </c>
      <c r="AD213" s="1520">
        <v>2.0199999999999999E-2</v>
      </c>
      <c r="AE213" s="1520" t="s">
        <v>158</v>
      </c>
      <c r="AF213" s="1520" t="s">
        <v>158</v>
      </c>
      <c r="AG213" s="1520">
        <v>1.9599999999999999E-2</v>
      </c>
      <c r="AH213" s="1520" t="s">
        <v>158</v>
      </c>
      <c r="AI213" s="1520" t="s">
        <v>158</v>
      </c>
      <c r="AJ213" s="1520">
        <v>1.9699999999999999E-2</v>
      </c>
      <c r="AK213" s="1520" t="s">
        <v>158</v>
      </c>
      <c r="AL213" s="1520" t="s">
        <v>158</v>
      </c>
      <c r="AM213" s="1520">
        <v>1.9900000000000001E-2</v>
      </c>
      <c r="AN213" s="1520" t="s">
        <v>158</v>
      </c>
      <c r="AO213" s="1520" t="s">
        <v>158</v>
      </c>
      <c r="AP213" s="1520">
        <v>0.02</v>
      </c>
      <c r="AQ213" s="1520" t="s">
        <v>158</v>
      </c>
      <c r="AR213" s="1520" t="s">
        <v>158</v>
      </c>
      <c r="AS213" s="1520">
        <v>2.01E-2</v>
      </c>
      <c r="AT213" s="1520" t="s">
        <v>158</v>
      </c>
      <c r="AU213" s="1520" t="s">
        <v>158</v>
      </c>
      <c r="AV213" s="1520">
        <v>2.0199999999999999E-2</v>
      </c>
      <c r="AW213" s="1520" t="s">
        <v>158</v>
      </c>
      <c r="AX213" s="1520" t="s">
        <v>158</v>
      </c>
      <c r="AY213" s="1520">
        <v>2.0299999999999999E-2</v>
      </c>
      <c r="AZ213" s="1520" t="s">
        <v>158</v>
      </c>
      <c r="BA213" s="1520" t="s">
        <v>158</v>
      </c>
      <c r="BB213" s="1522">
        <v>2.0299999999999999E-2</v>
      </c>
      <c r="BC213" s="1522" t="s">
        <v>158</v>
      </c>
      <c r="BD213" s="1522" t="s">
        <v>158</v>
      </c>
      <c r="BE213" s="1164"/>
      <c r="BF213" s="1164"/>
      <c r="BG213" s="1164"/>
    </row>
    <row r="214" spans="3:59" x14ac:dyDescent="0.25">
      <c r="C214" s="1165" t="s">
        <v>1342</v>
      </c>
      <c r="D214" s="1165" t="s">
        <v>1305</v>
      </c>
      <c r="E214" s="1167" t="str">
        <f t="shared" si="3"/>
        <v>EquinoCASTELLÓN/CASTELLÓ</v>
      </c>
      <c r="F214" s="1520">
        <v>2.23E-2</v>
      </c>
      <c r="G214" s="1521" t="s">
        <v>158</v>
      </c>
      <c r="H214" s="1520" t="s">
        <v>158</v>
      </c>
      <c r="I214" s="1520">
        <v>2.2200000000000001E-2</v>
      </c>
      <c r="J214" s="1520" t="s">
        <v>158</v>
      </c>
      <c r="K214" s="1520" t="s">
        <v>158</v>
      </c>
      <c r="L214" s="1522">
        <v>2.2100000000000002E-2</v>
      </c>
      <c r="M214" s="1520" t="s">
        <v>158</v>
      </c>
      <c r="N214" s="1520" t="s">
        <v>158</v>
      </c>
      <c r="O214" s="1520">
        <v>2.1899999999999999E-2</v>
      </c>
      <c r="P214" s="1520" t="s">
        <v>158</v>
      </c>
      <c r="Q214" s="1520" t="s">
        <v>158</v>
      </c>
      <c r="R214" s="1520">
        <v>2.1299999999999999E-2</v>
      </c>
      <c r="S214" s="1520" t="s">
        <v>158</v>
      </c>
      <c r="T214" s="1520" t="s">
        <v>158</v>
      </c>
      <c r="U214" s="1520">
        <v>2.0799999999999999E-2</v>
      </c>
      <c r="V214" s="1520" t="s">
        <v>158</v>
      </c>
      <c r="W214" s="1520" t="s">
        <v>158</v>
      </c>
      <c r="X214" s="1520">
        <v>2.0199999999999999E-2</v>
      </c>
      <c r="Y214" s="1520" t="s">
        <v>158</v>
      </c>
      <c r="Z214" s="1520" t="s">
        <v>158</v>
      </c>
      <c r="AA214" s="1520">
        <v>2.0199999999999999E-2</v>
      </c>
      <c r="AB214" s="1520" t="s">
        <v>158</v>
      </c>
      <c r="AC214" s="1520" t="s">
        <v>158</v>
      </c>
      <c r="AD214" s="1520">
        <v>2.0299999999999999E-2</v>
      </c>
      <c r="AE214" s="1520" t="s">
        <v>158</v>
      </c>
      <c r="AF214" s="1520" t="s">
        <v>158</v>
      </c>
      <c r="AG214" s="1520">
        <v>2.0199999999999999E-2</v>
      </c>
      <c r="AH214" s="1520" t="s">
        <v>158</v>
      </c>
      <c r="AI214" s="1520" t="s">
        <v>158</v>
      </c>
      <c r="AJ214" s="1520">
        <v>2.01E-2</v>
      </c>
      <c r="AK214" s="1520" t="s">
        <v>158</v>
      </c>
      <c r="AL214" s="1520" t="s">
        <v>158</v>
      </c>
      <c r="AM214" s="1520">
        <v>0.02</v>
      </c>
      <c r="AN214" s="1520" t="s">
        <v>158</v>
      </c>
      <c r="AO214" s="1520" t="s">
        <v>158</v>
      </c>
      <c r="AP214" s="1520">
        <v>0.02</v>
      </c>
      <c r="AQ214" s="1520" t="s">
        <v>158</v>
      </c>
      <c r="AR214" s="1520" t="s">
        <v>158</v>
      </c>
      <c r="AS214" s="1520">
        <v>1.9900000000000001E-2</v>
      </c>
      <c r="AT214" s="1520" t="s">
        <v>158</v>
      </c>
      <c r="AU214" s="1520" t="s">
        <v>158</v>
      </c>
      <c r="AV214" s="1520">
        <v>1.9900000000000001E-2</v>
      </c>
      <c r="AW214" s="1520" t="s">
        <v>158</v>
      </c>
      <c r="AX214" s="1520" t="s">
        <v>158</v>
      </c>
      <c r="AY214" s="1520">
        <v>1.9900000000000001E-2</v>
      </c>
      <c r="AZ214" s="1520" t="s">
        <v>158</v>
      </c>
      <c r="BA214" s="1520" t="s">
        <v>158</v>
      </c>
      <c r="BB214" s="1522">
        <v>1.9900000000000001E-2</v>
      </c>
      <c r="BC214" s="1522" t="s">
        <v>158</v>
      </c>
      <c r="BD214" s="1522" t="s">
        <v>158</v>
      </c>
      <c r="BE214" s="1164"/>
      <c r="BF214" s="1164"/>
      <c r="BG214" s="1164"/>
    </row>
    <row r="215" spans="3:59" x14ac:dyDescent="0.25">
      <c r="C215" s="1165" t="s">
        <v>1342</v>
      </c>
      <c r="D215" s="1165" t="s">
        <v>1306</v>
      </c>
      <c r="E215" s="1167" t="str">
        <f t="shared" si="3"/>
        <v>EquinoCIUDAD REAL</v>
      </c>
      <c r="F215" s="1520">
        <v>2.0299999999999999E-2</v>
      </c>
      <c r="G215" s="1521" t="s">
        <v>158</v>
      </c>
      <c r="H215" s="1520" t="s">
        <v>158</v>
      </c>
      <c r="I215" s="1520">
        <v>2.0400000000000001E-2</v>
      </c>
      <c r="J215" s="1520" t="s">
        <v>158</v>
      </c>
      <c r="K215" s="1520" t="s">
        <v>158</v>
      </c>
      <c r="L215" s="1522">
        <v>2.0299999999999999E-2</v>
      </c>
      <c r="M215" s="1520" t="s">
        <v>158</v>
      </c>
      <c r="N215" s="1520" t="s">
        <v>158</v>
      </c>
      <c r="O215" s="1520">
        <v>2.0400000000000001E-2</v>
      </c>
      <c r="P215" s="1520" t="s">
        <v>158</v>
      </c>
      <c r="Q215" s="1520" t="s">
        <v>158</v>
      </c>
      <c r="R215" s="1520">
        <v>2.0199999999999999E-2</v>
      </c>
      <c r="S215" s="1520" t="s">
        <v>158</v>
      </c>
      <c r="T215" s="1520" t="s">
        <v>158</v>
      </c>
      <c r="U215" s="1520">
        <v>2.0299999999999999E-2</v>
      </c>
      <c r="V215" s="1520" t="s">
        <v>158</v>
      </c>
      <c r="W215" s="1520" t="s">
        <v>158</v>
      </c>
      <c r="X215" s="1520">
        <v>2.0199999999999999E-2</v>
      </c>
      <c r="Y215" s="1520" t="s">
        <v>158</v>
      </c>
      <c r="Z215" s="1520" t="s">
        <v>158</v>
      </c>
      <c r="AA215" s="1520">
        <v>2.01E-2</v>
      </c>
      <c r="AB215" s="1520" t="s">
        <v>158</v>
      </c>
      <c r="AC215" s="1520" t="s">
        <v>158</v>
      </c>
      <c r="AD215" s="1520">
        <v>0.02</v>
      </c>
      <c r="AE215" s="1520" t="s">
        <v>158</v>
      </c>
      <c r="AF215" s="1520" t="s">
        <v>158</v>
      </c>
      <c r="AG215" s="1520">
        <v>1.9800000000000002E-2</v>
      </c>
      <c r="AH215" s="1520" t="s">
        <v>158</v>
      </c>
      <c r="AI215" s="1520" t="s">
        <v>158</v>
      </c>
      <c r="AJ215" s="1520">
        <v>1.9800000000000002E-2</v>
      </c>
      <c r="AK215" s="1520" t="s">
        <v>158</v>
      </c>
      <c r="AL215" s="1520" t="s">
        <v>158</v>
      </c>
      <c r="AM215" s="1520">
        <v>1.9900000000000001E-2</v>
      </c>
      <c r="AN215" s="1520" t="s">
        <v>158</v>
      </c>
      <c r="AO215" s="1520" t="s">
        <v>158</v>
      </c>
      <c r="AP215" s="1520">
        <v>1.9900000000000001E-2</v>
      </c>
      <c r="AQ215" s="1520" t="s">
        <v>158</v>
      </c>
      <c r="AR215" s="1520" t="s">
        <v>158</v>
      </c>
      <c r="AS215" s="1520">
        <v>1.9800000000000002E-2</v>
      </c>
      <c r="AT215" s="1520" t="s">
        <v>158</v>
      </c>
      <c r="AU215" s="1520" t="s">
        <v>158</v>
      </c>
      <c r="AV215" s="1520">
        <v>1.9900000000000001E-2</v>
      </c>
      <c r="AW215" s="1520" t="s">
        <v>158</v>
      </c>
      <c r="AX215" s="1520" t="s">
        <v>158</v>
      </c>
      <c r="AY215" s="1520">
        <v>1.9900000000000001E-2</v>
      </c>
      <c r="AZ215" s="1520" t="s">
        <v>158</v>
      </c>
      <c r="BA215" s="1520" t="s">
        <v>158</v>
      </c>
      <c r="BB215" s="1522">
        <v>1.9900000000000001E-2</v>
      </c>
      <c r="BC215" s="1522" t="s">
        <v>158</v>
      </c>
      <c r="BD215" s="1522" t="s">
        <v>158</v>
      </c>
      <c r="BE215" s="1164"/>
      <c r="BF215" s="1164"/>
      <c r="BG215" s="1164"/>
    </row>
    <row r="216" spans="3:59" x14ac:dyDescent="0.25">
      <c r="C216" s="1165" t="s">
        <v>1342</v>
      </c>
      <c r="D216" s="1165" t="s">
        <v>1307</v>
      </c>
      <c r="E216" s="1167" t="str">
        <f t="shared" si="3"/>
        <v>EquinoCÓRDOBA</v>
      </c>
      <c r="F216" s="1520">
        <v>2.06E-2</v>
      </c>
      <c r="G216" s="1521" t="s">
        <v>158</v>
      </c>
      <c r="H216" s="1520" t="s">
        <v>158</v>
      </c>
      <c r="I216" s="1520">
        <v>2.0400000000000001E-2</v>
      </c>
      <c r="J216" s="1520" t="s">
        <v>158</v>
      </c>
      <c r="K216" s="1520" t="s">
        <v>158</v>
      </c>
      <c r="L216" s="1522">
        <v>2.0400000000000001E-2</v>
      </c>
      <c r="M216" s="1520" t="s">
        <v>158</v>
      </c>
      <c r="N216" s="1520" t="s">
        <v>158</v>
      </c>
      <c r="O216" s="1520">
        <v>2.0400000000000001E-2</v>
      </c>
      <c r="P216" s="1520" t="s">
        <v>158</v>
      </c>
      <c r="Q216" s="1520" t="s">
        <v>158</v>
      </c>
      <c r="R216" s="1520">
        <v>2.0400000000000001E-2</v>
      </c>
      <c r="S216" s="1520" t="s">
        <v>158</v>
      </c>
      <c r="T216" s="1520" t="s">
        <v>158</v>
      </c>
      <c r="U216" s="1520">
        <v>2.0299999999999999E-2</v>
      </c>
      <c r="V216" s="1520" t="s">
        <v>158</v>
      </c>
      <c r="W216" s="1520" t="s">
        <v>158</v>
      </c>
      <c r="X216" s="1520">
        <v>2.0199999999999999E-2</v>
      </c>
      <c r="Y216" s="1520" t="s">
        <v>158</v>
      </c>
      <c r="Z216" s="1520" t="s">
        <v>158</v>
      </c>
      <c r="AA216" s="1520">
        <v>2.01E-2</v>
      </c>
      <c r="AB216" s="1520" t="s">
        <v>158</v>
      </c>
      <c r="AC216" s="1520" t="s">
        <v>158</v>
      </c>
      <c r="AD216" s="1520">
        <v>2.01E-2</v>
      </c>
      <c r="AE216" s="1520" t="s">
        <v>158</v>
      </c>
      <c r="AF216" s="1520" t="s">
        <v>158</v>
      </c>
      <c r="AG216" s="1520">
        <v>1.9900000000000001E-2</v>
      </c>
      <c r="AH216" s="1520" t="s">
        <v>158</v>
      </c>
      <c r="AI216" s="1520" t="s">
        <v>158</v>
      </c>
      <c r="AJ216" s="1520">
        <v>2.01E-2</v>
      </c>
      <c r="AK216" s="1520" t="s">
        <v>158</v>
      </c>
      <c r="AL216" s="1520" t="s">
        <v>158</v>
      </c>
      <c r="AM216" s="1520">
        <v>1.9900000000000001E-2</v>
      </c>
      <c r="AN216" s="1520" t="s">
        <v>158</v>
      </c>
      <c r="AO216" s="1520" t="s">
        <v>158</v>
      </c>
      <c r="AP216" s="1520">
        <v>0.02</v>
      </c>
      <c r="AQ216" s="1520" t="s">
        <v>158</v>
      </c>
      <c r="AR216" s="1520" t="s">
        <v>158</v>
      </c>
      <c r="AS216" s="1520">
        <v>0.02</v>
      </c>
      <c r="AT216" s="1520" t="s">
        <v>158</v>
      </c>
      <c r="AU216" s="1520" t="s">
        <v>158</v>
      </c>
      <c r="AV216" s="1520">
        <v>0.02</v>
      </c>
      <c r="AW216" s="1520" t="s">
        <v>158</v>
      </c>
      <c r="AX216" s="1520" t="s">
        <v>158</v>
      </c>
      <c r="AY216" s="1520">
        <v>1.9900000000000001E-2</v>
      </c>
      <c r="AZ216" s="1520" t="s">
        <v>158</v>
      </c>
      <c r="BA216" s="1520" t="s">
        <v>158</v>
      </c>
      <c r="BB216" s="1522">
        <v>0.02</v>
      </c>
      <c r="BC216" s="1522" t="s">
        <v>158</v>
      </c>
      <c r="BD216" s="1522" t="s">
        <v>158</v>
      </c>
      <c r="BE216" s="1164"/>
      <c r="BF216" s="1164"/>
      <c r="BG216" s="1164"/>
    </row>
    <row r="217" spans="3:59" x14ac:dyDescent="0.25">
      <c r="C217" s="1165" t="s">
        <v>1342</v>
      </c>
      <c r="D217" s="1165" t="s">
        <v>1308</v>
      </c>
      <c r="E217" s="1167" t="str">
        <f t="shared" si="3"/>
        <v>EquinoCORUÑA, A</v>
      </c>
      <c r="F217" s="1520">
        <v>2.0799999999999999E-2</v>
      </c>
      <c r="G217" s="1521" t="s">
        <v>158</v>
      </c>
      <c r="H217" s="1520" t="s">
        <v>158</v>
      </c>
      <c r="I217" s="1520">
        <v>2.06E-2</v>
      </c>
      <c r="J217" s="1520" t="s">
        <v>158</v>
      </c>
      <c r="K217" s="1520" t="s">
        <v>158</v>
      </c>
      <c r="L217" s="1522">
        <v>2.07E-2</v>
      </c>
      <c r="M217" s="1520" t="s">
        <v>158</v>
      </c>
      <c r="N217" s="1520" t="s">
        <v>158</v>
      </c>
      <c r="O217" s="1520">
        <v>2.06E-2</v>
      </c>
      <c r="P217" s="1520" t="s">
        <v>158</v>
      </c>
      <c r="Q217" s="1520" t="s">
        <v>158</v>
      </c>
      <c r="R217" s="1520">
        <v>2.06E-2</v>
      </c>
      <c r="S217" s="1520" t="s">
        <v>158</v>
      </c>
      <c r="T217" s="1520" t="s">
        <v>158</v>
      </c>
      <c r="U217" s="1520">
        <v>2.06E-2</v>
      </c>
      <c r="V217" s="1520" t="s">
        <v>158</v>
      </c>
      <c r="W217" s="1520" t="s">
        <v>158</v>
      </c>
      <c r="X217" s="1520">
        <v>2.06E-2</v>
      </c>
      <c r="Y217" s="1520" t="s">
        <v>158</v>
      </c>
      <c r="Z217" s="1520" t="s">
        <v>158</v>
      </c>
      <c r="AA217" s="1520">
        <v>2.0500000000000001E-2</v>
      </c>
      <c r="AB217" s="1520" t="s">
        <v>158</v>
      </c>
      <c r="AC217" s="1520" t="s">
        <v>158</v>
      </c>
      <c r="AD217" s="1520">
        <v>2.0400000000000001E-2</v>
      </c>
      <c r="AE217" s="1520" t="s">
        <v>158</v>
      </c>
      <c r="AF217" s="1520" t="s">
        <v>158</v>
      </c>
      <c r="AG217" s="1520">
        <v>2.0299999999999999E-2</v>
      </c>
      <c r="AH217" s="1520" t="s">
        <v>158</v>
      </c>
      <c r="AI217" s="1520" t="s">
        <v>158</v>
      </c>
      <c r="AJ217" s="1520">
        <v>2.0199999999999999E-2</v>
      </c>
      <c r="AK217" s="1520" t="s">
        <v>158</v>
      </c>
      <c r="AL217" s="1520" t="s">
        <v>158</v>
      </c>
      <c r="AM217" s="1520">
        <v>2.0199999999999999E-2</v>
      </c>
      <c r="AN217" s="1520" t="s">
        <v>158</v>
      </c>
      <c r="AO217" s="1520" t="s">
        <v>158</v>
      </c>
      <c r="AP217" s="1520">
        <v>2.0199999999999999E-2</v>
      </c>
      <c r="AQ217" s="1520" t="s">
        <v>158</v>
      </c>
      <c r="AR217" s="1520" t="s">
        <v>158</v>
      </c>
      <c r="AS217" s="1520">
        <v>2.0199999999999999E-2</v>
      </c>
      <c r="AT217" s="1520" t="s">
        <v>158</v>
      </c>
      <c r="AU217" s="1520" t="s">
        <v>158</v>
      </c>
      <c r="AV217" s="1520">
        <v>2.0299999999999999E-2</v>
      </c>
      <c r="AW217" s="1520" t="s">
        <v>158</v>
      </c>
      <c r="AX217" s="1520" t="s">
        <v>158</v>
      </c>
      <c r="AY217" s="1520">
        <v>2.0299999999999999E-2</v>
      </c>
      <c r="AZ217" s="1520" t="s">
        <v>158</v>
      </c>
      <c r="BA217" s="1520" t="s">
        <v>158</v>
      </c>
      <c r="BB217" s="1522">
        <v>2.0299999999999999E-2</v>
      </c>
      <c r="BC217" s="1522" t="s">
        <v>158</v>
      </c>
      <c r="BD217" s="1522" t="s">
        <v>158</v>
      </c>
      <c r="BE217" s="1164"/>
      <c r="BF217" s="1164"/>
      <c r="BG217" s="1164"/>
    </row>
    <row r="218" spans="3:59" x14ac:dyDescent="0.25">
      <c r="C218" s="1165" t="s">
        <v>1342</v>
      </c>
      <c r="D218" s="1165" t="s">
        <v>1309</v>
      </c>
      <c r="E218" s="1167" t="str">
        <f t="shared" si="3"/>
        <v>EquinoCUENCA</v>
      </c>
      <c r="F218" s="1520">
        <v>2.0299999999999999E-2</v>
      </c>
      <c r="G218" s="1521" t="s">
        <v>158</v>
      </c>
      <c r="H218" s="1520" t="s">
        <v>158</v>
      </c>
      <c r="I218" s="1520">
        <v>2.0400000000000001E-2</v>
      </c>
      <c r="J218" s="1520" t="s">
        <v>158</v>
      </c>
      <c r="K218" s="1520" t="s">
        <v>158</v>
      </c>
      <c r="L218" s="1522">
        <v>2.0299999999999999E-2</v>
      </c>
      <c r="M218" s="1520" t="s">
        <v>158</v>
      </c>
      <c r="N218" s="1520" t="s">
        <v>158</v>
      </c>
      <c r="O218" s="1520">
        <v>2.0400000000000001E-2</v>
      </c>
      <c r="P218" s="1520" t="s">
        <v>158</v>
      </c>
      <c r="Q218" s="1520" t="s">
        <v>158</v>
      </c>
      <c r="R218" s="1520">
        <v>2.0199999999999999E-2</v>
      </c>
      <c r="S218" s="1520" t="s">
        <v>158</v>
      </c>
      <c r="T218" s="1520" t="s">
        <v>158</v>
      </c>
      <c r="U218" s="1520">
        <v>2.0299999999999999E-2</v>
      </c>
      <c r="V218" s="1520" t="s">
        <v>158</v>
      </c>
      <c r="W218" s="1520" t="s">
        <v>158</v>
      </c>
      <c r="X218" s="1520">
        <v>2.0199999999999999E-2</v>
      </c>
      <c r="Y218" s="1520" t="s">
        <v>158</v>
      </c>
      <c r="Z218" s="1520" t="s">
        <v>158</v>
      </c>
      <c r="AA218" s="1520">
        <v>2.01E-2</v>
      </c>
      <c r="AB218" s="1520" t="s">
        <v>158</v>
      </c>
      <c r="AC218" s="1520" t="s">
        <v>158</v>
      </c>
      <c r="AD218" s="1520">
        <v>0.02</v>
      </c>
      <c r="AE218" s="1520" t="s">
        <v>158</v>
      </c>
      <c r="AF218" s="1520" t="s">
        <v>158</v>
      </c>
      <c r="AG218" s="1520">
        <v>1.9800000000000002E-2</v>
      </c>
      <c r="AH218" s="1520" t="s">
        <v>158</v>
      </c>
      <c r="AI218" s="1520" t="s">
        <v>158</v>
      </c>
      <c r="AJ218" s="1520">
        <v>1.9800000000000002E-2</v>
      </c>
      <c r="AK218" s="1520" t="s">
        <v>158</v>
      </c>
      <c r="AL218" s="1520" t="s">
        <v>158</v>
      </c>
      <c r="AM218" s="1520">
        <v>1.9900000000000001E-2</v>
      </c>
      <c r="AN218" s="1520" t="s">
        <v>158</v>
      </c>
      <c r="AO218" s="1520" t="s">
        <v>158</v>
      </c>
      <c r="AP218" s="1520">
        <v>1.9900000000000001E-2</v>
      </c>
      <c r="AQ218" s="1520" t="s">
        <v>158</v>
      </c>
      <c r="AR218" s="1520" t="s">
        <v>158</v>
      </c>
      <c r="AS218" s="1520">
        <v>1.9800000000000002E-2</v>
      </c>
      <c r="AT218" s="1520" t="s">
        <v>158</v>
      </c>
      <c r="AU218" s="1520" t="s">
        <v>158</v>
      </c>
      <c r="AV218" s="1520">
        <v>1.9900000000000001E-2</v>
      </c>
      <c r="AW218" s="1520" t="s">
        <v>158</v>
      </c>
      <c r="AX218" s="1520" t="s">
        <v>158</v>
      </c>
      <c r="AY218" s="1520">
        <v>1.9900000000000001E-2</v>
      </c>
      <c r="AZ218" s="1520" t="s">
        <v>158</v>
      </c>
      <c r="BA218" s="1520" t="s">
        <v>158</v>
      </c>
      <c r="BB218" s="1522">
        <v>1.9900000000000001E-2</v>
      </c>
      <c r="BC218" s="1522" t="s">
        <v>158</v>
      </c>
      <c r="BD218" s="1522" t="s">
        <v>158</v>
      </c>
      <c r="BE218" s="1164"/>
      <c r="BF218" s="1164"/>
      <c r="BG218" s="1164"/>
    </row>
    <row r="219" spans="3:59" x14ac:dyDescent="0.25">
      <c r="C219" s="1165" t="s">
        <v>1342</v>
      </c>
      <c r="D219" s="1165" t="s">
        <v>1310</v>
      </c>
      <c r="E219" s="1167" t="str">
        <f t="shared" si="3"/>
        <v>EquinoGIPUZKOA</v>
      </c>
      <c r="F219" s="1520">
        <v>0.02</v>
      </c>
      <c r="G219" s="1521" t="s">
        <v>158</v>
      </c>
      <c r="H219" s="1520" t="s">
        <v>158</v>
      </c>
      <c r="I219" s="1520">
        <v>2.01E-2</v>
      </c>
      <c r="J219" s="1520" t="s">
        <v>158</v>
      </c>
      <c r="K219" s="1520" t="s">
        <v>158</v>
      </c>
      <c r="L219" s="1522">
        <v>2.0199999999999999E-2</v>
      </c>
      <c r="M219" s="1520" t="s">
        <v>158</v>
      </c>
      <c r="N219" s="1520" t="s">
        <v>158</v>
      </c>
      <c r="O219" s="1520">
        <v>1.9900000000000001E-2</v>
      </c>
      <c r="P219" s="1520" t="s">
        <v>158</v>
      </c>
      <c r="Q219" s="1520" t="s">
        <v>158</v>
      </c>
      <c r="R219" s="1520">
        <v>1.9099999999999999E-2</v>
      </c>
      <c r="S219" s="1520" t="s">
        <v>158</v>
      </c>
      <c r="T219" s="1520" t="s">
        <v>158</v>
      </c>
      <c r="U219" s="1520">
        <v>1.8800000000000001E-2</v>
      </c>
      <c r="V219" s="1520" t="s">
        <v>158</v>
      </c>
      <c r="W219" s="1520" t="s">
        <v>158</v>
      </c>
      <c r="X219" s="1520">
        <v>2.0899999999999998E-2</v>
      </c>
      <c r="Y219" s="1520" t="s">
        <v>158</v>
      </c>
      <c r="Z219" s="1520" t="s">
        <v>158</v>
      </c>
      <c r="AA219" s="1520">
        <v>2.0799999999999999E-2</v>
      </c>
      <c r="AB219" s="1520" t="s">
        <v>158</v>
      </c>
      <c r="AC219" s="1520" t="s">
        <v>158</v>
      </c>
      <c r="AD219" s="1520">
        <v>1.9199999999999998E-2</v>
      </c>
      <c r="AE219" s="1520" t="s">
        <v>158</v>
      </c>
      <c r="AF219" s="1520" t="s">
        <v>158</v>
      </c>
      <c r="AG219" s="1520">
        <v>2.01E-2</v>
      </c>
      <c r="AH219" s="1520" t="s">
        <v>158</v>
      </c>
      <c r="AI219" s="1520" t="s">
        <v>158</v>
      </c>
      <c r="AJ219" s="1520">
        <v>2.18E-2</v>
      </c>
      <c r="AK219" s="1520" t="s">
        <v>158</v>
      </c>
      <c r="AL219" s="1520" t="s">
        <v>158</v>
      </c>
      <c r="AM219" s="1520">
        <v>2.0899999999999998E-2</v>
      </c>
      <c r="AN219" s="1520" t="s">
        <v>158</v>
      </c>
      <c r="AO219" s="1520" t="s">
        <v>158</v>
      </c>
      <c r="AP219" s="1520">
        <v>2.0400000000000001E-2</v>
      </c>
      <c r="AQ219" s="1520" t="s">
        <v>158</v>
      </c>
      <c r="AR219" s="1520" t="s">
        <v>158</v>
      </c>
      <c r="AS219" s="1520">
        <v>2.0299999999999999E-2</v>
      </c>
      <c r="AT219" s="1520" t="s">
        <v>158</v>
      </c>
      <c r="AU219" s="1520" t="s">
        <v>158</v>
      </c>
      <c r="AV219" s="1520">
        <v>1.9900000000000001E-2</v>
      </c>
      <c r="AW219" s="1520" t="s">
        <v>158</v>
      </c>
      <c r="AX219" s="1520" t="s">
        <v>158</v>
      </c>
      <c r="AY219" s="1520">
        <v>1.9300000000000001E-2</v>
      </c>
      <c r="AZ219" s="1520" t="s">
        <v>158</v>
      </c>
      <c r="BA219" s="1520" t="s">
        <v>158</v>
      </c>
      <c r="BB219" s="1522">
        <v>1.9599999999999999E-2</v>
      </c>
      <c r="BC219" s="1522" t="s">
        <v>158</v>
      </c>
      <c r="BD219" s="1522" t="s">
        <v>158</v>
      </c>
      <c r="BE219" s="1164"/>
      <c r="BF219" s="1164"/>
      <c r="BG219" s="1164"/>
    </row>
    <row r="220" spans="3:59" x14ac:dyDescent="0.25">
      <c r="C220" s="1165" t="s">
        <v>1342</v>
      </c>
      <c r="D220" s="1165" t="s">
        <v>1311</v>
      </c>
      <c r="E220" s="1167" t="str">
        <f t="shared" si="3"/>
        <v>EquinoGIRONA</v>
      </c>
      <c r="F220" s="1520">
        <v>1.9699999999999999E-2</v>
      </c>
      <c r="G220" s="1521" t="s">
        <v>158</v>
      </c>
      <c r="H220" s="1520" t="s">
        <v>158</v>
      </c>
      <c r="I220" s="1520">
        <v>1.9400000000000001E-2</v>
      </c>
      <c r="J220" s="1520" t="s">
        <v>158</v>
      </c>
      <c r="K220" s="1520" t="s">
        <v>158</v>
      </c>
      <c r="L220" s="1522">
        <v>1.9300000000000001E-2</v>
      </c>
      <c r="M220" s="1520" t="s">
        <v>158</v>
      </c>
      <c r="N220" s="1520" t="s">
        <v>158</v>
      </c>
      <c r="O220" s="1520">
        <v>1.9300000000000001E-2</v>
      </c>
      <c r="P220" s="1520" t="s">
        <v>158</v>
      </c>
      <c r="Q220" s="1520" t="s">
        <v>158</v>
      </c>
      <c r="R220" s="1520">
        <v>1.9300000000000001E-2</v>
      </c>
      <c r="S220" s="1520" t="s">
        <v>158</v>
      </c>
      <c r="T220" s="1520" t="s">
        <v>158</v>
      </c>
      <c r="U220" s="1520">
        <v>1.9199999999999998E-2</v>
      </c>
      <c r="V220" s="1520" t="s">
        <v>158</v>
      </c>
      <c r="W220" s="1520" t="s">
        <v>158</v>
      </c>
      <c r="X220" s="1520">
        <v>1.9199999999999998E-2</v>
      </c>
      <c r="Y220" s="1520" t="s">
        <v>158</v>
      </c>
      <c r="Z220" s="1520" t="s">
        <v>158</v>
      </c>
      <c r="AA220" s="1520">
        <v>1.9300000000000001E-2</v>
      </c>
      <c r="AB220" s="1520" t="s">
        <v>158</v>
      </c>
      <c r="AC220" s="1520" t="s">
        <v>158</v>
      </c>
      <c r="AD220" s="1520">
        <v>1.9199999999999998E-2</v>
      </c>
      <c r="AE220" s="1520" t="s">
        <v>158</v>
      </c>
      <c r="AF220" s="1520" t="s">
        <v>158</v>
      </c>
      <c r="AG220" s="1520">
        <v>1.9E-2</v>
      </c>
      <c r="AH220" s="1520" t="s">
        <v>158</v>
      </c>
      <c r="AI220" s="1520" t="s">
        <v>158</v>
      </c>
      <c r="AJ220" s="1520">
        <v>1.9E-2</v>
      </c>
      <c r="AK220" s="1520" t="s">
        <v>158</v>
      </c>
      <c r="AL220" s="1520" t="s">
        <v>158</v>
      </c>
      <c r="AM220" s="1520">
        <v>1.9E-2</v>
      </c>
      <c r="AN220" s="1520" t="s">
        <v>158</v>
      </c>
      <c r="AO220" s="1520" t="s">
        <v>158</v>
      </c>
      <c r="AP220" s="1520">
        <v>1.89E-2</v>
      </c>
      <c r="AQ220" s="1520" t="s">
        <v>158</v>
      </c>
      <c r="AR220" s="1520" t="s">
        <v>158</v>
      </c>
      <c r="AS220" s="1520">
        <v>1.89E-2</v>
      </c>
      <c r="AT220" s="1520" t="s">
        <v>158</v>
      </c>
      <c r="AU220" s="1520" t="s">
        <v>158</v>
      </c>
      <c r="AV220" s="1520">
        <v>1.89E-2</v>
      </c>
      <c r="AW220" s="1520" t="s">
        <v>158</v>
      </c>
      <c r="AX220" s="1520" t="s">
        <v>158</v>
      </c>
      <c r="AY220" s="1520">
        <v>1.8800000000000001E-2</v>
      </c>
      <c r="AZ220" s="1520" t="s">
        <v>158</v>
      </c>
      <c r="BA220" s="1520" t="s">
        <v>158</v>
      </c>
      <c r="BB220" s="1522">
        <v>1.8800000000000001E-2</v>
      </c>
      <c r="BC220" s="1522" t="s">
        <v>158</v>
      </c>
      <c r="BD220" s="1522" t="s">
        <v>158</v>
      </c>
      <c r="BE220" s="1164"/>
      <c r="BF220" s="1164"/>
      <c r="BG220" s="1164"/>
    </row>
    <row r="221" spans="3:59" x14ac:dyDescent="0.25">
      <c r="C221" s="1165" t="s">
        <v>1342</v>
      </c>
      <c r="D221" s="1165" t="s">
        <v>1312</v>
      </c>
      <c r="E221" s="1167" t="str">
        <f t="shared" si="3"/>
        <v>EquinoGRANADA</v>
      </c>
      <c r="F221" s="1520">
        <v>2.06E-2</v>
      </c>
      <c r="G221" s="1521" t="s">
        <v>158</v>
      </c>
      <c r="H221" s="1520" t="s">
        <v>158</v>
      </c>
      <c r="I221" s="1520">
        <v>2.0400000000000001E-2</v>
      </c>
      <c r="J221" s="1520" t="s">
        <v>158</v>
      </c>
      <c r="K221" s="1520" t="s">
        <v>158</v>
      </c>
      <c r="L221" s="1522">
        <v>2.0400000000000001E-2</v>
      </c>
      <c r="M221" s="1520" t="s">
        <v>158</v>
      </c>
      <c r="N221" s="1520" t="s">
        <v>158</v>
      </c>
      <c r="O221" s="1520">
        <v>2.0400000000000001E-2</v>
      </c>
      <c r="P221" s="1520" t="s">
        <v>158</v>
      </c>
      <c r="Q221" s="1520" t="s">
        <v>158</v>
      </c>
      <c r="R221" s="1520">
        <v>2.0400000000000001E-2</v>
      </c>
      <c r="S221" s="1520" t="s">
        <v>158</v>
      </c>
      <c r="T221" s="1520" t="s">
        <v>158</v>
      </c>
      <c r="U221" s="1520">
        <v>2.0299999999999999E-2</v>
      </c>
      <c r="V221" s="1520" t="s">
        <v>158</v>
      </c>
      <c r="W221" s="1520" t="s">
        <v>158</v>
      </c>
      <c r="X221" s="1520">
        <v>2.0199999999999999E-2</v>
      </c>
      <c r="Y221" s="1520" t="s">
        <v>158</v>
      </c>
      <c r="Z221" s="1520" t="s">
        <v>158</v>
      </c>
      <c r="AA221" s="1520">
        <v>2.01E-2</v>
      </c>
      <c r="AB221" s="1520" t="s">
        <v>158</v>
      </c>
      <c r="AC221" s="1520" t="s">
        <v>158</v>
      </c>
      <c r="AD221" s="1520">
        <v>2.01E-2</v>
      </c>
      <c r="AE221" s="1520" t="s">
        <v>158</v>
      </c>
      <c r="AF221" s="1520" t="s">
        <v>158</v>
      </c>
      <c r="AG221" s="1520">
        <v>1.9900000000000001E-2</v>
      </c>
      <c r="AH221" s="1520" t="s">
        <v>158</v>
      </c>
      <c r="AI221" s="1520" t="s">
        <v>158</v>
      </c>
      <c r="AJ221" s="1520">
        <v>2.01E-2</v>
      </c>
      <c r="AK221" s="1520" t="s">
        <v>158</v>
      </c>
      <c r="AL221" s="1520" t="s">
        <v>158</v>
      </c>
      <c r="AM221" s="1520">
        <v>1.9900000000000001E-2</v>
      </c>
      <c r="AN221" s="1520" t="s">
        <v>158</v>
      </c>
      <c r="AO221" s="1520" t="s">
        <v>158</v>
      </c>
      <c r="AP221" s="1520">
        <v>0.02</v>
      </c>
      <c r="AQ221" s="1520" t="s">
        <v>158</v>
      </c>
      <c r="AR221" s="1520" t="s">
        <v>158</v>
      </c>
      <c r="AS221" s="1520">
        <v>0.02</v>
      </c>
      <c r="AT221" s="1520" t="s">
        <v>158</v>
      </c>
      <c r="AU221" s="1520" t="s">
        <v>158</v>
      </c>
      <c r="AV221" s="1520">
        <v>0.02</v>
      </c>
      <c r="AW221" s="1520" t="s">
        <v>158</v>
      </c>
      <c r="AX221" s="1520" t="s">
        <v>158</v>
      </c>
      <c r="AY221" s="1520">
        <v>1.9900000000000001E-2</v>
      </c>
      <c r="AZ221" s="1520" t="s">
        <v>158</v>
      </c>
      <c r="BA221" s="1520" t="s">
        <v>158</v>
      </c>
      <c r="BB221" s="1522">
        <v>0.02</v>
      </c>
      <c r="BC221" s="1522" t="s">
        <v>158</v>
      </c>
      <c r="BD221" s="1522" t="s">
        <v>158</v>
      </c>
      <c r="BE221" s="1164"/>
      <c r="BF221" s="1164"/>
      <c r="BG221" s="1164"/>
    </row>
    <row r="222" spans="3:59" x14ac:dyDescent="0.25">
      <c r="C222" s="1165" t="s">
        <v>1342</v>
      </c>
      <c r="D222" s="1165" t="s">
        <v>1313</v>
      </c>
      <c r="E222" s="1167" t="str">
        <f t="shared" si="3"/>
        <v>EquinoGUADALAJARA</v>
      </c>
      <c r="F222" s="1520">
        <v>2.0299999999999999E-2</v>
      </c>
      <c r="G222" s="1521" t="s">
        <v>158</v>
      </c>
      <c r="H222" s="1520" t="s">
        <v>158</v>
      </c>
      <c r="I222" s="1520">
        <v>2.0400000000000001E-2</v>
      </c>
      <c r="J222" s="1520" t="s">
        <v>158</v>
      </c>
      <c r="K222" s="1520" t="s">
        <v>158</v>
      </c>
      <c r="L222" s="1522">
        <v>2.0299999999999999E-2</v>
      </c>
      <c r="M222" s="1520" t="s">
        <v>158</v>
      </c>
      <c r="N222" s="1520" t="s">
        <v>158</v>
      </c>
      <c r="O222" s="1520">
        <v>2.0400000000000001E-2</v>
      </c>
      <c r="P222" s="1520" t="s">
        <v>158</v>
      </c>
      <c r="Q222" s="1520" t="s">
        <v>158</v>
      </c>
      <c r="R222" s="1520">
        <v>2.0199999999999999E-2</v>
      </c>
      <c r="S222" s="1520" t="s">
        <v>158</v>
      </c>
      <c r="T222" s="1520" t="s">
        <v>158</v>
      </c>
      <c r="U222" s="1520">
        <v>2.0299999999999999E-2</v>
      </c>
      <c r="V222" s="1520" t="s">
        <v>158</v>
      </c>
      <c r="W222" s="1520" t="s">
        <v>158</v>
      </c>
      <c r="X222" s="1520">
        <v>2.0199999999999999E-2</v>
      </c>
      <c r="Y222" s="1520" t="s">
        <v>158</v>
      </c>
      <c r="Z222" s="1520" t="s">
        <v>158</v>
      </c>
      <c r="AA222" s="1520">
        <v>2.01E-2</v>
      </c>
      <c r="AB222" s="1520" t="s">
        <v>158</v>
      </c>
      <c r="AC222" s="1520" t="s">
        <v>158</v>
      </c>
      <c r="AD222" s="1520">
        <v>0.02</v>
      </c>
      <c r="AE222" s="1520" t="s">
        <v>158</v>
      </c>
      <c r="AF222" s="1520" t="s">
        <v>158</v>
      </c>
      <c r="AG222" s="1520">
        <v>1.9800000000000002E-2</v>
      </c>
      <c r="AH222" s="1520" t="s">
        <v>158</v>
      </c>
      <c r="AI222" s="1520" t="s">
        <v>158</v>
      </c>
      <c r="AJ222" s="1520">
        <v>1.9800000000000002E-2</v>
      </c>
      <c r="AK222" s="1520" t="s">
        <v>158</v>
      </c>
      <c r="AL222" s="1520" t="s">
        <v>158</v>
      </c>
      <c r="AM222" s="1520">
        <v>1.9900000000000001E-2</v>
      </c>
      <c r="AN222" s="1520" t="s">
        <v>158</v>
      </c>
      <c r="AO222" s="1520" t="s">
        <v>158</v>
      </c>
      <c r="AP222" s="1520">
        <v>1.9900000000000001E-2</v>
      </c>
      <c r="AQ222" s="1520" t="s">
        <v>158</v>
      </c>
      <c r="AR222" s="1520" t="s">
        <v>158</v>
      </c>
      <c r="AS222" s="1520">
        <v>1.9800000000000002E-2</v>
      </c>
      <c r="AT222" s="1520" t="s">
        <v>158</v>
      </c>
      <c r="AU222" s="1520" t="s">
        <v>158</v>
      </c>
      <c r="AV222" s="1520">
        <v>1.9900000000000001E-2</v>
      </c>
      <c r="AW222" s="1520" t="s">
        <v>158</v>
      </c>
      <c r="AX222" s="1520" t="s">
        <v>158</v>
      </c>
      <c r="AY222" s="1520">
        <v>1.9900000000000001E-2</v>
      </c>
      <c r="AZ222" s="1520" t="s">
        <v>158</v>
      </c>
      <c r="BA222" s="1520" t="s">
        <v>158</v>
      </c>
      <c r="BB222" s="1522">
        <v>1.9900000000000001E-2</v>
      </c>
      <c r="BC222" s="1522" t="s">
        <v>158</v>
      </c>
      <c r="BD222" s="1522" t="s">
        <v>158</v>
      </c>
      <c r="BE222" s="1164"/>
      <c r="BF222" s="1164"/>
      <c r="BG222" s="1164"/>
    </row>
    <row r="223" spans="3:59" x14ac:dyDescent="0.25">
      <c r="C223" s="1165" t="s">
        <v>1342</v>
      </c>
      <c r="D223" s="1165" t="s">
        <v>1314</v>
      </c>
      <c r="E223" s="1167" t="str">
        <f t="shared" si="3"/>
        <v>EquinoHUELVA</v>
      </c>
      <c r="F223" s="1520">
        <v>2.06E-2</v>
      </c>
      <c r="G223" s="1521" t="s">
        <v>158</v>
      </c>
      <c r="H223" s="1520" t="s">
        <v>158</v>
      </c>
      <c r="I223" s="1520">
        <v>2.0400000000000001E-2</v>
      </c>
      <c r="J223" s="1520" t="s">
        <v>158</v>
      </c>
      <c r="K223" s="1520" t="s">
        <v>158</v>
      </c>
      <c r="L223" s="1522">
        <v>2.0400000000000001E-2</v>
      </c>
      <c r="M223" s="1520" t="s">
        <v>158</v>
      </c>
      <c r="N223" s="1520" t="s">
        <v>158</v>
      </c>
      <c r="O223" s="1520">
        <v>2.0400000000000001E-2</v>
      </c>
      <c r="P223" s="1520" t="s">
        <v>158</v>
      </c>
      <c r="Q223" s="1520" t="s">
        <v>158</v>
      </c>
      <c r="R223" s="1520">
        <v>2.0400000000000001E-2</v>
      </c>
      <c r="S223" s="1520" t="s">
        <v>158</v>
      </c>
      <c r="T223" s="1520" t="s">
        <v>158</v>
      </c>
      <c r="U223" s="1520">
        <v>2.0299999999999999E-2</v>
      </c>
      <c r="V223" s="1520" t="s">
        <v>158</v>
      </c>
      <c r="W223" s="1520" t="s">
        <v>158</v>
      </c>
      <c r="X223" s="1520">
        <v>2.0199999999999999E-2</v>
      </c>
      <c r="Y223" s="1520" t="s">
        <v>158</v>
      </c>
      <c r="Z223" s="1520" t="s">
        <v>158</v>
      </c>
      <c r="AA223" s="1520">
        <v>2.01E-2</v>
      </c>
      <c r="AB223" s="1520" t="s">
        <v>158</v>
      </c>
      <c r="AC223" s="1520" t="s">
        <v>158</v>
      </c>
      <c r="AD223" s="1520">
        <v>2.01E-2</v>
      </c>
      <c r="AE223" s="1520" t="s">
        <v>158</v>
      </c>
      <c r="AF223" s="1520" t="s">
        <v>158</v>
      </c>
      <c r="AG223" s="1520">
        <v>1.9900000000000001E-2</v>
      </c>
      <c r="AH223" s="1520" t="s">
        <v>158</v>
      </c>
      <c r="AI223" s="1520" t="s">
        <v>158</v>
      </c>
      <c r="AJ223" s="1520">
        <v>2.01E-2</v>
      </c>
      <c r="AK223" s="1520" t="s">
        <v>158</v>
      </c>
      <c r="AL223" s="1520" t="s">
        <v>158</v>
      </c>
      <c r="AM223" s="1520">
        <v>1.9900000000000001E-2</v>
      </c>
      <c r="AN223" s="1520" t="s">
        <v>158</v>
      </c>
      <c r="AO223" s="1520" t="s">
        <v>158</v>
      </c>
      <c r="AP223" s="1520">
        <v>0.02</v>
      </c>
      <c r="AQ223" s="1520" t="s">
        <v>158</v>
      </c>
      <c r="AR223" s="1520" t="s">
        <v>158</v>
      </c>
      <c r="AS223" s="1520">
        <v>0.02</v>
      </c>
      <c r="AT223" s="1520" t="s">
        <v>158</v>
      </c>
      <c r="AU223" s="1520" t="s">
        <v>158</v>
      </c>
      <c r="AV223" s="1520">
        <v>0.02</v>
      </c>
      <c r="AW223" s="1520" t="s">
        <v>158</v>
      </c>
      <c r="AX223" s="1520" t="s">
        <v>158</v>
      </c>
      <c r="AY223" s="1520">
        <v>1.9900000000000001E-2</v>
      </c>
      <c r="AZ223" s="1520" t="s">
        <v>158</v>
      </c>
      <c r="BA223" s="1520" t="s">
        <v>158</v>
      </c>
      <c r="BB223" s="1522">
        <v>0.02</v>
      </c>
      <c r="BC223" s="1522" t="s">
        <v>158</v>
      </c>
      <c r="BD223" s="1522" t="s">
        <v>158</v>
      </c>
      <c r="BE223" s="1164"/>
      <c r="BF223" s="1164"/>
      <c r="BG223" s="1164"/>
    </row>
    <row r="224" spans="3:59" x14ac:dyDescent="0.25">
      <c r="C224" s="1165" t="s">
        <v>1342</v>
      </c>
      <c r="D224" s="1165" t="s">
        <v>1315</v>
      </c>
      <c r="E224" s="1167" t="str">
        <f t="shared" si="3"/>
        <v>EquinoHUESCA</v>
      </c>
      <c r="F224" s="1520">
        <v>1.89E-2</v>
      </c>
      <c r="G224" s="1521" t="s">
        <v>158</v>
      </c>
      <c r="H224" s="1520" t="s">
        <v>158</v>
      </c>
      <c r="I224" s="1520">
        <v>1.89E-2</v>
      </c>
      <c r="J224" s="1520" t="s">
        <v>158</v>
      </c>
      <c r="K224" s="1520" t="s">
        <v>158</v>
      </c>
      <c r="L224" s="1522">
        <v>1.9199999999999998E-2</v>
      </c>
      <c r="M224" s="1520" t="s">
        <v>158</v>
      </c>
      <c r="N224" s="1520" t="s">
        <v>158</v>
      </c>
      <c r="O224" s="1520">
        <v>1.9800000000000002E-2</v>
      </c>
      <c r="P224" s="1520" t="s">
        <v>158</v>
      </c>
      <c r="Q224" s="1520" t="s">
        <v>158</v>
      </c>
      <c r="R224" s="1520">
        <v>1.9900000000000001E-2</v>
      </c>
      <c r="S224" s="1520" t="s">
        <v>158</v>
      </c>
      <c r="T224" s="1520" t="s">
        <v>158</v>
      </c>
      <c r="U224" s="1520">
        <v>2.0799999999999999E-2</v>
      </c>
      <c r="V224" s="1520" t="s">
        <v>158</v>
      </c>
      <c r="W224" s="1520" t="s">
        <v>158</v>
      </c>
      <c r="X224" s="1520">
        <v>1.9800000000000002E-2</v>
      </c>
      <c r="Y224" s="1520" t="s">
        <v>158</v>
      </c>
      <c r="Z224" s="1520" t="s">
        <v>158</v>
      </c>
      <c r="AA224" s="1520">
        <v>1.9099999999999999E-2</v>
      </c>
      <c r="AB224" s="1520" t="s">
        <v>158</v>
      </c>
      <c r="AC224" s="1520" t="s">
        <v>158</v>
      </c>
      <c r="AD224" s="1520">
        <v>1.9900000000000001E-2</v>
      </c>
      <c r="AE224" s="1520" t="s">
        <v>158</v>
      </c>
      <c r="AF224" s="1520" t="s">
        <v>158</v>
      </c>
      <c r="AG224" s="1520">
        <v>1.9599999999999999E-2</v>
      </c>
      <c r="AH224" s="1520" t="s">
        <v>158</v>
      </c>
      <c r="AI224" s="1520" t="s">
        <v>158</v>
      </c>
      <c r="AJ224" s="1520">
        <v>1.9599999999999999E-2</v>
      </c>
      <c r="AK224" s="1520" t="s">
        <v>158</v>
      </c>
      <c r="AL224" s="1520" t="s">
        <v>158</v>
      </c>
      <c r="AM224" s="1520">
        <v>1.9699999999999999E-2</v>
      </c>
      <c r="AN224" s="1520" t="s">
        <v>158</v>
      </c>
      <c r="AO224" s="1520" t="s">
        <v>158</v>
      </c>
      <c r="AP224" s="1520">
        <v>1.9599999999999999E-2</v>
      </c>
      <c r="AQ224" s="1520" t="s">
        <v>158</v>
      </c>
      <c r="AR224" s="1520" t="s">
        <v>158</v>
      </c>
      <c r="AS224" s="1520">
        <v>1.9199999999999998E-2</v>
      </c>
      <c r="AT224" s="1520" t="s">
        <v>158</v>
      </c>
      <c r="AU224" s="1520" t="s">
        <v>158</v>
      </c>
      <c r="AV224" s="1520">
        <v>1.9199999999999998E-2</v>
      </c>
      <c r="AW224" s="1520" t="s">
        <v>158</v>
      </c>
      <c r="AX224" s="1520" t="s">
        <v>158</v>
      </c>
      <c r="AY224" s="1520">
        <v>1.9199999999999998E-2</v>
      </c>
      <c r="AZ224" s="1520" t="s">
        <v>158</v>
      </c>
      <c r="BA224" s="1520" t="s">
        <v>158</v>
      </c>
      <c r="BB224" s="1522">
        <v>1.95E-2</v>
      </c>
      <c r="BC224" s="1522" t="s">
        <v>158</v>
      </c>
      <c r="BD224" s="1522" t="s">
        <v>158</v>
      </c>
      <c r="BE224" s="1164"/>
      <c r="BF224" s="1164"/>
      <c r="BG224" s="1164"/>
    </row>
    <row r="225" spans="3:59" x14ac:dyDescent="0.25">
      <c r="C225" s="1165" t="s">
        <v>1342</v>
      </c>
      <c r="D225" s="1165" t="s">
        <v>1316</v>
      </c>
      <c r="E225" s="1167" t="str">
        <f t="shared" si="3"/>
        <v>EquinoJAÉN</v>
      </c>
      <c r="F225" s="1520">
        <v>2.06E-2</v>
      </c>
      <c r="G225" s="1521" t="s">
        <v>158</v>
      </c>
      <c r="H225" s="1520" t="s">
        <v>158</v>
      </c>
      <c r="I225" s="1520">
        <v>2.0400000000000001E-2</v>
      </c>
      <c r="J225" s="1520" t="s">
        <v>158</v>
      </c>
      <c r="K225" s="1520" t="s">
        <v>158</v>
      </c>
      <c r="L225" s="1522">
        <v>2.0400000000000001E-2</v>
      </c>
      <c r="M225" s="1520" t="s">
        <v>158</v>
      </c>
      <c r="N225" s="1520" t="s">
        <v>158</v>
      </c>
      <c r="O225" s="1520">
        <v>2.0400000000000001E-2</v>
      </c>
      <c r="P225" s="1520" t="s">
        <v>158</v>
      </c>
      <c r="Q225" s="1520" t="s">
        <v>158</v>
      </c>
      <c r="R225" s="1520">
        <v>2.0400000000000001E-2</v>
      </c>
      <c r="S225" s="1520" t="s">
        <v>158</v>
      </c>
      <c r="T225" s="1520" t="s">
        <v>158</v>
      </c>
      <c r="U225" s="1520">
        <v>2.0299999999999999E-2</v>
      </c>
      <c r="V225" s="1520" t="s">
        <v>158</v>
      </c>
      <c r="W225" s="1520" t="s">
        <v>158</v>
      </c>
      <c r="X225" s="1520">
        <v>2.0199999999999999E-2</v>
      </c>
      <c r="Y225" s="1520" t="s">
        <v>158</v>
      </c>
      <c r="Z225" s="1520" t="s">
        <v>158</v>
      </c>
      <c r="AA225" s="1520">
        <v>2.01E-2</v>
      </c>
      <c r="AB225" s="1520" t="s">
        <v>158</v>
      </c>
      <c r="AC225" s="1520" t="s">
        <v>158</v>
      </c>
      <c r="AD225" s="1520">
        <v>2.01E-2</v>
      </c>
      <c r="AE225" s="1520" t="s">
        <v>158</v>
      </c>
      <c r="AF225" s="1520" t="s">
        <v>158</v>
      </c>
      <c r="AG225" s="1520">
        <v>1.9900000000000001E-2</v>
      </c>
      <c r="AH225" s="1520" t="s">
        <v>158</v>
      </c>
      <c r="AI225" s="1520" t="s">
        <v>158</v>
      </c>
      <c r="AJ225" s="1520">
        <v>2.01E-2</v>
      </c>
      <c r="AK225" s="1520" t="s">
        <v>158</v>
      </c>
      <c r="AL225" s="1520" t="s">
        <v>158</v>
      </c>
      <c r="AM225" s="1520">
        <v>1.9900000000000001E-2</v>
      </c>
      <c r="AN225" s="1520" t="s">
        <v>158</v>
      </c>
      <c r="AO225" s="1520" t="s">
        <v>158</v>
      </c>
      <c r="AP225" s="1520">
        <v>0.02</v>
      </c>
      <c r="AQ225" s="1520" t="s">
        <v>158</v>
      </c>
      <c r="AR225" s="1520" t="s">
        <v>158</v>
      </c>
      <c r="AS225" s="1520">
        <v>0.02</v>
      </c>
      <c r="AT225" s="1520" t="s">
        <v>158</v>
      </c>
      <c r="AU225" s="1520" t="s">
        <v>158</v>
      </c>
      <c r="AV225" s="1520">
        <v>0.02</v>
      </c>
      <c r="AW225" s="1520" t="s">
        <v>158</v>
      </c>
      <c r="AX225" s="1520" t="s">
        <v>158</v>
      </c>
      <c r="AY225" s="1520">
        <v>1.9900000000000001E-2</v>
      </c>
      <c r="AZ225" s="1520" t="s">
        <v>158</v>
      </c>
      <c r="BA225" s="1520" t="s">
        <v>158</v>
      </c>
      <c r="BB225" s="1522">
        <v>0.02</v>
      </c>
      <c r="BC225" s="1522" t="s">
        <v>158</v>
      </c>
      <c r="BD225" s="1522" t="s">
        <v>158</v>
      </c>
      <c r="BE225" s="1164"/>
      <c r="BF225" s="1164"/>
      <c r="BG225" s="1164"/>
    </row>
    <row r="226" spans="3:59" x14ac:dyDescent="0.25">
      <c r="C226" s="1165" t="s">
        <v>1342</v>
      </c>
      <c r="D226" s="1165" t="s">
        <v>1317</v>
      </c>
      <c r="E226" s="1167" t="str">
        <f t="shared" si="3"/>
        <v>EquinoLEÓN</v>
      </c>
      <c r="F226" s="1520">
        <v>0.02</v>
      </c>
      <c r="G226" s="1521" t="s">
        <v>158</v>
      </c>
      <c r="H226" s="1520" t="s">
        <v>158</v>
      </c>
      <c r="I226" s="1520">
        <v>0.02</v>
      </c>
      <c r="J226" s="1520" t="s">
        <v>158</v>
      </c>
      <c r="K226" s="1520" t="s">
        <v>158</v>
      </c>
      <c r="L226" s="1522">
        <v>0.02</v>
      </c>
      <c r="M226" s="1520" t="s">
        <v>158</v>
      </c>
      <c r="N226" s="1520" t="s">
        <v>158</v>
      </c>
      <c r="O226" s="1520">
        <v>0.02</v>
      </c>
      <c r="P226" s="1520" t="s">
        <v>158</v>
      </c>
      <c r="Q226" s="1520" t="s">
        <v>158</v>
      </c>
      <c r="R226" s="1520">
        <v>1.9900000000000001E-2</v>
      </c>
      <c r="S226" s="1520" t="s">
        <v>158</v>
      </c>
      <c r="T226" s="1520" t="s">
        <v>158</v>
      </c>
      <c r="U226" s="1520">
        <v>1.9900000000000001E-2</v>
      </c>
      <c r="V226" s="1520" t="s">
        <v>158</v>
      </c>
      <c r="W226" s="1520" t="s">
        <v>158</v>
      </c>
      <c r="X226" s="1520">
        <v>1.9800000000000002E-2</v>
      </c>
      <c r="Y226" s="1520" t="s">
        <v>158</v>
      </c>
      <c r="Z226" s="1520" t="s">
        <v>158</v>
      </c>
      <c r="AA226" s="1520">
        <v>1.9699999999999999E-2</v>
      </c>
      <c r="AB226" s="1520" t="s">
        <v>158</v>
      </c>
      <c r="AC226" s="1520" t="s">
        <v>158</v>
      </c>
      <c r="AD226" s="1520">
        <v>1.9599999999999999E-2</v>
      </c>
      <c r="AE226" s="1520" t="s">
        <v>158</v>
      </c>
      <c r="AF226" s="1520" t="s">
        <v>158</v>
      </c>
      <c r="AG226" s="1520">
        <v>1.9400000000000001E-2</v>
      </c>
      <c r="AH226" s="1520" t="s">
        <v>158</v>
      </c>
      <c r="AI226" s="1520" t="s">
        <v>158</v>
      </c>
      <c r="AJ226" s="1520">
        <v>1.9400000000000001E-2</v>
      </c>
      <c r="AK226" s="1520" t="s">
        <v>158</v>
      </c>
      <c r="AL226" s="1520" t="s">
        <v>158</v>
      </c>
      <c r="AM226" s="1520">
        <v>1.9400000000000001E-2</v>
      </c>
      <c r="AN226" s="1520" t="s">
        <v>158</v>
      </c>
      <c r="AO226" s="1520" t="s">
        <v>158</v>
      </c>
      <c r="AP226" s="1520">
        <v>1.9400000000000001E-2</v>
      </c>
      <c r="AQ226" s="1520" t="s">
        <v>158</v>
      </c>
      <c r="AR226" s="1520" t="s">
        <v>158</v>
      </c>
      <c r="AS226" s="1520">
        <v>1.9400000000000001E-2</v>
      </c>
      <c r="AT226" s="1520" t="s">
        <v>158</v>
      </c>
      <c r="AU226" s="1520" t="s">
        <v>158</v>
      </c>
      <c r="AV226" s="1520">
        <v>1.9400000000000001E-2</v>
      </c>
      <c r="AW226" s="1520" t="s">
        <v>158</v>
      </c>
      <c r="AX226" s="1520" t="s">
        <v>158</v>
      </c>
      <c r="AY226" s="1520">
        <v>1.9400000000000001E-2</v>
      </c>
      <c r="AZ226" s="1520" t="s">
        <v>158</v>
      </c>
      <c r="BA226" s="1520" t="s">
        <v>158</v>
      </c>
      <c r="BB226" s="1522">
        <v>1.9699999999999999E-2</v>
      </c>
      <c r="BC226" s="1522" t="s">
        <v>158</v>
      </c>
      <c r="BD226" s="1522" t="s">
        <v>158</v>
      </c>
      <c r="BE226" s="1164"/>
      <c r="BF226" s="1164"/>
      <c r="BG226" s="1164"/>
    </row>
    <row r="227" spans="3:59" x14ac:dyDescent="0.25">
      <c r="C227" s="1165" t="s">
        <v>1342</v>
      </c>
      <c r="D227" s="1165" t="s">
        <v>1318</v>
      </c>
      <c r="E227" s="1167" t="str">
        <f t="shared" ref="E227:E290" si="4">C227&amp;D227</f>
        <v>EquinoLLEIDA</v>
      </c>
      <c r="F227" s="1520">
        <v>1.9699999999999999E-2</v>
      </c>
      <c r="G227" s="1521" t="s">
        <v>158</v>
      </c>
      <c r="H227" s="1520" t="s">
        <v>158</v>
      </c>
      <c r="I227" s="1520">
        <v>1.9400000000000001E-2</v>
      </c>
      <c r="J227" s="1520" t="s">
        <v>158</v>
      </c>
      <c r="K227" s="1520" t="s">
        <v>158</v>
      </c>
      <c r="L227" s="1522">
        <v>1.9300000000000001E-2</v>
      </c>
      <c r="M227" s="1520" t="s">
        <v>158</v>
      </c>
      <c r="N227" s="1520" t="s">
        <v>158</v>
      </c>
      <c r="O227" s="1520">
        <v>1.9300000000000001E-2</v>
      </c>
      <c r="P227" s="1520" t="s">
        <v>158</v>
      </c>
      <c r="Q227" s="1520" t="s">
        <v>158</v>
      </c>
      <c r="R227" s="1520">
        <v>1.9300000000000001E-2</v>
      </c>
      <c r="S227" s="1520" t="s">
        <v>158</v>
      </c>
      <c r="T227" s="1520" t="s">
        <v>158</v>
      </c>
      <c r="U227" s="1520">
        <v>1.9199999999999998E-2</v>
      </c>
      <c r="V227" s="1520" t="s">
        <v>158</v>
      </c>
      <c r="W227" s="1520" t="s">
        <v>158</v>
      </c>
      <c r="X227" s="1520">
        <v>1.9199999999999998E-2</v>
      </c>
      <c r="Y227" s="1520" t="s">
        <v>158</v>
      </c>
      <c r="Z227" s="1520" t="s">
        <v>158</v>
      </c>
      <c r="AA227" s="1520">
        <v>1.9300000000000001E-2</v>
      </c>
      <c r="AB227" s="1520" t="s">
        <v>158</v>
      </c>
      <c r="AC227" s="1520" t="s">
        <v>158</v>
      </c>
      <c r="AD227" s="1520">
        <v>1.9300000000000001E-2</v>
      </c>
      <c r="AE227" s="1520" t="s">
        <v>158</v>
      </c>
      <c r="AF227" s="1520" t="s">
        <v>158</v>
      </c>
      <c r="AG227" s="1520">
        <v>1.9E-2</v>
      </c>
      <c r="AH227" s="1520" t="s">
        <v>158</v>
      </c>
      <c r="AI227" s="1520" t="s">
        <v>158</v>
      </c>
      <c r="AJ227" s="1520">
        <v>1.9E-2</v>
      </c>
      <c r="AK227" s="1520" t="s">
        <v>158</v>
      </c>
      <c r="AL227" s="1520" t="s">
        <v>158</v>
      </c>
      <c r="AM227" s="1520">
        <v>1.9E-2</v>
      </c>
      <c r="AN227" s="1520" t="s">
        <v>158</v>
      </c>
      <c r="AO227" s="1520" t="s">
        <v>158</v>
      </c>
      <c r="AP227" s="1520">
        <v>1.89E-2</v>
      </c>
      <c r="AQ227" s="1520" t="s">
        <v>158</v>
      </c>
      <c r="AR227" s="1520" t="s">
        <v>158</v>
      </c>
      <c r="AS227" s="1520">
        <v>1.89E-2</v>
      </c>
      <c r="AT227" s="1520" t="s">
        <v>158</v>
      </c>
      <c r="AU227" s="1520" t="s">
        <v>158</v>
      </c>
      <c r="AV227" s="1520">
        <v>1.89E-2</v>
      </c>
      <c r="AW227" s="1520" t="s">
        <v>158</v>
      </c>
      <c r="AX227" s="1520" t="s">
        <v>158</v>
      </c>
      <c r="AY227" s="1520">
        <v>1.8800000000000001E-2</v>
      </c>
      <c r="AZ227" s="1520" t="s">
        <v>158</v>
      </c>
      <c r="BA227" s="1520" t="s">
        <v>158</v>
      </c>
      <c r="BB227" s="1522">
        <v>1.8800000000000001E-2</v>
      </c>
      <c r="BC227" s="1522" t="s">
        <v>158</v>
      </c>
      <c r="BD227" s="1522" t="s">
        <v>158</v>
      </c>
      <c r="BE227" s="1164"/>
      <c r="BF227" s="1164"/>
      <c r="BG227" s="1164"/>
    </row>
    <row r="228" spans="3:59" x14ac:dyDescent="0.25">
      <c r="C228" s="1165" t="s">
        <v>1342</v>
      </c>
      <c r="D228" s="1165" t="s">
        <v>1319</v>
      </c>
      <c r="E228" s="1167" t="str">
        <f t="shared" si="4"/>
        <v>EquinoLUGO</v>
      </c>
      <c r="F228" s="1520">
        <v>2.0799999999999999E-2</v>
      </c>
      <c r="G228" s="1521" t="s">
        <v>158</v>
      </c>
      <c r="H228" s="1520" t="s">
        <v>158</v>
      </c>
      <c r="I228" s="1520">
        <v>2.06E-2</v>
      </c>
      <c r="J228" s="1520" t="s">
        <v>158</v>
      </c>
      <c r="K228" s="1520" t="s">
        <v>158</v>
      </c>
      <c r="L228" s="1522">
        <v>2.07E-2</v>
      </c>
      <c r="M228" s="1520" t="s">
        <v>158</v>
      </c>
      <c r="N228" s="1520" t="s">
        <v>158</v>
      </c>
      <c r="O228" s="1520">
        <v>2.06E-2</v>
      </c>
      <c r="P228" s="1520" t="s">
        <v>158</v>
      </c>
      <c r="Q228" s="1520" t="s">
        <v>158</v>
      </c>
      <c r="R228" s="1520">
        <v>2.06E-2</v>
      </c>
      <c r="S228" s="1520" t="s">
        <v>158</v>
      </c>
      <c r="T228" s="1520" t="s">
        <v>158</v>
      </c>
      <c r="U228" s="1520">
        <v>2.06E-2</v>
      </c>
      <c r="V228" s="1520" t="s">
        <v>158</v>
      </c>
      <c r="W228" s="1520" t="s">
        <v>158</v>
      </c>
      <c r="X228" s="1520">
        <v>2.06E-2</v>
      </c>
      <c r="Y228" s="1520" t="s">
        <v>158</v>
      </c>
      <c r="Z228" s="1520" t="s">
        <v>158</v>
      </c>
      <c r="AA228" s="1520">
        <v>2.0500000000000001E-2</v>
      </c>
      <c r="AB228" s="1520" t="s">
        <v>158</v>
      </c>
      <c r="AC228" s="1520" t="s">
        <v>158</v>
      </c>
      <c r="AD228" s="1520">
        <v>2.0400000000000001E-2</v>
      </c>
      <c r="AE228" s="1520" t="s">
        <v>158</v>
      </c>
      <c r="AF228" s="1520" t="s">
        <v>158</v>
      </c>
      <c r="AG228" s="1520">
        <v>2.0299999999999999E-2</v>
      </c>
      <c r="AH228" s="1520" t="s">
        <v>158</v>
      </c>
      <c r="AI228" s="1520" t="s">
        <v>158</v>
      </c>
      <c r="AJ228" s="1520">
        <v>2.0199999999999999E-2</v>
      </c>
      <c r="AK228" s="1520" t="s">
        <v>158</v>
      </c>
      <c r="AL228" s="1520" t="s">
        <v>158</v>
      </c>
      <c r="AM228" s="1520">
        <v>2.0199999999999999E-2</v>
      </c>
      <c r="AN228" s="1520" t="s">
        <v>158</v>
      </c>
      <c r="AO228" s="1520" t="s">
        <v>158</v>
      </c>
      <c r="AP228" s="1520">
        <v>2.0199999999999999E-2</v>
      </c>
      <c r="AQ228" s="1520" t="s">
        <v>158</v>
      </c>
      <c r="AR228" s="1520" t="s">
        <v>158</v>
      </c>
      <c r="AS228" s="1520">
        <v>2.0199999999999999E-2</v>
      </c>
      <c r="AT228" s="1520" t="s">
        <v>158</v>
      </c>
      <c r="AU228" s="1520" t="s">
        <v>158</v>
      </c>
      <c r="AV228" s="1520">
        <v>2.0299999999999999E-2</v>
      </c>
      <c r="AW228" s="1520" t="s">
        <v>158</v>
      </c>
      <c r="AX228" s="1520" t="s">
        <v>158</v>
      </c>
      <c r="AY228" s="1520">
        <v>2.0299999999999999E-2</v>
      </c>
      <c r="AZ228" s="1520" t="s">
        <v>158</v>
      </c>
      <c r="BA228" s="1520" t="s">
        <v>158</v>
      </c>
      <c r="BB228" s="1522">
        <v>2.0299999999999999E-2</v>
      </c>
      <c r="BC228" s="1522" t="s">
        <v>158</v>
      </c>
      <c r="BD228" s="1522" t="s">
        <v>158</v>
      </c>
      <c r="BE228" s="1164"/>
      <c r="BF228" s="1164"/>
      <c r="BG228" s="1164"/>
    </row>
    <row r="229" spans="3:59" x14ac:dyDescent="0.25">
      <c r="C229" s="1165" t="s">
        <v>1342</v>
      </c>
      <c r="D229" s="1165" t="s">
        <v>1320</v>
      </c>
      <c r="E229" s="1167" t="str">
        <f t="shared" si="4"/>
        <v>EquinoMADRID</v>
      </c>
      <c r="F229" s="1520">
        <v>0.02</v>
      </c>
      <c r="G229" s="1521" t="s">
        <v>158</v>
      </c>
      <c r="H229" s="1520" t="s">
        <v>158</v>
      </c>
      <c r="I229" s="1520">
        <v>2.0299999999999999E-2</v>
      </c>
      <c r="J229" s="1520" t="s">
        <v>158</v>
      </c>
      <c r="K229" s="1520" t="s">
        <v>158</v>
      </c>
      <c r="L229" s="1522">
        <v>2.0500000000000001E-2</v>
      </c>
      <c r="M229" s="1520" t="s">
        <v>158</v>
      </c>
      <c r="N229" s="1520" t="s">
        <v>158</v>
      </c>
      <c r="O229" s="1520">
        <v>2.0500000000000001E-2</v>
      </c>
      <c r="P229" s="1520" t="s">
        <v>158</v>
      </c>
      <c r="Q229" s="1520" t="s">
        <v>158</v>
      </c>
      <c r="R229" s="1520">
        <v>2.0199999999999999E-2</v>
      </c>
      <c r="S229" s="1520" t="s">
        <v>158</v>
      </c>
      <c r="T229" s="1520" t="s">
        <v>158</v>
      </c>
      <c r="U229" s="1520">
        <v>1.9699999999999999E-2</v>
      </c>
      <c r="V229" s="1520" t="s">
        <v>158</v>
      </c>
      <c r="W229" s="1520" t="s">
        <v>158</v>
      </c>
      <c r="X229" s="1520">
        <v>0.02</v>
      </c>
      <c r="Y229" s="1520" t="s">
        <v>158</v>
      </c>
      <c r="Z229" s="1520" t="s">
        <v>158</v>
      </c>
      <c r="AA229" s="1520">
        <v>1.9900000000000001E-2</v>
      </c>
      <c r="AB229" s="1520" t="s">
        <v>158</v>
      </c>
      <c r="AC229" s="1520" t="s">
        <v>158</v>
      </c>
      <c r="AD229" s="1520">
        <v>1.9900000000000001E-2</v>
      </c>
      <c r="AE229" s="1520" t="s">
        <v>158</v>
      </c>
      <c r="AF229" s="1520" t="s">
        <v>158</v>
      </c>
      <c r="AG229" s="1520">
        <v>1.9900000000000001E-2</v>
      </c>
      <c r="AH229" s="1520" t="s">
        <v>158</v>
      </c>
      <c r="AI229" s="1520" t="s">
        <v>158</v>
      </c>
      <c r="AJ229" s="1520">
        <v>1.9900000000000001E-2</v>
      </c>
      <c r="AK229" s="1520" t="s">
        <v>158</v>
      </c>
      <c r="AL229" s="1520" t="s">
        <v>158</v>
      </c>
      <c r="AM229" s="1520">
        <v>1.9800000000000002E-2</v>
      </c>
      <c r="AN229" s="1520" t="s">
        <v>158</v>
      </c>
      <c r="AO229" s="1520" t="s">
        <v>158</v>
      </c>
      <c r="AP229" s="1520">
        <v>1.9800000000000002E-2</v>
      </c>
      <c r="AQ229" s="1520" t="s">
        <v>158</v>
      </c>
      <c r="AR229" s="1520" t="s">
        <v>158</v>
      </c>
      <c r="AS229" s="1520">
        <v>1.9900000000000001E-2</v>
      </c>
      <c r="AT229" s="1520" t="s">
        <v>158</v>
      </c>
      <c r="AU229" s="1520" t="s">
        <v>158</v>
      </c>
      <c r="AV229" s="1520">
        <v>1.9900000000000001E-2</v>
      </c>
      <c r="AW229" s="1520" t="s">
        <v>158</v>
      </c>
      <c r="AX229" s="1520" t="s">
        <v>158</v>
      </c>
      <c r="AY229" s="1520">
        <v>1.9800000000000002E-2</v>
      </c>
      <c r="AZ229" s="1520" t="s">
        <v>158</v>
      </c>
      <c r="BA229" s="1520" t="s">
        <v>158</v>
      </c>
      <c r="BB229" s="1522">
        <v>1.9800000000000002E-2</v>
      </c>
      <c r="BC229" s="1522" t="s">
        <v>158</v>
      </c>
      <c r="BD229" s="1522" t="s">
        <v>158</v>
      </c>
      <c r="BE229" s="1164"/>
      <c r="BF229" s="1164"/>
      <c r="BG229" s="1164"/>
    </row>
    <row r="230" spans="3:59" x14ac:dyDescent="0.25">
      <c r="C230" s="1165" t="s">
        <v>1342</v>
      </c>
      <c r="D230" s="1165" t="s">
        <v>1321</v>
      </c>
      <c r="E230" s="1167" t="str">
        <f t="shared" si="4"/>
        <v>EquinoMÁLAGA</v>
      </c>
      <c r="F230" s="1520">
        <v>2.06E-2</v>
      </c>
      <c r="G230" s="1521" t="s">
        <v>158</v>
      </c>
      <c r="H230" s="1520" t="s">
        <v>158</v>
      </c>
      <c r="I230" s="1520">
        <v>2.0400000000000001E-2</v>
      </c>
      <c r="J230" s="1520" t="s">
        <v>158</v>
      </c>
      <c r="K230" s="1520" t="s">
        <v>158</v>
      </c>
      <c r="L230" s="1522">
        <v>2.0400000000000001E-2</v>
      </c>
      <c r="M230" s="1520" t="s">
        <v>158</v>
      </c>
      <c r="N230" s="1520" t="s">
        <v>158</v>
      </c>
      <c r="O230" s="1520">
        <v>2.0400000000000001E-2</v>
      </c>
      <c r="P230" s="1520" t="s">
        <v>158</v>
      </c>
      <c r="Q230" s="1520" t="s">
        <v>158</v>
      </c>
      <c r="R230" s="1520">
        <v>2.0400000000000001E-2</v>
      </c>
      <c r="S230" s="1520" t="s">
        <v>158</v>
      </c>
      <c r="T230" s="1520" t="s">
        <v>158</v>
      </c>
      <c r="U230" s="1520">
        <v>2.0299999999999999E-2</v>
      </c>
      <c r="V230" s="1520" t="s">
        <v>158</v>
      </c>
      <c r="W230" s="1520" t="s">
        <v>158</v>
      </c>
      <c r="X230" s="1520">
        <v>2.0199999999999999E-2</v>
      </c>
      <c r="Y230" s="1520" t="s">
        <v>158</v>
      </c>
      <c r="Z230" s="1520" t="s">
        <v>158</v>
      </c>
      <c r="AA230" s="1520">
        <v>2.01E-2</v>
      </c>
      <c r="AB230" s="1520" t="s">
        <v>158</v>
      </c>
      <c r="AC230" s="1520" t="s">
        <v>158</v>
      </c>
      <c r="AD230" s="1520">
        <v>2.01E-2</v>
      </c>
      <c r="AE230" s="1520" t="s">
        <v>158</v>
      </c>
      <c r="AF230" s="1520" t="s">
        <v>158</v>
      </c>
      <c r="AG230" s="1520">
        <v>1.9900000000000001E-2</v>
      </c>
      <c r="AH230" s="1520" t="s">
        <v>158</v>
      </c>
      <c r="AI230" s="1520" t="s">
        <v>158</v>
      </c>
      <c r="AJ230" s="1520">
        <v>2.01E-2</v>
      </c>
      <c r="AK230" s="1520" t="s">
        <v>158</v>
      </c>
      <c r="AL230" s="1520" t="s">
        <v>158</v>
      </c>
      <c r="AM230" s="1520">
        <v>1.9900000000000001E-2</v>
      </c>
      <c r="AN230" s="1520" t="s">
        <v>158</v>
      </c>
      <c r="AO230" s="1520" t="s">
        <v>158</v>
      </c>
      <c r="AP230" s="1520">
        <v>0.02</v>
      </c>
      <c r="AQ230" s="1520" t="s">
        <v>158</v>
      </c>
      <c r="AR230" s="1520" t="s">
        <v>158</v>
      </c>
      <c r="AS230" s="1520">
        <v>0.02</v>
      </c>
      <c r="AT230" s="1520" t="s">
        <v>158</v>
      </c>
      <c r="AU230" s="1520" t="s">
        <v>158</v>
      </c>
      <c r="AV230" s="1520">
        <v>0.02</v>
      </c>
      <c r="AW230" s="1520" t="s">
        <v>158</v>
      </c>
      <c r="AX230" s="1520" t="s">
        <v>158</v>
      </c>
      <c r="AY230" s="1520">
        <v>1.9900000000000001E-2</v>
      </c>
      <c r="AZ230" s="1520" t="s">
        <v>158</v>
      </c>
      <c r="BA230" s="1520" t="s">
        <v>158</v>
      </c>
      <c r="BB230" s="1522">
        <v>0.02</v>
      </c>
      <c r="BC230" s="1522" t="s">
        <v>158</v>
      </c>
      <c r="BD230" s="1522" t="s">
        <v>158</v>
      </c>
      <c r="BE230" s="1164"/>
      <c r="BF230" s="1164"/>
      <c r="BG230" s="1164"/>
    </row>
    <row r="231" spans="3:59" x14ac:dyDescent="0.25">
      <c r="C231" s="1165" t="s">
        <v>1342</v>
      </c>
      <c r="D231" s="1165" t="s">
        <v>1322</v>
      </c>
      <c r="E231" s="1167" t="str">
        <f t="shared" si="4"/>
        <v>EquinoMURCIA</v>
      </c>
      <c r="F231" s="1520">
        <v>2.06E-2</v>
      </c>
      <c r="G231" s="1521" t="s">
        <v>158</v>
      </c>
      <c r="H231" s="1520" t="s">
        <v>158</v>
      </c>
      <c r="I231" s="1520">
        <v>2.0500000000000001E-2</v>
      </c>
      <c r="J231" s="1520" t="s">
        <v>158</v>
      </c>
      <c r="K231" s="1520" t="s">
        <v>158</v>
      </c>
      <c r="L231" s="1522">
        <v>2.0500000000000001E-2</v>
      </c>
      <c r="M231" s="1520" t="s">
        <v>158</v>
      </c>
      <c r="N231" s="1520" t="s">
        <v>158</v>
      </c>
      <c r="O231" s="1520">
        <v>2.0500000000000001E-2</v>
      </c>
      <c r="P231" s="1520" t="s">
        <v>158</v>
      </c>
      <c r="Q231" s="1520" t="s">
        <v>158</v>
      </c>
      <c r="R231" s="1520">
        <v>2.0500000000000001E-2</v>
      </c>
      <c r="S231" s="1520" t="s">
        <v>158</v>
      </c>
      <c r="T231" s="1520" t="s">
        <v>158</v>
      </c>
      <c r="U231" s="1520">
        <v>2.01E-2</v>
      </c>
      <c r="V231" s="1520" t="s">
        <v>158</v>
      </c>
      <c r="W231" s="1520" t="s">
        <v>158</v>
      </c>
      <c r="X231" s="1520">
        <v>2.01E-2</v>
      </c>
      <c r="Y231" s="1520" t="s">
        <v>158</v>
      </c>
      <c r="Z231" s="1520" t="s">
        <v>158</v>
      </c>
      <c r="AA231" s="1520">
        <v>0.02</v>
      </c>
      <c r="AB231" s="1520" t="s">
        <v>158</v>
      </c>
      <c r="AC231" s="1520" t="s">
        <v>158</v>
      </c>
      <c r="AD231" s="1520">
        <v>0.02</v>
      </c>
      <c r="AE231" s="1520" t="s">
        <v>158</v>
      </c>
      <c r="AF231" s="1520" t="s">
        <v>158</v>
      </c>
      <c r="AG231" s="1520">
        <v>1.9900000000000001E-2</v>
      </c>
      <c r="AH231" s="1520" t="s">
        <v>158</v>
      </c>
      <c r="AI231" s="1520" t="s">
        <v>158</v>
      </c>
      <c r="AJ231" s="1520">
        <v>1.9900000000000001E-2</v>
      </c>
      <c r="AK231" s="1520" t="s">
        <v>158</v>
      </c>
      <c r="AL231" s="1520" t="s">
        <v>158</v>
      </c>
      <c r="AM231" s="1520">
        <v>1.9800000000000002E-2</v>
      </c>
      <c r="AN231" s="1520" t="s">
        <v>158</v>
      </c>
      <c r="AO231" s="1520" t="s">
        <v>158</v>
      </c>
      <c r="AP231" s="1520">
        <v>1.9900000000000001E-2</v>
      </c>
      <c r="AQ231" s="1520" t="s">
        <v>158</v>
      </c>
      <c r="AR231" s="1520" t="s">
        <v>158</v>
      </c>
      <c r="AS231" s="1520">
        <v>1.9900000000000001E-2</v>
      </c>
      <c r="AT231" s="1520" t="s">
        <v>158</v>
      </c>
      <c r="AU231" s="1520" t="s">
        <v>158</v>
      </c>
      <c r="AV231" s="1520">
        <v>1.9900000000000001E-2</v>
      </c>
      <c r="AW231" s="1520" t="s">
        <v>158</v>
      </c>
      <c r="AX231" s="1520" t="s">
        <v>158</v>
      </c>
      <c r="AY231" s="1520">
        <v>1.9900000000000001E-2</v>
      </c>
      <c r="AZ231" s="1520" t="s">
        <v>158</v>
      </c>
      <c r="BA231" s="1520" t="s">
        <v>158</v>
      </c>
      <c r="BB231" s="1522">
        <v>1.9900000000000001E-2</v>
      </c>
      <c r="BC231" s="1522" t="s">
        <v>158</v>
      </c>
      <c r="BD231" s="1522" t="s">
        <v>158</v>
      </c>
      <c r="BE231" s="1164"/>
      <c r="BF231" s="1164"/>
      <c r="BG231" s="1164"/>
    </row>
    <row r="232" spans="3:59" x14ac:dyDescent="0.25">
      <c r="C232" s="1165" t="s">
        <v>1342</v>
      </c>
      <c r="D232" s="1165" t="s">
        <v>1323</v>
      </c>
      <c r="E232" s="1167" t="str">
        <f t="shared" si="4"/>
        <v>EquinoNAVARRA</v>
      </c>
      <c r="F232" s="1520">
        <v>2.0500000000000001E-2</v>
      </c>
      <c r="G232" s="1521" t="s">
        <v>158</v>
      </c>
      <c r="H232" s="1520" t="s">
        <v>158</v>
      </c>
      <c r="I232" s="1520">
        <v>2.0400000000000001E-2</v>
      </c>
      <c r="J232" s="1520" t="s">
        <v>158</v>
      </c>
      <c r="K232" s="1520" t="s">
        <v>158</v>
      </c>
      <c r="L232" s="1522">
        <v>2.0500000000000001E-2</v>
      </c>
      <c r="M232" s="1520" t="s">
        <v>158</v>
      </c>
      <c r="N232" s="1520" t="s">
        <v>158</v>
      </c>
      <c r="O232" s="1520">
        <v>2.0400000000000001E-2</v>
      </c>
      <c r="P232" s="1520" t="s">
        <v>158</v>
      </c>
      <c r="Q232" s="1520" t="s">
        <v>158</v>
      </c>
      <c r="R232" s="1520">
        <v>2.0500000000000001E-2</v>
      </c>
      <c r="S232" s="1520" t="s">
        <v>158</v>
      </c>
      <c r="T232" s="1520" t="s">
        <v>158</v>
      </c>
      <c r="U232" s="1520">
        <v>2.0199999999999999E-2</v>
      </c>
      <c r="V232" s="1520" t="s">
        <v>158</v>
      </c>
      <c r="W232" s="1520" t="s">
        <v>158</v>
      </c>
      <c r="X232" s="1520">
        <v>2.0799999999999999E-2</v>
      </c>
      <c r="Y232" s="1520" t="s">
        <v>158</v>
      </c>
      <c r="Z232" s="1520" t="s">
        <v>158</v>
      </c>
      <c r="AA232" s="1520">
        <v>2.0899999999999998E-2</v>
      </c>
      <c r="AB232" s="1520" t="s">
        <v>158</v>
      </c>
      <c r="AC232" s="1520" t="s">
        <v>158</v>
      </c>
      <c r="AD232" s="1520">
        <v>2.1000000000000001E-2</v>
      </c>
      <c r="AE232" s="1520" t="s">
        <v>158</v>
      </c>
      <c r="AF232" s="1520" t="s">
        <v>158</v>
      </c>
      <c r="AG232" s="1520">
        <v>2.1100000000000001E-2</v>
      </c>
      <c r="AH232" s="1520" t="s">
        <v>158</v>
      </c>
      <c r="AI232" s="1520" t="s">
        <v>158</v>
      </c>
      <c r="AJ232" s="1520">
        <v>2.1100000000000001E-2</v>
      </c>
      <c r="AK232" s="1520" t="s">
        <v>158</v>
      </c>
      <c r="AL232" s="1520" t="s">
        <v>158</v>
      </c>
      <c r="AM232" s="1520">
        <v>2.01E-2</v>
      </c>
      <c r="AN232" s="1520" t="s">
        <v>158</v>
      </c>
      <c r="AO232" s="1520" t="s">
        <v>158</v>
      </c>
      <c r="AP232" s="1520">
        <v>2.1299999999999999E-2</v>
      </c>
      <c r="AQ232" s="1520" t="s">
        <v>158</v>
      </c>
      <c r="AR232" s="1520" t="s">
        <v>158</v>
      </c>
      <c r="AS232" s="1520">
        <v>2.1299999999999999E-2</v>
      </c>
      <c r="AT232" s="1520" t="s">
        <v>158</v>
      </c>
      <c r="AU232" s="1520" t="s">
        <v>158</v>
      </c>
      <c r="AV232" s="1520">
        <v>2.1100000000000001E-2</v>
      </c>
      <c r="AW232" s="1520" t="s">
        <v>158</v>
      </c>
      <c r="AX232" s="1520" t="s">
        <v>158</v>
      </c>
      <c r="AY232" s="1520">
        <v>2.12E-2</v>
      </c>
      <c r="AZ232" s="1520" t="s">
        <v>158</v>
      </c>
      <c r="BA232" s="1520" t="s">
        <v>158</v>
      </c>
      <c r="BB232" s="1522">
        <v>2.1299999999999999E-2</v>
      </c>
      <c r="BC232" s="1522" t="s">
        <v>158</v>
      </c>
      <c r="BD232" s="1522" t="s">
        <v>158</v>
      </c>
      <c r="BE232" s="1164"/>
      <c r="BF232" s="1164"/>
      <c r="BG232" s="1164"/>
    </row>
    <row r="233" spans="3:59" x14ac:dyDescent="0.25">
      <c r="C233" s="1165" t="s">
        <v>1342</v>
      </c>
      <c r="D233" s="1165" t="s">
        <v>1324</v>
      </c>
      <c r="E233" s="1167" t="str">
        <f t="shared" si="4"/>
        <v>EquinoOURENSE</v>
      </c>
      <c r="F233" s="1520">
        <v>2.0799999999999999E-2</v>
      </c>
      <c r="G233" s="1521" t="s">
        <v>158</v>
      </c>
      <c r="H233" s="1520" t="s">
        <v>158</v>
      </c>
      <c r="I233" s="1520">
        <v>2.06E-2</v>
      </c>
      <c r="J233" s="1520" t="s">
        <v>158</v>
      </c>
      <c r="K233" s="1520" t="s">
        <v>158</v>
      </c>
      <c r="L233" s="1522">
        <v>2.07E-2</v>
      </c>
      <c r="M233" s="1520" t="s">
        <v>158</v>
      </c>
      <c r="N233" s="1520" t="s">
        <v>158</v>
      </c>
      <c r="O233" s="1520">
        <v>2.06E-2</v>
      </c>
      <c r="P233" s="1520" t="s">
        <v>158</v>
      </c>
      <c r="Q233" s="1520" t="s">
        <v>158</v>
      </c>
      <c r="R233" s="1520">
        <v>2.06E-2</v>
      </c>
      <c r="S233" s="1520" t="s">
        <v>158</v>
      </c>
      <c r="T233" s="1520" t="s">
        <v>158</v>
      </c>
      <c r="U233" s="1520">
        <v>2.06E-2</v>
      </c>
      <c r="V233" s="1520" t="s">
        <v>158</v>
      </c>
      <c r="W233" s="1520" t="s">
        <v>158</v>
      </c>
      <c r="X233" s="1520">
        <v>2.06E-2</v>
      </c>
      <c r="Y233" s="1520" t="s">
        <v>158</v>
      </c>
      <c r="Z233" s="1520" t="s">
        <v>158</v>
      </c>
      <c r="AA233" s="1520">
        <v>2.0500000000000001E-2</v>
      </c>
      <c r="AB233" s="1520" t="s">
        <v>158</v>
      </c>
      <c r="AC233" s="1520" t="s">
        <v>158</v>
      </c>
      <c r="AD233" s="1520">
        <v>2.0400000000000001E-2</v>
      </c>
      <c r="AE233" s="1520" t="s">
        <v>158</v>
      </c>
      <c r="AF233" s="1520" t="s">
        <v>158</v>
      </c>
      <c r="AG233" s="1520">
        <v>2.0299999999999999E-2</v>
      </c>
      <c r="AH233" s="1520" t="s">
        <v>158</v>
      </c>
      <c r="AI233" s="1520" t="s">
        <v>158</v>
      </c>
      <c r="AJ233" s="1520">
        <v>2.0199999999999999E-2</v>
      </c>
      <c r="AK233" s="1520" t="s">
        <v>158</v>
      </c>
      <c r="AL233" s="1520" t="s">
        <v>158</v>
      </c>
      <c r="AM233" s="1520">
        <v>2.0199999999999999E-2</v>
      </c>
      <c r="AN233" s="1520" t="s">
        <v>158</v>
      </c>
      <c r="AO233" s="1520" t="s">
        <v>158</v>
      </c>
      <c r="AP233" s="1520">
        <v>2.0199999999999999E-2</v>
      </c>
      <c r="AQ233" s="1520" t="s">
        <v>158</v>
      </c>
      <c r="AR233" s="1520" t="s">
        <v>158</v>
      </c>
      <c r="AS233" s="1520">
        <v>2.0199999999999999E-2</v>
      </c>
      <c r="AT233" s="1520" t="s">
        <v>158</v>
      </c>
      <c r="AU233" s="1520" t="s">
        <v>158</v>
      </c>
      <c r="AV233" s="1520">
        <v>2.0299999999999999E-2</v>
      </c>
      <c r="AW233" s="1520" t="s">
        <v>158</v>
      </c>
      <c r="AX233" s="1520" t="s">
        <v>158</v>
      </c>
      <c r="AY233" s="1520">
        <v>2.0299999999999999E-2</v>
      </c>
      <c r="AZ233" s="1520" t="s">
        <v>158</v>
      </c>
      <c r="BA233" s="1520" t="s">
        <v>158</v>
      </c>
      <c r="BB233" s="1522">
        <v>2.0299999999999999E-2</v>
      </c>
      <c r="BC233" s="1522" t="s">
        <v>158</v>
      </c>
      <c r="BD233" s="1522" t="s">
        <v>158</v>
      </c>
      <c r="BE233" s="1164"/>
      <c r="BF233" s="1164"/>
      <c r="BG233" s="1164"/>
    </row>
    <row r="234" spans="3:59" x14ac:dyDescent="0.25">
      <c r="C234" s="1165" t="s">
        <v>1342</v>
      </c>
      <c r="D234" s="1165" t="s">
        <v>1325</v>
      </c>
      <c r="E234" s="1167" t="str">
        <f t="shared" si="4"/>
        <v>EquinoPALENCIA</v>
      </c>
      <c r="F234" s="1520">
        <v>0.02</v>
      </c>
      <c r="G234" s="1521" t="s">
        <v>158</v>
      </c>
      <c r="H234" s="1520" t="s">
        <v>158</v>
      </c>
      <c r="I234" s="1520">
        <v>0.02</v>
      </c>
      <c r="J234" s="1520" t="s">
        <v>158</v>
      </c>
      <c r="K234" s="1520" t="s">
        <v>158</v>
      </c>
      <c r="L234" s="1522">
        <v>0.02</v>
      </c>
      <c r="M234" s="1520" t="s">
        <v>158</v>
      </c>
      <c r="N234" s="1520" t="s">
        <v>158</v>
      </c>
      <c r="O234" s="1520">
        <v>0.02</v>
      </c>
      <c r="P234" s="1520" t="s">
        <v>158</v>
      </c>
      <c r="Q234" s="1520" t="s">
        <v>158</v>
      </c>
      <c r="R234" s="1520">
        <v>1.9900000000000001E-2</v>
      </c>
      <c r="S234" s="1520" t="s">
        <v>158</v>
      </c>
      <c r="T234" s="1520" t="s">
        <v>158</v>
      </c>
      <c r="U234" s="1520">
        <v>1.9900000000000001E-2</v>
      </c>
      <c r="V234" s="1520" t="s">
        <v>158</v>
      </c>
      <c r="W234" s="1520" t="s">
        <v>158</v>
      </c>
      <c r="X234" s="1520">
        <v>1.9800000000000002E-2</v>
      </c>
      <c r="Y234" s="1520" t="s">
        <v>158</v>
      </c>
      <c r="Z234" s="1520" t="s">
        <v>158</v>
      </c>
      <c r="AA234" s="1520">
        <v>1.9699999999999999E-2</v>
      </c>
      <c r="AB234" s="1520" t="s">
        <v>158</v>
      </c>
      <c r="AC234" s="1520" t="s">
        <v>158</v>
      </c>
      <c r="AD234" s="1520">
        <v>1.9599999999999999E-2</v>
      </c>
      <c r="AE234" s="1520" t="s">
        <v>158</v>
      </c>
      <c r="AF234" s="1520" t="s">
        <v>158</v>
      </c>
      <c r="AG234" s="1520">
        <v>1.9400000000000001E-2</v>
      </c>
      <c r="AH234" s="1520" t="s">
        <v>158</v>
      </c>
      <c r="AI234" s="1520" t="s">
        <v>158</v>
      </c>
      <c r="AJ234" s="1520">
        <v>1.9400000000000001E-2</v>
      </c>
      <c r="AK234" s="1520" t="s">
        <v>158</v>
      </c>
      <c r="AL234" s="1520" t="s">
        <v>158</v>
      </c>
      <c r="AM234" s="1520">
        <v>1.9400000000000001E-2</v>
      </c>
      <c r="AN234" s="1520" t="s">
        <v>158</v>
      </c>
      <c r="AO234" s="1520" t="s">
        <v>158</v>
      </c>
      <c r="AP234" s="1520">
        <v>1.9400000000000001E-2</v>
      </c>
      <c r="AQ234" s="1520" t="s">
        <v>158</v>
      </c>
      <c r="AR234" s="1520" t="s">
        <v>158</v>
      </c>
      <c r="AS234" s="1520">
        <v>1.9400000000000001E-2</v>
      </c>
      <c r="AT234" s="1520" t="s">
        <v>158</v>
      </c>
      <c r="AU234" s="1520" t="s">
        <v>158</v>
      </c>
      <c r="AV234" s="1520">
        <v>1.9400000000000001E-2</v>
      </c>
      <c r="AW234" s="1520" t="s">
        <v>158</v>
      </c>
      <c r="AX234" s="1520" t="s">
        <v>158</v>
      </c>
      <c r="AY234" s="1520">
        <v>1.9400000000000001E-2</v>
      </c>
      <c r="AZ234" s="1520" t="s">
        <v>158</v>
      </c>
      <c r="BA234" s="1520" t="s">
        <v>158</v>
      </c>
      <c r="BB234" s="1522">
        <v>1.9699999999999999E-2</v>
      </c>
      <c r="BC234" s="1522" t="s">
        <v>158</v>
      </c>
      <c r="BD234" s="1522" t="s">
        <v>158</v>
      </c>
      <c r="BE234" s="1164"/>
      <c r="BF234" s="1164"/>
      <c r="BG234" s="1164"/>
    </row>
    <row r="235" spans="3:59" x14ac:dyDescent="0.25">
      <c r="C235" s="1165" t="s">
        <v>1342</v>
      </c>
      <c r="D235" s="1165" t="s">
        <v>1326</v>
      </c>
      <c r="E235" s="1167" t="str">
        <f t="shared" si="4"/>
        <v>EquinoPALMAS, LAS</v>
      </c>
      <c r="F235" s="1520">
        <v>2.0199999999999999E-2</v>
      </c>
      <c r="G235" s="1521" t="s">
        <v>158</v>
      </c>
      <c r="H235" s="1520" t="s">
        <v>158</v>
      </c>
      <c r="I235" s="1520">
        <v>2.01E-2</v>
      </c>
      <c r="J235" s="1520" t="s">
        <v>158</v>
      </c>
      <c r="K235" s="1520" t="s">
        <v>158</v>
      </c>
      <c r="L235" s="1522">
        <v>2.01E-2</v>
      </c>
      <c r="M235" s="1520" t="s">
        <v>158</v>
      </c>
      <c r="N235" s="1520" t="s">
        <v>158</v>
      </c>
      <c r="O235" s="1520">
        <v>1.9900000000000001E-2</v>
      </c>
      <c r="P235" s="1520" t="s">
        <v>158</v>
      </c>
      <c r="Q235" s="1520" t="s">
        <v>158</v>
      </c>
      <c r="R235" s="1520">
        <v>1.9800000000000002E-2</v>
      </c>
      <c r="S235" s="1520" t="s">
        <v>158</v>
      </c>
      <c r="T235" s="1520" t="s">
        <v>158</v>
      </c>
      <c r="U235" s="1520">
        <v>1.9800000000000002E-2</v>
      </c>
      <c r="V235" s="1520" t="s">
        <v>158</v>
      </c>
      <c r="W235" s="1520" t="s">
        <v>158</v>
      </c>
      <c r="X235" s="1520">
        <v>1.9800000000000002E-2</v>
      </c>
      <c r="Y235" s="1520" t="s">
        <v>158</v>
      </c>
      <c r="Z235" s="1520" t="s">
        <v>158</v>
      </c>
      <c r="AA235" s="1520">
        <v>1.9800000000000002E-2</v>
      </c>
      <c r="AB235" s="1520" t="s">
        <v>158</v>
      </c>
      <c r="AC235" s="1520" t="s">
        <v>158</v>
      </c>
      <c r="AD235" s="1520">
        <v>1.9800000000000002E-2</v>
      </c>
      <c r="AE235" s="1520" t="s">
        <v>158</v>
      </c>
      <c r="AF235" s="1520" t="s">
        <v>158</v>
      </c>
      <c r="AG235" s="1520">
        <v>1.9599999999999999E-2</v>
      </c>
      <c r="AH235" s="1520" t="s">
        <v>158</v>
      </c>
      <c r="AI235" s="1520" t="s">
        <v>158</v>
      </c>
      <c r="AJ235" s="1520">
        <v>1.9599999999999999E-2</v>
      </c>
      <c r="AK235" s="1520" t="s">
        <v>158</v>
      </c>
      <c r="AL235" s="1520" t="s">
        <v>158</v>
      </c>
      <c r="AM235" s="1520">
        <v>1.9599999999999999E-2</v>
      </c>
      <c r="AN235" s="1520" t="s">
        <v>158</v>
      </c>
      <c r="AO235" s="1520" t="s">
        <v>158</v>
      </c>
      <c r="AP235" s="1520">
        <v>1.9599999999999999E-2</v>
      </c>
      <c r="AQ235" s="1520" t="s">
        <v>158</v>
      </c>
      <c r="AR235" s="1520" t="s">
        <v>158</v>
      </c>
      <c r="AS235" s="1520">
        <v>1.9699999999999999E-2</v>
      </c>
      <c r="AT235" s="1520" t="s">
        <v>158</v>
      </c>
      <c r="AU235" s="1520" t="s">
        <v>158</v>
      </c>
      <c r="AV235" s="1520">
        <v>1.9599999999999999E-2</v>
      </c>
      <c r="AW235" s="1520" t="s">
        <v>158</v>
      </c>
      <c r="AX235" s="1520" t="s">
        <v>158</v>
      </c>
      <c r="AY235" s="1520">
        <v>1.9599999999999999E-2</v>
      </c>
      <c r="AZ235" s="1520" t="s">
        <v>158</v>
      </c>
      <c r="BA235" s="1520" t="s">
        <v>158</v>
      </c>
      <c r="BB235" s="1522">
        <v>1.9599999999999999E-2</v>
      </c>
      <c r="BC235" s="1522" t="s">
        <v>158</v>
      </c>
      <c r="BD235" s="1522" t="s">
        <v>158</v>
      </c>
      <c r="BE235" s="1164"/>
      <c r="BF235" s="1164"/>
      <c r="BG235" s="1164"/>
    </row>
    <row r="236" spans="3:59" x14ac:dyDescent="0.25">
      <c r="C236" s="1165" t="s">
        <v>1342</v>
      </c>
      <c r="D236" s="1165" t="s">
        <v>1327</v>
      </c>
      <c r="E236" s="1167" t="str">
        <f t="shared" si="4"/>
        <v>EquinoPONTEVEDRA</v>
      </c>
      <c r="F236" s="1520">
        <v>2.0799999999999999E-2</v>
      </c>
      <c r="G236" s="1521" t="s">
        <v>158</v>
      </c>
      <c r="H236" s="1520" t="s">
        <v>158</v>
      </c>
      <c r="I236" s="1520">
        <v>2.06E-2</v>
      </c>
      <c r="J236" s="1520" t="s">
        <v>158</v>
      </c>
      <c r="K236" s="1520" t="s">
        <v>158</v>
      </c>
      <c r="L236" s="1522">
        <v>2.07E-2</v>
      </c>
      <c r="M236" s="1520" t="s">
        <v>158</v>
      </c>
      <c r="N236" s="1520" t="s">
        <v>158</v>
      </c>
      <c r="O236" s="1520">
        <v>2.06E-2</v>
      </c>
      <c r="P236" s="1520" t="s">
        <v>158</v>
      </c>
      <c r="Q236" s="1520" t="s">
        <v>158</v>
      </c>
      <c r="R236" s="1520">
        <v>2.06E-2</v>
      </c>
      <c r="S236" s="1520" t="s">
        <v>158</v>
      </c>
      <c r="T236" s="1520" t="s">
        <v>158</v>
      </c>
      <c r="U236" s="1520">
        <v>2.06E-2</v>
      </c>
      <c r="V236" s="1520" t="s">
        <v>158</v>
      </c>
      <c r="W236" s="1520" t="s">
        <v>158</v>
      </c>
      <c r="X236" s="1520">
        <v>2.06E-2</v>
      </c>
      <c r="Y236" s="1520" t="s">
        <v>158</v>
      </c>
      <c r="Z236" s="1520" t="s">
        <v>158</v>
      </c>
      <c r="AA236" s="1520">
        <v>2.0500000000000001E-2</v>
      </c>
      <c r="AB236" s="1520" t="s">
        <v>158</v>
      </c>
      <c r="AC236" s="1520" t="s">
        <v>158</v>
      </c>
      <c r="AD236" s="1520">
        <v>2.0400000000000001E-2</v>
      </c>
      <c r="AE236" s="1520" t="s">
        <v>158</v>
      </c>
      <c r="AF236" s="1520" t="s">
        <v>158</v>
      </c>
      <c r="AG236" s="1520">
        <v>2.0299999999999999E-2</v>
      </c>
      <c r="AH236" s="1520" t="s">
        <v>158</v>
      </c>
      <c r="AI236" s="1520" t="s">
        <v>158</v>
      </c>
      <c r="AJ236" s="1520">
        <v>2.0199999999999999E-2</v>
      </c>
      <c r="AK236" s="1520" t="s">
        <v>158</v>
      </c>
      <c r="AL236" s="1520" t="s">
        <v>158</v>
      </c>
      <c r="AM236" s="1520">
        <v>2.0199999999999999E-2</v>
      </c>
      <c r="AN236" s="1520" t="s">
        <v>158</v>
      </c>
      <c r="AO236" s="1520" t="s">
        <v>158</v>
      </c>
      <c r="AP236" s="1520">
        <v>2.0199999999999999E-2</v>
      </c>
      <c r="AQ236" s="1520" t="s">
        <v>158</v>
      </c>
      <c r="AR236" s="1520" t="s">
        <v>158</v>
      </c>
      <c r="AS236" s="1520">
        <v>2.0199999999999999E-2</v>
      </c>
      <c r="AT236" s="1520" t="s">
        <v>158</v>
      </c>
      <c r="AU236" s="1520" t="s">
        <v>158</v>
      </c>
      <c r="AV236" s="1520">
        <v>2.0299999999999999E-2</v>
      </c>
      <c r="AW236" s="1520" t="s">
        <v>158</v>
      </c>
      <c r="AX236" s="1520" t="s">
        <v>158</v>
      </c>
      <c r="AY236" s="1520">
        <v>2.0299999999999999E-2</v>
      </c>
      <c r="AZ236" s="1520" t="s">
        <v>158</v>
      </c>
      <c r="BA236" s="1520" t="s">
        <v>158</v>
      </c>
      <c r="BB236" s="1522">
        <v>2.0299999999999999E-2</v>
      </c>
      <c r="BC236" s="1522" t="s">
        <v>158</v>
      </c>
      <c r="BD236" s="1522" t="s">
        <v>158</v>
      </c>
      <c r="BE236" s="1164"/>
      <c r="BF236" s="1164"/>
      <c r="BG236" s="1164"/>
    </row>
    <row r="237" spans="3:59" x14ac:dyDescent="0.25">
      <c r="C237" s="1165" t="s">
        <v>1342</v>
      </c>
      <c r="D237" s="1165" t="s">
        <v>1328</v>
      </c>
      <c r="E237" s="1167" t="str">
        <f t="shared" si="4"/>
        <v>EquinoRIOJA, LA</v>
      </c>
      <c r="F237" s="1520">
        <v>2.0799999999999999E-2</v>
      </c>
      <c r="G237" s="1521" t="s">
        <v>158</v>
      </c>
      <c r="H237" s="1520" t="s">
        <v>158</v>
      </c>
      <c r="I237" s="1520">
        <v>2.07E-2</v>
      </c>
      <c r="J237" s="1520" t="s">
        <v>158</v>
      </c>
      <c r="K237" s="1520" t="s">
        <v>158</v>
      </c>
      <c r="L237" s="1522">
        <v>2.0500000000000001E-2</v>
      </c>
      <c r="M237" s="1520" t="s">
        <v>158</v>
      </c>
      <c r="N237" s="1520" t="s">
        <v>158</v>
      </c>
      <c r="O237" s="1520">
        <v>2.07E-2</v>
      </c>
      <c r="P237" s="1520" t="s">
        <v>158</v>
      </c>
      <c r="Q237" s="1520" t="s">
        <v>158</v>
      </c>
      <c r="R237" s="1520">
        <v>2.0899999999999998E-2</v>
      </c>
      <c r="S237" s="1520" t="s">
        <v>158</v>
      </c>
      <c r="T237" s="1520" t="s">
        <v>158</v>
      </c>
      <c r="U237" s="1520">
        <v>2.0199999999999999E-2</v>
      </c>
      <c r="V237" s="1520" t="s">
        <v>158</v>
      </c>
      <c r="W237" s="1520" t="s">
        <v>158</v>
      </c>
      <c r="X237" s="1520">
        <v>2.0500000000000001E-2</v>
      </c>
      <c r="Y237" s="1520" t="s">
        <v>158</v>
      </c>
      <c r="Z237" s="1520" t="s">
        <v>158</v>
      </c>
      <c r="AA237" s="1520">
        <v>2.0400000000000001E-2</v>
      </c>
      <c r="AB237" s="1520" t="s">
        <v>158</v>
      </c>
      <c r="AC237" s="1520" t="s">
        <v>158</v>
      </c>
      <c r="AD237" s="1520">
        <v>2.0400000000000001E-2</v>
      </c>
      <c r="AE237" s="1520" t="s">
        <v>158</v>
      </c>
      <c r="AF237" s="1520" t="s">
        <v>158</v>
      </c>
      <c r="AG237" s="1520">
        <v>2.0299999999999999E-2</v>
      </c>
      <c r="AH237" s="1520" t="s">
        <v>158</v>
      </c>
      <c r="AI237" s="1520" t="s">
        <v>158</v>
      </c>
      <c r="AJ237" s="1520">
        <v>2.0299999999999999E-2</v>
      </c>
      <c r="AK237" s="1520" t="s">
        <v>158</v>
      </c>
      <c r="AL237" s="1520" t="s">
        <v>158</v>
      </c>
      <c r="AM237" s="1520">
        <v>2.01E-2</v>
      </c>
      <c r="AN237" s="1520" t="s">
        <v>158</v>
      </c>
      <c r="AO237" s="1520" t="s">
        <v>158</v>
      </c>
      <c r="AP237" s="1520">
        <v>2.01E-2</v>
      </c>
      <c r="AQ237" s="1520" t="s">
        <v>158</v>
      </c>
      <c r="AR237" s="1520" t="s">
        <v>158</v>
      </c>
      <c r="AS237" s="1520">
        <v>2.01E-2</v>
      </c>
      <c r="AT237" s="1520" t="s">
        <v>158</v>
      </c>
      <c r="AU237" s="1520" t="s">
        <v>158</v>
      </c>
      <c r="AV237" s="1520">
        <v>2.01E-2</v>
      </c>
      <c r="AW237" s="1520" t="s">
        <v>158</v>
      </c>
      <c r="AX237" s="1520" t="s">
        <v>158</v>
      </c>
      <c r="AY237" s="1520">
        <v>2.0299999999999999E-2</v>
      </c>
      <c r="AZ237" s="1520" t="s">
        <v>158</v>
      </c>
      <c r="BA237" s="1520" t="s">
        <v>158</v>
      </c>
      <c r="BB237" s="1522">
        <v>2.0299999999999999E-2</v>
      </c>
      <c r="BC237" s="1522" t="s">
        <v>158</v>
      </c>
      <c r="BD237" s="1522" t="s">
        <v>158</v>
      </c>
      <c r="BE237" s="1164"/>
      <c r="BF237" s="1164"/>
      <c r="BG237" s="1164"/>
    </row>
    <row r="238" spans="3:59" x14ac:dyDescent="0.25">
      <c r="C238" s="1165" t="s">
        <v>1342</v>
      </c>
      <c r="D238" s="1165" t="s">
        <v>1329</v>
      </c>
      <c r="E238" s="1167" t="str">
        <f t="shared" si="4"/>
        <v>EquinoSALAMANCA</v>
      </c>
      <c r="F238" s="1520">
        <v>0.02</v>
      </c>
      <c r="G238" s="1521" t="s">
        <v>158</v>
      </c>
      <c r="H238" s="1520" t="s">
        <v>158</v>
      </c>
      <c r="I238" s="1520">
        <v>0.02</v>
      </c>
      <c r="J238" s="1520" t="s">
        <v>158</v>
      </c>
      <c r="K238" s="1520" t="s">
        <v>158</v>
      </c>
      <c r="L238" s="1522">
        <v>0.02</v>
      </c>
      <c r="M238" s="1520" t="s">
        <v>158</v>
      </c>
      <c r="N238" s="1520" t="s">
        <v>158</v>
      </c>
      <c r="O238" s="1520">
        <v>0.02</v>
      </c>
      <c r="P238" s="1520" t="s">
        <v>158</v>
      </c>
      <c r="Q238" s="1520" t="s">
        <v>158</v>
      </c>
      <c r="R238" s="1520">
        <v>1.9900000000000001E-2</v>
      </c>
      <c r="S238" s="1520" t="s">
        <v>158</v>
      </c>
      <c r="T238" s="1520" t="s">
        <v>158</v>
      </c>
      <c r="U238" s="1520">
        <v>1.9900000000000001E-2</v>
      </c>
      <c r="V238" s="1520" t="s">
        <v>158</v>
      </c>
      <c r="W238" s="1520" t="s">
        <v>158</v>
      </c>
      <c r="X238" s="1520">
        <v>1.9800000000000002E-2</v>
      </c>
      <c r="Y238" s="1520" t="s">
        <v>158</v>
      </c>
      <c r="Z238" s="1520" t="s">
        <v>158</v>
      </c>
      <c r="AA238" s="1520">
        <v>1.9699999999999999E-2</v>
      </c>
      <c r="AB238" s="1520" t="s">
        <v>158</v>
      </c>
      <c r="AC238" s="1520" t="s">
        <v>158</v>
      </c>
      <c r="AD238" s="1520">
        <v>1.9599999999999999E-2</v>
      </c>
      <c r="AE238" s="1520" t="s">
        <v>158</v>
      </c>
      <c r="AF238" s="1520" t="s">
        <v>158</v>
      </c>
      <c r="AG238" s="1520">
        <v>1.9400000000000001E-2</v>
      </c>
      <c r="AH238" s="1520" t="s">
        <v>158</v>
      </c>
      <c r="AI238" s="1520" t="s">
        <v>158</v>
      </c>
      <c r="AJ238" s="1520">
        <v>1.9400000000000001E-2</v>
      </c>
      <c r="AK238" s="1520" t="s">
        <v>158</v>
      </c>
      <c r="AL238" s="1520" t="s">
        <v>158</v>
      </c>
      <c r="AM238" s="1520">
        <v>1.9400000000000001E-2</v>
      </c>
      <c r="AN238" s="1520" t="s">
        <v>158</v>
      </c>
      <c r="AO238" s="1520" t="s">
        <v>158</v>
      </c>
      <c r="AP238" s="1520">
        <v>1.9400000000000001E-2</v>
      </c>
      <c r="AQ238" s="1520" t="s">
        <v>158</v>
      </c>
      <c r="AR238" s="1520" t="s">
        <v>158</v>
      </c>
      <c r="AS238" s="1520">
        <v>1.9400000000000001E-2</v>
      </c>
      <c r="AT238" s="1520" t="s">
        <v>158</v>
      </c>
      <c r="AU238" s="1520" t="s">
        <v>158</v>
      </c>
      <c r="AV238" s="1520">
        <v>1.9400000000000001E-2</v>
      </c>
      <c r="AW238" s="1520" t="s">
        <v>158</v>
      </c>
      <c r="AX238" s="1520" t="s">
        <v>158</v>
      </c>
      <c r="AY238" s="1520">
        <v>1.9400000000000001E-2</v>
      </c>
      <c r="AZ238" s="1520" t="s">
        <v>158</v>
      </c>
      <c r="BA238" s="1520" t="s">
        <v>158</v>
      </c>
      <c r="BB238" s="1522">
        <v>1.9699999999999999E-2</v>
      </c>
      <c r="BC238" s="1522" t="s">
        <v>158</v>
      </c>
      <c r="BD238" s="1522" t="s">
        <v>158</v>
      </c>
      <c r="BE238" s="1164"/>
      <c r="BF238" s="1164"/>
      <c r="BG238" s="1164"/>
    </row>
    <row r="239" spans="3:59" x14ac:dyDescent="0.25">
      <c r="C239" s="1165" t="s">
        <v>1342</v>
      </c>
      <c r="D239" s="1165" t="s">
        <v>1330</v>
      </c>
      <c r="E239" s="1167" t="str">
        <f t="shared" si="4"/>
        <v>EquinoSANTA CRUZ DE TENERIFE</v>
      </c>
      <c r="F239" s="1520">
        <v>2.0199999999999999E-2</v>
      </c>
      <c r="G239" s="1521" t="s">
        <v>158</v>
      </c>
      <c r="H239" s="1520" t="s">
        <v>158</v>
      </c>
      <c r="I239" s="1520">
        <v>2.01E-2</v>
      </c>
      <c r="J239" s="1520" t="s">
        <v>158</v>
      </c>
      <c r="K239" s="1520" t="s">
        <v>158</v>
      </c>
      <c r="L239" s="1522">
        <v>2.01E-2</v>
      </c>
      <c r="M239" s="1520" t="s">
        <v>158</v>
      </c>
      <c r="N239" s="1520" t="s">
        <v>158</v>
      </c>
      <c r="O239" s="1520">
        <v>1.9900000000000001E-2</v>
      </c>
      <c r="P239" s="1520" t="s">
        <v>158</v>
      </c>
      <c r="Q239" s="1520" t="s">
        <v>158</v>
      </c>
      <c r="R239" s="1520">
        <v>1.9800000000000002E-2</v>
      </c>
      <c r="S239" s="1520" t="s">
        <v>158</v>
      </c>
      <c r="T239" s="1520" t="s">
        <v>158</v>
      </c>
      <c r="U239" s="1520">
        <v>1.9800000000000002E-2</v>
      </c>
      <c r="V239" s="1520" t="s">
        <v>158</v>
      </c>
      <c r="W239" s="1520" t="s">
        <v>158</v>
      </c>
      <c r="X239" s="1520">
        <v>1.9800000000000002E-2</v>
      </c>
      <c r="Y239" s="1520" t="s">
        <v>158</v>
      </c>
      <c r="Z239" s="1520" t="s">
        <v>158</v>
      </c>
      <c r="AA239" s="1520">
        <v>1.9800000000000002E-2</v>
      </c>
      <c r="AB239" s="1520" t="s">
        <v>158</v>
      </c>
      <c r="AC239" s="1520" t="s">
        <v>158</v>
      </c>
      <c r="AD239" s="1520">
        <v>1.9699999999999999E-2</v>
      </c>
      <c r="AE239" s="1520" t="s">
        <v>158</v>
      </c>
      <c r="AF239" s="1520" t="s">
        <v>158</v>
      </c>
      <c r="AG239" s="1520">
        <v>1.9599999999999999E-2</v>
      </c>
      <c r="AH239" s="1520" t="s">
        <v>158</v>
      </c>
      <c r="AI239" s="1520" t="s">
        <v>158</v>
      </c>
      <c r="AJ239" s="1520">
        <v>1.9599999999999999E-2</v>
      </c>
      <c r="AK239" s="1520" t="s">
        <v>158</v>
      </c>
      <c r="AL239" s="1520" t="s">
        <v>158</v>
      </c>
      <c r="AM239" s="1520">
        <v>1.9599999999999999E-2</v>
      </c>
      <c r="AN239" s="1520" t="s">
        <v>158</v>
      </c>
      <c r="AO239" s="1520" t="s">
        <v>158</v>
      </c>
      <c r="AP239" s="1520">
        <v>1.9599999999999999E-2</v>
      </c>
      <c r="AQ239" s="1520" t="s">
        <v>158</v>
      </c>
      <c r="AR239" s="1520" t="s">
        <v>158</v>
      </c>
      <c r="AS239" s="1520">
        <v>1.9699999999999999E-2</v>
      </c>
      <c r="AT239" s="1520" t="s">
        <v>158</v>
      </c>
      <c r="AU239" s="1520" t="s">
        <v>158</v>
      </c>
      <c r="AV239" s="1520">
        <v>1.9599999999999999E-2</v>
      </c>
      <c r="AW239" s="1520" t="s">
        <v>158</v>
      </c>
      <c r="AX239" s="1520" t="s">
        <v>158</v>
      </c>
      <c r="AY239" s="1520">
        <v>1.9599999999999999E-2</v>
      </c>
      <c r="AZ239" s="1520" t="s">
        <v>158</v>
      </c>
      <c r="BA239" s="1520" t="s">
        <v>158</v>
      </c>
      <c r="BB239" s="1522">
        <v>1.9599999999999999E-2</v>
      </c>
      <c r="BC239" s="1522" t="s">
        <v>158</v>
      </c>
      <c r="BD239" s="1522" t="s">
        <v>158</v>
      </c>
      <c r="BE239" s="1164"/>
      <c r="BF239" s="1164"/>
      <c r="BG239" s="1164"/>
    </row>
    <row r="240" spans="3:59" x14ac:dyDescent="0.25">
      <c r="C240" s="1165" t="s">
        <v>1342</v>
      </c>
      <c r="D240" s="1165" t="s">
        <v>1331</v>
      </c>
      <c r="E240" s="1167" t="str">
        <f t="shared" si="4"/>
        <v>EquinoSEGOVIA</v>
      </c>
      <c r="F240" s="1520">
        <v>0.02</v>
      </c>
      <c r="G240" s="1521" t="s">
        <v>158</v>
      </c>
      <c r="H240" s="1520" t="s">
        <v>158</v>
      </c>
      <c r="I240" s="1520">
        <v>0.02</v>
      </c>
      <c r="J240" s="1520" t="s">
        <v>158</v>
      </c>
      <c r="K240" s="1520" t="s">
        <v>158</v>
      </c>
      <c r="L240" s="1522">
        <v>0.02</v>
      </c>
      <c r="M240" s="1520" t="s">
        <v>158</v>
      </c>
      <c r="N240" s="1520" t="s">
        <v>158</v>
      </c>
      <c r="O240" s="1520">
        <v>0.02</v>
      </c>
      <c r="P240" s="1520" t="s">
        <v>158</v>
      </c>
      <c r="Q240" s="1520" t="s">
        <v>158</v>
      </c>
      <c r="R240" s="1520">
        <v>1.9900000000000001E-2</v>
      </c>
      <c r="S240" s="1520" t="s">
        <v>158</v>
      </c>
      <c r="T240" s="1520" t="s">
        <v>158</v>
      </c>
      <c r="U240" s="1520">
        <v>1.9900000000000001E-2</v>
      </c>
      <c r="V240" s="1520" t="s">
        <v>158</v>
      </c>
      <c r="W240" s="1520" t="s">
        <v>158</v>
      </c>
      <c r="X240" s="1520">
        <v>1.9800000000000002E-2</v>
      </c>
      <c r="Y240" s="1520" t="s">
        <v>158</v>
      </c>
      <c r="Z240" s="1520" t="s">
        <v>158</v>
      </c>
      <c r="AA240" s="1520">
        <v>1.9699999999999999E-2</v>
      </c>
      <c r="AB240" s="1520" t="s">
        <v>158</v>
      </c>
      <c r="AC240" s="1520" t="s">
        <v>158</v>
      </c>
      <c r="AD240" s="1520">
        <v>1.9599999999999999E-2</v>
      </c>
      <c r="AE240" s="1520" t="s">
        <v>158</v>
      </c>
      <c r="AF240" s="1520" t="s">
        <v>158</v>
      </c>
      <c r="AG240" s="1520">
        <v>1.9400000000000001E-2</v>
      </c>
      <c r="AH240" s="1520" t="s">
        <v>158</v>
      </c>
      <c r="AI240" s="1520" t="s">
        <v>158</v>
      </c>
      <c r="AJ240" s="1520">
        <v>1.9400000000000001E-2</v>
      </c>
      <c r="AK240" s="1520" t="s">
        <v>158</v>
      </c>
      <c r="AL240" s="1520" t="s">
        <v>158</v>
      </c>
      <c r="AM240" s="1520">
        <v>1.9400000000000001E-2</v>
      </c>
      <c r="AN240" s="1520" t="s">
        <v>158</v>
      </c>
      <c r="AO240" s="1520" t="s">
        <v>158</v>
      </c>
      <c r="AP240" s="1520">
        <v>1.9400000000000001E-2</v>
      </c>
      <c r="AQ240" s="1520" t="s">
        <v>158</v>
      </c>
      <c r="AR240" s="1520" t="s">
        <v>158</v>
      </c>
      <c r="AS240" s="1520">
        <v>1.9400000000000001E-2</v>
      </c>
      <c r="AT240" s="1520" t="s">
        <v>158</v>
      </c>
      <c r="AU240" s="1520" t="s">
        <v>158</v>
      </c>
      <c r="AV240" s="1520">
        <v>1.9400000000000001E-2</v>
      </c>
      <c r="AW240" s="1520" t="s">
        <v>158</v>
      </c>
      <c r="AX240" s="1520" t="s">
        <v>158</v>
      </c>
      <c r="AY240" s="1520">
        <v>1.9400000000000001E-2</v>
      </c>
      <c r="AZ240" s="1520" t="s">
        <v>158</v>
      </c>
      <c r="BA240" s="1520" t="s">
        <v>158</v>
      </c>
      <c r="BB240" s="1522">
        <v>1.9699999999999999E-2</v>
      </c>
      <c r="BC240" s="1522" t="s">
        <v>158</v>
      </c>
      <c r="BD240" s="1522" t="s">
        <v>158</v>
      </c>
      <c r="BE240" s="1164"/>
      <c r="BF240" s="1164"/>
      <c r="BG240" s="1164"/>
    </row>
    <row r="241" spans="3:59" x14ac:dyDescent="0.25">
      <c r="C241" s="1165" t="s">
        <v>1342</v>
      </c>
      <c r="D241" s="1165" t="s">
        <v>1332</v>
      </c>
      <c r="E241" s="1167" t="str">
        <f t="shared" si="4"/>
        <v>EquinoSEVILLA</v>
      </c>
      <c r="F241" s="1520">
        <v>2.06E-2</v>
      </c>
      <c r="G241" s="1521" t="s">
        <v>158</v>
      </c>
      <c r="H241" s="1520" t="s">
        <v>158</v>
      </c>
      <c r="I241" s="1520">
        <v>2.0400000000000001E-2</v>
      </c>
      <c r="J241" s="1520" t="s">
        <v>158</v>
      </c>
      <c r="K241" s="1520" t="s">
        <v>158</v>
      </c>
      <c r="L241" s="1522">
        <v>2.0400000000000001E-2</v>
      </c>
      <c r="M241" s="1520" t="s">
        <v>158</v>
      </c>
      <c r="N241" s="1520" t="s">
        <v>158</v>
      </c>
      <c r="O241" s="1520">
        <v>2.0400000000000001E-2</v>
      </c>
      <c r="P241" s="1520" t="s">
        <v>158</v>
      </c>
      <c r="Q241" s="1520" t="s">
        <v>158</v>
      </c>
      <c r="R241" s="1520">
        <v>2.0400000000000001E-2</v>
      </c>
      <c r="S241" s="1520" t="s">
        <v>158</v>
      </c>
      <c r="T241" s="1520" t="s">
        <v>158</v>
      </c>
      <c r="U241" s="1520">
        <v>2.0299999999999999E-2</v>
      </c>
      <c r="V241" s="1520" t="s">
        <v>158</v>
      </c>
      <c r="W241" s="1520" t="s">
        <v>158</v>
      </c>
      <c r="X241" s="1520">
        <v>2.0199999999999999E-2</v>
      </c>
      <c r="Y241" s="1520" t="s">
        <v>158</v>
      </c>
      <c r="Z241" s="1520" t="s">
        <v>158</v>
      </c>
      <c r="AA241" s="1520">
        <v>2.01E-2</v>
      </c>
      <c r="AB241" s="1520" t="s">
        <v>158</v>
      </c>
      <c r="AC241" s="1520" t="s">
        <v>158</v>
      </c>
      <c r="AD241" s="1520">
        <v>2.01E-2</v>
      </c>
      <c r="AE241" s="1520" t="s">
        <v>158</v>
      </c>
      <c r="AF241" s="1520" t="s">
        <v>158</v>
      </c>
      <c r="AG241" s="1520">
        <v>1.9900000000000001E-2</v>
      </c>
      <c r="AH241" s="1520" t="s">
        <v>158</v>
      </c>
      <c r="AI241" s="1520" t="s">
        <v>158</v>
      </c>
      <c r="AJ241" s="1520">
        <v>2.01E-2</v>
      </c>
      <c r="AK241" s="1520" t="s">
        <v>158</v>
      </c>
      <c r="AL241" s="1520" t="s">
        <v>158</v>
      </c>
      <c r="AM241" s="1520">
        <v>1.9900000000000001E-2</v>
      </c>
      <c r="AN241" s="1520" t="s">
        <v>158</v>
      </c>
      <c r="AO241" s="1520" t="s">
        <v>158</v>
      </c>
      <c r="AP241" s="1520">
        <v>0.02</v>
      </c>
      <c r="AQ241" s="1520" t="s">
        <v>158</v>
      </c>
      <c r="AR241" s="1520" t="s">
        <v>158</v>
      </c>
      <c r="AS241" s="1520">
        <v>0.02</v>
      </c>
      <c r="AT241" s="1520" t="s">
        <v>158</v>
      </c>
      <c r="AU241" s="1520" t="s">
        <v>158</v>
      </c>
      <c r="AV241" s="1520">
        <v>0.02</v>
      </c>
      <c r="AW241" s="1520" t="s">
        <v>158</v>
      </c>
      <c r="AX241" s="1520" t="s">
        <v>158</v>
      </c>
      <c r="AY241" s="1520">
        <v>1.9900000000000001E-2</v>
      </c>
      <c r="AZ241" s="1520" t="s">
        <v>158</v>
      </c>
      <c r="BA241" s="1520" t="s">
        <v>158</v>
      </c>
      <c r="BB241" s="1522">
        <v>0.02</v>
      </c>
      <c r="BC241" s="1522" t="s">
        <v>158</v>
      </c>
      <c r="BD241" s="1522" t="s">
        <v>158</v>
      </c>
      <c r="BE241" s="1164"/>
      <c r="BF241" s="1164"/>
      <c r="BG241" s="1164"/>
    </row>
    <row r="242" spans="3:59" x14ac:dyDescent="0.25">
      <c r="C242" s="1165" t="s">
        <v>1342</v>
      </c>
      <c r="D242" s="1165" t="s">
        <v>1333</v>
      </c>
      <c r="E242" s="1167" t="str">
        <f t="shared" si="4"/>
        <v>EquinoSORIA</v>
      </c>
      <c r="F242" s="1520">
        <v>0.02</v>
      </c>
      <c r="G242" s="1521" t="s">
        <v>158</v>
      </c>
      <c r="H242" s="1520" t="s">
        <v>158</v>
      </c>
      <c r="I242" s="1520">
        <v>0.02</v>
      </c>
      <c r="J242" s="1520" t="s">
        <v>158</v>
      </c>
      <c r="K242" s="1520" t="s">
        <v>158</v>
      </c>
      <c r="L242" s="1522">
        <v>0.02</v>
      </c>
      <c r="M242" s="1520" t="s">
        <v>158</v>
      </c>
      <c r="N242" s="1520" t="s">
        <v>158</v>
      </c>
      <c r="O242" s="1520">
        <v>0.02</v>
      </c>
      <c r="P242" s="1520" t="s">
        <v>158</v>
      </c>
      <c r="Q242" s="1520" t="s">
        <v>158</v>
      </c>
      <c r="R242" s="1520">
        <v>1.9900000000000001E-2</v>
      </c>
      <c r="S242" s="1520" t="s">
        <v>158</v>
      </c>
      <c r="T242" s="1520" t="s">
        <v>158</v>
      </c>
      <c r="U242" s="1520">
        <v>1.9900000000000001E-2</v>
      </c>
      <c r="V242" s="1520" t="s">
        <v>158</v>
      </c>
      <c r="W242" s="1520" t="s">
        <v>158</v>
      </c>
      <c r="X242" s="1520">
        <v>1.9800000000000002E-2</v>
      </c>
      <c r="Y242" s="1520" t="s">
        <v>158</v>
      </c>
      <c r="Z242" s="1520" t="s">
        <v>158</v>
      </c>
      <c r="AA242" s="1520">
        <v>1.9699999999999999E-2</v>
      </c>
      <c r="AB242" s="1520" t="s">
        <v>158</v>
      </c>
      <c r="AC242" s="1520" t="s">
        <v>158</v>
      </c>
      <c r="AD242" s="1520">
        <v>1.9599999999999999E-2</v>
      </c>
      <c r="AE242" s="1520" t="s">
        <v>158</v>
      </c>
      <c r="AF242" s="1520" t="s">
        <v>158</v>
      </c>
      <c r="AG242" s="1520">
        <v>1.9400000000000001E-2</v>
      </c>
      <c r="AH242" s="1520" t="s">
        <v>158</v>
      </c>
      <c r="AI242" s="1520" t="s">
        <v>158</v>
      </c>
      <c r="AJ242" s="1520">
        <v>1.9400000000000001E-2</v>
      </c>
      <c r="AK242" s="1520" t="s">
        <v>158</v>
      </c>
      <c r="AL242" s="1520" t="s">
        <v>158</v>
      </c>
      <c r="AM242" s="1520">
        <v>1.9400000000000001E-2</v>
      </c>
      <c r="AN242" s="1520" t="s">
        <v>158</v>
      </c>
      <c r="AO242" s="1520" t="s">
        <v>158</v>
      </c>
      <c r="AP242" s="1520">
        <v>1.9400000000000001E-2</v>
      </c>
      <c r="AQ242" s="1520" t="s">
        <v>158</v>
      </c>
      <c r="AR242" s="1520" t="s">
        <v>158</v>
      </c>
      <c r="AS242" s="1520">
        <v>1.9400000000000001E-2</v>
      </c>
      <c r="AT242" s="1520" t="s">
        <v>158</v>
      </c>
      <c r="AU242" s="1520" t="s">
        <v>158</v>
      </c>
      <c r="AV242" s="1520">
        <v>1.9400000000000001E-2</v>
      </c>
      <c r="AW242" s="1520" t="s">
        <v>158</v>
      </c>
      <c r="AX242" s="1520" t="s">
        <v>158</v>
      </c>
      <c r="AY242" s="1520">
        <v>1.9400000000000001E-2</v>
      </c>
      <c r="AZ242" s="1520" t="s">
        <v>158</v>
      </c>
      <c r="BA242" s="1520" t="s">
        <v>158</v>
      </c>
      <c r="BB242" s="1522">
        <v>1.9699999999999999E-2</v>
      </c>
      <c r="BC242" s="1522" t="s">
        <v>158</v>
      </c>
      <c r="BD242" s="1522" t="s">
        <v>158</v>
      </c>
      <c r="BE242" s="1164"/>
      <c r="BF242" s="1164"/>
      <c r="BG242" s="1164"/>
    </row>
    <row r="243" spans="3:59" x14ac:dyDescent="0.25">
      <c r="C243" s="1165" t="s">
        <v>1342</v>
      </c>
      <c r="D243" s="1165" t="s">
        <v>1334</v>
      </c>
      <c r="E243" s="1167" t="str">
        <f t="shared" si="4"/>
        <v>EquinoTARRAGONA</v>
      </c>
      <c r="F243" s="1520">
        <v>1.9699999999999999E-2</v>
      </c>
      <c r="G243" s="1521" t="s">
        <v>158</v>
      </c>
      <c r="H243" s="1520" t="s">
        <v>158</v>
      </c>
      <c r="I243" s="1520">
        <v>1.9400000000000001E-2</v>
      </c>
      <c r="J243" s="1520" t="s">
        <v>158</v>
      </c>
      <c r="K243" s="1520" t="s">
        <v>158</v>
      </c>
      <c r="L243" s="1522">
        <v>1.9300000000000001E-2</v>
      </c>
      <c r="M243" s="1520" t="s">
        <v>158</v>
      </c>
      <c r="N243" s="1520" t="s">
        <v>158</v>
      </c>
      <c r="O243" s="1520">
        <v>1.9300000000000001E-2</v>
      </c>
      <c r="P243" s="1520" t="s">
        <v>158</v>
      </c>
      <c r="Q243" s="1520" t="s">
        <v>158</v>
      </c>
      <c r="R243" s="1520">
        <v>1.9300000000000001E-2</v>
      </c>
      <c r="S243" s="1520" t="s">
        <v>158</v>
      </c>
      <c r="T243" s="1520" t="s">
        <v>158</v>
      </c>
      <c r="U243" s="1520">
        <v>1.9199999999999998E-2</v>
      </c>
      <c r="V243" s="1520" t="s">
        <v>158</v>
      </c>
      <c r="W243" s="1520" t="s">
        <v>158</v>
      </c>
      <c r="X243" s="1520">
        <v>1.9199999999999998E-2</v>
      </c>
      <c r="Y243" s="1520" t="s">
        <v>158</v>
      </c>
      <c r="Z243" s="1520" t="s">
        <v>158</v>
      </c>
      <c r="AA243" s="1520">
        <v>1.9300000000000001E-2</v>
      </c>
      <c r="AB243" s="1520" t="s">
        <v>158</v>
      </c>
      <c r="AC243" s="1520" t="s">
        <v>158</v>
      </c>
      <c r="AD243" s="1520">
        <v>1.9199999999999998E-2</v>
      </c>
      <c r="AE243" s="1520" t="s">
        <v>158</v>
      </c>
      <c r="AF243" s="1520" t="s">
        <v>158</v>
      </c>
      <c r="AG243" s="1520">
        <v>1.9E-2</v>
      </c>
      <c r="AH243" s="1520" t="s">
        <v>158</v>
      </c>
      <c r="AI243" s="1520" t="s">
        <v>158</v>
      </c>
      <c r="AJ243" s="1520">
        <v>1.9E-2</v>
      </c>
      <c r="AK243" s="1520" t="s">
        <v>158</v>
      </c>
      <c r="AL243" s="1520" t="s">
        <v>158</v>
      </c>
      <c r="AM243" s="1520">
        <v>1.9E-2</v>
      </c>
      <c r="AN243" s="1520" t="s">
        <v>158</v>
      </c>
      <c r="AO243" s="1520" t="s">
        <v>158</v>
      </c>
      <c r="AP243" s="1520">
        <v>1.89E-2</v>
      </c>
      <c r="AQ243" s="1520" t="s">
        <v>158</v>
      </c>
      <c r="AR243" s="1520" t="s">
        <v>158</v>
      </c>
      <c r="AS243" s="1520">
        <v>1.89E-2</v>
      </c>
      <c r="AT243" s="1520" t="s">
        <v>158</v>
      </c>
      <c r="AU243" s="1520" t="s">
        <v>158</v>
      </c>
      <c r="AV243" s="1520">
        <v>1.89E-2</v>
      </c>
      <c r="AW243" s="1520" t="s">
        <v>158</v>
      </c>
      <c r="AX243" s="1520" t="s">
        <v>158</v>
      </c>
      <c r="AY243" s="1520">
        <v>1.8800000000000001E-2</v>
      </c>
      <c r="AZ243" s="1520" t="s">
        <v>158</v>
      </c>
      <c r="BA243" s="1520" t="s">
        <v>158</v>
      </c>
      <c r="BB243" s="1522">
        <v>1.8800000000000001E-2</v>
      </c>
      <c r="BC243" s="1522" t="s">
        <v>158</v>
      </c>
      <c r="BD243" s="1522" t="s">
        <v>158</v>
      </c>
      <c r="BE243" s="1164"/>
      <c r="BF243" s="1164"/>
      <c r="BG243" s="1164"/>
    </row>
    <row r="244" spans="3:59" x14ac:dyDescent="0.25">
      <c r="C244" s="1165" t="s">
        <v>1342</v>
      </c>
      <c r="D244" s="1165" t="s">
        <v>1335</v>
      </c>
      <c r="E244" s="1167" t="str">
        <f t="shared" si="4"/>
        <v>EquinoTERUEL</v>
      </c>
      <c r="F244" s="1520">
        <v>1.89E-2</v>
      </c>
      <c r="G244" s="1521" t="s">
        <v>158</v>
      </c>
      <c r="H244" s="1520" t="s">
        <v>158</v>
      </c>
      <c r="I244" s="1520">
        <v>1.89E-2</v>
      </c>
      <c r="J244" s="1520" t="s">
        <v>158</v>
      </c>
      <c r="K244" s="1520" t="s">
        <v>158</v>
      </c>
      <c r="L244" s="1522">
        <v>1.9300000000000001E-2</v>
      </c>
      <c r="M244" s="1520" t="s">
        <v>158</v>
      </c>
      <c r="N244" s="1520" t="s">
        <v>158</v>
      </c>
      <c r="O244" s="1520">
        <v>1.9800000000000002E-2</v>
      </c>
      <c r="P244" s="1520" t="s">
        <v>158</v>
      </c>
      <c r="Q244" s="1520" t="s">
        <v>158</v>
      </c>
      <c r="R244" s="1520">
        <v>1.9900000000000001E-2</v>
      </c>
      <c r="S244" s="1520" t="s">
        <v>158</v>
      </c>
      <c r="T244" s="1520" t="s">
        <v>158</v>
      </c>
      <c r="U244" s="1520">
        <v>2.0799999999999999E-2</v>
      </c>
      <c r="V244" s="1520" t="s">
        <v>158</v>
      </c>
      <c r="W244" s="1520" t="s">
        <v>158</v>
      </c>
      <c r="X244" s="1520">
        <v>1.9800000000000002E-2</v>
      </c>
      <c r="Y244" s="1520" t="s">
        <v>158</v>
      </c>
      <c r="Z244" s="1520" t="s">
        <v>158</v>
      </c>
      <c r="AA244" s="1520">
        <v>1.9099999999999999E-2</v>
      </c>
      <c r="AB244" s="1520" t="s">
        <v>158</v>
      </c>
      <c r="AC244" s="1520" t="s">
        <v>158</v>
      </c>
      <c r="AD244" s="1520">
        <v>1.9900000000000001E-2</v>
      </c>
      <c r="AE244" s="1520" t="s">
        <v>158</v>
      </c>
      <c r="AF244" s="1520" t="s">
        <v>158</v>
      </c>
      <c r="AG244" s="1520">
        <v>1.9599999999999999E-2</v>
      </c>
      <c r="AH244" s="1520" t="s">
        <v>158</v>
      </c>
      <c r="AI244" s="1520" t="s">
        <v>158</v>
      </c>
      <c r="AJ244" s="1520">
        <v>1.9599999999999999E-2</v>
      </c>
      <c r="AK244" s="1520" t="s">
        <v>158</v>
      </c>
      <c r="AL244" s="1520" t="s">
        <v>158</v>
      </c>
      <c r="AM244" s="1520">
        <v>1.9699999999999999E-2</v>
      </c>
      <c r="AN244" s="1520" t="s">
        <v>158</v>
      </c>
      <c r="AO244" s="1520" t="s">
        <v>158</v>
      </c>
      <c r="AP244" s="1520">
        <v>1.9599999999999999E-2</v>
      </c>
      <c r="AQ244" s="1520" t="s">
        <v>158</v>
      </c>
      <c r="AR244" s="1520" t="s">
        <v>158</v>
      </c>
      <c r="AS244" s="1520">
        <v>1.9199999999999998E-2</v>
      </c>
      <c r="AT244" s="1520" t="s">
        <v>158</v>
      </c>
      <c r="AU244" s="1520" t="s">
        <v>158</v>
      </c>
      <c r="AV244" s="1520">
        <v>1.9199999999999998E-2</v>
      </c>
      <c r="AW244" s="1520" t="s">
        <v>158</v>
      </c>
      <c r="AX244" s="1520" t="s">
        <v>158</v>
      </c>
      <c r="AY244" s="1520">
        <v>1.9199999999999998E-2</v>
      </c>
      <c r="AZ244" s="1520" t="s">
        <v>158</v>
      </c>
      <c r="BA244" s="1520" t="s">
        <v>158</v>
      </c>
      <c r="BB244" s="1522">
        <v>1.95E-2</v>
      </c>
      <c r="BC244" s="1522" t="s">
        <v>158</v>
      </c>
      <c r="BD244" s="1522" t="s">
        <v>158</v>
      </c>
      <c r="BE244" s="1164"/>
      <c r="BF244" s="1164"/>
      <c r="BG244" s="1164"/>
    </row>
    <row r="245" spans="3:59" x14ac:dyDescent="0.25">
      <c r="C245" s="1165" t="s">
        <v>1342</v>
      </c>
      <c r="D245" s="1165" t="s">
        <v>1336</v>
      </c>
      <c r="E245" s="1167" t="str">
        <f t="shared" si="4"/>
        <v>EquinoTOLEDO</v>
      </c>
      <c r="F245" s="1520">
        <v>2.0299999999999999E-2</v>
      </c>
      <c r="G245" s="1521" t="s">
        <v>158</v>
      </c>
      <c r="H245" s="1520" t="s">
        <v>158</v>
      </c>
      <c r="I245" s="1520">
        <v>2.0400000000000001E-2</v>
      </c>
      <c r="J245" s="1520" t="s">
        <v>158</v>
      </c>
      <c r="K245" s="1520" t="s">
        <v>158</v>
      </c>
      <c r="L245" s="1522">
        <v>2.0299999999999999E-2</v>
      </c>
      <c r="M245" s="1520" t="s">
        <v>158</v>
      </c>
      <c r="N245" s="1520" t="s">
        <v>158</v>
      </c>
      <c r="O245" s="1520">
        <v>2.0400000000000001E-2</v>
      </c>
      <c r="P245" s="1520" t="s">
        <v>158</v>
      </c>
      <c r="Q245" s="1520" t="s">
        <v>158</v>
      </c>
      <c r="R245" s="1520">
        <v>2.0199999999999999E-2</v>
      </c>
      <c r="S245" s="1520" t="s">
        <v>158</v>
      </c>
      <c r="T245" s="1520" t="s">
        <v>158</v>
      </c>
      <c r="U245" s="1520">
        <v>2.0299999999999999E-2</v>
      </c>
      <c r="V245" s="1520" t="s">
        <v>158</v>
      </c>
      <c r="W245" s="1520" t="s">
        <v>158</v>
      </c>
      <c r="X245" s="1520">
        <v>2.0199999999999999E-2</v>
      </c>
      <c r="Y245" s="1520" t="s">
        <v>158</v>
      </c>
      <c r="Z245" s="1520" t="s">
        <v>158</v>
      </c>
      <c r="AA245" s="1520">
        <v>2.01E-2</v>
      </c>
      <c r="AB245" s="1520" t="s">
        <v>158</v>
      </c>
      <c r="AC245" s="1520" t="s">
        <v>158</v>
      </c>
      <c r="AD245" s="1520">
        <v>0.02</v>
      </c>
      <c r="AE245" s="1520" t="s">
        <v>158</v>
      </c>
      <c r="AF245" s="1520" t="s">
        <v>158</v>
      </c>
      <c r="AG245" s="1520">
        <v>1.9800000000000002E-2</v>
      </c>
      <c r="AH245" s="1520" t="s">
        <v>158</v>
      </c>
      <c r="AI245" s="1520" t="s">
        <v>158</v>
      </c>
      <c r="AJ245" s="1520">
        <v>1.9800000000000002E-2</v>
      </c>
      <c r="AK245" s="1520" t="s">
        <v>158</v>
      </c>
      <c r="AL245" s="1520" t="s">
        <v>158</v>
      </c>
      <c r="AM245" s="1520">
        <v>1.9900000000000001E-2</v>
      </c>
      <c r="AN245" s="1520" t="s">
        <v>158</v>
      </c>
      <c r="AO245" s="1520" t="s">
        <v>158</v>
      </c>
      <c r="AP245" s="1520">
        <v>1.9900000000000001E-2</v>
      </c>
      <c r="AQ245" s="1520" t="s">
        <v>158</v>
      </c>
      <c r="AR245" s="1520" t="s">
        <v>158</v>
      </c>
      <c r="AS245" s="1520">
        <v>1.9800000000000002E-2</v>
      </c>
      <c r="AT245" s="1520" t="s">
        <v>158</v>
      </c>
      <c r="AU245" s="1520" t="s">
        <v>158</v>
      </c>
      <c r="AV245" s="1520">
        <v>1.9900000000000001E-2</v>
      </c>
      <c r="AW245" s="1520" t="s">
        <v>158</v>
      </c>
      <c r="AX245" s="1520" t="s">
        <v>158</v>
      </c>
      <c r="AY245" s="1520">
        <v>1.9900000000000001E-2</v>
      </c>
      <c r="AZ245" s="1520" t="s">
        <v>158</v>
      </c>
      <c r="BA245" s="1520" t="s">
        <v>158</v>
      </c>
      <c r="BB245" s="1522">
        <v>1.9900000000000001E-2</v>
      </c>
      <c r="BC245" s="1522" t="s">
        <v>158</v>
      </c>
      <c r="BD245" s="1522" t="s">
        <v>158</v>
      </c>
      <c r="BE245" s="1164"/>
      <c r="BF245" s="1164"/>
      <c r="BG245" s="1164"/>
    </row>
    <row r="246" spans="3:59" x14ac:dyDescent="0.25">
      <c r="C246" s="1165" t="s">
        <v>1342</v>
      </c>
      <c r="D246" s="1165" t="s">
        <v>2079</v>
      </c>
      <c r="E246" s="1167" t="str">
        <f t="shared" si="4"/>
        <v>EquinoVALENCIA/VALÉNCIA</v>
      </c>
      <c r="F246" s="1520">
        <v>2.23E-2</v>
      </c>
      <c r="G246" s="1521" t="s">
        <v>158</v>
      </c>
      <c r="H246" s="1520" t="s">
        <v>158</v>
      </c>
      <c r="I246" s="1520">
        <v>2.2200000000000001E-2</v>
      </c>
      <c r="J246" s="1520" t="s">
        <v>158</v>
      </c>
      <c r="K246" s="1520" t="s">
        <v>158</v>
      </c>
      <c r="L246" s="1522">
        <v>2.2100000000000002E-2</v>
      </c>
      <c r="M246" s="1520" t="s">
        <v>158</v>
      </c>
      <c r="N246" s="1520" t="s">
        <v>158</v>
      </c>
      <c r="O246" s="1520">
        <v>2.1899999999999999E-2</v>
      </c>
      <c r="P246" s="1520" t="s">
        <v>158</v>
      </c>
      <c r="Q246" s="1520" t="s">
        <v>158</v>
      </c>
      <c r="R246" s="1520">
        <v>2.1299999999999999E-2</v>
      </c>
      <c r="S246" s="1520" t="s">
        <v>158</v>
      </c>
      <c r="T246" s="1520" t="s">
        <v>158</v>
      </c>
      <c r="U246" s="1520">
        <v>2.0799999999999999E-2</v>
      </c>
      <c r="V246" s="1520" t="s">
        <v>158</v>
      </c>
      <c r="W246" s="1520" t="s">
        <v>158</v>
      </c>
      <c r="X246" s="1520">
        <v>2.0199999999999999E-2</v>
      </c>
      <c r="Y246" s="1520" t="s">
        <v>158</v>
      </c>
      <c r="Z246" s="1520" t="s">
        <v>158</v>
      </c>
      <c r="AA246" s="1520">
        <v>2.0199999999999999E-2</v>
      </c>
      <c r="AB246" s="1520" t="s">
        <v>158</v>
      </c>
      <c r="AC246" s="1520" t="s">
        <v>158</v>
      </c>
      <c r="AD246" s="1520">
        <v>2.0299999999999999E-2</v>
      </c>
      <c r="AE246" s="1520" t="s">
        <v>158</v>
      </c>
      <c r="AF246" s="1520" t="s">
        <v>158</v>
      </c>
      <c r="AG246" s="1520">
        <v>2.0199999999999999E-2</v>
      </c>
      <c r="AH246" s="1520" t="s">
        <v>158</v>
      </c>
      <c r="AI246" s="1520" t="s">
        <v>158</v>
      </c>
      <c r="AJ246" s="1520">
        <v>2.01E-2</v>
      </c>
      <c r="AK246" s="1520" t="s">
        <v>158</v>
      </c>
      <c r="AL246" s="1520" t="s">
        <v>158</v>
      </c>
      <c r="AM246" s="1520">
        <v>0.02</v>
      </c>
      <c r="AN246" s="1520" t="s">
        <v>158</v>
      </c>
      <c r="AO246" s="1520" t="s">
        <v>158</v>
      </c>
      <c r="AP246" s="1520">
        <v>0.02</v>
      </c>
      <c r="AQ246" s="1520" t="s">
        <v>158</v>
      </c>
      <c r="AR246" s="1520" t="s">
        <v>158</v>
      </c>
      <c r="AS246" s="1520">
        <v>1.9900000000000001E-2</v>
      </c>
      <c r="AT246" s="1520" t="s">
        <v>158</v>
      </c>
      <c r="AU246" s="1520" t="s">
        <v>158</v>
      </c>
      <c r="AV246" s="1520">
        <v>1.9900000000000001E-2</v>
      </c>
      <c r="AW246" s="1520" t="s">
        <v>158</v>
      </c>
      <c r="AX246" s="1520" t="s">
        <v>158</v>
      </c>
      <c r="AY246" s="1520">
        <v>1.9900000000000001E-2</v>
      </c>
      <c r="AZ246" s="1520" t="s">
        <v>158</v>
      </c>
      <c r="BA246" s="1520" t="s">
        <v>158</v>
      </c>
      <c r="BB246" s="1522">
        <v>1.9900000000000001E-2</v>
      </c>
      <c r="BC246" s="1522" t="s">
        <v>158</v>
      </c>
      <c r="BD246" s="1522" t="s">
        <v>158</v>
      </c>
      <c r="BE246" s="1164"/>
      <c r="BF246" s="1164"/>
      <c r="BG246" s="1164"/>
    </row>
    <row r="247" spans="3:59" x14ac:dyDescent="0.25">
      <c r="C247" s="1165" t="s">
        <v>1342</v>
      </c>
      <c r="D247" s="1165" t="s">
        <v>1337</v>
      </c>
      <c r="E247" s="1167" t="str">
        <f t="shared" si="4"/>
        <v>EquinoVALLADOLID</v>
      </c>
      <c r="F247" s="1520">
        <v>0.02</v>
      </c>
      <c r="G247" s="1521" t="s">
        <v>158</v>
      </c>
      <c r="H247" s="1520" t="s">
        <v>158</v>
      </c>
      <c r="I247" s="1520">
        <v>0.02</v>
      </c>
      <c r="J247" s="1520" t="s">
        <v>158</v>
      </c>
      <c r="K247" s="1520" t="s">
        <v>158</v>
      </c>
      <c r="L247" s="1522">
        <v>0.02</v>
      </c>
      <c r="M247" s="1520" t="s">
        <v>158</v>
      </c>
      <c r="N247" s="1520" t="s">
        <v>158</v>
      </c>
      <c r="O247" s="1520">
        <v>0.02</v>
      </c>
      <c r="P247" s="1520" t="s">
        <v>158</v>
      </c>
      <c r="Q247" s="1520" t="s">
        <v>158</v>
      </c>
      <c r="R247" s="1520">
        <v>1.9900000000000001E-2</v>
      </c>
      <c r="S247" s="1520" t="s">
        <v>158</v>
      </c>
      <c r="T247" s="1520" t="s">
        <v>158</v>
      </c>
      <c r="U247" s="1520">
        <v>1.9900000000000001E-2</v>
      </c>
      <c r="V247" s="1520" t="s">
        <v>158</v>
      </c>
      <c r="W247" s="1520" t="s">
        <v>158</v>
      </c>
      <c r="X247" s="1520">
        <v>1.9800000000000002E-2</v>
      </c>
      <c r="Y247" s="1520" t="s">
        <v>158</v>
      </c>
      <c r="Z247" s="1520" t="s">
        <v>158</v>
      </c>
      <c r="AA247" s="1520">
        <v>1.9699999999999999E-2</v>
      </c>
      <c r="AB247" s="1520" t="s">
        <v>158</v>
      </c>
      <c r="AC247" s="1520" t="s">
        <v>158</v>
      </c>
      <c r="AD247" s="1520">
        <v>1.9599999999999999E-2</v>
      </c>
      <c r="AE247" s="1520" t="s">
        <v>158</v>
      </c>
      <c r="AF247" s="1520" t="s">
        <v>158</v>
      </c>
      <c r="AG247" s="1520">
        <v>1.9400000000000001E-2</v>
      </c>
      <c r="AH247" s="1520" t="s">
        <v>158</v>
      </c>
      <c r="AI247" s="1520" t="s">
        <v>158</v>
      </c>
      <c r="AJ247" s="1520">
        <v>1.9400000000000001E-2</v>
      </c>
      <c r="AK247" s="1520" t="s">
        <v>158</v>
      </c>
      <c r="AL247" s="1520" t="s">
        <v>158</v>
      </c>
      <c r="AM247" s="1520">
        <v>1.9400000000000001E-2</v>
      </c>
      <c r="AN247" s="1520" t="s">
        <v>158</v>
      </c>
      <c r="AO247" s="1520" t="s">
        <v>158</v>
      </c>
      <c r="AP247" s="1520">
        <v>1.9400000000000001E-2</v>
      </c>
      <c r="AQ247" s="1520" t="s">
        <v>158</v>
      </c>
      <c r="AR247" s="1520" t="s">
        <v>158</v>
      </c>
      <c r="AS247" s="1520">
        <v>1.9400000000000001E-2</v>
      </c>
      <c r="AT247" s="1520" t="s">
        <v>158</v>
      </c>
      <c r="AU247" s="1520" t="s">
        <v>158</v>
      </c>
      <c r="AV247" s="1520">
        <v>1.9400000000000001E-2</v>
      </c>
      <c r="AW247" s="1520" t="s">
        <v>158</v>
      </c>
      <c r="AX247" s="1520" t="s">
        <v>158</v>
      </c>
      <c r="AY247" s="1520">
        <v>1.9400000000000001E-2</v>
      </c>
      <c r="AZ247" s="1520" t="s">
        <v>158</v>
      </c>
      <c r="BA247" s="1520" t="s">
        <v>158</v>
      </c>
      <c r="BB247" s="1522">
        <v>1.9699999999999999E-2</v>
      </c>
      <c r="BC247" s="1522" t="s">
        <v>158</v>
      </c>
      <c r="BD247" s="1522" t="s">
        <v>158</v>
      </c>
      <c r="BE247" s="1164"/>
      <c r="BF247" s="1164"/>
      <c r="BG247" s="1164"/>
    </row>
    <row r="248" spans="3:59" x14ac:dyDescent="0.25">
      <c r="C248" s="1165" t="s">
        <v>1342</v>
      </c>
      <c r="D248" s="1165" t="s">
        <v>1338</v>
      </c>
      <c r="E248" s="1167" t="str">
        <f t="shared" si="4"/>
        <v>EquinoZAMORA</v>
      </c>
      <c r="F248" s="1520">
        <v>0.02</v>
      </c>
      <c r="G248" s="1521" t="s">
        <v>158</v>
      </c>
      <c r="H248" s="1520" t="s">
        <v>158</v>
      </c>
      <c r="I248" s="1520">
        <v>0.02</v>
      </c>
      <c r="J248" s="1520" t="s">
        <v>158</v>
      </c>
      <c r="K248" s="1520" t="s">
        <v>158</v>
      </c>
      <c r="L248" s="1522">
        <v>0.02</v>
      </c>
      <c r="M248" s="1520" t="s">
        <v>158</v>
      </c>
      <c r="N248" s="1520" t="s">
        <v>158</v>
      </c>
      <c r="O248" s="1520">
        <v>0.02</v>
      </c>
      <c r="P248" s="1520" t="s">
        <v>158</v>
      </c>
      <c r="Q248" s="1520" t="s">
        <v>158</v>
      </c>
      <c r="R248" s="1520">
        <v>1.9900000000000001E-2</v>
      </c>
      <c r="S248" s="1520" t="s">
        <v>158</v>
      </c>
      <c r="T248" s="1520" t="s">
        <v>158</v>
      </c>
      <c r="U248" s="1520">
        <v>1.9900000000000001E-2</v>
      </c>
      <c r="V248" s="1520" t="s">
        <v>158</v>
      </c>
      <c r="W248" s="1520" t="s">
        <v>158</v>
      </c>
      <c r="X248" s="1520">
        <v>1.9800000000000002E-2</v>
      </c>
      <c r="Y248" s="1520" t="s">
        <v>158</v>
      </c>
      <c r="Z248" s="1520" t="s">
        <v>158</v>
      </c>
      <c r="AA248" s="1520">
        <v>1.9699999999999999E-2</v>
      </c>
      <c r="AB248" s="1520" t="s">
        <v>158</v>
      </c>
      <c r="AC248" s="1520" t="s">
        <v>158</v>
      </c>
      <c r="AD248" s="1520">
        <v>1.9599999999999999E-2</v>
      </c>
      <c r="AE248" s="1520" t="s">
        <v>158</v>
      </c>
      <c r="AF248" s="1520" t="s">
        <v>158</v>
      </c>
      <c r="AG248" s="1520">
        <v>1.9400000000000001E-2</v>
      </c>
      <c r="AH248" s="1520" t="s">
        <v>158</v>
      </c>
      <c r="AI248" s="1520" t="s">
        <v>158</v>
      </c>
      <c r="AJ248" s="1520">
        <v>1.9400000000000001E-2</v>
      </c>
      <c r="AK248" s="1520" t="s">
        <v>158</v>
      </c>
      <c r="AL248" s="1520" t="s">
        <v>158</v>
      </c>
      <c r="AM248" s="1520">
        <v>1.9400000000000001E-2</v>
      </c>
      <c r="AN248" s="1520" t="s">
        <v>158</v>
      </c>
      <c r="AO248" s="1520" t="s">
        <v>158</v>
      </c>
      <c r="AP248" s="1520">
        <v>1.9400000000000001E-2</v>
      </c>
      <c r="AQ248" s="1520" t="s">
        <v>158</v>
      </c>
      <c r="AR248" s="1520" t="s">
        <v>158</v>
      </c>
      <c r="AS248" s="1520">
        <v>1.9400000000000001E-2</v>
      </c>
      <c r="AT248" s="1520" t="s">
        <v>158</v>
      </c>
      <c r="AU248" s="1520" t="s">
        <v>158</v>
      </c>
      <c r="AV248" s="1520">
        <v>1.9400000000000001E-2</v>
      </c>
      <c r="AW248" s="1520" t="s">
        <v>158</v>
      </c>
      <c r="AX248" s="1520" t="s">
        <v>158</v>
      </c>
      <c r="AY248" s="1520">
        <v>1.9400000000000001E-2</v>
      </c>
      <c r="AZ248" s="1520" t="s">
        <v>158</v>
      </c>
      <c r="BA248" s="1520" t="s">
        <v>158</v>
      </c>
      <c r="BB248" s="1522">
        <v>1.9699999999999999E-2</v>
      </c>
      <c r="BC248" s="1522" t="s">
        <v>158</v>
      </c>
      <c r="BD248" s="1522" t="s">
        <v>158</v>
      </c>
      <c r="BE248" s="1164"/>
      <c r="BF248" s="1164"/>
      <c r="BG248" s="1164"/>
    </row>
    <row r="249" spans="3:59" x14ac:dyDescent="0.25">
      <c r="C249" s="1165" t="s">
        <v>1342</v>
      </c>
      <c r="D249" s="1165" t="s">
        <v>1339</v>
      </c>
      <c r="E249" s="1167" t="str">
        <f t="shared" si="4"/>
        <v>EquinoZARAGOZA</v>
      </c>
      <c r="F249" s="1520">
        <v>1.89E-2</v>
      </c>
      <c r="G249" s="1521" t="s">
        <v>158</v>
      </c>
      <c r="H249" s="1520" t="s">
        <v>158</v>
      </c>
      <c r="I249" s="1520">
        <v>1.89E-2</v>
      </c>
      <c r="J249" s="1520" t="s">
        <v>158</v>
      </c>
      <c r="K249" s="1520" t="s">
        <v>158</v>
      </c>
      <c r="L249" s="1522">
        <v>1.9199999999999998E-2</v>
      </c>
      <c r="M249" s="1520" t="s">
        <v>158</v>
      </c>
      <c r="N249" s="1520" t="s">
        <v>158</v>
      </c>
      <c r="O249" s="1520">
        <v>1.9800000000000002E-2</v>
      </c>
      <c r="P249" s="1520" t="s">
        <v>158</v>
      </c>
      <c r="Q249" s="1520" t="s">
        <v>158</v>
      </c>
      <c r="R249" s="1520">
        <v>1.9900000000000001E-2</v>
      </c>
      <c r="S249" s="1520" t="s">
        <v>158</v>
      </c>
      <c r="T249" s="1520" t="s">
        <v>158</v>
      </c>
      <c r="U249" s="1520">
        <v>2.0799999999999999E-2</v>
      </c>
      <c r="V249" s="1520" t="s">
        <v>158</v>
      </c>
      <c r="W249" s="1520" t="s">
        <v>158</v>
      </c>
      <c r="X249" s="1520">
        <v>1.9800000000000002E-2</v>
      </c>
      <c r="Y249" s="1520" t="s">
        <v>158</v>
      </c>
      <c r="Z249" s="1520" t="s">
        <v>158</v>
      </c>
      <c r="AA249" s="1520">
        <v>1.9099999999999999E-2</v>
      </c>
      <c r="AB249" s="1520" t="s">
        <v>158</v>
      </c>
      <c r="AC249" s="1520" t="s">
        <v>158</v>
      </c>
      <c r="AD249" s="1520">
        <v>1.9900000000000001E-2</v>
      </c>
      <c r="AE249" s="1520" t="s">
        <v>158</v>
      </c>
      <c r="AF249" s="1520" t="s">
        <v>158</v>
      </c>
      <c r="AG249" s="1520">
        <v>1.9599999999999999E-2</v>
      </c>
      <c r="AH249" s="1520" t="s">
        <v>158</v>
      </c>
      <c r="AI249" s="1520" t="s">
        <v>158</v>
      </c>
      <c r="AJ249" s="1520">
        <v>1.9599999999999999E-2</v>
      </c>
      <c r="AK249" s="1520" t="s">
        <v>158</v>
      </c>
      <c r="AL249" s="1520" t="s">
        <v>158</v>
      </c>
      <c r="AM249" s="1520">
        <v>1.9699999999999999E-2</v>
      </c>
      <c r="AN249" s="1520" t="s">
        <v>158</v>
      </c>
      <c r="AO249" s="1520" t="s">
        <v>158</v>
      </c>
      <c r="AP249" s="1520">
        <v>1.9599999999999999E-2</v>
      </c>
      <c r="AQ249" s="1520" t="s">
        <v>158</v>
      </c>
      <c r="AR249" s="1520" t="s">
        <v>158</v>
      </c>
      <c r="AS249" s="1520">
        <v>1.9199999999999998E-2</v>
      </c>
      <c r="AT249" s="1520" t="s">
        <v>158</v>
      </c>
      <c r="AU249" s="1520" t="s">
        <v>158</v>
      </c>
      <c r="AV249" s="1520">
        <v>1.9199999999999998E-2</v>
      </c>
      <c r="AW249" s="1520" t="s">
        <v>158</v>
      </c>
      <c r="AX249" s="1520" t="s">
        <v>158</v>
      </c>
      <c r="AY249" s="1520">
        <v>1.9199999999999998E-2</v>
      </c>
      <c r="AZ249" s="1520" t="s">
        <v>158</v>
      </c>
      <c r="BA249" s="1520" t="s">
        <v>158</v>
      </c>
      <c r="BB249" s="1522">
        <v>1.95E-2</v>
      </c>
      <c r="BC249" s="1522" t="s">
        <v>158</v>
      </c>
      <c r="BD249" s="1522" t="s">
        <v>158</v>
      </c>
      <c r="BE249" s="1164"/>
      <c r="BF249" s="1164"/>
      <c r="BG249" s="1164"/>
    </row>
    <row r="250" spans="3:59" x14ac:dyDescent="0.25">
      <c r="C250" s="1165" t="s">
        <v>1342</v>
      </c>
      <c r="D250" s="1165" t="s">
        <v>1340</v>
      </c>
      <c r="E250" s="1167" t="str">
        <f t="shared" si="4"/>
        <v>EquinoCEUTA Y MELILLA</v>
      </c>
      <c r="F250" s="1520">
        <v>2.0299999999999999E-2</v>
      </c>
      <c r="G250" s="1521" t="s">
        <v>158</v>
      </c>
      <c r="H250" s="1520" t="s">
        <v>158</v>
      </c>
      <c r="I250" s="1520">
        <v>2.0299999999999999E-2</v>
      </c>
      <c r="J250" s="1520" t="s">
        <v>158</v>
      </c>
      <c r="K250" s="1520" t="s">
        <v>158</v>
      </c>
      <c r="L250" s="1522">
        <v>2.0299999999999999E-2</v>
      </c>
      <c r="M250" s="1520" t="s">
        <v>158</v>
      </c>
      <c r="N250" s="1520" t="s">
        <v>158</v>
      </c>
      <c r="O250" s="1520">
        <v>2.0299999999999999E-2</v>
      </c>
      <c r="P250" s="1520" t="s">
        <v>158</v>
      </c>
      <c r="Q250" s="1520" t="s">
        <v>158</v>
      </c>
      <c r="R250" s="1520">
        <v>2.0299999999999999E-2</v>
      </c>
      <c r="S250" s="1520" t="s">
        <v>158</v>
      </c>
      <c r="T250" s="1520" t="s">
        <v>158</v>
      </c>
      <c r="U250" s="1520">
        <v>2.01E-2</v>
      </c>
      <c r="V250" s="1520" t="s">
        <v>158</v>
      </c>
      <c r="W250" s="1520" t="s">
        <v>158</v>
      </c>
      <c r="X250" s="1520">
        <v>2.01E-2</v>
      </c>
      <c r="Y250" s="1520" t="s">
        <v>158</v>
      </c>
      <c r="Z250" s="1520" t="s">
        <v>158</v>
      </c>
      <c r="AA250" s="1520">
        <v>0.02</v>
      </c>
      <c r="AB250" s="1520" t="s">
        <v>158</v>
      </c>
      <c r="AC250" s="1520" t="s">
        <v>158</v>
      </c>
      <c r="AD250" s="1520">
        <v>0.02</v>
      </c>
      <c r="AE250" s="1520" t="s">
        <v>158</v>
      </c>
      <c r="AF250" s="1520" t="s">
        <v>158</v>
      </c>
      <c r="AG250" s="1520">
        <v>1.9800000000000002E-2</v>
      </c>
      <c r="AH250" s="1520" t="s">
        <v>158</v>
      </c>
      <c r="AI250" s="1520" t="s">
        <v>158</v>
      </c>
      <c r="AJ250" s="1520">
        <v>0.02</v>
      </c>
      <c r="AK250" s="1520" t="s">
        <v>158</v>
      </c>
      <c r="AL250" s="1520" t="s">
        <v>158</v>
      </c>
      <c r="AM250" s="1520">
        <v>1.9800000000000002E-2</v>
      </c>
      <c r="AN250" s="1520" t="s">
        <v>158</v>
      </c>
      <c r="AO250" s="1520" t="s">
        <v>158</v>
      </c>
      <c r="AP250" s="1520">
        <v>1.9900000000000001E-2</v>
      </c>
      <c r="AQ250" s="1520" t="s">
        <v>158</v>
      </c>
      <c r="AR250" s="1520" t="s">
        <v>158</v>
      </c>
      <c r="AS250" s="1520">
        <v>1.9800000000000002E-2</v>
      </c>
      <c r="AT250" s="1520" t="s">
        <v>158</v>
      </c>
      <c r="AU250" s="1520" t="s">
        <v>158</v>
      </c>
      <c r="AV250" s="1520">
        <v>1.9800000000000002E-2</v>
      </c>
      <c r="AW250" s="1520" t="s">
        <v>158</v>
      </c>
      <c r="AX250" s="1520" t="s">
        <v>158</v>
      </c>
      <c r="AY250" s="1520">
        <v>1.9800000000000002E-2</v>
      </c>
      <c r="AZ250" s="1520" t="s">
        <v>158</v>
      </c>
      <c r="BA250" s="1520" t="s">
        <v>158</v>
      </c>
      <c r="BB250" s="1522">
        <v>1.9900000000000001E-2</v>
      </c>
      <c r="BC250" s="1522" t="s">
        <v>158</v>
      </c>
      <c r="BD250" s="1522" t="s">
        <v>158</v>
      </c>
      <c r="BE250" s="1164"/>
      <c r="BF250" s="1164"/>
      <c r="BG250" s="1164"/>
    </row>
    <row r="251" spans="3:59" x14ac:dyDescent="0.25">
      <c r="C251" s="1165" t="s">
        <v>1343</v>
      </c>
      <c r="D251" s="1165" t="s">
        <v>1291</v>
      </c>
      <c r="E251" s="1167" t="str">
        <f t="shared" si="4"/>
        <v>OvinoALBACETE</v>
      </c>
      <c r="F251" s="1520">
        <v>2.0899999999999998E-2</v>
      </c>
      <c r="G251" s="1521" t="s">
        <v>158</v>
      </c>
      <c r="H251" s="1520" t="s">
        <v>158</v>
      </c>
      <c r="I251" s="1520">
        <v>2.0799999999999999E-2</v>
      </c>
      <c r="J251" s="1520" t="s">
        <v>158</v>
      </c>
      <c r="K251" s="1520" t="s">
        <v>158</v>
      </c>
      <c r="L251" s="1522">
        <v>2.0500000000000001E-2</v>
      </c>
      <c r="M251" s="1520" t="s">
        <v>158</v>
      </c>
      <c r="N251" s="1520" t="s">
        <v>158</v>
      </c>
      <c r="O251" s="1520">
        <v>2.0899999999999998E-2</v>
      </c>
      <c r="P251" s="1520" t="s">
        <v>158</v>
      </c>
      <c r="Q251" s="1520" t="s">
        <v>158</v>
      </c>
      <c r="R251" s="1520">
        <v>2.06E-2</v>
      </c>
      <c r="S251" s="1520" t="s">
        <v>158</v>
      </c>
      <c r="T251" s="1520" t="s">
        <v>158</v>
      </c>
      <c r="U251" s="1520">
        <v>2.0400000000000001E-2</v>
      </c>
      <c r="V251" s="1520" t="s">
        <v>158</v>
      </c>
      <c r="W251" s="1520" t="s">
        <v>158</v>
      </c>
      <c r="X251" s="1520">
        <v>2.0400000000000001E-2</v>
      </c>
      <c r="Y251" s="1520" t="s">
        <v>158</v>
      </c>
      <c r="Z251" s="1520" t="s">
        <v>158</v>
      </c>
      <c r="AA251" s="1520">
        <v>2.0500000000000001E-2</v>
      </c>
      <c r="AB251" s="1520" t="s">
        <v>158</v>
      </c>
      <c r="AC251" s="1520" t="s">
        <v>158</v>
      </c>
      <c r="AD251" s="1520">
        <v>2.0400000000000001E-2</v>
      </c>
      <c r="AE251" s="1520" t="s">
        <v>158</v>
      </c>
      <c r="AF251" s="1520" t="s">
        <v>158</v>
      </c>
      <c r="AG251" s="1520">
        <v>2.0400000000000001E-2</v>
      </c>
      <c r="AH251" s="1520" t="s">
        <v>158</v>
      </c>
      <c r="AI251" s="1520" t="s">
        <v>158</v>
      </c>
      <c r="AJ251" s="1520">
        <v>2.0400000000000001E-2</v>
      </c>
      <c r="AK251" s="1520" t="s">
        <v>158</v>
      </c>
      <c r="AL251" s="1520" t="s">
        <v>158</v>
      </c>
      <c r="AM251" s="1520">
        <v>2.0400000000000001E-2</v>
      </c>
      <c r="AN251" s="1520" t="s">
        <v>158</v>
      </c>
      <c r="AO251" s="1520" t="s">
        <v>158</v>
      </c>
      <c r="AP251" s="1520">
        <v>2.0400000000000001E-2</v>
      </c>
      <c r="AQ251" s="1520" t="s">
        <v>158</v>
      </c>
      <c r="AR251" s="1520" t="s">
        <v>158</v>
      </c>
      <c r="AS251" s="1520">
        <v>2.0400000000000001E-2</v>
      </c>
      <c r="AT251" s="1520" t="s">
        <v>158</v>
      </c>
      <c r="AU251" s="1520" t="s">
        <v>158</v>
      </c>
      <c r="AV251" s="1520">
        <v>2.0500000000000001E-2</v>
      </c>
      <c r="AW251" s="1520" t="s">
        <v>158</v>
      </c>
      <c r="AX251" s="1520" t="s">
        <v>158</v>
      </c>
      <c r="AY251" s="1520">
        <v>2.0500000000000001E-2</v>
      </c>
      <c r="AZ251" s="1520" t="s">
        <v>158</v>
      </c>
      <c r="BA251" s="1520" t="s">
        <v>158</v>
      </c>
      <c r="BB251" s="1522">
        <v>2.0500000000000001E-2</v>
      </c>
      <c r="BC251" s="1522" t="s">
        <v>158</v>
      </c>
      <c r="BD251" s="1522" t="s">
        <v>158</v>
      </c>
      <c r="BE251" s="1164"/>
      <c r="BF251" s="1164"/>
      <c r="BG251" s="1164"/>
    </row>
    <row r="252" spans="3:59" x14ac:dyDescent="0.25">
      <c r="C252" s="1165" t="s">
        <v>1343</v>
      </c>
      <c r="D252" s="1165" t="s">
        <v>1292</v>
      </c>
      <c r="E252" s="1167" t="str">
        <f t="shared" si="4"/>
        <v>OvinoALICANTE/ALACANT</v>
      </c>
      <c r="F252" s="1520">
        <v>1.8800000000000001E-2</v>
      </c>
      <c r="G252" s="1521" t="s">
        <v>158</v>
      </c>
      <c r="H252" s="1520" t="s">
        <v>158</v>
      </c>
      <c r="I252" s="1520">
        <v>1.7399999999999999E-2</v>
      </c>
      <c r="J252" s="1520" t="s">
        <v>158</v>
      </c>
      <c r="K252" s="1520" t="s">
        <v>158</v>
      </c>
      <c r="L252" s="1522">
        <v>1.7500000000000002E-2</v>
      </c>
      <c r="M252" s="1520" t="s">
        <v>158</v>
      </c>
      <c r="N252" s="1520" t="s">
        <v>158</v>
      </c>
      <c r="O252" s="1520">
        <v>1.9699999999999999E-2</v>
      </c>
      <c r="P252" s="1520" t="s">
        <v>158</v>
      </c>
      <c r="Q252" s="1520" t="s">
        <v>158</v>
      </c>
      <c r="R252" s="1520">
        <v>1.77E-2</v>
      </c>
      <c r="S252" s="1520" t="s">
        <v>158</v>
      </c>
      <c r="T252" s="1520" t="s">
        <v>158</v>
      </c>
      <c r="U252" s="1520">
        <v>1.8800000000000001E-2</v>
      </c>
      <c r="V252" s="1520" t="s">
        <v>158</v>
      </c>
      <c r="W252" s="1520" t="s">
        <v>158</v>
      </c>
      <c r="X252" s="1520">
        <v>1.8800000000000001E-2</v>
      </c>
      <c r="Y252" s="1520" t="s">
        <v>158</v>
      </c>
      <c r="Z252" s="1520" t="s">
        <v>158</v>
      </c>
      <c r="AA252" s="1520">
        <v>1.8599999999999998E-2</v>
      </c>
      <c r="AB252" s="1520" t="s">
        <v>158</v>
      </c>
      <c r="AC252" s="1520" t="s">
        <v>158</v>
      </c>
      <c r="AD252" s="1520">
        <v>1.89E-2</v>
      </c>
      <c r="AE252" s="1520" t="s">
        <v>158</v>
      </c>
      <c r="AF252" s="1520" t="s">
        <v>158</v>
      </c>
      <c r="AG252" s="1520">
        <v>1.8800000000000001E-2</v>
      </c>
      <c r="AH252" s="1520" t="s">
        <v>158</v>
      </c>
      <c r="AI252" s="1520" t="s">
        <v>158</v>
      </c>
      <c r="AJ252" s="1520">
        <v>1.8800000000000001E-2</v>
      </c>
      <c r="AK252" s="1520" t="s">
        <v>158</v>
      </c>
      <c r="AL252" s="1520" t="s">
        <v>158</v>
      </c>
      <c r="AM252" s="1520">
        <v>1.8800000000000001E-2</v>
      </c>
      <c r="AN252" s="1520" t="s">
        <v>158</v>
      </c>
      <c r="AO252" s="1520" t="s">
        <v>158</v>
      </c>
      <c r="AP252" s="1520">
        <v>1.89E-2</v>
      </c>
      <c r="AQ252" s="1520" t="s">
        <v>158</v>
      </c>
      <c r="AR252" s="1520" t="s">
        <v>158</v>
      </c>
      <c r="AS252" s="1520">
        <v>1.89E-2</v>
      </c>
      <c r="AT252" s="1520" t="s">
        <v>158</v>
      </c>
      <c r="AU252" s="1520" t="s">
        <v>158</v>
      </c>
      <c r="AV252" s="1520">
        <v>1.89E-2</v>
      </c>
      <c r="AW252" s="1520" t="s">
        <v>158</v>
      </c>
      <c r="AX252" s="1520" t="s">
        <v>158</v>
      </c>
      <c r="AY252" s="1520">
        <v>1.8800000000000001E-2</v>
      </c>
      <c r="AZ252" s="1520" t="s">
        <v>158</v>
      </c>
      <c r="BA252" s="1520" t="s">
        <v>158</v>
      </c>
      <c r="BB252" s="1522">
        <v>1.8599999999999998E-2</v>
      </c>
      <c r="BC252" s="1522" t="s">
        <v>158</v>
      </c>
      <c r="BD252" s="1522" t="s">
        <v>158</v>
      </c>
      <c r="BE252" s="1164"/>
      <c r="BF252" s="1164"/>
      <c r="BG252" s="1164"/>
    </row>
    <row r="253" spans="3:59" x14ac:dyDescent="0.25">
      <c r="C253" s="1165" t="s">
        <v>1343</v>
      </c>
      <c r="D253" s="1165" t="s">
        <v>1293</v>
      </c>
      <c r="E253" s="1167" t="str">
        <f t="shared" si="4"/>
        <v>OvinoALMERÍA</v>
      </c>
      <c r="F253" s="1520">
        <v>1.7500000000000002E-2</v>
      </c>
      <c r="G253" s="1521" t="s">
        <v>158</v>
      </c>
      <c r="H253" s="1520" t="s">
        <v>158</v>
      </c>
      <c r="I253" s="1520">
        <v>1.6799999999999999E-2</v>
      </c>
      <c r="J253" s="1520" t="s">
        <v>158</v>
      </c>
      <c r="K253" s="1520" t="s">
        <v>158</v>
      </c>
      <c r="L253" s="1522">
        <v>1.6899999999999998E-2</v>
      </c>
      <c r="M253" s="1520" t="s">
        <v>158</v>
      </c>
      <c r="N253" s="1520" t="s">
        <v>158</v>
      </c>
      <c r="O253" s="1520">
        <v>1.7000000000000001E-2</v>
      </c>
      <c r="P253" s="1520" t="s">
        <v>158</v>
      </c>
      <c r="Q253" s="1520" t="s">
        <v>158</v>
      </c>
      <c r="R253" s="1520">
        <v>1.7100000000000001E-2</v>
      </c>
      <c r="S253" s="1520" t="s">
        <v>158</v>
      </c>
      <c r="T253" s="1520" t="s">
        <v>158</v>
      </c>
      <c r="U253" s="1520">
        <v>1.77E-2</v>
      </c>
      <c r="V253" s="1520" t="s">
        <v>158</v>
      </c>
      <c r="W253" s="1520" t="s">
        <v>158</v>
      </c>
      <c r="X253" s="1520">
        <v>1.7999999999999999E-2</v>
      </c>
      <c r="Y253" s="1520" t="s">
        <v>158</v>
      </c>
      <c r="Z253" s="1520" t="s">
        <v>158</v>
      </c>
      <c r="AA253" s="1520">
        <v>1.8200000000000001E-2</v>
      </c>
      <c r="AB253" s="1520" t="s">
        <v>158</v>
      </c>
      <c r="AC253" s="1520" t="s">
        <v>158</v>
      </c>
      <c r="AD253" s="1520">
        <v>1.7999999999999999E-2</v>
      </c>
      <c r="AE253" s="1520" t="s">
        <v>158</v>
      </c>
      <c r="AF253" s="1520" t="s">
        <v>158</v>
      </c>
      <c r="AG253" s="1520">
        <v>1.7899999999999999E-2</v>
      </c>
      <c r="AH253" s="1520" t="s">
        <v>158</v>
      </c>
      <c r="AI253" s="1520" t="s">
        <v>158</v>
      </c>
      <c r="AJ253" s="1520">
        <v>1.84E-2</v>
      </c>
      <c r="AK253" s="1520" t="s">
        <v>158</v>
      </c>
      <c r="AL253" s="1520" t="s">
        <v>158</v>
      </c>
      <c r="AM253" s="1520">
        <v>1.8100000000000002E-2</v>
      </c>
      <c r="AN253" s="1520" t="s">
        <v>158</v>
      </c>
      <c r="AO253" s="1520" t="s">
        <v>158</v>
      </c>
      <c r="AP253" s="1520">
        <v>1.8499999999999999E-2</v>
      </c>
      <c r="AQ253" s="1520" t="s">
        <v>158</v>
      </c>
      <c r="AR253" s="1520" t="s">
        <v>158</v>
      </c>
      <c r="AS253" s="1520">
        <v>1.84E-2</v>
      </c>
      <c r="AT253" s="1520" t="s">
        <v>158</v>
      </c>
      <c r="AU253" s="1520" t="s">
        <v>158</v>
      </c>
      <c r="AV253" s="1520">
        <v>1.7999999999999999E-2</v>
      </c>
      <c r="AW253" s="1520" t="s">
        <v>158</v>
      </c>
      <c r="AX253" s="1520" t="s">
        <v>158</v>
      </c>
      <c r="AY253" s="1520">
        <v>1.8100000000000002E-2</v>
      </c>
      <c r="AZ253" s="1520" t="s">
        <v>158</v>
      </c>
      <c r="BA253" s="1520" t="s">
        <v>158</v>
      </c>
      <c r="BB253" s="1522">
        <v>1.84E-2</v>
      </c>
      <c r="BC253" s="1522" t="s">
        <v>158</v>
      </c>
      <c r="BD253" s="1522" t="s">
        <v>158</v>
      </c>
      <c r="BE253" s="1164"/>
      <c r="BF253" s="1164"/>
      <c r="BG253" s="1164"/>
    </row>
    <row r="254" spans="3:59" x14ac:dyDescent="0.25">
      <c r="C254" s="1165" t="s">
        <v>1343</v>
      </c>
      <c r="D254" s="1165" t="s">
        <v>1294</v>
      </c>
      <c r="E254" s="1167" t="str">
        <f t="shared" si="4"/>
        <v>OvinoARABA/ÁLAVA</v>
      </c>
      <c r="F254" s="1520">
        <v>1.8200000000000001E-2</v>
      </c>
      <c r="G254" s="1521" t="s">
        <v>158</v>
      </c>
      <c r="H254" s="1520" t="s">
        <v>158</v>
      </c>
      <c r="I254" s="1520">
        <v>1.8200000000000001E-2</v>
      </c>
      <c r="J254" s="1520" t="s">
        <v>158</v>
      </c>
      <c r="K254" s="1520" t="s">
        <v>158</v>
      </c>
      <c r="L254" s="1522">
        <v>1.8200000000000001E-2</v>
      </c>
      <c r="M254" s="1520" t="s">
        <v>158</v>
      </c>
      <c r="N254" s="1520" t="s">
        <v>158</v>
      </c>
      <c r="O254" s="1520">
        <v>1.8200000000000001E-2</v>
      </c>
      <c r="P254" s="1520" t="s">
        <v>158</v>
      </c>
      <c r="Q254" s="1520" t="s">
        <v>158</v>
      </c>
      <c r="R254" s="1520">
        <v>1.7999999999999999E-2</v>
      </c>
      <c r="S254" s="1520" t="s">
        <v>158</v>
      </c>
      <c r="T254" s="1520" t="s">
        <v>158</v>
      </c>
      <c r="U254" s="1520">
        <v>1.7999999999999999E-2</v>
      </c>
      <c r="V254" s="1520" t="s">
        <v>158</v>
      </c>
      <c r="W254" s="1520" t="s">
        <v>158</v>
      </c>
      <c r="X254" s="1520">
        <v>1.7999999999999999E-2</v>
      </c>
      <c r="Y254" s="1520" t="s">
        <v>158</v>
      </c>
      <c r="Z254" s="1520" t="s">
        <v>158</v>
      </c>
      <c r="AA254" s="1520">
        <v>1.7999999999999999E-2</v>
      </c>
      <c r="AB254" s="1520" t="s">
        <v>158</v>
      </c>
      <c r="AC254" s="1520" t="s">
        <v>158</v>
      </c>
      <c r="AD254" s="1520">
        <v>1.7999999999999999E-2</v>
      </c>
      <c r="AE254" s="1520" t="s">
        <v>158</v>
      </c>
      <c r="AF254" s="1520" t="s">
        <v>158</v>
      </c>
      <c r="AG254" s="1520">
        <v>1.8200000000000001E-2</v>
      </c>
      <c r="AH254" s="1520" t="s">
        <v>158</v>
      </c>
      <c r="AI254" s="1520" t="s">
        <v>158</v>
      </c>
      <c r="AJ254" s="1520">
        <v>1.8200000000000001E-2</v>
      </c>
      <c r="AK254" s="1520" t="s">
        <v>158</v>
      </c>
      <c r="AL254" s="1520" t="s">
        <v>158</v>
      </c>
      <c r="AM254" s="1520">
        <v>1.8200000000000001E-2</v>
      </c>
      <c r="AN254" s="1520" t="s">
        <v>158</v>
      </c>
      <c r="AO254" s="1520" t="s">
        <v>158</v>
      </c>
      <c r="AP254" s="1520">
        <v>1.8200000000000001E-2</v>
      </c>
      <c r="AQ254" s="1520" t="s">
        <v>158</v>
      </c>
      <c r="AR254" s="1520" t="s">
        <v>158</v>
      </c>
      <c r="AS254" s="1520">
        <v>1.8200000000000001E-2</v>
      </c>
      <c r="AT254" s="1520" t="s">
        <v>158</v>
      </c>
      <c r="AU254" s="1520" t="s">
        <v>158</v>
      </c>
      <c r="AV254" s="1520">
        <v>1.8200000000000001E-2</v>
      </c>
      <c r="AW254" s="1520" t="s">
        <v>158</v>
      </c>
      <c r="AX254" s="1520" t="s">
        <v>158</v>
      </c>
      <c r="AY254" s="1520">
        <v>1.8200000000000001E-2</v>
      </c>
      <c r="AZ254" s="1520" t="s">
        <v>158</v>
      </c>
      <c r="BA254" s="1520" t="s">
        <v>158</v>
      </c>
      <c r="BB254" s="1522">
        <v>1.8200000000000001E-2</v>
      </c>
      <c r="BC254" s="1522" t="s">
        <v>158</v>
      </c>
      <c r="BD254" s="1522" t="s">
        <v>158</v>
      </c>
      <c r="BE254" s="1164"/>
      <c r="BF254" s="1164"/>
      <c r="BG254" s="1164"/>
    </row>
    <row r="255" spans="3:59" x14ac:dyDescent="0.25">
      <c r="C255" s="1165" t="s">
        <v>1343</v>
      </c>
      <c r="D255" s="1165" t="s">
        <v>1295</v>
      </c>
      <c r="E255" s="1167" t="str">
        <f t="shared" si="4"/>
        <v>OvinoASTURIAS</v>
      </c>
      <c r="F255" s="1520">
        <v>2.0799999999999999E-2</v>
      </c>
      <c r="G255" s="1521" t="s">
        <v>158</v>
      </c>
      <c r="H255" s="1520" t="s">
        <v>158</v>
      </c>
      <c r="I255" s="1520">
        <v>2.0899999999999998E-2</v>
      </c>
      <c r="J255" s="1520" t="s">
        <v>158</v>
      </c>
      <c r="K255" s="1520" t="s">
        <v>158</v>
      </c>
      <c r="L255" s="1522">
        <v>2.0899999999999998E-2</v>
      </c>
      <c r="M255" s="1520" t="s">
        <v>158</v>
      </c>
      <c r="N255" s="1520" t="s">
        <v>158</v>
      </c>
      <c r="O255" s="1520">
        <v>2.1299999999999999E-2</v>
      </c>
      <c r="P255" s="1520" t="s">
        <v>158</v>
      </c>
      <c r="Q255" s="1520" t="s">
        <v>158</v>
      </c>
      <c r="R255" s="1520">
        <v>2.0899999999999998E-2</v>
      </c>
      <c r="S255" s="1520" t="s">
        <v>158</v>
      </c>
      <c r="T255" s="1520" t="s">
        <v>158</v>
      </c>
      <c r="U255" s="1520">
        <v>2.1000000000000001E-2</v>
      </c>
      <c r="V255" s="1520" t="s">
        <v>158</v>
      </c>
      <c r="W255" s="1520" t="s">
        <v>158</v>
      </c>
      <c r="X255" s="1520">
        <v>2.1000000000000001E-2</v>
      </c>
      <c r="Y255" s="1520" t="s">
        <v>158</v>
      </c>
      <c r="Z255" s="1520" t="s">
        <v>158</v>
      </c>
      <c r="AA255" s="1520">
        <v>2.0199999999999999E-2</v>
      </c>
      <c r="AB255" s="1520" t="s">
        <v>158</v>
      </c>
      <c r="AC255" s="1520" t="s">
        <v>158</v>
      </c>
      <c r="AD255" s="1520">
        <v>2.01E-2</v>
      </c>
      <c r="AE255" s="1520" t="s">
        <v>158</v>
      </c>
      <c r="AF255" s="1520" t="s">
        <v>158</v>
      </c>
      <c r="AG255" s="1520">
        <v>2.01E-2</v>
      </c>
      <c r="AH255" s="1520" t="s">
        <v>158</v>
      </c>
      <c r="AI255" s="1520" t="s">
        <v>158</v>
      </c>
      <c r="AJ255" s="1520">
        <v>2.06E-2</v>
      </c>
      <c r="AK255" s="1520" t="s">
        <v>158</v>
      </c>
      <c r="AL255" s="1520" t="s">
        <v>158</v>
      </c>
      <c r="AM255" s="1520">
        <v>2.01E-2</v>
      </c>
      <c r="AN255" s="1520" t="s">
        <v>158</v>
      </c>
      <c r="AO255" s="1520" t="s">
        <v>158</v>
      </c>
      <c r="AP255" s="1520">
        <v>2.0799999999999999E-2</v>
      </c>
      <c r="AQ255" s="1520" t="s">
        <v>158</v>
      </c>
      <c r="AR255" s="1520" t="s">
        <v>158</v>
      </c>
      <c r="AS255" s="1520">
        <v>2.0199999999999999E-2</v>
      </c>
      <c r="AT255" s="1520" t="s">
        <v>158</v>
      </c>
      <c r="AU255" s="1520" t="s">
        <v>158</v>
      </c>
      <c r="AV255" s="1520">
        <v>2.0199999999999999E-2</v>
      </c>
      <c r="AW255" s="1520" t="s">
        <v>158</v>
      </c>
      <c r="AX255" s="1520" t="s">
        <v>158</v>
      </c>
      <c r="AY255" s="1520">
        <v>2.06E-2</v>
      </c>
      <c r="AZ255" s="1520" t="s">
        <v>158</v>
      </c>
      <c r="BA255" s="1520" t="s">
        <v>158</v>
      </c>
      <c r="BB255" s="1522">
        <v>2.07E-2</v>
      </c>
      <c r="BC255" s="1522" t="s">
        <v>158</v>
      </c>
      <c r="BD255" s="1522" t="s">
        <v>158</v>
      </c>
      <c r="BE255" s="1164"/>
      <c r="BF255" s="1164"/>
      <c r="BG255" s="1164"/>
    </row>
    <row r="256" spans="3:59" x14ac:dyDescent="0.25">
      <c r="C256" s="1165" t="s">
        <v>1343</v>
      </c>
      <c r="D256" s="1165" t="s">
        <v>1296</v>
      </c>
      <c r="E256" s="1167" t="str">
        <f t="shared" si="4"/>
        <v>OvinoÁVILA</v>
      </c>
      <c r="F256" s="1520">
        <v>2.0400000000000001E-2</v>
      </c>
      <c r="G256" s="1521" t="s">
        <v>158</v>
      </c>
      <c r="H256" s="1520" t="s">
        <v>158</v>
      </c>
      <c r="I256" s="1520">
        <v>2.01E-2</v>
      </c>
      <c r="J256" s="1520" t="s">
        <v>158</v>
      </c>
      <c r="K256" s="1520" t="s">
        <v>158</v>
      </c>
      <c r="L256" s="1522">
        <v>2.0400000000000001E-2</v>
      </c>
      <c r="M256" s="1520" t="s">
        <v>158</v>
      </c>
      <c r="N256" s="1520" t="s">
        <v>158</v>
      </c>
      <c r="O256" s="1520">
        <v>2.0299999999999999E-2</v>
      </c>
      <c r="P256" s="1520" t="s">
        <v>158</v>
      </c>
      <c r="Q256" s="1520" t="s">
        <v>158</v>
      </c>
      <c r="R256" s="1520">
        <v>1.9E-2</v>
      </c>
      <c r="S256" s="1520" t="s">
        <v>158</v>
      </c>
      <c r="T256" s="1520" t="s">
        <v>158</v>
      </c>
      <c r="U256" s="1520">
        <v>1.9099999999999999E-2</v>
      </c>
      <c r="V256" s="1520" t="s">
        <v>158</v>
      </c>
      <c r="W256" s="1520" t="s">
        <v>158</v>
      </c>
      <c r="X256" s="1520">
        <v>1.9099999999999999E-2</v>
      </c>
      <c r="Y256" s="1520" t="s">
        <v>158</v>
      </c>
      <c r="Z256" s="1520" t="s">
        <v>158</v>
      </c>
      <c r="AA256" s="1520">
        <v>1.9099999999999999E-2</v>
      </c>
      <c r="AB256" s="1520" t="s">
        <v>158</v>
      </c>
      <c r="AC256" s="1520" t="s">
        <v>158</v>
      </c>
      <c r="AD256" s="1520">
        <v>1.9199999999999998E-2</v>
      </c>
      <c r="AE256" s="1520" t="s">
        <v>158</v>
      </c>
      <c r="AF256" s="1520" t="s">
        <v>158</v>
      </c>
      <c r="AG256" s="1520">
        <v>1.9199999999999998E-2</v>
      </c>
      <c r="AH256" s="1520" t="s">
        <v>158</v>
      </c>
      <c r="AI256" s="1520" t="s">
        <v>158</v>
      </c>
      <c r="AJ256" s="1520">
        <v>1.9300000000000001E-2</v>
      </c>
      <c r="AK256" s="1520" t="s">
        <v>158</v>
      </c>
      <c r="AL256" s="1520" t="s">
        <v>158</v>
      </c>
      <c r="AM256" s="1520">
        <v>1.9300000000000001E-2</v>
      </c>
      <c r="AN256" s="1520" t="s">
        <v>158</v>
      </c>
      <c r="AO256" s="1520" t="s">
        <v>158</v>
      </c>
      <c r="AP256" s="1520">
        <v>1.9300000000000001E-2</v>
      </c>
      <c r="AQ256" s="1520" t="s">
        <v>158</v>
      </c>
      <c r="AR256" s="1520" t="s">
        <v>158</v>
      </c>
      <c r="AS256" s="1520">
        <v>1.9199999999999998E-2</v>
      </c>
      <c r="AT256" s="1520" t="s">
        <v>158</v>
      </c>
      <c r="AU256" s="1520" t="s">
        <v>158</v>
      </c>
      <c r="AV256" s="1520">
        <v>1.9300000000000001E-2</v>
      </c>
      <c r="AW256" s="1520" t="s">
        <v>158</v>
      </c>
      <c r="AX256" s="1520" t="s">
        <v>158</v>
      </c>
      <c r="AY256" s="1520">
        <v>1.9300000000000001E-2</v>
      </c>
      <c r="AZ256" s="1520" t="s">
        <v>158</v>
      </c>
      <c r="BA256" s="1520" t="s">
        <v>158</v>
      </c>
      <c r="BB256" s="1522">
        <v>1.9199999999999998E-2</v>
      </c>
      <c r="BC256" s="1522" t="s">
        <v>158</v>
      </c>
      <c r="BD256" s="1522" t="s">
        <v>158</v>
      </c>
      <c r="BE256" s="1164"/>
      <c r="BF256" s="1164"/>
      <c r="BG256" s="1164"/>
    </row>
    <row r="257" spans="3:59" x14ac:dyDescent="0.25">
      <c r="C257" s="1165" t="s">
        <v>1343</v>
      </c>
      <c r="D257" s="1165" t="s">
        <v>1297</v>
      </c>
      <c r="E257" s="1167" t="str">
        <f t="shared" si="4"/>
        <v>OvinoBADAJOZ</v>
      </c>
      <c r="F257" s="1520">
        <v>1.9199999999999998E-2</v>
      </c>
      <c r="G257" s="1521" t="s">
        <v>158</v>
      </c>
      <c r="H257" s="1520" t="s">
        <v>158</v>
      </c>
      <c r="I257" s="1520">
        <v>1.9199999999999998E-2</v>
      </c>
      <c r="J257" s="1520" t="s">
        <v>158</v>
      </c>
      <c r="K257" s="1520" t="s">
        <v>158</v>
      </c>
      <c r="L257" s="1522">
        <v>1.9199999999999998E-2</v>
      </c>
      <c r="M257" s="1520" t="s">
        <v>158</v>
      </c>
      <c r="N257" s="1520" t="s">
        <v>158</v>
      </c>
      <c r="O257" s="1520">
        <v>1.9300000000000001E-2</v>
      </c>
      <c r="P257" s="1520" t="s">
        <v>158</v>
      </c>
      <c r="Q257" s="1520" t="s">
        <v>158</v>
      </c>
      <c r="R257" s="1520">
        <v>1.84E-2</v>
      </c>
      <c r="S257" s="1520" t="s">
        <v>158</v>
      </c>
      <c r="T257" s="1520" t="s">
        <v>158</v>
      </c>
      <c r="U257" s="1520">
        <v>1.8499999999999999E-2</v>
      </c>
      <c r="V257" s="1520" t="s">
        <v>158</v>
      </c>
      <c r="W257" s="1520" t="s">
        <v>158</v>
      </c>
      <c r="X257" s="1520">
        <v>1.8499999999999999E-2</v>
      </c>
      <c r="Y257" s="1520" t="s">
        <v>158</v>
      </c>
      <c r="Z257" s="1520" t="s">
        <v>158</v>
      </c>
      <c r="AA257" s="1520">
        <v>1.84E-2</v>
      </c>
      <c r="AB257" s="1520" t="s">
        <v>158</v>
      </c>
      <c r="AC257" s="1520" t="s">
        <v>158</v>
      </c>
      <c r="AD257" s="1520">
        <v>1.84E-2</v>
      </c>
      <c r="AE257" s="1520" t="s">
        <v>158</v>
      </c>
      <c r="AF257" s="1520" t="s">
        <v>158</v>
      </c>
      <c r="AG257" s="1520">
        <v>1.78E-2</v>
      </c>
      <c r="AH257" s="1520" t="s">
        <v>158</v>
      </c>
      <c r="AI257" s="1520" t="s">
        <v>158</v>
      </c>
      <c r="AJ257" s="1520">
        <v>1.78E-2</v>
      </c>
      <c r="AK257" s="1520" t="s">
        <v>158</v>
      </c>
      <c r="AL257" s="1520" t="s">
        <v>158</v>
      </c>
      <c r="AM257" s="1520">
        <v>1.78E-2</v>
      </c>
      <c r="AN257" s="1520" t="s">
        <v>158</v>
      </c>
      <c r="AO257" s="1520" t="s">
        <v>158</v>
      </c>
      <c r="AP257" s="1520">
        <v>1.78E-2</v>
      </c>
      <c r="AQ257" s="1520" t="s">
        <v>158</v>
      </c>
      <c r="AR257" s="1520" t="s">
        <v>158</v>
      </c>
      <c r="AS257" s="1520">
        <v>1.77E-2</v>
      </c>
      <c r="AT257" s="1520" t="s">
        <v>158</v>
      </c>
      <c r="AU257" s="1520" t="s">
        <v>158</v>
      </c>
      <c r="AV257" s="1520">
        <v>1.77E-2</v>
      </c>
      <c r="AW257" s="1520" t="s">
        <v>158</v>
      </c>
      <c r="AX257" s="1520" t="s">
        <v>158</v>
      </c>
      <c r="AY257" s="1520">
        <v>1.7600000000000001E-2</v>
      </c>
      <c r="AZ257" s="1520" t="s">
        <v>158</v>
      </c>
      <c r="BA257" s="1520" t="s">
        <v>158</v>
      </c>
      <c r="BB257" s="1522">
        <v>1.7500000000000002E-2</v>
      </c>
      <c r="BC257" s="1522" t="s">
        <v>158</v>
      </c>
      <c r="BD257" s="1522" t="s">
        <v>158</v>
      </c>
      <c r="BE257" s="1164"/>
      <c r="BF257" s="1164"/>
      <c r="BG257" s="1164"/>
    </row>
    <row r="258" spans="3:59" x14ac:dyDescent="0.25">
      <c r="C258" s="1165" t="s">
        <v>1343</v>
      </c>
      <c r="D258" s="1165" t="s">
        <v>1298</v>
      </c>
      <c r="E258" s="1167" t="str">
        <f t="shared" si="4"/>
        <v>OvinoBALEARS, ILLES</v>
      </c>
      <c r="F258" s="1520">
        <v>1.7999999999999999E-2</v>
      </c>
      <c r="G258" s="1521" t="s">
        <v>158</v>
      </c>
      <c r="H258" s="1520" t="s">
        <v>158</v>
      </c>
      <c r="I258" s="1520">
        <v>1.8100000000000002E-2</v>
      </c>
      <c r="J258" s="1520" t="s">
        <v>158</v>
      </c>
      <c r="K258" s="1520" t="s">
        <v>158</v>
      </c>
      <c r="L258" s="1522">
        <v>1.7999999999999999E-2</v>
      </c>
      <c r="M258" s="1520" t="s">
        <v>158</v>
      </c>
      <c r="N258" s="1520" t="s">
        <v>158</v>
      </c>
      <c r="O258" s="1520">
        <v>1.83E-2</v>
      </c>
      <c r="P258" s="1520" t="s">
        <v>158</v>
      </c>
      <c r="Q258" s="1520" t="s">
        <v>158</v>
      </c>
      <c r="R258" s="1520">
        <v>1.7500000000000002E-2</v>
      </c>
      <c r="S258" s="1520" t="s">
        <v>158</v>
      </c>
      <c r="T258" s="1520" t="s">
        <v>158</v>
      </c>
      <c r="U258" s="1520">
        <v>1.7500000000000002E-2</v>
      </c>
      <c r="V258" s="1520" t="s">
        <v>158</v>
      </c>
      <c r="W258" s="1520" t="s">
        <v>158</v>
      </c>
      <c r="X258" s="1520">
        <v>1.7500000000000002E-2</v>
      </c>
      <c r="Y258" s="1520" t="s">
        <v>158</v>
      </c>
      <c r="Z258" s="1520" t="s">
        <v>158</v>
      </c>
      <c r="AA258" s="1520">
        <v>1.7399999999999999E-2</v>
      </c>
      <c r="AB258" s="1520" t="s">
        <v>158</v>
      </c>
      <c r="AC258" s="1520" t="s">
        <v>158</v>
      </c>
      <c r="AD258" s="1520">
        <v>1.7399999999999999E-2</v>
      </c>
      <c r="AE258" s="1520" t="s">
        <v>158</v>
      </c>
      <c r="AF258" s="1520" t="s">
        <v>158</v>
      </c>
      <c r="AG258" s="1520">
        <v>1.7500000000000002E-2</v>
      </c>
      <c r="AH258" s="1520" t="s">
        <v>158</v>
      </c>
      <c r="AI258" s="1520" t="s">
        <v>158</v>
      </c>
      <c r="AJ258" s="1520">
        <v>1.7500000000000002E-2</v>
      </c>
      <c r="AK258" s="1520" t="s">
        <v>158</v>
      </c>
      <c r="AL258" s="1520" t="s">
        <v>158</v>
      </c>
      <c r="AM258" s="1520">
        <v>1.7500000000000002E-2</v>
      </c>
      <c r="AN258" s="1520" t="s">
        <v>158</v>
      </c>
      <c r="AO258" s="1520" t="s">
        <v>158</v>
      </c>
      <c r="AP258" s="1520">
        <v>1.7600000000000001E-2</v>
      </c>
      <c r="AQ258" s="1520" t="s">
        <v>158</v>
      </c>
      <c r="AR258" s="1520" t="s">
        <v>158</v>
      </c>
      <c r="AS258" s="1520">
        <v>1.7500000000000002E-2</v>
      </c>
      <c r="AT258" s="1520" t="s">
        <v>158</v>
      </c>
      <c r="AU258" s="1520" t="s">
        <v>158</v>
      </c>
      <c r="AV258" s="1520">
        <v>1.7600000000000001E-2</v>
      </c>
      <c r="AW258" s="1520" t="s">
        <v>158</v>
      </c>
      <c r="AX258" s="1520" t="s">
        <v>158</v>
      </c>
      <c r="AY258" s="1520">
        <v>1.7500000000000002E-2</v>
      </c>
      <c r="AZ258" s="1520" t="s">
        <v>158</v>
      </c>
      <c r="BA258" s="1520" t="s">
        <v>158</v>
      </c>
      <c r="BB258" s="1522">
        <v>1.7500000000000002E-2</v>
      </c>
      <c r="BC258" s="1522" t="s">
        <v>158</v>
      </c>
      <c r="BD258" s="1522" t="s">
        <v>158</v>
      </c>
      <c r="BE258" s="1164"/>
      <c r="BF258" s="1164"/>
      <c r="BG258" s="1164"/>
    </row>
    <row r="259" spans="3:59" x14ac:dyDescent="0.25">
      <c r="C259" s="1165" t="s">
        <v>1343</v>
      </c>
      <c r="D259" s="1165" t="s">
        <v>1299</v>
      </c>
      <c r="E259" s="1167" t="str">
        <f t="shared" si="4"/>
        <v>OvinoBARCELONA</v>
      </c>
      <c r="F259" s="1520">
        <v>1.9E-2</v>
      </c>
      <c r="G259" s="1521" t="s">
        <v>158</v>
      </c>
      <c r="H259" s="1520" t="s">
        <v>158</v>
      </c>
      <c r="I259" s="1520">
        <v>1.9300000000000001E-2</v>
      </c>
      <c r="J259" s="1520" t="s">
        <v>158</v>
      </c>
      <c r="K259" s="1520" t="s">
        <v>158</v>
      </c>
      <c r="L259" s="1522">
        <v>2.0500000000000001E-2</v>
      </c>
      <c r="M259" s="1520" t="s">
        <v>158</v>
      </c>
      <c r="N259" s="1520" t="s">
        <v>158</v>
      </c>
      <c r="O259" s="1520">
        <v>2.1499999999999998E-2</v>
      </c>
      <c r="P259" s="1520" t="s">
        <v>158</v>
      </c>
      <c r="Q259" s="1520" t="s">
        <v>158</v>
      </c>
      <c r="R259" s="1520">
        <v>1.89E-2</v>
      </c>
      <c r="S259" s="1520" t="s">
        <v>158</v>
      </c>
      <c r="T259" s="1520" t="s">
        <v>158</v>
      </c>
      <c r="U259" s="1520">
        <v>1.89E-2</v>
      </c>
      <c r="V259" s="1520" t="s">
        <v>158</v>
      </c>
      <c r="W259" s="1520" t="s">
        <v>158</v>
      </c>
      <c r="X259" s="1520">
        <v>1.9E-2</v>
      </c>
      <c r="Y259" s="1520" t="s">
        <v>158</v>
      </c>
      <c r="Z259" s="1520" t="s">
        <v>158</v>
      </c>
      <c r="AA259" s="1520">
        <v>1.8800000000000001E-2</v>
      </c>
      <c r="AB259" s="1520" t="s">
        <v>158</v>
      </c>
      <c r="AC259" s="1520" t="s">
        <v>158</v>
      </c>
      <c r="AD259" s="1520">
        <v>1.9099999999999999E-2</v>
      </c>
      <c r="AE259" s="1520" t="s">
        <v>158</v>
      </c>
      <c r="AF259" s="1520" t="s">
        <v>158</v>
      </c>
      <c r="AG259" s="1520">
        <v>1.9300000000000001E-2</v>
      </c>
      <c r="AH259" s="1520" t="s">
        <v>158</v>
      </c>
      <c r="AI259" s="1520" t="s">
        <v>158</v>
      </c>
      <c r="AJ259" s="1520">
        <v>1.9300000000000001E-2</v>
      </c>
      <c r="AK259" s="1520" t="s">
        <v>158</v>
      </c>
      <c r="AL259" s="1520" t="s">
        <v>158</v>
      </c>
      <c r="AM259" s="1520">
        <v>1.9300000000000001E-2</v>
      </c>
      <c r="AN259" s="1520" t="s">
        <v>158</v>
      </c>
      <c r="AO259" s="1520" t="s">
        <v>158</v>
      </c>
      <c r="AP259" s="1520">
        <v>1.9599999999999999E-2</v>
      </c>
      <c r="AQ259" s="1520" t="s">
        <v>158</v>
      </c>
      <c r="AR259" s="1520" t="s">
        <v>158</v>
      </c>
      <c r="AS259" s="1520">
        <v>1.9599999999999999E-2</v>
      </c>
      <c r="AT259" s="1520" t="s">
        <v>158</v>
      </c>
      <c r="AU259" s="1520" t="s">
        <v>158</v>
      </c>
      <c r="AV259" s="1520">
        <v>1.9400000000000001E-2</v>
      </c>
      <c r="AW259" s="1520" t="s">
        <v>158</v>
      </c>
      <c r="AX259" s="1520" t="s">
        <v>158</v>
      </c>
      <c r="AY259" s="1520">
        <v>1.9400000000000001E-2</v>
      </c>
      <c r="AZ259" s="1520" t="s">
        <v>158</v>
      </c>
      <c r="BA259" s="1520" t="s">
        <v>158</v>
      </c>
      <c r="BB259" s="1522">
        <v>1.9400000000000001E-2</v>
      </c>
      <c r="BC259" s="1522" t="s">
        <v>158</v>
      </c>
      <c r="BD259" s="1522" t="s">
        <v>158</v>
      </c>
      <c r="BE259" s="1164"/>
      <c r="BF259" s="1164"/>
      <c r="BG259" s="1164"/>
    </row>
    <row r="260" spans="3:59" x14ac:dyDescent="0.25">
      <c r="C260" s="1165" t="s">
        <v>1343</v>
      </c>
      <c r="D260" s="1165" t="s">
        <v>1300</v>
      </c>
      <c r="E260" s="1167" t="str">
        <f t="shared" si="4"/>
        <v>OvinoBIZKAIA</v>
      </c>
      <c r="F260" s="1520">
        <v>1.89E-2</v>
      </c>
      <c r="G260" s="1521" t="s">
        <v>158</v>
      </c>
      <c r="H260" s="1520" t="s">
        <v>158</v>
      </c>
      <c r="I260" s="1520">
        <v>1.89E-2</v>
      </c>
      <c r="J260" s="1520" t="s">
        <v>158</v>
      </c>
      <c r="K260" s="1520" t="s">
        <v>158</v>
      </c>
      <c r="L260" s="1522">
        <v>1.89E-2</v>
      </c>
      <c r="M260" s="1520" t="s">
        <v>158</v>
      </c>
      <c r="N260" s="1520" t="s">
        <v>158</v>
      </c>
      <c r="O260" s="1520">
        <v>1.89E-2</v>
      </c>
      <c r="P260" s="1520" t="s">
        <v>158</v>
      </c>
      <c r="Q260" s="1520" t="s">
        <v>158</v>
      </c>
      <c r="R260" s="1520">
        <v>1.8800000000000001E-2</v>
      </c>
      <c r="S260" s="1520" t="s">
        <v>158</v>
      </c>
      <c r="T260" s="1520" t="s">
        <v>158</v>
      </c>
      <c r="U260" s="1520">
        <v>1.8800000000000001E-2</v>
      </c>
      <c r="V260" s="1520" t="s">
        <v>158</v>
      </c>
      <c r="W260" s="1520" t="s">
        <v>158</v>
      </c>
      <c r="X260" s="1520">
        <v>1.8800000000000001E-2</v>
      </c>
      <c r="Y260" s="1520" t="s">
        <v>158</v>
      </c>
      <c r="Z260" s="1520" t="s">
        <v>158</v>
      </c>
      <c r="AA260" s="1520">
        <v>1.8800000000000001E-2</v>
      </c>
      <c r="AB260" s="1520" t="s">
        <v>158</v>
      </c>
      <c r="AC260" s="1520" t="s">
        <v>158</v>
      </c>
      <c r="AD260" s="1520">
        <v>1.8800000000000001E-2</v>
      </c>
      <c r="AE260" s="1520" t="s">
        <v>158</v>
      </c>
      <c r="AF260" s="1520" t="s">
        <v>158</v>
      </c>
      <c r="AG260" s="1520">
        <v>1.8800000000000001E-2</v>
      </c>
      <c r="AH260" s="1520" t="s">
        <v>158</v>
      </c>
      <c r="AI260" s="1520" t="s">
        <v>158</v>
      </c>
      <c r="AJ260" s="1520">
        <v>1.8800000000000001E-2</v>
      </c>
      <c r="AK260" s="1520" t="s">
        <v>158</v>
      </c>
      <c r="AL260" s="1520" t="s">
        <v>158</v>
      </c>
      <c r="AM260" s="1520">
        <v>1.8800000000000001E-2</v>
      </c>
      <c r="AN260" s="1520" t="s">
        <v>158</v>
      </c>
      <c r="AO260" s="1520" t="s">
        <v>158</v>
      </c>
      <c r="AP260" s="1520">
        <v>1.8800000000000001E-2</v>
      </c>
      <c r="AQ260" s="1520" t="s">
        <v>158</v>
      </c>
      <c r="AR260" s="1520" t="s">
        <v>158</v>
      </c>
      <c r="AS260" s="1520">
        <v>1.8800000000000001E-2</v>
      </c>
      <c r="AT260" s="1520" t="s">
        <v>158</v>
      </c>
      <c r="AU260" s="1520" t="s">
        <v>158</v>
      </c>
      <c r="AV260" s="1520">
        <v>1.8800000000000001E-2</v>
      </c>
      <c r="AW260" s="1520" t="s">
        <v>158</v>
      </c>
      <c r="AX260" s="1520" t="s">
        <v>158</v>
      </c>
      <c r="AY260" s="1520">
        <v>1.8800000000000001E-2</v>
      </c>
      <c r="AZ260" s="1520" t="s">
        <v>158</v>
      </c>
      <c r="BA260" s="1520" t="s">
        <v>158</v>
      </c>
      <c r="BB260" s="1522">
        <v>1.8800000000000001E-2</v>
      </c>
      <c r="BC260" s="1522" t="s">
        <v>158</v>
      </c>
      <c r="BD260" s="1522" t="s">
        <v>158</v>
      </c>
      <c r="BE260" s="1164"/>
      <c r="BF260" s="1164"/>
      <c r="BG260" s="1164"/>
    </row>
    <row r="261" spans="3:59" x14ac:dyDescent="0.25">
      <c r="C261" s="1165" t="s">
        <v>1343</v>
      </c>
      <c r="D261" s="1165" t="s">
        <v>1301</v>
      </c>
      <c r="E261" s="1167" t="str">
        <f t="shared" si="4"/>
        <v>OvinoBURGOS</v>
      </c>
      <c r="F261" s="1520">
        <v>2.3E-2</v>
      </c>
      <c r="G261" s="1521" t="s">
        <v>158</v>
      </c>
      <c r="H261" s="1520" t="s">
        <v>158</v>
      </c>
      <c r="I261" s="1520">
        <v>2.2200000000000001E-2</v>
      </c>
      <c r="J261" s="1520" t="s">
        <v>158</v>
      </c>
      <c r="K261" s="1520" t="s">
        <v>158</v>
      </c>
      <c r="L261" s="1522">
        <v>2.3300000000000001E-2</v>
      </c>
      <c r="M261" s="1520" t="s">
        <v>158</v>
      </c>
      <c r="N261" s="1520" t="s">
        <v>158</v>
      </c>
      <c r="O261" s="1520">
        <v>2.3300000000000001E-2</v>
      </c>
      <c r="P261" s="1520" t="s">
        <v>158</v>
      </c>
      <c r="Q261" s="1520" t="s">
        <v>158</v>
      </c>
      <c r="R261" s="1520">
        <v>2.2499999999999999E-2</v>
      </c>
      <c r="S261" s="1520" t="s">
        <v>158</v>
      </c>
      <c r="T261" s="1520" t="s">
        <v>158</v>
      </c>
      <c r="U261" s="1520">
        <v>2.1899999999999999E-2</v>
      </c>
      <c r="V261" s="1520" t="s">
        <v>158</v>
      </c>
      <c r="W261" s="1520" t="s">
        <v>158</v>
      </c>
      <c r="X261" s="1520">
        <v>2.1899999999999999E-2</v>
      </c>
      <c r="Y261" s="1520" t="s">
        <v>158</v>
      </c>
      <c r="Z261" s="1520" t="s">
        <v>158</v>
      </c>
      <c r="AA261" s="1520">
        <v>2.1899999999999999E-2</v>
      </c>
      <c r="AB261" s="1520" t="s">
        <v>158</v>
      </c>
      <c r="AC261" s="1520" t="s">
        <v>158</v>
      </c>
      <c r="AD261" s="1520">
        <v>2.1899999999999999E-2</v>
      </c>
      <c r="AE261" s="1520" t="s">
        <v>158</v>
      </c>
      <c r="AF261" s="1520" t="s">
        <v>158</v>
      </c>
      <c r="AG261" s="1520">
        <v>2.1299999999999999E-2</v>
      </c>
      <c r="AH261" s="1520" t="s">
        <v>158</v>
      </c>
      <c r="AI261" s="1520" t="s">
        <v>158</v>
      </c>
      <c r="AJ261" s="1520">
        <v>2.1399999999999999E-2</v>
      </c>
      <c r="AK261" s="1520" t="s">
        <v>158</v>
      </c>
      <c r="AL261" s="1520" t="s">
        <v>158</v>
      </c>
      <c r="AM261" s="1520">
        <v>2.1399999999999999E-2</v>
      </c>
      <c r="AN261" s="1520" t="s">
        <v>158</v>
      </c>
      <c r="AO261" s="1520" t="s">
        <v>158</v>
      </c>
      <c r="AP261" s="1520">
        <v>2.1399999999999999E-2</v>
      </c>
      <c r="AQ261" s="1520" t="s">
        <v>158</v>
      </c>
      <c r="AR261" s="1520" t="s">
        <v>158</v>
      </c>
      <c r="AS261" s="1520">
        <v>2.1399999999999999E-2</v>
      </c>
      <c r="AT261" s="1520" t="s">
        <v>158</v>
      </c>
      <c r="AU261" s="1520" t="s">
        <v>158</v>
      </c>
      <c r="AV261" s="1520">
        <v>2.1299999999999999E-2</v>
      </c>
      <c r="AW261" s="1520" t="s">
        <v>158</v>
      </c>
      <c r="AX261" s="1520" t="s">
        <v>158</v>
      </c>
      <c r="AY261" s="1520">
        <v>2.1299999999999999E-2</v>
      </c>
      <c r="AZ261" s="1520" t="s">
        <v>158</v>
      </c>
      <c r="BA261" s="1520" t="s">
        <v>158</v>
      </c>
      <c r="BB261" s="1522">
        <v>2.1299999999999999E-2</v>
      </c>
      <c r="BC261" s="1522" t="s">
        <v>158</v>
      </c>
      <c r="BD261" s="1522" t="s">
        <v>158</v>
      </c>
      <c r="BE261" s="1164"/>
      <c r="BF261" s="1164"/>
      <c r="BG261" s="1164"/>
    </row>
    <row r="262" spans="3:59" x14ac:dyDescent="0.25">
      <c r="C262" s="1165" t="s">
        <v>1343</v>
      </c>
      <c r="D262" s="1165" t="s">
        <v>1302</v>
      </c>
      <c r="E262" s="1167" t="str">
        <f t="shared" si="4"/>
        <v>OvinoCÁCERES</v>
      </c>
      <c r="F262" s="1520">
        <v>1.95E-2</v>
      </c>
      <c r="G262" s="1521" t="s">
        <v>158</v>
      </c>
      <c r="H262" s="1520" t="s">
        <v>158</v>
      </c>
      <c r="I262" s="1520">
        <v>1.9199999999999998E-2</v>
      </c>
      <c r="J262" s="1520" t="s">
        <v>158</v>
      </c>
      <c r="K262" s="1520" t="s">
        <v>158</v>
      </c>
      <c r="L262" s="1522">
        <v>1.9300000000000001E-2</v>
      </c>
      <c r="M262" s="1520" t="s">
        <v>158</v>
      </c>
      <c r="N262" s="1520" t="s">
        <v>158</v>
      </c>
      <c r="O262" s="1520">
        <v>1.9300000000000001E-2</v>
      </c>
      <c r="P262" s="1520" t="s">
        <v>158</v>
      </c>
      <c r="Q262" s="1520" t="s">
        <v>158</v>
      </c>
      <c r="R262" s="1520">
        <v>1.8499999999999999E-2</v>
      </c>
      <c r="S262" s="1520" t="s">
        <v>158</v>
      </c>
      <c r="T262" s="1520" t="s">
        <v>158</v>
      </c>
      <c r="U262" s="1520">
        <v>1.8599999999999998E-2</v>
      </c>
      <c r="V262" s="1520" t="s">
        <v>158</v>
      </c>
      <c r="W262" s="1520" t="s">
        <v>158</v>
      </c>
      <c r="X262" s="1520">
        <v>1.8599999999999998E-2</v>
      </c>
      <c r="Y262" s="1520" t="s">
        <v>158</v>
      </c>
      <c r="Z262" s="1520" t="s">
        <v>158</v>
      </c>
      <c r="AA262" s="1520">
        <v>1.8499999999999999E-2</v>
      </c>
      <c r="AB262" s="1520" t="s">
        <v>158</v>
      </c>
      <c r="AC262" s="1520" t="s">
        <v>158</v>
      </c>
      <c r="AD262" s="1520">
        <v>1.8499999999999999E-2</v>
      </c>
      <c r="AE262" s="1520" t="s">
        <v>158</v>
      </c>
      <c r="AF262" s="1520" t="s">
        <v>158</v>
      </c>
      <c r="AG262" s="1520">
        <v>1.8200000000000001E-2</v>
      </c>
      <c r="AH262" s="1520" t="s">
        <v>158</v>
      </c>
      <c r="AI262" s="1520" t="s">
        <v>158</v>
      </c>
      <c r="AJ262" s="1520">
        <v>1.8100000000000002E-2</v>
      </c>
      <c r="AK262" s="1520" t="s">
        <v>158</v>
      </c>
      <c r="AL262" s="1520" t="s">
        <v>158</v>
      </c>
      <c r="AM262" s="1520">
        <v>1.8100000000000002E-2</v>
      </c>
      <c r="AN262" s="1520" t="s">
        <v>158</v>
      </c>
      <c r="AO262" s="1520" t="s">
        <v>158</v>
      </c>
      <c r="AP262" s="1520">
        <v>1.8100000000000002E-2</v>
      </c>
      <c r="AQ262" s="1520" t="s">
        <v>158</v>
      </c>
      <c r="AR262" s="1520" t="s">
        <v>158</v>
      </c>
      <c r="AS262" s="1520">
        <v>1.7999999999999999E-2</v>
      </c>
      <c r="AT262" s="1520" t="s">
        <v>158</v>
      </c>
      <c r="AU262" s="1520" t="s">
        <v>158</v>
      </c>
      <c r="AV262" s="1520">
        <v>1.8100000000000002E-2</v>
      </c>
      <c r="AW262" s="1520" t="s">
        <v>158</v>
      </c>
      <c r="AX262" s="1520" t="s">
        <v>158</v>
      </c>
      <c r="AY262" s="1520">
        <v>1.7999999999999999E-2</v>
      </c>
      <c r="AZ262" s="1520" t="s">
        <v>158</v>
      </c>
      <c r="BA262" s="1520" t="s">
        <v>158</v>
      </c>
      <c r="BB262" s="1522">
        <v>1.7999999999999999E-2</v>
      </c>
      <c r="BC262" s="1522" t="s">
        <v>158</v>
      </c>
      <c r="BD262" s="1522" t="s">
        <v>158</v>
      </c>
      <c r="BE262" s="1164"/>
      <c r="BF262" s="1164"/>
      <c r="BG262" s="1164"/>
    </row>
    <row r="263" spans="3:59" x14ac:dyDescent="0.25">
      <c r="C263" s="1165" t="s">
        <v>1343</v>
      </c>
      <c r="D263" s="1165" t="s">
        <v>1303</v>
      </c>
      <c r="E263" s="1167" t="str">
        <f t="shared" si="4"/>
        <v>OvinoCÁDIZ</v>
      </c>
      <c r="F263" s="1520">
        <v>2.0500000000000001E-2</v>
      </c>
      <c r="G263" s="1521" t="s">
        <v>158</v>
      </c>
      <c r="H263" s="1520" t="s">
        <v>158</v>
      </c>
      <c r="I263" s="1520">
        <v>1.9599999999999999E-2</v>
      </c>
      <c r="J263" s="1520" t="s">
        <v>158</v>
      </c>
      <c r="K263" s="1520" t="s">
        <v>158</v>
      </c>
      <c r="L263" s="1522">
        <v>2.06E-2</v>
      </c>
      <c r="M263" s="1520" t="s">
        <v>158</v>
      </c>
      <c r="N263" s="1520" t="s">
        <v>158</v>
      </c>
      <c r="O263" s="1520">
        <v>2.0500000000000001E-2</v>
      </c>
      <c r="P263" s="1520" t="s">
        <v>158</v>
      </c>
      <c r="Q263" s="1520" t="s">
        <v>158</v>
      </c>
      <c r="R263" s="1520">
        <v>1.8599999999999998E-2</v>
      </c>
      <c r="S263" s="1520" t="s">
        <v>158</v>
      </c>
      <c r="T263" s="1520" t="s">
        <v>158</v>
      </c>
      <c r="U263" s="1520">
        <v>1.9E-2</v>
      </c>
      <c r="V263" s="1520" t="s">
        <v>158</v>
      </c>
      <c r="W263" s="1520" t="s">
        <v>158</v>
      </c>
      <c r="X263" s="1520">
        <v>1.89E-2</v>
      </c>
      <c r="Y263" s="1520" t="s">
        <v>158</v>
      </c>
      <c r="Z263" s="1520" t="s">
        <v>158</v>
      </c>
      <c r="AA263" s="1520">
        <v>1.9400000000000001E-2</v>
      </c>
      <c r="AB263" s="1520" t="s">
        <v>158</v>
      </c>
      <c r="AC263" s="1520" t="s">
        <v>158</v>
      </c>
      <c r="AD263" s="1520">
        <v>1.9099999999999999E-2</v>
      </c>
      <c r="AE263" s="1520" t="s">
        <v>158</v>
      </c>
      <c r="AF263" s="1520" t="s">
        <v>158</v>
      </c>
      <c r="AG263" s="1520">
        <v>1.84E-2</v>
      </c>
      <c r="AH263" s="1520" t="s">
        <v>158</v>
      </c>
      <c r="AI263" s="1520" t="s">
        <v>158</v>
      </c>
      <c r="AJ263" s="1520">
        <v>1.83E-2</v>
      </c>
      <c r="AK263" s="1520" t="s">
        <v>158</v>
      </c>
      <c r="AL263" s="1520" t="s">
        <v>158</v>
      </c>
      <c r="AM263" s="1520">
        <v>1.84E-2</v>
      </c>
      <c r="AN263" s="1520" t="s">
        <v>158</v>
      </c>
      <c r="AO263" s="1520" t="s">
        <v>158</v>
      </c>
      <c r="AP263" s="1520">
        <v>1.84E-2</v>
      </c>
      <c r="AQ263" s="1520" t="s">
        <v>158</v>
      </c>
      <c r="AR263" s="1520" t="s">
        <v>158</v>
      </c>
      <c r="AS263" s="1520">
        <v>1.83E-2</v>
      </c>
      <c r="AT263" s="1520" t="s">
        <v>158</v>
      </c>
      <c r="AU263" s="1520" t="s">
        <v>158</v>
      </c>
      <c r="AV263" s="1520">
        <v>1.8499999999999999E-2</v>
      </c>
      <c r="AW263" s="1520" t="s">
        <v>158</v>
      </c>
      <c r="AX263" s="1520" t="s">
        <v>158</v>
      </c>
      <c r="AY263" s="1520">
        <v>1.8499999999999999E-2</v>
      </c>
      <c r="AZ263" s="1520" t="s">
        <v>158</v>
      </c>
      <c r="BA263" s="1520" t="s">
        <v>158</v>
      </c>
      <c r="BB263" s="1522">
        <v>1.8499999999999999E-2</v>
      </c>
      <c r="BC263" s="1522" t="s">
        <v>158</v>
      </c>
      <c r="BD263" s="1522" t="s">
        <v>158</v>
      </c>
      <c r="BE263" s="1164"/>
      <c r="BF263" s="1164"/>
      <c r="BG263" s="1164"/>
    </row>
    <row r="264" spans="3:59" x14ac:dyDescent="0.25">
      <c r="C264" s="1165" t="s">
        <v>1343</v>
      </c>
      <c r="D264" s="1165" t="s">
        <v>1304</v>
      </c>
      <c r="E264" s="1167" t="str">
        <f t="shared" si="4"/>
        <v>OvinoCANTABRIA</v>
      </c>
      <c r="F264" s="1520">
        <v>2.2100000000000002E-2</v>
      </c>
      <c r="G264" s="1521" t="s">
        <v>158</v>
      </c>
      <c r="H264" s="1520" t="s">
        <v>158</v>
      </c>
      <c r="I264" s="1520">
        <v>1.8200000000000001E-2</v>
      </c>
      <c r="J264" s="1520" t="s">
        <v>158</v>
      </c>
      <c r="K264" s="1520" t="s">
        <v>158</v>
      </c>
      <c r="L264" s="1522">
        <v>1.8100000000000002E-2</v>
      </c>
      <c r="M264" s="1520" t="s">
        <v>158</v>
      </c>
      <c r="N264" s="1520" t="s">
        <v>158</v>
      </c>
      <c r="O264" s="1520">
        <v>1.7999999999999999E-2</v>
      </c>
      <c r="P264" s="1520" t="s">
        <v>158</v>
      </c>
      <c r="Q264" s="1520" t="s">
        <v>158</v>
      </c>
      <c r="R264" s="1520">
        <v>1.95E-2</v>
      </c>
      <c r="S264" s="1520" t="s">
        <v>158</v>
      </c>
      <c r="T264" s="1520" t="s">
        <v>158</v>
      </c>
      <c r="U264" s="1520">
        <v>1.9699999999999999E-2</v>
      </c>
      <c r="V264" s="1520" t="s">
        <v>158</v>
      </c>
      <c r="W264" s="1520" t="s">
        <v>158</v>
      </c>
      <c r="X264" s="1520">
        <v>1.95E-2</v>
      </c>
      <c r="Y264" s="1520" t="s">
        <v>158</v>
      </c>
      <c r="Z264" s="1520" t="s">
        <v>158</v>
      </c>
      <c r="AA264" s="1520">
        <v>1.7999999999999999E-2</v>
      </c>
      <c r="AB264" s="1520" t="s">
        <v>158</v>
      </c>
      <c r="AC264" s="1520" t="s">
        <v>158</v>
      </c>
      <c r="AD264" s="1520">
        <v>1.9199999999999998E-2</v>
      </c>
      <c r="AE264" s="1520" t="s">
        <v>158</v>
      </c>
      <c r="AF264" s="1520" t="s">
        <v>158</v>
      </c>
      <c r="AG264" s="1520">
        <v>2.0400000000000001E-2</v>
      </c>
      <c r="AH264" s="1520" t="s">
        <v>158</v>
      </c>
      <c r="AI264" s="1520" t="s">
        <v>158</v>
      </c>
      <c r="AJ264" s="1520">
        <v>2.1299999999999999E-2</v>
      </c>
      <c r="AK264" s="1520" t="s">
        <v>158</v>
      </c>
      <c r="AL264" s="1520" t="s">
        <v>158</v>
      </c>
      <c r="AM264" s="1520">
        <v>0.02</v>
      </c>
      <c r="AN264" s="1520" t="s">
        <v>158</v>
      </c>
      <c r="AO264" s="1520" t="s">
        <v>158</v>
      </c>
      <c r="AP264" s="1520">
        <v>2.0799999999999999E-2</v>
      </c>
      <c r="AQ264" s="1520" t="s">
        <v>158</v>
      </c>
      <c r="AR264" s="1520" t="s">
        <v>158</v>
      </c>
      <c r="AS264" s="1520">
        <v>2.0899999999999998E-2</v>
      </c>
      <c r="AT264" s="1520" t="s">
        <v>158</v>
      </c>
      <c r="AU264" s="1520" t="s">
        <v>158</v>
      </c>
      <c r="AV264" s="1520">
        <v>2.07E-2</v>
      </c>
      <c r="AW264" s="1520" t="s">
        <v>158</v>
      </c>
      <c r="AX264" s="1520" t="s">
        <v>158</v>
      </c>
      <c r="AY264" s="1520">
        <v>2.07E-2</v>
      </c>
      <c r="AZ264" s="1520" t="s">
        <v>158</v>
      </c>
      <c r="BA264" s="1520" t="s">
        <v>158</v>
      </c>
      <c r="BB264" s="1522">
        <v>2.1299999999999999E-2</v>
      </c>
      <c r="BC264" s="1522" t="s">
        <v>158</v>
      </c>
      <c r="BD264" s="1522" t="s">
        <v>158</v>
      </c>
      <c r="BE264" s="1164"/>
      <c r="BF264" s="1164"/>
      <c r="BG264" s="1164"/>
    </row>
    <row r="265" spans="3:59" x14ac:dyDescent="0.25">
      <c r="C265" s="1165" t="s">
        <v>1343</v>
      </c>
      <c r="D265" s="1165" t="s">
        <v>1305</v>
      </c>
      <c r="E265" s="1167" t="str">
        <f t="shared" si="4"/>
        <v>OvinoCASTELLÓN/CASTELLÓ</v>
      </c>
      <c r="F265" s="1520">
        <v>1.84E-2</v>
      </c>
      <c r="G265" s="1521" t="s">
        <v>158</v>
      </c>
      <c r="H265" s="1520" t="s">
        <v>158</v>
      </c>
      <c r="I265" s="1520">
        <v>1.7500000000000002E-2</v>
      </c>
      <c r="J265" s="1520" t="s">
        <v>158</v>
      </c>
      <c r="K265" s="1520" t="s">
        <v>158</v>
      </c>
      <c r="L265" s="1522">
        <v>1.7899999999999999E-2</v>
      </c>
      <c r="M265" s="1520" t="s">
        <v>158</v>
      </c>
      <c r="N265" s="1520" t="s">
        <v>158</v>
      </c>
      <c r="O265" s="1520">
        <v>1.8200000000000001E-2</v>
      </c>
      <c r="P265" s="1520" t="s">
        <v>158</v>
      </c>
      <c r="Q265" s="1520" t="s">
        <v>158</v>
      </c>
      <c r="R265" s="1520">
        <v>1.78E-2</v>
      </c>
      <c r="S265" s="1520" t="s">
        <v>158</v>
      </c>
      <c r="T265" s="1520" t="s">
        <v>158</v>
      </c>
      <c r="U265" s="1520">
        <v>1.8499999999999999E-2</v>
      </c>
      <c r="V265" s="1520" t="s">
        <v>158</v>
      </c>
      <c r="W265" s="1520" t="s">
        <v>158</v>
      </c>
      <c r="X265" s="1520">
        <v>1.84E-2</v>
      </c>
      <c r="Y265" s="1520" t="s">
        <v>158</v>
      </c>
      <c r="Z265" s="1520" t="s">
        <v>158</v>
      </c>
      <c r="AA265" s="1520">
        <v>1.8499999999999999E-2</v>
      </c>
      <c r="AB265" s="1520" t="s">
        <v>158</v>
      </c>
      <c r="AC265" s="1520" t="s">
        <v>158</v>
      </c>
      <c r="AD265" s="1520">
        <v>1.8499999999999999E-2</v>
      </c>
      <c r="AE265" s="1520" t="s">
        <v>158</v>
      </c>
      <c r="AF265" s="1520" t="s">
        <v>158</v>
      </c>
      <c r="AG265" s="1520">
        <v>1.8700000000000001E-2</v>
      </c>
      <c r="AH265" s="1520" t="s">
        <v>158</v>
      </c>
      <c r="AI265" s="1520" t="s">
        <v>158</v>
      </c>
      <c r="AJ265" s="1520">
        <v>1.8700000000000001E-2</v>
      </c>
      <c r="AK265" s="1520" t="s">
        <v>158</v>
      </c>
      <c r="AL265" s="1520" t="s">
        <v>158</v>
      </c>
      <c r="AM265" s="1520">
        <v>1.8700000000000001E-2</v>
      </c>
      <c r="AN265" s="1520" t="s">
        <v>158</v>
      </c>
      <c r="AO265" s="1520" t="s">
        <v>158</v>
      </c>
      <c r="AP265" s="1520">
        <v>1.8700000000000001E-2</v>
      </c>
      <c r="AQ265" s="1520" t="s">
        <v>158</v>
      </c>
      <c r="AR265" s="1520" t="s">
        <v>158</v>
      </c>
      <c r="AS265" s="1520">
        <v>1.8800000000000001E-2</v>
      </c>
      <c r="AT265" s="1520" t="s">
        <v>158</v>
      </c>
      <c r="AU265" s="1520" t="s">
        <v>158</v>
      </c>
      <c r="AV265" s="1520">
        <v>1.8700000000000001E-2</v>
      </c>
      <c r="AW265" s="1520" t="s">
        <v>158</v>
      </c>
      <c r="AX265" s="1520" t="s">
        <v>158</v>
      </c>
      <c r="AY265" s="1520">
        <v>1.8700000000000001E-2</v>
      </c>
      <c r="AZ265" s="1520" t="s">
        <v>158</v>
      </c>
      <c r="BA265" s="1520" t="s">
        <v>158</v>
      </c>
      <c r="BB265" s="1522">
        <v>1.8700000000000001E-2</v>
      </c>
      <c r="BC265" s="1522" t="s">
        <v>158</v>
      </c>
      <c r="BD265" s="1522" t="s">
        <v>158</v>
      </c>
      <c r="BE265" s="1164"/>
      <c r="BF265" s="1164"/>
      <c r="BG265" s="1164"/>
    </row>
    <row r="266" spans="3:59" x14ac:dyDescent="0.25">
      <c r="C266" s="1165" t="s">
        <v>1343</v>
      </c>
      <c r="D266" s="1165" t="s">
        <v>1306</v>
      </c>
      <c r="E266" s="1167" t="str">
        <f t="shared" si="4"/>
        <v>OvinoCIUDAD REAL</v>
      </c>
      <c r="F266" s="1520">
        <v>2.0400000000000001E-2</v>
      </c>
      <c r="G266" s="1521" t="s">
        <v>158</v>
      </c>
      <c r="H266" s="1520" t="s">
        <v>158</v>
      </c>
      <c r="I266" s="1520">
        <v>2.06E-2</v>
      </c>
      <c r="J266" s="1520" t="s">
        <v>158</v>
      </c>
      <c r="K266" s="1520" t="s">
        <v>158</v>
      </c>
      <c r="L266" s="1522">
        <v>2.01E-2</v>
      </c>
      <c r="M266" s="1520" t="s">
        <v>158</v>
      </c>
      <c r="N266" s="1520" t="s">
        <v>158</v>
      </c>
      <c r="O266" s="1520">
        <v>2.0799999999999999E-2</v>
      </c>
      <c r="P266" s="1520" t="s">
        <v>158</v>
      </c>
      <c r="Q266" s="1520" t="s">
        <v>158</v>
      </c>
      <c r="R266" s="1520">
        <v>0.02</v>
      </c>
      <c r="S266" s="1520" t="s">
        <v>158</v>
      </c>
      <c r="T266" s="1520" t="s">
        <v>158</v>
      </c>
      <c r="U266" s="1520">
        <v>2.01E-2</v>
      </c>
      <c r="V266" s="1520" t="s">
        <v>158</v>
      </c>
      <c r="W266" s="1520" t="s">
        <v>158</v>
      </c>
      <c r="X266" s="1520">
        <v>2.01E-2</v>
      </c>
      <c r="Y266" s="1520" t="s">
        <v>158</v>
      </c>
      <c r="Z266" s="1520" t="s">
        <v>158</v>
      </c>
      <c r="AA266" s="1520">
        <v>2.0199999999999999E-2</v>
      </c>
      <c r="AB266" s="1520" t="s">
        <v>158</v>
      </c>
      <c r="AC266" s="1520" t="s">
        <v>158</v>
      </c>
      <c r="AD266" s="1520">
        <v>2.0299999999999999E-2</v>
      </c>
      <c r="AE266" s="1520" t="s">
        <v>158</v>
      </c>
      <c r="AF266" s="1520" t="s">
        <v>158</v>
      </c>
      <c r="AG266" s="1520">
        <v>2.0299999999999999E-2</v>
      </c>
      <c r="AH266" s="1520" t="s">
        <v>158</v>
      </c>
      <c r="AI266" s="1520" t="s">
        <v>158</v>
      </c>
      <c r="AJ266" s="1520">
        <v>2.0299999999999999E-2</v>
      </c>
      <c r="AK266" s="1520" t="s">
        <v>158</v>
      </c>
      <c r="AL266" s="1520" t="s">
        <v>158</v>
      </c>
      <c r="AM266" s="1520">
        <v>2.0400000000000001E-2</v>
      </c>
      <c r="AN266" s="1520" t="s">
        <v>158</v>
      </c>
      <c r="AO266" s="1520" t="s">
        <v>158</v>
      </c>
      <c r="AP266" s="1520">
        <v>2.0400000000000001E-2</v>
      </c>
      <c r="AQ266" s="1520" t="s">
        <v>158</v>
      </c>
      <c r="AR266" s="1520" t="s">
        <v>158</v>
      </c>
      <c r="AS266" s="1520">
        <v>2.0400000000000001E-2</v>
      </c>
      <c r="AT266" s="1520" t="s">
        <v>158</v>
      </c>
      <c r="AU266" s="1520" t="s">
        <v>158</v>
      </c>
      <c r="AV266" s="1520">
        <v>2.0400000000000001E-2</v>
      </c>
      <c r="AW266" s="1520" t="s">
        <v>158</v>
      </c>
      <c r="AX266" s="1520" t="s">
        <v>158</v>
      </c>
      <c r="AY266" s="1520">
        <v>2.0400000000000001E-2</v>
      </c>
      <c r="AZ266" s="1520" t="s">
        <v>158</v>
      </c>
      <c r="BA266" s="1520" t="s">
        <v>158</v>
      </c>
      <c r="BB266" s="1522">
        <v>2.0400000000000001E-2</v>
      </c>
      <c r="BC266" s="1522" t="s">
        <v>158</v>
      </c>
      <c r="BD266" s="1522" t="s">
        <v>158</v>
      </c>
      <c r="BE266" s="1164"/>
      <c r="BF266" s="1164"/>
      <c r="BG266" s="1164"/>
    </row>
    <row r="267" spans="3:59" x14ac:dyDescent="0.25">
      <c r="C267" s="1165" t="s">
        <v>1343</v>
      </c>
      <c r="D267" s="1165" t="s">
        <v>1307</v>
      </c>
      <c r="E267" s="1167" t="str">
        <f t="shared" si="4"/>
        <v>OvinoCÓRDOBA</v>
      </c>
      <c r="F267" s="1520">
        <v>1.6500000000000001E-2</v>
      </c>
      <c r="G267" s="1521" t="s">
        <v>158</v>
      </c>
      <c r="H267" s="1520" t="s">
        <v>158</v>
      </c>
      <c r="I267" s="1520">
        <v>1.6500000000000001E-2</v>
      </c>
      <c r="J267" s="1520" t="s">
        <v>158</v>
      </c>
      <c r="K267" s="1520" t="s">
        <v>158</v>
      </c>
      <c r="L267" s="1522">
        <v>1.7399999999999999E-2</v>
      </c>
      <c r="M267" s="1520" t="s">
        <v>158</v>
      </c>
      <c r="N267" s="1520" t="s">
        <v>158</v>
      </c>
      <c r="O267" s="1520">
        <v>2.0199999999999999E-2</v>
      </c>
      <c r="P267" s="1520" t="s">
        <v>158</v>
      </c>
      <c r="Q267" s="1520" t="s">
        <v>158</v>
      </c>
      <c r="R267" s="1520">
        <v>1.8700000000000001E-2</v>
      </c>
      <c r="S267" s="1520" t="s">
        <v>158</v>
      </c>
      <c r="T267" s="1520" t="s">
        <v>158</v>
      </c>
      <c r="U267" s="1520">
        <v>1.7899999999999999E-2</v>
      </c>
      <c r="V267" s="1520" t="s">
        <v>158</v>
      </c>
      <c r="W267" s="1520" t="s">
        <v>158</v>
      </c>
      <c r="X267" s="1520">
        <v>1.7600000000000001E-2</v>
      </c>
      <c r="Y267" s="1520" t="s">
        <v>158</v>
      </c>
      <c r="Z267" s="1520" t="s">
        <v>158</v>
      </c>
      <c r="AA267" s="1520">
        <v>1.77E-2</v>
      </c>
      <c r="AB267" s="1520" t="s">
        <v>158</v>
      </c>
      <c r="AC267" s="1520" t="s">
        <v>158</v>
      </c>
      <c r="AD267" s="1520">
        <v>1.7399999999999999E-2</v>
      </c>
      <c r="AE267" s="1520" t="s">
        <v>158</v>
      </c>
      <c r="AF267" s="1520" t="s">
        <v>158</v>
      </c>
      <c r="AG267" s="1520">
        <v>1.7600000000000001E-2</v>
      </c>
      <c r="AH267" s="1520" t="s">
        <v>158</v>
      </c>
      <c r="AI267" s="1520" t="s">
        <v>158</v>
      </c>
      <c r="AJ267" s="1520">
        <v>1.7600000000000001E-2</v>
      </c>
      <c r="AK267" s="1520" t="s">
        <v>158</v>
      </c>
      <c r="AL267" s="1520" t="s">
        <v>158</v>
      </c>
      <c r="AM267" s="1520">
        <v>1.77E-2</v>
      </c>
      <c r="AN267" s="1520" t="s">
        <v>158</v>
      </c>
      <c r="AO267" s="1520" t="s">
        <v>158</v>
      </c>
      <c r="AP267" s="1520">
        <v>1.7500000000000002E-2</v>
      </c>
      <c r="AQ267" s="1520" t="s">
        <v>158</v>
      </c>
      <c r="AR267" s="1520" t="s">
        <v>158</v>
      </c>
      <c r="AS267" s="1520">
        <v>1.7500000000000002E-2</v>
      </c>
      <c r="AT267" s="1520" t="s">
        <v>158</v>
      </c>
      <c r="AU267" s="1520" t="s">
        <v>158</v>
      </c>
      <c r="AV267" s="1520">
        <v>1.7500000000000002E-2</v>
      </c>
      <c r="AW267" s="1520" t="s">
        <v>158</v>
      </c>
      <c r="AX267" s="1520" t="s">
        <v>158</v>
      </c>
      <c r="AY267" s="1520">
        <v>1.7500000000000002E-2</v>
      </c>
      <c r="AZ267" s="1520" t="s">
        <v>158</v>
      </c>
      <c r="BA267" s="1520" t="s">
        <v>158</v>
      </c>
      <c r="BB267" s="1522">
        <v>1.7500000000000002E-2</v>
      </c>
      <c r="BC267" s="1522" t="s">
        <v>158</v>
      </c>
      <c r="BD267" s="1522" t="s">
        <v>158</v>
      </c>
      <c r="BE267" s="1164"/>
      <c r="BF267" s="1164"/>
      <c r="BG267" s="1164"/>
    </row>
    <row r="268" spans="3:59" x14ac:dyDescent="0.25">
      <c r="C268" s="1165" t="s">
        <v>1343</v>
      </c>
      <c r="D268" s="1165" t="s">
        <v>1308</v>
      </c>
      <c r="E268" s="1167" t="str">
        <f t="shared" si="4"/>
        <v>OvinoCORUÑA, A</v>
      </c>
      <c r="F268" s="1520">
        <v>1.9099999999999999E-2</v>
      </c>
      <c r="G268" s="1521" t="s">
        <v>158</v>
      </c>
      <c r="H268" s="1520" t="s">
        <v>158</v>
      </c>
      <c r="I268" s="1520">
        <v>1.9099999999999999E-2</v>
      </c>
      <c r="J268" s="1520" t="s">
        <v>158</v>
      </c>
      <c r="K268" s="1520" t="s">
        <v>158</v>
      </c>
      <c r="L268" s="1522">
        <v>1.9099999999999999E-2</v>
      </c>
      <c r="M268" s="1520" t="s">
        <v>158</v>
      </c>
      <c r="N268" s="1520" t="s">
        <v>158</v>
      </c>
      <c r="O268" s="1520">
        <v>1.9099999999999999E-2</v>
      </c>
      <c r="P268" s="1520" t="s">
        <v>158</v>
      </c>
      <c r="Q268" s="1520" t="s">
        <v>158</v>
      </c>
      <c r="R268" s="1520">
        <v>1.9199999999999998E-2</v>
      </c>
      <c r="S268" s="1520" t="s">
        <v>158</v>
      </c>
      <c r="T268" s="1520" t="s">
        <v>158</v>
      </c>
      <c r="U268" s="1520">
        <v>1.8800000000000001E-2</v>
      </c>
      <c r="V268" s="1520" t="s">
        <v>158</v>
      </c>
      <c r="W268" s="1520" t="s">
        <v>158</v>
      </c>
      <c r="X268" s="1520">
        <v>1.89E-2</v>
      </c>
      <c r="Y268" s="1520" t="s">
        <v>158</v>
      </c>
      <c r="Z268" s="1520" t="s">
        <v>158</v>
      </c>
      <c r="AA268" s="1520">
        <v>1.9300000000000001E-2</v>
      </c>
      <c r="AB268" s="1520" t="s">
        <v>158</v>
      </c>
      <c r="AC268" s="1520" t="s">
        <v>158</v>
      </c>
      <c r="AD268" s="1520">
        <v>1.9199999999999998E-2</v>
      </c>
      <c r="AE268" s="1520" t="s">
        <v>158</v>
      </c>
      <c r="AF268" s="1520" t="s">
        <v>158</v>
      </c>
      <c r="AG268" s="1520">
        <v>1.8200000000000001E-2</v>
      </c>
      <c r="AH268" s="1520" t="s">
        <v>158</v>
      </c>
      <c r="AI268" s="1520" t="s">
        <v>158</v>
      </c>
      <c r="AJ268" s="1520">
        <v>1.95E-2</v>
      </c>
      <c r="AK268" s="1520" t="s">
        <v>158</v>
      </c>
      <c r="AL268" s="1520" t="s">
        <v>158</v>
      </c>
      <c r="AM268" s="1520">
        <v>0.02</v>
      </c>
      <c r="AN268" s="1520" t="s">
        <v>158</v>
      </c>
      <c r="AO268" s="1520" t="s">
        <v>158</v>
      </c>
      <c r="AP268" s="1520">
        <v>0.02</v>
      </c>
      <c r="AQ268" s="1520" t="s">
        <v>158</v>
      </c>
      <c r="AR268" s="1520" t="s">
        <v>158</v>
      </c>
      <c r="AS268" s="1520">
        <v>0.02</v>
      </c>
      <c r="AT268" s="1520" t="s">
        <v>158</v>
      </c>
      <c r="AU268" s="1520" t="s">
        <v>158</v>
      </c>
      <c r="AV268" s="1520">
        <v>0.02</v>
      </c>
      <c r="AW268" s="1520" t="s">
        <v>158</v>
      </c>
      <c r="AX268" s="1520" t="s">
        <v>158</v>
      </c>
      <c r="AY268" s="1520">
        <v>0.02</v>
      </c>
      <c r="AZ268" s="1520" t="s">
        <v>158</v>
      </c>
      <c r="BA268" s="1520" t="s">
        <v>158</v>
      </c>
      <c r="BB268" s="1522">
        <v>0.02</v>
      </c>
      <c r="BC268" s="1522" t="s">
        <v>158</v>
      </c>
      <c r="BD268" s="1522" t="s">
        <v>158</v>
      </c>
      <c r="BE268" s="1164"/>
      <c r="BF268" s="1164"/>
      <c r="BG268" s="1164"/>
    </row>
    <row r="269" spans="3:59" x14ac:dyDescent="0.25">
      <c r="C269" s="1165" t="s">
        <v>1343</v>
      </c>
      <c r="D269" s="1165" t="s">
        <v>1309</v>
      </c>
      <c r="E269" s="1167" t="str">
        <f t="shared" si="4"/>
        <v>OvinoCUENCA</v>
      </c>
      <c r="F269" s="1520">
        <v>2.1299999999999999E-2</v>
      </c>
      <c r="G269" s="1521" t="s">
        <v>158</v>
      </c>
      <c r="H269" s="1520" t="s">
        <v>158</v>
      </c>
      <c r="I269" s="1520">
        <v>2.1000000000000001E-2</v>
      </c>
      <c r="J269" s="1520" t="s">
        <v>158</v>
      </c>
      <c r="K269" s="1520" t="s">
        <v>158</v>
      </c>
      <c r="L269" s="1522">
        <v>2.1000000000000001E-2</v>
      </c>
      <c r="M269" s="1520" t="s">
        <v>158</v>
      </c>
      <c r="N269" s="1520" t="s">
        <v>158</v>
      </c>
      <c r="O269" s="1520">
        <v>2.1000000000000001E-2</v>
      </c>
      <c r="P269" s="1520" t="s">
        <v>158</v>
      </c>
      <c r="Q269" s="1520" t="s">
        <v>158</v>
      </c>
      <c r="R269" s="1520">
        <v>2.01E-2</v>
      </c>
      <c r="S269" s="1520" t="s">
        <v>158</v>
      </c>
      <c r="T269" s="1520" t="s">
        <v>158</v>
      </c>
      <c r="U269" s="1520">
        <v>2.0299999999999999E-2</v>
      </c>
      <c r="V269" s="1520" t="s">
        <v>158</v>
      </c>
      <c r="W269" s="1520" t="s">
        <v>158</v>
      </c>
      <c r="X269" s="1520">
        <v>2.01E-2</v>
      </c>
      <c r="Y269" s="1520" t="s">
        <v>158</v>
      </c>
      <c r="Z269" s="1520" t="s">
        <v>158</v>
      </c>
      <c r="AA269" s="1520">
        <v>2.01E-2</v>
      </c>
      <c r="AB269" s="1520" t="s">
        <v>158</v>
      </c>
      <c r="AC269" s="1520" t="s">
        <v>158</v>
      </c>
      <c r="AD269" s="1520">
        <v>2.0400000000000001E-2</v>
      </c>
      <c r="AE269" s="1520" t="s">
        <v>158</v>
      </c>
      <c r="AF269" s="1520" t="s">
        <v>158</v>
      </c>
      <c r="AG269" s="1520">
        <v>2.0500000000000001E-2</v>
      </c>
      <c r="AH269" s="1520" t="s">
        <v>158</v>
      </c>
      <c r="AI269" s="1520" t="s">
        <v>158</v>
      </c>
      <c r="AJ269" s="1520">
        <v>2.0299999999999999E-2</v>
      </c>
      <c r="AK269" s="1520" t="s">
        <v>158</v>
      </c>
      <c r="AL269" s="1520" t="s">
        <v>158</v>
      </c>
      <c r="AM269" s="1520">
        <v>2.0400000000000001E-2</v>
      </c>
      <c r="AN269" s="1520" t="s">
        <v>158</v>
      </c>
      <c r="AO269" s="1520" t="s">
        <v>158</v>
      </c>
      <c r="AP269" s="1520">
        <v>2.0500000000000001E-2</v>
      </c>
      <c r="AQ269" s="1520" t="s">
        <v>158</v>
      </c>
      <c r="AR269" s="1520" t="s">
        <v>158</v>
      </c>
      <c r="AS269" s="1520">
        <v>2.0500000000000001E-2</v>
      </c>
      <c r="AT269" s="1520" t="s">
        <v>158</v>
      </c>
      <c r="AU269" s="1520" t="s">
        <v>158</v>
      </c>
      <c r="AV269" s="1520">
        <v>2.0500000000000001E-2</v>
      </c>
      <c r="AW269" s="1520" t="s">
        <v>158</v>
      </c>
      <c r="AX269" s="1520" t="s">
        <v>158</v>
      </c>
      <c r="AY269" s="1520">
        <v>2.0500000000000001E-2</v>
      </c>
      <c r="AZ269" s="1520" t="s">
        <v>158</v>
      </c>
      <c r="BA269" s="1520" t="s">
        <v>158</v>
      </c>
      <c r="BB269" s="1522">
        <v>2.0500000000000001E-2</v>
      </c>
      <c r="BC269" s="1522" t="s">
        <v>158</v>
      </c>
      <c r="BD269" s="1522" t="s">
        <v>158</v>
      </c>
      <c r="BE269" s="1164"/>
      <c r="BF269" s="1164"/>
      <c r="BG269" s="1164"/>
    </row>
    <row r="270" spans="3:59" x14ac:dyDescent="0.25">
      <c r="C270" s="1165" t="s">
        <v>1343</v>
      </c>
      <c r="D270" s="1165" t="s">
        <v>1310</v>
      </c>
      <c r="E270" s="1167" t="str">
        <f t="shared" si="4"/>
        <v>OvinoGIPUZKOA</v>
      </c>
      <c r="F270" s="1520">
        <v>1.8499999999999999E-2</v>
      </c>
      <c r="G270" s="1521" t="s">
        <v>158</v>
      </c>
      <c r="H270" s="1520" t="s">
        <v>158</v>
      </c>
      <c r="I270" s="1520">
        <v>1.8499999999999999E-2</v>
      </c>
      <c r="J270" s="1520" t="s">
        <v>158</v>
      </c>
      <c r="K270" s="1520" t="s">
        <v>158</v>
      </c>
      <c r="L270" s="1522">
        <v>1.8499999999999999E-2</v>
      </c>
      <c r="M270" s="1520" t="s">
        <v>158</v>
      </c>
      <c r="N270" s="1520" t="s">
        <v>158</v>
      </c>
      <c r="O270" s="1520">
        <v>1.8499999999999999E-2</v>
      </c>
      <c r="P270" s="1520" t="s">
        <v>158</v>
      </c>
      <c r="Q270" s="1520" t="s">
        <v>158</v>
      </c>
      <c r="R270" s="1520">
        <v>1.8200000000000001E-2</v>
      </c>
      <c r="S270" s="1520" t="s">
        <v>158</v>
      </c>
      <c r="T270" s="1520" t="s">
        <v>158</v>
      </c>
      <c r="U270" s="1520">
        <v>1.8200000000000001E-2</v>
      </c>
      <c r="V270" s="1520" t="s">
        <v>158</v>
      </c>
      <c r="W270" s="1520" t="s">
        <v>158</v>
      </c>
      <c r="X270" s="1520">
        <v>1.8200000000000001E-2</v>
      </c>
      <c r="Y270" s="1520" t="s">
        <v>158</v>
      </c>
      <c r="Z270" s="1520" t="s">
        <v>158</v>
      </c>
      <c r="AA270" s="1520">
        <v>1.8200000000000001E-2</v>
      </c>
      <c r="AB270" s="1520" t="s">
        <v>158</v>
      </c>
      <c r="AC270" s="1520" t="s">
        <v>158</v>
      </c>
      <c r="AD270" s="1520">
        <v>1.8200000000000001E-2</v>
      </c>
      <c r="AE270" s="1520" t="s">
        <v>158</v>
      </c>
      <c r="AF270" s="1520" t="s">
        <v>158</v>
      </c>
      <c r="AG270" s="1520">
        <v>1.8700000000000001E-2</v>
      </c>
      <c r="AH270" s="1520" t="s">
        <v>158</v>
      </c>
      <c r="AI270" s="1520" t="s">
        <v>158</v>
      </c>
      <c r="AJ270" s="1520">
        <v>1.8700000000000001E-2</v>
      </c>
      <c r="AK270" s="1520" t="s">
        <v>158</v>
      </c>
      <c r="AL270" s="1520" t="s">
        <v>158</v>
      </c>
      <c r="AM270" s="1520">
        <v>1.8700000000000001E-2</v>
      </c>
      <c r="AN270" s="1520" t="s">
        <v>158</v>
      </c>
      <c r="AO270" s="1520" t="s">
        <v>158</v>
      </c>
      <c r="AP270" s="1520">
        <v>1.8700000000000001E-2</v>
      </c>
      <c r="AQ270" s="1520" t="s">
        <v>158</v>
      </c>
      <c r="AR270" s="1520" t="s">
        <v>158</v>
      </c>
      <c r="AS270" s="1520">
        <v>1.8700000000000001E-2</v>
      </c>
      <c r="AT270" s="1520" t="s">
        <v>158</v>
      </c>
      <c r="AU270" s="1520" t="s">
        <v>158</v>
      </c>
      <c r="AV270" s="1520">
        <v>1.8700000000000001E-2</v>
      </c>
      <c r="AW270" s="1520" t="s">
        <v>158</v>
      </c>
      <c r="AX270" s="1520" t="s">
        <v>158</v>
      </c>
      <c r="AY270" s="1520">
        <v>1.8700000000000001E-2</v>
      </c>
      <c r="AZ270" s="1520" t="s">
        <v>158</v>
      </c>
      <c r="BA270" s="1520" t="s">
        <v>158</v>
      </c>
      <c r="BB270" s="1522">
        <v>1.8700000000000001E-2</v>
      </c>
      <c r="BC270" s="1522" t="s">
        <v>158</v>
      </c>
      <c r="BD270" s="1522" t="s">
        <v>158</v>
      </c>
      <c r="BE270" s="1164"/>
      <c r="BF270" s="1164"/>
      <c r="BG270" s="1164"/>
    </row>
    <row r="271" spans="3:59" x14ac:dyDescent="0.25">
      <c r="C271" s="1165" t="s">
        <v>1343</v>
      </c>
      <c r="D271" s="1165" t="s">
        <v>1311</v>
      </c>
      <c r="E271" s="1167" t="str">
        <f t="shared" si="4"/>
        <v>OvinoGIRONA</v>
      </c>
      <c r="F271" s="1520">
        <v>1.9E-2</v>
      </c>
      <c r="G271" s="1521" t="s">
        <v>158</v>
      </c>
      <c r="H271" s="1520" t="s">
        <v>158</v>
      </c>
      <c r="I271" s="1520">
        <v>1.9199999999999998E-2</v>
      </c>
      <c r="J271" s="1520" t="s">
        <v>158</v>
      </c>
      <c r="K271" s="1520" t="s">
        <v>158</v>
      </c>
      <c r="L271" s="1522">
        <v>2.12E-2</v>
      </c>
      <c r="M271" s="1520" t="s">
        <v>158</v>
      </c>
      <c r="N271" s="1520" t="s">
        <v>158</v>
      </c>
      <c r="O271" s="1520">
        <v>2.12E-2</v>
      </c>
      <c r="P271" s="1520" t="s">
        <v>158</v>
      </c>
      <c r="Q271" s="1520" t="s">
        <v>158</v>
      </c>
      <c r="R271" s="1520">
        <v>1.8800000000000001E-2</v>
      </c>
      <c r="S271" s="1520" t="s">
        <v>158</v>
      </c>
      <c r="T271" s="1520" t="s">
        <v>158</v>
      </c>
      <c r="U271" s="1520">
        <v>1.9400000000000001E-2</v>
      </c>
      <c r="V271" s="1520" t="s">
        <v>158</v>
      </c>
      <c r="W271" s="1520" t="s">
        <v>158</v>
      </c>
      <c r="X271" s="1520">
        <v>1.9400000000000001E-2</v>
      </c>
      <c r="Y271" s="1520" t="s">
        <v>158</v>
      </c>
      <c r="Z271" s="1520" t="s">
        <v>158</v>
      </c>
      <c r="AA271" s="1520">
        <v>1.9900000000000001E-2</v>
      </c>
      <c r="AB271" s="1520" t="s">
        <v>158</v>
      </c>
      <c r="AC271" s="1520" t="s">
        <v>158</v>
      </c>
      <c r="AD271" s="1520">
        <v>1.9800000000000002E-2</v>
      </c>
      <c r="AE271" s="1520" t="s">
        <v>158</v>
      </c>
      <c r="AF271" s="1520" t="s">
        <v>158</v>
      </c>
      <c r="AG271" s="1520">
        <v>1.9800000000000002E-2</v>
      </c>
      <c r="AH271" s="1520" t="s">
        <v>158</v>
      </c>
      <c r="AI271" s="1520" t="s">
        <v>158</v>
      </c>
      <c r="AJ271" s="1520">
        <v>1.9800000000000002E-2</v>
      </c>
      <c r="AK271" s="1520" t="s">
        <v>158</v>
      </c>
      <c r="AL271" s="1520" t="s">
        <v>158</v>
      </c>
      <c r="AM271" s="1520">
        <v>1.9900000000000001E-2</v>
      </c>
      <c r="AN271" s="1520" t="s">
        <v>158</v>
      </c>
      <c r="AO271" s="1520" t="s">
        <v>158</v>
      </c>
      <c r="AP271" s="1520">
        <v>0.02</v>
      </c>
      <c r="AQ271" s="1520" t="s">
        <v>158</v>
      </c>
      <c r="AR271" s="1520" t="s">
        <v>158</v>
      </c>
      <c r="AS271" s="1520">
        <v>0.02</v>
      </c>
      <c r="AT271" s="1520" t="s">
        <v>158</v>
      </c>
      <c r="AU271" s="1520" t="s">
        <v>158</v>
      </c>
      <c r="AV271" s="1520">
        <v>0.02</v>
      </c>
      <c r="AW271" s="1520" t="s">
        <v>158</v>
      </c>
      <c r="AX271" s="1520" t="s">
        <v>158</v>
      </c>
      <c r="AY271" s="1520">
        <v>2.01E-2</v>
      </c>
      <c r="AZ271" s="1520" t="s">
        <v>158</v>
      </c>
      <c r="BA271" s="1520" t="s">
        <v>158</v>
      </c>
      <c r="BB271" s="1522">
        <v>2.01E-2</v>
      </c>
      <c r="BC271" s="1522" t="s">
        <v>158</v>
      </c>
      <c r="BD271" s="1522" t="s">
        <v>158</v>
      </c>
      <c r="BE271" s="1164"/>
      <c r="BF271" s="1164"/>
      <c r="BG271" s="1164"/>
    </row>
    <row r="272" spans="3:59" x14ac:dyDescent="0.25">
      <c r="C272" s="1165" t="s">
        <v>1343</v>
      </c>
      <c r="D272" s="1165" t="s">
        <v>1312</v>
      </c>
      <c r="E272" s="1167" t="str">
        <f t="shared" si="4"/>
        <v>OvinoGRANADA</v>
      </c>
      <c r="F272" s="1520">
        <v>1.7999999999999999E-2</v>
      </c>
      <c r="G272" s="1521" t="s">
        <v>158</v>
      </c>
      <c r="H272" s="1520" t="s">
        <v>158</v>
      </c>
      <c r="I272" s="1520">
        <v>1.8100000000000002E-2</v>
      </c>
      <c r="J272" s="1520" t="s">
        <v>158</v>
      </c>
      <c r="K272" s="1520" t="s">
        <v>158</v>
      </c>
      <c r="L272" s="1522">
        <v>1.7299999999999999E-2</v>
      </c>
      <c r="M272" s="1520" t="s">
        <v>158</v>
      </c>
      <c r="N272" s="1520" t="s">
        <v>158</v>
      </c>
      <c r="O272" s="1520">
        <v>1.7299999999999999E-2</v>
      </c>
      <c r="P272" s="1520" t="s">
        <v>158</v>
      </c>
      <c r="Q272" s="1520" t="s">
        <v>158</v>
      </c>
      <c r="R272" s="1520">
        <v>1.7399999999999999E-2</v>
      </c>
      <c r="S272" s="1520" t="s">
        <v>158</v>
      </c>
      <c r="T272" s="1520" t="s">
        <v>158</v>
      </c>
      <c r="U272" s="1520">
        <v>1.7600000000000001E-2</v>
      </c>
      <c r="V272" s="1520" t="s">
        <v>158</v>
      </c>
      <c r="W272" s="1520" t="s">
        <v>158</v>
      </c>
      <c r="X272" s="1520">
        <v>1.7600000000000001E-2</v>
      </c>
      <c r="Y272" s="1520" t="s">
        <v>158</v>
      </c>
      <c r="Z272" s="1520" t="s">
        <v>158</v>
      </c>
      <c r="AA272" s="1520">
        <v>1.7600000000000001E-2</v>
      </c>
      <c r="AB272" s="1520" t="s">
        <v>158</v>
      </c>
      <c r="AC272" s="1520" t="s">
        <v>158</v>
      </c>
      <c r="AD272" s="1520">
        <v>1.7600000000000001E-2</v>
      </c>
      <c r="AE272" s="1520" t="s">
        <v>158</v>
      </c>
      <c r="AF272" s="1520" t="s">
        <v>158</v>
      </c>
      <c r="AG272" s="1520">
        <v>1.8100000000000002E-2</v>
      </c>
      <c r="AH272" s="1520" t="s">
        <v>158</v>
      </c>
      <c r="AI272" s="1520" t="s">
        <v>158</v>
      </c>
      <c r="AJ272" s="1520">
        <v>1.8200000000000001E-2</v>
      </c>
      <c r="AK272" s="1520" t="s">
        <v>158</v>
      </c>
      <c r="AL272" s="1520" t="s">
        <v>158</v>
      </c>
      <c r="AM272" s="1520">
        <v>1.7999999999999999E-2</v>
      </c>
      <c r="AN272" s="1520" t="s">
        <v>158</v>
      </c>
      <c r="AO272" s="1520" t="s">
        <v>158</v>
      </c>
      <c r="AP272" s="1520">
        <v>1.8200000000000001E-2</v>
      </c>
      <c r="AQ272" s="1520" t="s">
        <v>158</v>
      </c>
      <c r="AR272" s="1520" t="s">
        <v>158</v>
      </c>
      <c r="AS272" s="1520">
        <v>1.8200000000000001E-2</v>
      </c>
      <c r="AT272" s="1520" t="s">
        <v>158</v>
      </c>
      <c r="AU272" s="1520" t="s">
        <v>158</v>
      </c>
      <c r="AV272" s="1520">
        <v>1.7999999999999999E-2</v>
      </c>
      <c r="AW272" s="1520" t="s">
        <v>158</v>
      </c>
      <c r="AX272" s="1520" t="s">
        <v>158</v>
      </c>
      <c r="AY272" s="1520">
        <v>1.7999999999999999E-2</v>
      </c>
      <c r="AZ272" s="1520" t="s">
        <v>158</v>
      </c>
      <c r="BA272" s="1520" t="s">
        <v>158</v>
      </c>
      <c r="BB272" s="1522">
        <v>1.84E-2</v>
      </c>
      <c r="BC272" s="1522" t="s">
        <v>158</v>
      </c>
      <c r="BD272" s="1522" t="s">
        <v>158</v>
      </c>
      <c r="BE272" s="1164"/>
      <c r="BF272" s="1164"/>
      <c r="BG272" s="1164"/>
    </row>
    <row r="273" spans="3:59" x14ac:dyDescent="0.25">
      <c r="C273" s="1165" t="s">
        <v>1343</v>
      </c>
      <c r="D273" s="1165" t="s">
        <v>1313</v>
      </c>
      <c r="E273" s="1167" t="str">
        <f t="shared" si="4"/>
        <v>OvinoGUADALAJARA</v>
      </c>
      <c r="F273" s="1520">
        <v>2.1399999999999999E-2</v>
      </c>
      <c r="G273" s="1521" t="s">
        <v>158</v>
      </c>
      <c r="H273" s="1520" t="s">
        <v>158</v>
      </c>
      <c r="I273" s="1520">
        <v>2.1000000000000001E-2</v>
      </c>
      <c r="J273" s="1520" t="s">
        <v>158</v>
      </c>
      <c r="K273" s="1520" t="s">
        <v>158</v>
      </c>
      <c r="L273" s="1522">
        <v>2.12E-2</v>
      </c>
      <c r="M273" s="1520" t="s">
        <v>158</v>
      </c>
      <c r="N273" s="1520" t="s">
        <v>158</v>
      </c>
      <c r="O273" s="1520">
        <v>2.1100000000000001E-2</v>
      </c>
      <c r="P273" s="1520" t="s">
        <v>158</v>
      </c>
      <c r="Q273" s="1520" t="s">
        <v>158</v>
      </c>
      <c r="R273" s="1520">
        <v>2.06E-2</v>
      </c>
      <c r="S273" s="1520" t="s">
        <v>158</v>
      </c>
      <c r="T273" s="1520" t="s">
        <v>158</v>
      </c>
      <c r="U273" s="1520">
        <v>0.02</v>
      </c>
      <c r="V273" s="1520" t="s">
        <v>158</v>
      </c>
      <c r="W273" s="1520" t="s">
        <v>158</v>
      </c>
      <c r="X273" s="1520">
        <v>2.0199999999999999E-2</v>
      </c>
      <c r="Y273" s="1520" t="s">
        <v>158</v>
      </c>
      <c r="Z273" s="1520" t="s">
        <v>158</v>
      </c>
      <c r="AA273" s="1520">
        <v>2.0199999999999999E-2</v>
      </c>
      <c r="AB273" s="1520" t="s">
        <v>158</v>
      </c>
      <c r="AC273" s="1520" t="s">
        <v>158</v>
      </c>
      <c r="AD273" s="1520">
        <v>2.0500000000000001E-2</v>
      </c>
      <c r="AE273" s="1520" t="s">
        <v>158</v>
      </c>
      <c r="AF273" s="1520" t="s">
        <v>158</v>
      </c>
      <c r="AG273" s="1520">
        <v>2.0500000000000001E-2</v>
      </c>
      <c r="AH273" s="1520" t="s">
        <v>158</v>
      </c>
      <c r="AI273" s="1520" t="s">
        <v>158</v>
      </c>
      <c r="AJ273" s="1520">
        <v>2.0400000000000001E-2</v>
      </c>
      <c r="AK273" s="1520" t="s">
        <v>158</v>
      </c>
      <c r="AL273" s="1520" t="s">
        <v>158</v>
      </c>
      <c r="AM273" s="1520">
        <v>2.0400000000000001E-2</v>
      </c>
      <c r="AN273" s="1520" t="s">
        <v>158</v>
      </c>
      <c r="AO273" s="1520" t="s">
        <v>158</v>
      </c>
      <c r="AP273" s="1520">
        <v>2.01E-2</v>
      </c>
      <c r="AQ273" s="1520" t="s">
        <v>158</v>
      </c>
      <c r="AR273" s="1520" t="s">
        <v>158</v>
      </c>
      <c r="AS273" s="1520">
        <v>2.0299999999999999E-2</v>
      </c>
      <c r="AT273" s="1520" t="s">
        <v>158</v>
      </c>
      <c r="AU273" s="1520" t="s">
        <v>158</v>
      </c>
      <c r="AV273" s="1520">
        <v>2.0199999999999999E-2</v>
      </c>
      <c r="AW273" s="1520" t="s">
        <v>158</v>
      </c>
      <c r="AX273" s="1520" t="s">
        <v>158</v>
      </c>
      <c r="AY273" s="1520">
        <v>2.0199999999999999E-2</v>
      </c>
      <c r="AZ273" s="1520" t="s">
        <v>158</v>
      </c>
      <c r="BA273" s="1520" t="s">
        <v>158</v>
      </c>
      <c r="BB273" s="1522">
        <v>2.01E-2</v>
      </c>
      <c r="BC273" s="1522" t="s">
        <v>158</v>
      </c>
      <c r="BD273" s="1522" t="s">
        <v>158</v>
      </c>
      <c r="BE273" s="1164"/>
      <c r="BF273" s="1164"/>
      <c r="BG273" s="1164"/>
    </row>
    <row r="274" spans="3:59" x14ac:dyDescent="0.25">
      <c r="C274" s="1165" t="s">
        <v>1343</v>
      </c>
      <c r="D274" s="1165" t="s">
        <v>1314</v>
      </c>
      <c r="E274" s="1167" t="str">
        <f t="shared" si="4"/>
        <v>OvinoHUELVA</v>
      </c>
      <c r="F274" s="1520">
        <v>1.61E-2</v>
      </c>
      <c r="G274" s="1521" t="s">
        <v>158</v>
      </c>
      <c r="H274" s="1520" t="s">
        <v>158</v>
      </c>
      <c r="I274" s="1520">
        <v>1.67E-2</v>
      </c>
      <c r="J274" s="1520" t="s">
        <v>158</v>
      </c>
      <c r="K274" s="1520" t="s">
        <v>158</v>
      </c>
      <c r="L274" s="1522">
        <v>1.8100000000000002E-2</v>
      </c>
      <c r="M274" s="1520" t="s">
        <v>158</v>
      </c>
      <c r="N274" s="1520" t="s">
        <v>158</v>
      </c>
      <c r="O274" s="1520">
        <v>1.61E-2</v>
      </c>
      <c r="P274" s="1520" t="s">
        <v>158</v>
      </c>
      <c r="Q274" s="1520" t="s">
        <v>158</v>
      </c>
      <c r="R274" s="1520">
        <v>1.8100000000000002E-2</v>
      </c>
      <c r="S274" s="1520" t="s">
        <v>158</v>
      </c>
      <c r="T274" s="1520" t="s">
        <v>158</v>
      </c>
      <c r="U274" s="1520">
        <v>1.7999999999999999E-2</v>
      </c>
      <c r="V274" s="1520" t="s">
        <v>158</v>
      </c>
      <c r="W274" s="1520" t="s">
        <v>158</v>
      </c>
      <c r="X274" s="1520">
        <v>1.7999999999999999E-2</v>
      </c>
      <c r="Y274" s="1520" t="s">
        <v>158</v>
      </c>
      <c r="Z274" s="1520" t="s">
        <v>158</v>
      </c>
      <c r="AA274" s="1520">
        <v>1.83E-2</v>
      </c>
      <c r="AB274" s="1520" t="s">
        <v>158</v>
      </c>
      <c r="AC274" s="1520" t="s">
        <v>158</v>
      </c>
      <c r="AD274" s="1520">
        <v>1.7899999999999999E-2</v>
      </c>
      <c r="AE274" s="1520" t="s">
        <v>158</v>
      </c>
      <c r="AF274" s="1520" t="s">
        <v>158</v>
      </c>
      <c r="AG274" s="1520">
        <v>1.8499999999999999E-2</v>
      </c>
      <c r="AH274" s="1520" t="s">
        <v>158</v>
      </c>
      <c r="AI274" s="1520" t="s">
        <v>158</v>
      </c>
      <c r="AJ274" s="1520">
        <v>1.8200000000000001E-2</v>
      </c>
      <c r="AK274" s="1520" t="s">
        <v>158</v>
      </c>
      <c r="AL274" s="1520" t="s">
        <v>158</v>
      </c>
      <c r="AM274" s="1520">
        <v>1.83E-2</v>
      </c>
      <c r="AN274" s="1520" t="s">
        <v>158</v>
      </c>
      <c r="AO274" s="1520" t="s">
        <v>158</v>
      </c>
      <c r="AP274" s="1520">
        <v>1.83E-2</v>
      </c>
      <c r="AQ274" s="1520" t="s">
        <v>158</v>
      </c>
      <c r="AR274" s="1520" t="s">
        <v>158</v>
      </c>
      <c r="AS274" s="1520">
        <v>1.8200000000000001E-2</v>
      </c>
      <c r="AT274" s="1520" t="s">
        <v>158</v>
      </c>
      <c r="AU274" s="1520" t="s">
        <v>158</v>
      </c>
      <c r="AV274" s="1520">
        <v>1.8100000000000002E-2</v>
      </c>
      <c r="AW274" s="1520" t="s">
        <v>158</v>
      </c>
      <c r="AX274" s="1520" t="s">
        <v>158</v>
      </c>
      <c r="AY274" s="1520">
        <v>1.83E-2</v>
      </c>
      <c r="AZ274" s="1520" t="s">
        <v>158</v>
      </c>
      <c r="BA274" s="1520" t="s">
        <v>158</v>
      </c>
      <c r="BB274" s="1522">
        <v>1.84E-2</v>
      </c>
      <c r="BC274" s="1522" t="s">
        <v>158</v>
      </c>
      <c r="BD274" s="1522" t="s">
        <v>158</v>
      </c>
      <c r="BE274" s="1164"/>
      <c r="BF274" s="1164"/>
      <c r="BG274" s="1164"/>
    </row>
    <row r="275" spans="3:59" x14ac:dyDescent="0.25">
      <c r="C275" s="1165" t="s">
        <v>1343</v>
      </c>
      <c r="D275" s="1165" t="s">
        <v>1315</v>
      </c>
      <c r="E275" s="1167" t="str">
        <f t="shared" si="4"/>
        <v>OvinoHUESCA</v>
      </c>
      <c r="F275" s="1520">
        <v>1.8599999999999998E-2</v>
      </c>
      <c r="G275" s="1521" t="s">
        <v>158</v>
      </c>
      <c r="H275" s="1520" t="s">
        <v>158</v>
      </c>
      <c r="I275" s="1520">
        <v>1.8599999999999998E-2</v>
      </c>
      <c r="J275" s="1520" t="s">
        <v>158</v>
      </c>
      <c r="K275" s="1520" t="s">
        <v>158</v>
      </c>
      <c r="L275" s="1522">
        <v>1.8700000000000001E-2</v>
      </c>
      <c r="M275" s="1520" t="s">
        <v>158</v>
      </c>
      <c r="N275" s="1520" t="s">
        <v>158</v>
      </c>
      <c r="O275" s="1520">
        <v>1.8800000000000001E-2</v>
      </c>
      <c r="P275" s="1520" t="s">
        <v>158</v>
      </c>
      <c r="Q275" s="1520" t="s">
        <v>158</v>
      </c>
      <c r="R275" s="1520">
        <v>1.83E-2</v>
      </c>
      <c r="S275" s="1520" t="s">
        <v>158</v>
      </c>
      <c r="T275" s="1520" t="s">
        <v>158</v>
      </c>
      <c r="U275" s="1520">
        <v>1.84E-2</v>
      </c>
      <c r="V275" s="1520" t="s">
        <v>158</v>
      </c>
      <c r="W275" s="1520" t="s">
        <v>158</v>
      </c>
      <c r="X275" s="1520">
        <v>1.84E-2</v>
      </c>
      <c r="Y275" s="1520" t="s">
        <v>158</v>
      </c>
      <c r="Z275" s="1520" t="s">
        <v>158</v>
      </c>
      <c r="AA275" s="1520">
        <v>1.84E-2</v>
      </c>
      <c r="AB275" s="1520" t="s">
        <v>158</v>
      </c>
      <c r="AC275" s="1520" t="s">
        <v>158</v>
      </c>
      <c r="AD275" s="1520">
        <v>1.84E-2</v>
      </c>
      <c r="AE275" s="1520" t="s">
        <v>158</v>
      </c>
      <c r="AF275" s="1520" t="s">
        <v>158</v>
      </c>
      <c r="AG275" s="1520">
        <v>1.84E-2</v>
      </c>
      <c r="AH275" s="1520" t="s">
        <v>158</v>
      </c>
      <c r="AI275" s="1520" t="s">
        <v>158</v>
      </c>
      <c r="AJ275" s="1520">
        <v>1.84E-2</v>
      </c>
      <c r="AK275" s="1520" t="s">
        <v>158</v>
      </c>
      <c r="AL275" s="1520" t="s">
        <v>158</v>
      </c>
      <c r="AM275" s="1520">
        <v>1.84E-2</v>
      </c>
      <c r="AN275" s="1520" t="s">
        <v>158</v>
      </c>
      <c r="AO275" s="1520" t="s">
        <v>158</v>
      </c>
      <c r="AP275" s="1520">
        <v>1.84E-2</v>
      </c>
      <c r="AQ275" s="1520" t="s">
        <v>158</v>
      </c>
      <c r="AR275" s="1520" t="s">
        <v>158</v>
      </c>
      <c r="AS275" s="1520">
        <v>1.84E-2</v>
      </c>
      <c r="AT275" s="1520" t="s">
        <v>158</v>
      </c>
      <c r="AU275" s="1520" t="s">
        <v>158</v>
      </c>
      <c r="AV275" s="1520">
        <v>1.8499999999999999E-2</v>
      </c>
      <c r="AW275" s="1520" t="s">
        <v>158</v>
      </c>
      <c r="AX275" s="1520" t="s">
        <v>158</v>
      </c>
      <c r="AY275" s="1520">
        <v>1.8499999999999999E-2</v>
      </c>
      <c r="AZ275" s="1520" t="s">
        <v>158</v>
      </c>
      <c r="BA275" s="1520" t="s">
        <v>158</v>
      </c>
      <c r="BB275" s="1522">
        <v>1.8499999999999999E-2</v>
      </c>
      <c r="BC275" s="1522" t="s">
        <v>158</v>
      </c>
      <c r="BD275" s="1522" t="s">
        <v>158</v>
      </c>
      <c r="BE275" s="1164"/>
      <c r="BF275" s="1164"/>
      <c r="BG275" s="1164"/>
    </row>
    <row r="276" spans="3:59" x14ac:dyDescent="0.25">
      <c r="C276" s="1165" t="s">
        <v>1343</v>
      </c>
      <c r="D276" s="1165" t="s">
        <v>1316</v>
      </c>
      <c r="E276" s="1167" t="str">
        <f t="shared" si="4"/>
        <v>OvinoJAÉN</v>
      </c>
      <c r="F276" s="1520">
        <v>1.7299999999999999E-2</v>
      </c>
      <c r="G276" s="1521" t="s">
        <v>158</v>
      </c>
      <c r="H276" s="1520" t="s">
        <v>158</v>
      </c>
      <c r="I276" s="1520">
        <v>1.7399999999999999E-2</v>
      </c>
      <c r="J276" s="1520" t="s">
        <v>158</v>
      </c>
      <c r="K276" s="1520" t="s">
        <v>158</v>
      </c>
      <c r="L276" s="1522">
        <v>1.84E-2</v>
      </c>
      <c r="M276" s="1520" t="s">
        <v>158</v>
      </c>
      <c r="N276" s="1520" t="s">
        <v>158</v>
      </c>
      <c r="O276" s="1520">
        <v>1.7299999999999999E-2</v>
      </c>
      <c r="P276" s="1520" t="s">
        <v>158</v>
      </c>
      <c r="Q276" s="1520" t="s">
        <v>158</v>
      </c>
      <c r="R276" s="1520">
        <v>1.8599999999999998E-2</v>
      </c>
      <c r="S276" s="1520" t="s">
        <v>158</v>
      </c>
      <c r="T276" s="1520" t="s">
        <v>158</v>
      </c>
      <c r="U276" s="1520">
        <v>1.83E-2</v>
      </c>
      <c r="V276" s="1520" t="s">
        <v>158</v>
      </c>
      <c r="W276" s="1520" t="s">
        <v>158</v>
      </c>
      <c r="X276" s="1520">
        <v>1.8200000000000001E-2</v>
      </c>
      <c r="Y276" s="1520" t="s">
        <v>158</v>
      </c>
      <c r="Z276" s="1520" t="s">
        <v>158</v>
      </c>
      <c r="AA276" s="1520">
        <v>1.8700000000000001E-2</v>
      </c>
      <c r="AB276" s="1520" t="s">
        <v>158</v>
      </c>
      <c r="AC276" s="1520" t="s">
        <v>158</v>
      </c>
      <c r="AD276" s="1520">
        <v>1.84E-2</v>
      </c>
      <c r="AE276" s="1520" t="s">
        <v>158</v>
      </c>
      <c r="AF276" s="1520" t="s">
        <v>158</v>
      </c>
      <c r="AG276" s="1520">
        <v>1.78E-2</v>
      </c>
      <c r="AH276" s="1520" t="s">
        <v>158</v>
      </c>
      <c r="AI276" s="1520" t="s">
        <v>158</v>
      </c>
      <c r="AJ276" s="1520">
        <v>1.7999999999999999E-2</v>
      </c>
      <c r="AK276" s="1520" t="s">
        <v>158</v>
      </c>
      <c r="AL276" s="1520" t="s">
        <v>158</v>
      </c>
      <c r="AM276" s="1520">
        <v>1.8700000000000001E-2</v>
      </c>
      <c r="AN276" s="1520" t="s">
        <v>158</v>
      </c>
      <c r="AO276" s="1520" t="s">
        <v>158</v>
      </c>
      <c r="AP276" s="1520">
        <v>1.7999999999999999E-2</v>
      </c>
      <c r="AQ276" s="1520" t="s">
        <v>158</v>
      </c>
      <c r="AR276" s="1520" t="s">
        <v>158</v>
      </c>
      <c r="AS276" s="1520">
        <v>1.7999999999999999E-2</v>
      </c>
      <c r="AT276" s="1520" t="s">
        <v>158</v>
      </c>
      <c r="AU276" s="1520" t="s">
        <v>158</v>
      </c>
      <c r="AV276" s="1520">
        <v>1.8599999999999998E-2</v>
      </c>
      <c r="AW276" s="1520" t="s">
        <v>158</v>
      </c>
      <c r="AX276" s="1520" t="s">
        <v>158</v>
      </c>
      <c r="AY276" s="1520">
        <v>1.8499999999999999E-2</v>
      </c>
      <c r="AZ276" s="1520" t="s">
        <v>158</v>
      </c>
      <c r="BA276" s="1520" t="s">
        <v>158</v>
      </c>
      <c r="BB276" s="1522">
        <v>1.83E-2</v>
      </c>
      <c r="BC276" s="1522" t="s">
        <v>158</v>
      </c>
      <c r="BD276" s="1522" t="s">
        <v>158</v>
      </c>
      <c r="BE276" s="1164"/>
      <c r="BF276" s="1164"/>
      <c r="BG276" s="1164"/>
    </row>
    <row r="277" spans="3:59" x14ac:dyDescent="0.25">
      <c r="C277" s="1165" t="s">
        <v>1343</v>
      </c>
      <c r="D277" s="1165" t="s">
        <v>1317</v>
      </c>
      <c r="E277" s="1167" t="str">
        <f t="shared" si="4"/>
        <v>OvinoLEÓN</v>
      </c>
      <c r="F277" s="1520">
        <v>0.02</v>
      </c>
      <c r="G277" s="1521" t="s">
        <v>158</v>
      </c>
      <c r="H277" s="1520" t="s">
        <v>158</v>
      </c>
      <c r="I277" s="1520">
        <v>0.02</v>
      </c>
      <c r="J277" s="1520" t="s">
        <v>158</v>
      </c>
      <c r="K277" s="1520" t="s">
        <v>158</v>
      </c>
      <c r="L277" s="1522">
        <v>2.0400000000000001E-2</v>
      </c>
      <c r="M277" s="1520" t="s">
        <v>158</v>
      </c>
      <c r="N277" s="1520" t="s">
        <v>158</v>
      </c>
      <c r="O277" s="1520">
        <v>2.0400000000000001E-2</v>
      </c>
      <c r="P277" s="1520" t="s">
        <v>158</v>
      </c>
      <c r="Q277" s="1520" t="s">
        <v>158</v>
      </c>
      <c r="R277" s="1520">
        <v>1.8700000000000001E-2</v>
      </c>
      <c r="S277" s="1520" t="s">
        <v>158</v>
      </c>
      <c r="T277" s="1520" t="s">
        <v>158</v>
      </c>
      <c r="U277" s="1520">
        <v>1.89E-2</v>
      </c>
      <c r="V277" s="1520" t="s">
        <v>158</v>
      </c>
      <c r="W277" s="1520" t="s">
        <v>158</v>
      </c>
      <c r="X277" s="1520">
        <v>1.9E-2</v>
      </c>
      <c r="Y277" s="1520" t="s">
        <v>158</v>
      </c>
      <c r="Z277" s="1520" t="s">
        <v>158</v>
      </c>
      <c r="AA277" s="1520">
        <v>1.9E-2</v>
      </c>
      <c r="AB277" s="1520" t="s">
        <v>158</v>
      </c>
      <c r="AC277" s="1520" t="s">
        <v>158</v>
      </c>
      <c r="AD277" s="1520">
        <v>1.9099999999999999E-2</v>
      </c>
      <c r="AE277" s="1520" t="s">
        <v>158</v>
      </c>
      <c r="AF277" s="1520" t="s">
        <v>158</v>
      </c>
      <c r="AG277" s="1520">
        <v>1.9E-2</v>
      </c>
      <c r="AH277" s="1520" t="s">
        <v>158</v>
      </c>
      <c r="AI277" s="1520" t="s">
        <v>158</v>
      </c>
      <c r="AJ277" s="1520">
        <v>1.9099999999999999E-2</v>
      </c>
      <c r="AK277" s="1520" t="s">
        <v>158</v>
      </c>
      <c r="AL277" s="1520" t="s">
        <v>158</v>
      </c>
      <c r="AM277" s="1520">
        <v>1.9099999999999999E-2</v>
      </c>
      <c r="AN277" s="1520" t="s">
        <v>158</v>
      </c>
      <c r="AO277" s="1520" t="s">
        <v>158</v>
      </c>
      <c r="AP277" s="1520">
        <v>1.9E-2</v>
      </c>
      <c r="AQ277" s="1520" t="s">
        <v>158</v>
      </c>
      <c r="AR277" s="1520" t="s">
        <v>158</v>
      </c>
      <c r="AS277" s="1520">
        <v>1.9E-2</v>
      </c>
      <c r="AT277" s="1520" t="s">
        <v>158</v>
      </c>
      <c r="AU277" s="1520" t="s">
        <v>158</v>
      </c>
      <c r="AV277" s="1520">
        <v>1.9E-2</v>
      </c>
      <c r="AW277" s="1520" t="s">
        <v>158</v>
      </c>
      <c r="AX277" s="1520" t="s">
        <v>158</v>
      </c>
      <c r="AY277" s="1520">
        <v>1.9E-2</v>
      </c>
      <c r="AZ277" s="1520" t="s">
        <v>158</v>
      </c>
      <c r="BA277" s="1520" t="s">
        <v>158</v>
      </c>
      <c r="BB277" s="1522">
        <v>1.9E-2</v>
      </c>
      <c r="BC277" s="1522" t="s">
        <v>158</v>
      </c>
      <c r="BD277" s="1522" t="s">
        <v>158</v>
      </c>
      <c r="BE277" s="1164"/>
      <c r="BF277" s="1164"/>
      <c r="BG277" s="1164"/>
    </row>
    <row r="278" spans="3:59" x14ac:dyDescent="0.25">
      <c r="C278" s="1165" t="s">
        <v>1343</v>
      </c>
      <c r="D278" s="1165" t="s">
        <v>1318</v>
      </c>
      <c r="E278" s="1167" t="str">
        <f t="shared" si="4"/>
        <v>OvinoLLEIDA</v>
      </c>
      <c r="F278" s="1520">
        <v>1.95E-2</v>
      </c>
      <c r="G278" s="1521" t="s">
        <v>158</v>
      </c>
      <c r="H278" s="1520" t="s">
        <v>158</v>
      </c>
      <c r="I278" s="1520">
        <v>1.9199999999999998E-2</v>
      </c>
      <c r="J278" s="1520" t="s">
        <v>158</v>
      </c>
      <c r="K278" s="1520" t="s">
        <v>158</v>
      </c>
      <c r="L278" s="1522">
        <v>1.7999999999999999E-2</v>
      </c>
      <c r="M278" s="1520" t="s">
        <v>158</v>
      </c>
      <c r="N278" s="1520" t="s">
        <v>158</v>
      </c>
      <c r="O278" s="1520">
        <v>2.0899999999999998E-2</v>
      </c>
      <c r="P278" s="1520" t="s">
        <v>158</v>
      </c>
      <c r="Q278" s="1520" t="s">
        <v>158</v>
      </c>
      <c r="R278" s="1520">
        <v>1.77E-2</v>
      </c>
      <c r="S278" s="1520" t="s">
        <v>158</v>
      </c>
      <c r="T278" s="1520" t="s">
        <v>158</v>
      </c>
      <c r="U278" s="1520">
        <v>1.8499999999999999E-2</v>
      </c>
      <c r="V278" s="1520" t="s">
        <v>158</v>
      </c>
      <c r="W278" s="1520" t="s">
        <v>158</v>
      </c>
      <c r="X278" s="1520">
        <v>1.89E-2</v>
      </c>
      <c r="Y278" s="1520" t="s">
        <v>158</v>
      </c>
      <c r="Z278" s="1520" t="s">
        <v>158</v>
      </c>
      <c r="AA278" s="1520">
        <v>1.9099999999999999E-2</v>
      </c>
      <c r="AB278" s="1520" t="s">
        <v>158</v>
      </c>
      <c r="AC278" s="1520" t="s">
        <v>158</v>
      </c>
      <c r="AD278" s="1520">
        <v>1.8200000000000001E-2</v>
      </c>
      <c r="AE278" s="1520" t="s">
        <v>158</v>
      </c>
      <c r="AF278" s="1520" t="s">
        <v>158</v>
      </c>
      <c r="AG278" s="1520">
        <v>1.83E-2</v>
      </c>
      <c r="AH278" s="1520" t="s">
        <v>158</v>
      </c>
      <c r="AI278" s="1520" t="s">
        <v>158</v>
      </c>
      <c r="AJ278" s="1520">
        <v>1.83E-2</v>
      </c>
      <c r="AK278" s="1520" t="s">
        <v>158</v>
      </c>
      <c r="AL278" s="1520" t="s">
        <v>158</v>
      </c>
      <c r="AM278" s="1520">
        <v>1.8599999999999998E-2</v>
      </c>
      <c r="AN278" s="1520" t="s">
        <v>158</v>
      </c>
      <c r="AO278" s="1520" t="s">
        <v>158</v>
      </c>
      <c r="AP278" s="1520">
        <v>1.8700000000000001E-2</v>
      </c>
      <c r="AQ278" s="1520" t="s">
        <v>158</v>
      </c>
      <c r="AR278" s="1520" t="s">
        <v>158</v>
      </c>
      <c r="AS278" s="1520">
        <v>1.8700000000000001E-2</v>
      </c>
      <c r="AT278" s="1520" t="s">
        <v>158</v>
      </c>
      <c r="AU278" s="1520" t="s">
        <v>158</v>
      </c>
      <c r="AV278" s="1520">
        <v>1.89E-2</v>
      </c>
      <c r="AW278" s="1520" t="s">
        <v>158</v>
      </c>
      <c r="AX278" s="1520" t="s">
        <v>158</v>
      </c>
      <c r="AY278" s="1520">
        <v>1.9199999999999998E-2</v>
      </c>
      <c r="AZ278" s="1520" t="s">
        <v>158</v>
      </c>
      <c r="BA278" s="1520" t="s">
        <v>158</v>
      </c>
      <c r="BB278" s="1522">
        <v>1.9099999999999999E-2</v>
      </c>
      <c r="BC278" s="1522" t="s">
        <v>158</v>
      </c>
      <c r="BD278" s="1522" t="s">
        <v>158</v>
      </c>
      <c r="BE278" s="1164"/>
      <c r="BF278" s="1164"/>
      <c r="BG278" s="1164"/>
    </row>
    <row r="279" spans="3:59" x14ac:dyDescent="0.25">
      <c r="C279" s="1165" t="s">
        <v>1343</v>
      </c>
      <c r="D279" s="1165" t="s">
        <v>1319</v>
      </c>
      <c r="E279" s="1167" t="str">
        <f t="shared" si="4"/>
        <v>OvinoLUGO</v>
      </c>
      <c r="F279" s="1520">
        <v>1.9099999999999999E-2</v>
      </c>
      <c r="G279" s="1521" t="s">
        <v>158</v>
      </c>
      <c r="H279" s="1520" t="s">
        <v>158</v>
      </c>
      <c r="I279" s="1520">
        <v>1.9099999999999999E-2</v>
      </c>
      <c r="J279" s="1520" t="s">
        <v>158</v>
      </c>
      <c r="K279" s="1520" t="s">
        <v>158</v>
      </c>
      <c r="L279" s="1522">
        <v>1.9099999999999999E-2</v>
      </c>
      <c r="M279" s="1520" t="s">
        <v>158</v>
      </c>
      <c r="N279" s="1520" t="s">
        <v>158</v>
      </c>
      <c r="O279" s="1520">
        <v>1.9099999999999999E-2</v>
      </c>
      <c r="P279" s="1520" t="s">
        <v>158</v>
      </c>
      <c r="Q279" s="1520" t="s">
        <v>158</v>
      </c>
      <c r="R279" s="1520">
        <v>1.9900000000000001E-2</v>
      </c>
      <c r="S279" s="1520" t="s">
        <v>158</v>
      </c>
      <c r="T279" s="1520" t="s">
        <v>158</v>
      </c>
      <c r="U279" s="1520">
        <v>1.9599999999999999E-2</v>
      </c>
      <c r="V279" s="1520" t="s">
        <v>158</v>
      </c>
      <c r="W279" s="1520" t="s">
        <v>158</v>
      </c>
      <c r="X279" s="1520">
        <v>1.9699999999999999E-2</v>
      </c>
      <c r="Y279" s="1520" t="s">
        <v>158</v>
      </c>
      <c r="Z279" s="1520" t="s">
        <v>158</v>
      </c>
      <c r="AA279" s="1520">
        <v>1.9800000000000002E-2</v>
      </c>
      <c r="AB279" s="1520" t="s">
        <v>158</v>
      </c>
      <c r="AC279" s="1520" t="s">
        <v>158</v>
      </c>
      <c r="AD279" s="1520">
        <v>1.9800000000000002E-2</v>
      </c>
      <c r="AE279" s="1520" t="s">
        <v>158</v>
      </c>
      <c r="AF279" s="1520" t="s">
        <v>158</v>
      </c>
      <c r="AG279" s="1520">
        <v>1.8599999999999998E-2</v>
      </c>
      <c r="AH279" s="1520" t="s">
        <v>158</v>
      </c>
      <c r="AI279" s="1520" t="s">
        <v>158</v>
      </c>
      <c r="AJ279" s="1520">
        <v>1.9400000000000001E-2</v>
      </c>
      <c r="AK279" s="1520" t="s">
        <v>158</v>
      </c>
      <c r="AL279" s="1520" t="s">
        <v>158</v>
      </c>
      <c r="AM279" s="1520">
        <v>2.0400000000000001E-2</v>
      </c>
      <c r="AN279" s="1520" t="s">
        <v>158</v>
      </c>
      <c r="AO279" s="1520" t="s">
        <v>158</v>
      </c>
      <c r="AP279" s="1520">
        <v>0.02</v>
      </c>
      <c r="AQ279" s="1520" t="s">
        <v>158</v>
      </c>
      <c r="AR279" s="1520" t="s">
        <v>158</v>
      </c>
      <c r="AS279" s="1520">
        <v>0.02</v>
      </c>
      <c r="AT279" s="1520" t="s">
        <v>158</v>
      </c>
      <c r="AU279" s="1520" t="s">
        <v>158</v>
      </c>
      <c r="AV279" s="1520">
        <v>0.02</v>
      </c>
      <c r="AW279" s="1520" t="s">
        <v>158</v>
      </c>
      <c r="AX279" s="1520" t="s">
        <v>158</v>
      </c>
      <c r="AY279" s="1520">
        <v>0.02</v>
      </c>
      <c r="AZ279" s="1520" t="s">
        <v>158</v>
      </c>
      <c r="BA279" s="1520" t="s">
        <v>158</v>
      </c>
      <c r="BB279" s="1522">
        <v>0.02</v>
      </c>
      <c r="BC279" s="1522" t="s">
        <v>158</v>
      </c>
      <c r="BD279" s="1522" t="s">
        <v>158</v>
      </c>
      <c r="BE279" s="1164"/>
      <c r="BF279" s="1164"/>
      <c r="BG279" s="1164"/>
    </row>
    <row r="280" spans="3:59" x14ac:dyDescent="0.25">
      <c r="C280" s="1165" t="s">
        <v>1343</v>
      </c>
      <c r="D280" s="1165" t="s">
        <v>1320</v>
      </c>
      <c r="E280" s="1167" t="str">
        <f t="shared" si="4"/>
        <v>OvinoMADRID</v>
      </c>
      <c r="F280" s="1520">
        <v>2.0899999999999998E-2</v>
      </c>
      <c r="G280" s="1521" t="s">
        <v>158</v>
      </c>
      <c r="H280" s="1520" t="s">
        <v>158</v>
      </c>
      <c r="I280" s="1520">
        <v>2.0799999999999999E-2</v>
      </c>
      <c r="J280" s="1520" t="s">
        <v>158</v>
      </c>
      <c r="K280" s="1520" t="s">
        <v>158</v>
      </c>
      <c r="L280" s="1522">
        <v>2.07E-2</v>
      </c>
      <c r="M280" s="1520" t="s">
        <v>158</v>
      </c>
      <c r="N280" s="1520" t="s">
        <v>158</v>
      </c>
      <c r="O280" s="1520">
        <v>2.0899999999999998E-2</v>
      </c>
      <c r="P280" s="1520" t="s">
        <v>158</v>
      </c>
      <c r="Q280" s="1520" t="s">
        <v>158</v>
      </c>
      <c r="R280" s="1520">
        <v>1.9900000000000001E-2</v>
      </c>
      <c r="S280" s="1520" t="s">
        <v>158</v>
      </c>
      <c r="T280" s="1520" t="s">
        <v>158</v>
      </c>
      <c r="U280" s="1520">
        <v>1.9900000000000001E-2</v>
      </c>
      <c r="V280" s="1520" t="s">
        <v>158</v>
      </c>
      <c r="W280" s="1520" t="s">
        <v>158</v>
      </c>
      <c r="X280" s="1520">
        <v>1.9900000000000001E-2</v>
      </c>
      <c r="Y280" s="1520" t="s">
        <v>158</v>
      </c>
      <c r="Z280" s="1520" t="s">
        <v>158</v>
      </c>
      <c r="AA280" s="1520">
        <v>1.9800000000000002E-2</v>
      </c>
      <c r="AB280" s="1520" t="s">
        <v>158</v>
      </c>
      <c r="AC280" s="1520" t="s">
        <v>158</v>
      </c>
      <c r="AD280" s="1520">
        <v>1.9800000000000002E-2</v>
      </c>
      <c r="AE280" s="1520" t="s">
        <v>158</v>
      </c>
      <c r="AF280" s="1520" t="s">
        <v>158</v>
      </c>
      <c r="AG280" s="1520">
        <v>2.06E-2</v>
      </c>
      <c r="AH280" s="1520" t="s">
        <v>158</v>
      </c>
      <c r="AI280" s="1520" t="s">
        <v>158</v>
      </c>
      <c r="AJ280" s="1520">
        <v>2.0799999999999999E-2</v>
      </c>
      <c r="AK280" s="1520" t="s">
        <v>158</v>
      </c>
      <c r="AL280" s="1520" t="s">
        <v>158</v>
      </c>
      <c r="AM280" s="1520">
        <v>2.0799999999999999E-2</v>
      </c>
      <c r="AN280" s="1520" t="s">
        <v>158</v>
      </c>
      <c r="AO280" s="1520" t="s">
        <v>158</v>
      </c>
      <c r="AP280" s="1520">
        <v>2.06E-2</v>
      </c>
      <c r="AQ280" s="1520" t="s">
        <v>158</v>
      </c>
      <c r="AR280" s="1520" t="s">
        <v>158</v>
      </c>
      <c r="AS280" s="1520">
        <v>2.07E-2</v>
      </c>
      <c r="AT280" s="1520" t="s">
        <v>158</v>
      </c>
      <c r="AU280" s="1520" t="s">
        <v>158</v>
      </c>
      <c r="AV280" s="1520">
        <v>2.06E-2</v>
      </c>
      <c r="AW280" s="1520" t="s">
        <v>158</v>
      </c>
      <c r="AX280" s="1520" t="s">
        <v>158</v>
      </c>
      <c r="AY280" s="1520">
        <v>2.07E-2</v>
      </c>
      <c r="AZ280" s="1520" t="s">
        <v>158</v>
      </c>
      <c r="BA280" s="1520" t="s">
        <v>158</v>
      </c>
      <c r="BB280" s="1522">
        <v>2.07E-2</v>
      </c>
      <c r="BC280" s="1522" t="s">
        <v>158</v>
      </c>
      <c r="BD280" s="1522" t="s">
        <v>158</v>
      </c>
      <c r="BE280" s="1164"/>
      <c r="BF280" s="1164"/>
      <c r="BG280" s="1164"/>
    </row>
    <row r="281" spans="3:59" x14ac:dyDescent="0.25">
      <c r="C281" s="1165" t="s">
        <v>1343</v>
      </c>
      <c r="D281" s="1165" t="s">
        <v>1321</v>
      </c>
      <c r="E281" s="1167" t="str">
        <f t="shared" si="4"/>
        <v>OvinoMÁLAGA</v>
      </c>
      <c r="F281" s="1520">
        <v>1.7999999999999999E-2</v>
      </c>
      <c r="G281" s="1521" t="s">
        <v>158</v>
      </c>
      <c r="H281" s="1520" t="s">
        <v>158</v>
      </c>
      <c r="I281" s="1520">
        <v>1.78E-2</v>
      </c>
      <c r="J281" s="1520" t="s">
        <v>158</v>
      </c>
      <c r="K281" s="1520" t="s">
        <v>158</v>
      </c>
      <c r="L281" s="1522">
        <v>1.9599999999999999E-2</v>
      </c>
      <c r="M281" s="1520" t="s">
        <v>158</v>
      </c>
      <c r="N281" s="1520" t="s">
        <v>158</v>
      </c>
      <c r="O281" s="1520">
        <v>1.6199999999999999E-2</v>
      </c>
      <c r="P281" s="1520" t="s">
        <v>158</v>
      </c>
      <c r="Q281" s="1520" t="s">
        <v>158</v>
      </c>
      <c r="R281" s="1520">
        <v>1.7500000000000002E-2</v>
      </c>
      <c r="S281" s="1520" t="s">
        <v>158</v>
      </c>
      <c r="T281" s="1520" t="s">
        <v>158</v>
      </c>
      <c r="U281" s="1520">
        <v>1.7899999999999999E-2</v>
      </c>
      <c r="V281" s="1520" t="s">
        <v>158</v>
      </c>
      <c r="W281" s="1520" t="s">
        <v>158</v>
      </c>
      <c r="X281" s="1520">
        <v>1.8200000000000001E-2</v>
      </c>
      <c r="Y281" s="1520" t="s">
        <v>158</v>
      </c>
      <c r="Z281" s="1520" t="s">
        <v>158</v>
      </c>
      <c r="AA281" s="1520">
        <v>1.8200000000000001E-2</v>
      </c>
      <c r="AB281" s="1520" t="s">
        <v>158</v>
      </c>
      <c r="AC281" s="1520" t="s">
        <v>158</v>
      </c>
      <c r="AD281" s="1520">
        <v>1.8100000000000002E-2</v>
      </c>
      <c r="AE281" s="1520" t="s">
        <v>158</v>
      </c>
      <c r="AF281" s="1520" t="s">
        <v>158</v>
      </c>
      <c r="AG281" s="1520">
        <v>1.8499999999999999E-2</v>
      </c>
      <c r="AH281" s="1520" t="s">
        <v>158</v>
      </c>
      <c r="AI281" s="1520" t="s">
        <v>158</v>
      </c>
      <c r="AJ281" s="1520">
        <v>1.8499999999999999E-2</v>
      </c>
      <c r="AK281" s="1520" t="s">
        <v>158</v>
      </c>
      <c r="AL281" s="1520" t="s">
        <v>158</v>
      </c>
      <c r="AM281" s="1520">
        <v>1.84E-2</v>
      </c>
      <c r="AN281" s="1520" t="s">
        <v>158</v>
      </c>
      <c r="AO281" s="1520" t="s">
        <v>158</v>
      </c>
      <c r="AP281" s="1520">
        <v>1.8499999999999999E-2</v>
      </c>
      <c r="AQ281" s="1520" t="s">
        <v>158</v>
      </c>
      <c r="AR281" s="1520" t="s">
        <v>158</v>
      </c>
      <c r="AS281" s="1520">
        <v>1.8499999999999999E-2</v>
      </c>
      <c r="AT281" s="1520" t="s">
        <v>158</v>
      </c>
      <c r="AU281" s="1520" t="s">
        <v>158</v>
      </c>
      <c r="AV281" s="1520">
        <v>1.83E-2</v>
      </c>
      <c r="AW281" s="1520" t="s">
        <v>158</v>
      </c>
      <c r="AX281" s="1520" t="s">
        <v>158</v>
      </c>
      <c r="AY281" s="1520">
        <v>1.83E-2</v>
      </c>
      <c r="AZ281" s="1520" t="s">
        <v>158</v>
      </c>
      <c r="BA281" s="1520" t="s">
        <v>158</v>
      </c>
      <c r="BB281" s="1522">
        <v>1.84E-2</v>
      </c>
      <c r="BC281" s="1522" t="s">
        <v>158</v>
      </c>
      <c r="BD281" s="1522" t="s">
        <v>158</v>
      </c>
      <c r="BE281" s="1164"/>
      <c r="BF281" s="1164"/>
      <c r="BG281" s="1164"/>
    </row>
    <row r="282" spans="3:59" x14ac:dyDescent="0.25">
      <c r="C282" s="1165" t="s">
        <v>1343</v>
      </c>
      <c r="D282" s="1165" t="s">
        <v>1322</v>
      </c>
      <c r="E282" s="1167" t="str">
        <f t="shared" si="4"/>
        <v>OvinoMURCIA</v>
      </c>
      <c r="F282" s="1520">
        <v>1.6899999999999998E-2</v>
      </c>
      <c r="G282" s="1521" t="s">
        <v>158</v>
      </c>
      <c r="H282" s="1520" t="s">
        <v>158</v>
      </c>
      <c r="I282" s="1520">
        <v>1.7100000000000001E-2</v>
      </c>
      <c r="J282" s="1520" t="s">
        <v>158</v>
      </c>
      <c r="K282" s="1520" t="s">
        <v>158</v>
      </c>
      <c r="L282" s="1522">
        <v>1.7100000000000001E-2</v>
      </c>
      <c r="M282" s="1520" t="s">
        <v>158</v>
      </c>
      <c r="N282" s="1520" t="s">
        <v>158</v>
      </c>
      <c r="O282" s="1520">
        <v>1.7100000000000001E-2</v>
      </c>
      <c r="P282" s="1520" t="s">
        <v>158</v>
      </c>
      <c r="Q282" s="1520" t="s">
        <v>158</v>
      </c>
      <c r="R282" s="1520">
        <v>1.72E-2</v>
      </c>
      <c r="S282" s="1520" t="s">
        <v>158</v>
      </c>
      <c r="T282" s="1520" t="s">
        <v>158</v>
      </c>
      <c r="U282" s="1520">
        <v>1.72E-2</v>
      </c>
      <c r="V282" s="1520" t="s">
        <v>158</v>
      </c>
      <c r="W282" s="1520" t="s">
        <v>158</v>
      </c>
      <c r="X282" s="1520">
        <v>1.72E-2</v>
      </c>
      <c r="Y282" s="1520" t="s">
        <v>158</v>
      </c>
      <c r="Z282" s="1520" t="s">
        <v>158</v>
      </c>
      <c r="AA282" s="1520">
        <v>1.72E-2</v>
      </c>
      <c r="AB282" s="1520" t="s">
        <v>158</v>
      </c>
      <c r="AC282" s="1520" t="s">
        <v>158</v>
      </c>
      <c r="AD282" s="1520">
        <v>1.72E-2</v>
      </c>
      <c r="AE282" s="1520" t="s">
        <v>158</v>
      </c>
      <c r="AF282" s="1520" t="s">
        <v>158</v>
      </c>
      <c r="AG282" s="1520">
        <v>1.72E-2</v>
      </c>
      <c r="AH282" s="1520" t="s">
        <v>158</v>
      </c>
      <c r="AI282" s="1520" t="s">
        <v>158</v>
      </c>
      <c r="AJ282" s="1520">
        <v>1.7399999999999999E-2</v>
      </c>
      <c r="AK282" s="1520" t="s">
        <v>158</v>
      </c>
      <c r="AL282" s="1520" t="s">
        <v>158</v>
      </c>
      <c r="AM282" s="1520">
        <v>1.7399999999999999E-2</v>
      </c>
      <c r="AN282" s="1520" t="s">
        <v>158</v>
      </c>
      <c r="AO282" s="1520" t="s">
        <v>158</v>
      </c>
      <c r="AP282" s="1520">
        <v>1.7399999999999999E-2</v>
      </c>
      <c r="AQ282" s="1520" t="s">
        <v>158</v>
      </c>
      <c r="AR282" s="1520" t="s">
        <v>158</v>
      </c>
      <c r="AS282" s="1520">
        <v>1.7399999999999999E-2</v>
      </c>
      <c r="AT282" s="1520" t="s">
        <v>158</v>
      </c>
      <c r="AU282" s="1520" t="s">
        <v>158</v>
      </c>
      <c r="AV282" s="1520">
        <v>1.7399999999999999E-2</v>
      </c>
      <c r="AW282" s="1520" t="s">
        <v>158</v>
      </c>
      <c r="AX282" s="1520" t="s">
        <v>158</v>
      </c>
      <c r="AY282" s="1520">
        <v>1.7299999999999999E-2</v>
      </c>
      <c r="AZ282" s="1520" t="s">
        <v>158</v>
      </c>
      <c r="BA282" s="1520" t="s">
        <v>158</v>
      </c>
      <c r="BB282" s="1522">
        <v>1.7299999999999999E-2</v>
      </c>
      <c r="BC282" s="1522" t="s">
        <v>158</v>
      </c>
      <c r="BD282" s="1522" t="s">
        <v>158</v>
      </c>
      <c r="BE282" s="1164"/>
      <c r="BF282" s="1164"/>
      <c r="BG282" s="1164"/>
    </row>
    <row r="283" spans="3:59" x14ac:dyDescent="0.25">
      <c r="C283" s="1165" t="s">
        <v>1343</v>
      </c>
      <c r="D283" s="1165" t="s">
        <v>1323</v>
      </c>
      <c r="E283" s="1167" t="str">
        <f t="shared" si="4"/>
        <v>OvinoNAVARRA</v>
      </c>
      <c r="F283" s="1520">
        <v>1.8100000000000002E-2</v>
      </c>
      <c r="G283" s="1521" t="s">
        <v>158</v>
      </c>
      <c r="H283" s="1520" t="s">
        <v>158</v>
      </c>
      <c r="I283" s="1520">
        <v>1.8100000000000002E-2</v>
      </c>
      <c r="J283" s="1520" t="s">
        <v>158</v>
      </c>
      <c r="K283" s="1520" t="s">
        <v>158</v>
      </c>
      <c r="L283" s="1522">
        <v>1.8100000000000002E-2</v>
      </c>
      <c r="M283" s="1520" t="s">
        <v>158</v>
      </c>
      <c r="N283" s="1520" t="s">
        <v>158</v>
      </c>
      <c r="O283" s="1520">
        <v>1.8100000000000002E-2</v>
      </c>
      <c r="P283" s="1520" t="s">
        <v>158</v>
      </c>
      <c r="Q283" s="1520" t="s">
        <v>158</v>
      </c>
      <c r="R283" s="1520">
        <v>1.7500000000000002E-2</v>
      </c>
      <c r="S283" s="1520" t="s">
        <v>158</v>
      </c>
      <c r="T283" s="1520" t="s">
        <v>158</v>
      </c>
      <c r="U283" s="1520">
        <v>1.7500000000000002E-2</v>
      </c>
      <c r="V283" s="1520" t="s">
        <v>158</v>
      </c>
      <c r="W283" s="1520" t="s">
        <v>158</v>
      </c>
      <c r="X283" s="1520">
        <v>1.7500000000000002E-2</v>
      </c>
      <c r="Y283" s="1520" t="s">
        <v>158</v>
      </c>
      <c r="Z283" s="1520" t="s">
        <v>158</v>
      </c>
      <c r="AA283" s="1520">
        <v>1.7500000000000002E-2</v>
      </c>
      <c r="AB283" s="1520" t="s">
        <v>158</v>
      </c>
      <c r="AC283" s="1520" t="s">
        <v>158</v>
      </c>
      <c r="AD283" s="1520">
        <v>1.7500000000000002E-2</v>
      </c>
      <c r="AE283" s="1520" t="s">
        <v>158</v>
      </c>
      <c r="AF283" s="1520" t="s">
        <v>158</v>
      </c>
      <c r="AG283" s="1520">
        <v>1.7500000000000002E-2</v>
      </c>
      <c r="AH283" s="1520" t="s">
        <v>158</v>
      </c>
      <c r="AI283" s="1520" t="s">
        <v>158</v>
      </c>
      <c r="AJ283" s="1520">
        <v>1.7500000000000002E-2</v>
      </c>
      <c r="AK283" s="1520" t="s">
        <v>158</v>
      </c>
      <c r="AL283" s="1520" t="s">
        <v>158</v>
      </c>
      <c r="AM283" s="1520">
        <v>1.7500000000000002E-2</v>
      </c>
      <c r="AN283" s="1520" t="s">
        <v>158</v>
      </c>
      <c r="AO283" s="1520" t="s">
        <v>158</v>
      </c>
      <c r="AP283" s="1520">
        <v>1.7500000000000002E-2</v>
      </c>
      <c r="AQ283" s="1520" t="s">
        <v>158</v>
      </c>
      <c r="AR283" s="1520" t="s">
        <v>158</v>
      </c>
      <c r="AS283" s="1520">
        <v>1.7500000000000002E-2</v>
      </c>
      <c r="AT283" s="1520" t="s">
        <v>158</v>
      </c>
      <c r="AU283" s="1520" t="s">
        <v>158</v>
      </c>
      <c r="AV283" s="1520">
        <v>1.7500000000000002E-2</v>
      </c>
      <c r="AW283" s="1520" t="s">
        <v>158</v>
      </c>
      <c r="AX283" s="1520" t="s">
        <v>158</v>
      </c>
      <c r="AY283" s="1520">
        <v>1.7500000000000002E-2</v>
      </c>
      <c r="AZ283" s="1520" t="s">
        <v>158</v>
      </c>
      <c r="BA283" s="1520" t="s">
        <v>158</v>
      </c>
      <c r="BB283" s="1522">
        <v>1.7500000000000002E-2</v>
      </c>
      <c r="BC283" s="1522" t="s">
        <v>158</v>
      </c>
      <c r="BD283" s="1522" t="s">
        <v>158</v>
      </c>
      <c r="BE283" s="1164"/>
      <c r="BF283" s="1164"/>
      <c r="BG283" s="1164"/>
    </row>
    <row r="284" spans="3:59" x14ac:dyDescent="0.25">
      <c r="C284" s="1165" t="s">
        <v>1343</v>
      </c>
      <c r="D284" s="1165" t="s">
        <v>1324</v>
      </c>
      <c r="E284" s="1167" t="str">
        <f t="shared" si="4"/>
        <v>OvinoOURENSE</v>
      </c>
      <c r="F284" s="1520">
        <v>1.9099999999999999E-2</v>
      </c>
      <c r="G284" s="1521" t="s">
        <v>158</v>
      </c>
      <c r="H284" s="1520" t="s">
        <v>158</v>
      </c>
      <c r="I284" s="1520">
        <v>1.9099999999999999E-2</v>
      </c>
      <c r="J284" s="1520" t="s">
        <v>158</v>
      </c>
      <c r="K284" s="1520" t="s">
        <v>158</v>
      </c>
      <c r="L284" s="1522">
        <v>1.9099999999999999E-2</v>
      </c>
      <c r="M284" s="1520" t="s">
        <v>158</v>
      </c>
      <c r="N284" s="1520" t="s">
        <v>158</v>
      </c>
      <c r="O284" s="1520">
        <v>1.9099999999999999E-2</v>
      </c>
      <c r="P284" s="1520" t="s">
        <v>158</v>
      </c>
      <c r="Q284" s="1520" t="s">
        <v>158</v>
      </c>
      <c r="R284" s="1520">
        <v>2.0400000000000001E-2</v>
      </c>
      <c r="S284" s="1520" t="s">
        <v>158</v>
      </c>
      <c r="T284" s="1520" t="s">
        <v>158</v>
      </c>
      <c r="U284" s="1520">
        <v>2.1399999999999999E-2</v>
      </c>
      <c r="V284" s="1520" t="s">
        <v>158</v>
      </c>
      <c r="W284" s="1520" t="s">
        <v>158</v>
      </c>
      <c r="X284" s="1520">
        <v>2.12E-2</v>
      </c>
      <c r="Y284" s="1520" t="s">
        <v>158</v>
      </c>
      <c r="Z284" s="1520" t="s">
        <v>158</v>
      </c>
      <c r="AA284" s="1520">
        <v>2.0899999999999998E-2</v>
      </c>
      <c r="AB284" s="1520" t="s">
        <v>158</v>
      </c>
      <c r="AC284" s="1520" t="s">
        <v>158</v>
      </c>
      <c r="AD284" s="1520">
        <v>2.0899999999999998E-2</v>
      </c>
      <c r="AE284" s="1520" t="s">
        <v>158</v>
      </c>
      <c r="AF284" s="1520" t="s">
        <v>158</v>
      </c>
      <c r="AG284" s="1520">
        <v>1.9400000000000001E-2</v>
      </c>
      <c r="AH284" s="1520" t="s">
        <v>158</v>
      </c>
      <c r="AI284" s="1520" t="s">
        <v>158</v>
      </c>
      <c r="AJ284" s="1520">
        <v>1.9400000000000001E-2</v>
      </c>
      <c r="AK284" s="1520" t="s">
        <v>158</v>
      </c>
      <c r="AL284" s="1520" t="s">
        <v>158</v>
      </c>
      <c r="AM284" s="1520">
        <v>1.9900000000000001E-2</v>
      </c>
      <c r="AN284" s="1520" t="s">
        <v>158</v>
      </c>
      <c r="AO284" s="1520" t="s">
        <v>158</v>
      </c>
      <c r="AP284" s="1520">
        <v>1.95E-2</v>
      </c>
      <c r="AQ284" s="1520" t="s">
        <v>158</v>
      </c>
      <c r="AR284" s="1520" t="s">
        <v>158</v>
      </c>
      <c r="AS284" s="1520">
        <v>1.9599999999999999E-2</v>
      </c>
      <c r="AT284" s="1520" t="s">
        <v>158</v>
      </c>
      <c r="AU284" s="1520" t="s">
        <v>158</v>
      </c>
      <c r="AV284" s="1520">
        <v>1.9599999999999999E-2</v>
      </c>
      <c r="AW284" s="1520" t="s">
        <v>158</v>
      </c>
      <c r="AX284" s="1520" t="s">
        <v>158</v>
      </c>
      <c r="AY284" s="1520">
        <v>1.9599999999999999E-2</v>
      </c>
      <c r="AZ284" s="1520" t="s">
        <v>158</v>
      </c>
      <c r="BA284" s="1520" t="s">
        <v>158</v>
      </c>
      <c r="BB284" s="1522">
        <v>1.9599999999999999E-2</v>
      </c>
      <c r="BC284" s="1522" t="s">
        <v>158</v>
      </c>
      <c r="BD284" s="1522" t="s">
        <v>158</v>
      </c>
      <c r="BE284" s="1164"/>
      <c r="BF284" s="1164"/>
      <c r="BG284" s="1164"/>
    </row>
    <row r="285" spans="3:59" x14ac:dyDescent="0.25">
      <c r="C285" s="1165" t="s">
        <v>1343</v>
      </c>
      <c r="D285" s="1165" t="s">
        <v>1325</v>
      </c>
      <c r="E285" s="1167" t="str">
        <f t="shared" si="4"/>
        <v>OvinoPALENCIA</v>
      </c>
      <c r="F285" s="1520">
        <v>2.12E-2</v>
      </c>
      <c r="G285" s="1521" t="s">
        <v>158</v>
      </c>
      <c r="H285" s="1520" t="s">
        <v>158</v>
      </c>
      <c r="I285" s="1520">
        <v>2.0799999999999999E-2</v>
      </c>
      <c r="J285" s="1520" t="s">
        <v>158</v>
      </c>
      <c r="K285" s="1520" t="s">
        <v>158</v>
      </c>
      <c r="L285" s="1522">
        <v>2.1100000000000001E-2</v>
      </c>
      <c r="M285" s="1520" t="s">
        <v>158</v>
      </c>
      <c r="N285" s="1520" t="s">
        <v>158</v>
      </c>
      <c r="O285" s="1520">
        <v>2.1000000000000001E-2</v>
      </c>
      <c r="P285" s="1520" t="s">
        <v>158</v>
      </c>
      <c r="Q285" s="1520" t="s">
        <v>158</v>
      </c>
      <c r="R285" s="1520">
        <v>1.9800000000000002E-2</v>
      </c>
      <c r="S285" s="1520" t="s">
        <v>158</v>
      </c>
      <c r="T285" s="1520" t="s">
        <v>158</v>
      </c>
      <c r="U285" s="1520">
        <v>1.9599999999999999E-2</v>
      </c>
      <c r="V285" s="1520" t="s">
        <v>158</v>
      </c>
      <c r="W285" s="1520" t="s">
        <v>158</v>
      </c>
      <c r="X285" s="1520">
        <v>1.9599999999999999E-2</v>
      </c>
      <c r="Y285" s="1520" t="s">
        <v>158</v>
      </c>
      <c r="Z285" s="1520" t="s">
        <v>158</v>
      </c>
      <c r="AA285" s="1520">
        <v>1.9699999999999999E-2</v>
      </c>
      <c r="AB285" s="1520" t="s">
        <v>158</v>
      </c>
      <c r="AC285" s="1520" t="s">
        <v>158</v>
      </c>
      <c r="AD285" s="1520">
        <v>1.9800000000000002E-2</v>
      </c>
      <c r="AE285" s="1520" t="s">
        <v>158</v>
      </c>
      <c r="AF285" s="1520" t="s">
        <v>158</v>
      </c>
      <c r="AG285" s="1520">
        <v>1.9699999999999999E-2</v>
      </c>
      <c r="AH285" s="1520" t="s">
        <v>158</v>
      </c>
      <c r="AI285" s="1520" t="s">
        <v>158</v>
      </c>
      <c r="AJ285" s="1520">
        <v>1.9699999999999999E-2</v>
      </c>
      <c r="AK285" s="1520" t="s">
        <v>158</v>
      </c>
      <c r="AL285" s="1520" t="s">
        <v>158</v>
      </c>
      <c r="AM285" s="1520">
        <v>1.9699999999999999E-2</v>
      </c>
      <c r="AN285" s="1520" t="s">
        <v>158</v>
      </c>
      <c r="AO285" s="1520" t="s">
        <v>158</v>
      </c>
      <c r="AP285" s="1520">
        <v>1.9699999999999999E-2</v>
      </c>
      <c r="AQ285" s="1520" t="s">
        <v>158</v>
      </c>
      <c r="AR285" s="1520" t="s">
        <v>158</v>
      </c>
      <c r="AS285" s="1520">
        <v>1.9699999999999999E-2</v>
      </c>
      <c r="AT285" s="1520" t="s">
        <v>158</v>
      </c>
      <c r="AU285" s="1520" t="s">
        <v>158</v>
      </c>
      <c r="AV285" s="1520">
        <v>1.9699999999999999E-2</v>
      </c>
      <c r="AW285" s="1520" t="s">
        <v>158</v>
      </c>
      <c r="AX285" s="1520" t="s">
        <v>158</v>
      </c>
      <c r="AY285" s="1520">
        <v>1.9699999999999999E-2</v>
      </c>
      <c r="AZ285" s="1520" t="s">
        <v>158</v>
      </c>
      <c r="BA285" s="1520" t="s">
        <v>158</v>
      </c>
      <c r="BB285" s="1522">
        <v>1.9699999999999999E-2</v>
      </c>
      <c r="BC285" s="1522" t="s">
        <v>158</v>
      </c>
      <c r="BD285" s="1522" t="s">
        <v>158</v>
      </c>
      <c r="BE285" s="1164"/>
      <c r="BF285" s="1164"/>
      <c r="BG285" s="1164"/>
    </row>
    <row r="286" spans="3:59" x14ac:dyDescent="0.25">
      <c r="C286" s="1165" t="s">
        <v>1343</v>
      </c>
      <c r="D286" s="1165" t="s">
        <v>1326</v>
      </c>
      <c r="E286" s="1167" t="str">
        <f t="shared" si="4"/>
        <v>OvinoPALMAS, LAS</v>
      </c>
      <c r="F286" s="1520">
        <v>2.29E-2</v>
      </c>
      <c r="G286" s="1521" t="s">
        <v>158</v>
      </c>
      <c r="H286" s="1520" t="s">
        <v>158</v>
      </c>
      <c r="I286" s="1520">
        <v>2.2700000000000001E-2</v>
      </c>
      <c r="J286" s="1520" t="s">
        <v>158</v>
      </c>
      <c r="K286" s="1520" t="s">
        <v>158</v>
      </c>
      <c r="L286" s="1522">
        <v>2.2800000000000001E-2</v>
      </c>
      <c r="M286" s="1520" t="s">
        <v>158</v>
      </c>
      <c r="N286" s="1520" t="s">
        <v>158</v>
      </c>
      <c r="O286" s="1520">
        <v>2.2599999999999999E-2</v>
      </c>
      <c r="P286" s="1520" t="s">
        <v>158</v>
      </c>
      <c r="Q286" s="1520" t="s">
        <v>158</v>
      </c>
      <c r="R286" s="1520">
        <v>2.23E-2</v>
      </c>
      <c r="S286" s="1520" t="s">
        <v>158</v>
      </c>
      <c r="T286" s="1520" t="s">
        <v>158</v>
      </c>
      <c r="U286" s="1520">
        <v>2.1399999999999999E-2</v>
      </c>
      <c r="V286" s="1520" t="s">
        <v>158</v>
      </c>
      <c r="W286" s="1520" t="s">
        <v>158</v>
      </c>
      <c r="X286" s="1520">
        <v>2.1899999999999999E-2</v>
      </c>
      <c r="Y286" s="1520" t="s">
        <v>158</v>
      </c>
      <c r="Z286" s="1520" t="s">
        <v>158</v>
      </c>
      <c r="AA286" s="1520">
        <v>2.1899999999999999E-2</v>
      </c>
      <c r="AB286" s="1520" t="s">
        <v>158</v>
      </c>
      <c r="AC286" s="1520" t="s">
        <v>158</v>
      </c>
      <c r="AD286" s="1520">
        <v>2.18E-2</v>
      </c>
      <c r="AE286" s="1520" t="s">
        <v>158</v>
      </c>
      <c r="AF286" s="1520" t="s">
        <v>158</v>
      </c>
      <c r="AG286" s="1520">
        <v>2.2200000000000001E-2</v>
      </c>
      <c r="AH286" s="1520" t="s">
        <v>158</v>
      </c>
      <c r="AI286" s="1520" t="s">
        <v>158</v>
      </c>
      <c r="AJ286" s="1520">
        <v>2.24E-2</v>
      </c>
      <c r="AK286" s="1520" t="s">
        <v>158</v>
      </c>
      <c r="AL286" s="1520" t="s">
        <v>158</v>
      </c>
      <c r="AM286" s="1520">
        <v>2.2200000000000001E-2</v>
      </c>
      <c r="AN286" s="1520" t="s">
        <v>158</v>
      </c>
      <c r="AO286" s="1520" t="s">
        <v>158</v>
      </c>
      <c r="AP286" s="1520">
        <v>2.2499999999999999E-2</v>
      </c>
      <c r="AQ286" s="1520" t="s">
        <v>158</v>
      </c>
      <c r="AR286" s="1520" t="s">
        <v>158</v>
      </c>
      <c r="AS286" s="1520">
        <v>2.2499999999999999E-2</v>
      </c>
      <c r="AT286" s="1520" t="s">
        <v>158</v>
      </c>
      <c r="AU286" s="1520" t="s">
        <v>158</v>
      </c>
      <c r="AV286" s="1520">
        <v>2.24E-2</v>
      </c>
      <c r="AW286" s="1520" t="s">
        <v>158</v>
      </c>
      <c r="AX286" s="1520" t="s">
        <v>158</v>
      </c>
      <c r="AY286" s="1520">
        <v>2.24E-2</v>
      </c>
      <c r="AZ286" s="1520" t="s">
        <v>158</v>
      </c>
      <c r="BA286" s="1520" t="s">
        <v>158</v>
      </c>
      <c r="BB286" s="1522">
        <v>2.2499999999999999E-2</v>
      </c>
      <c r="BC286" s="1522" t="s">
        <v>158</v>
      </c>
      <c r="BD286" s="1522" t="s">
        <v>158</v>
      </c>
      <c r="BE286" s="1164"/>
      <c r="BF286" s="1164"/>
      <c r="BG286" s="1164"/>
    </row>
    <row r="287" spans="3:59" x14ac:dyDescent="0.25">
      <c r="C287" s="1165" t="s">
        <v>1343</v>
      </c>
      <c r="D287" s="1165" t="s">
        <v>1327</v>
      </c>
      <c r="E287" s="1167" t="str">
        <f t="shared" si="4"/>
        <v>OvinoPONTEVEDRA</v>
      </c>
      <c r="F287" s="1520">
        <v>1.9099999999999999E-2</v>
      </c>
      <c r="G287" s="1521" t="s">
        <v>158</v>
      </c>
      <c r="H287" s="1520" t="s">
        <v>158</v>
      </c>
      <c r="I287" s="1520">
        <v>1.9099999999999999E-2</v>
      </c>
      <c r="J287" s="1520" t="s">
        <v>158</v>
      </c>
      <c r="K287" s="1520" t="s">
        <v>158</v>
      </c>
      <c r="L287" s="1522">
        <v>1.9099999999999999E-2</v>
      </c>
      <c r="M287" s="1520" t="s">
        <v>158</v>
      </c>
      <c r="N287" s="1520" t="s">
        <v>158</v>
      </c>
      <c r="O287" s="1520">
        <v>1.9099999999999999E-2</v>
      </c>
      <c r="P287" s="1520" t="s">
        <v>158</v>
      </c>
      <c r="Q287" s="1520" t="s">
        <v>158</v>
      </c>
      <c r="R287" s="1520">
        <v>2.0400000000000001E-2</v>
      </c>
      <c r="S287" s="1520" t="s">
        <v>158</v>
      </c>
      <c r="T287" s="1520" t="s">
        <v>158</v>
      </c>
      <c r="U287" s="1520">
        <v>2.0299999999999999E-2</v>
      </c>
      <c r="V287" s="1520" t="s">
        <v>158</v>
      </c>
      <c r="W287" s="1520" t="s">
        <v>158</v>
      </c>
      <c r="X287" s="1520">
        <v>2.0299999999999999E-2</v>
      </c>
      <c r="Y287" s="1520" t="s">
        <v>158</v>
      </c>
      <c r="Z287" s="1520" t="s">
        <v>158</v>
      </c>
      <c r="AA287" s="1520">
        <v>2.0299999999999999E-2</v>
      </c>
      <c r="AB287" s="1520" t="s">
        <v>158</v>
      </c>
      <c r="AC287" s="1520" t="s">
        <v>158</v>
      </c>
      <c r="AD287" s="1520">
        <v>2.0299999999999999E-2</v>
      </c>
      <c r="AE287" s="1520" t="s">
        <v>158</v>
      </c>
      <c r="AF287" s="1520" t="s">
        <v>158</v>
      </c>
      <c r="AG287" s="1520">
        <v>1.8800000000000001E-2</v>
      </c>
      <c r="AH287" s="1520" t="s">
        <v>158</v>
      </c>
      <c r="AI287" s="1520" t="s">
        <v>158</v>
      </c>
      <c r="AJ287" s="1520">
        <v>1.9699999999999999E-2</v>
      </c>
      <c r="AK287" s="1520" t="s">
        <v>158</v>
      </c>
      <c r="AL287" s="1520" t="s">
        <v>158</v>
      </c>
      <c r="AM287" s="1520">
        <v>1.9599999999999999E-2</v>
      </c>
      <c r="AN287" s="1520" t="s">
        <v>158</v>
      </c>
      <c r="AO287" s="1520" t="s">
        <v>158</v>
      </c>
      <c r="AP287" s="1520">
        <v>0.02</v>
      </c>
      <c r="AQ287" s="1520" t="s">
        <v>158</v>
      </c>
      <c r="AR287" s="1520" t="s">
        <v>158</v>
      </c>
      <c r="AS287" s="1520">
        <v>1.9900000000000001E-2</v>
      </c>
      <c r="AT287" s="1520" t="s">
        <v>158</v>
      </c>
      <c r="AU287" s="1520" t="s">
        <v>158</v>
      </c>
      <c r="AV287" s="1520">
        <v>1.9800000000000002E-2</v>
      </c>
      <c r="AW287" s="1520" t="s">
        <v>158</v>
      </c>
      <c r="AX287" s="1520" t="s">
        <v>158</v>
      </c>
      <c r="AY287" s="1520">
        <v>1.9800000000000002E-2</v>
      </c>
      <c r="AZ287" s="1520" t="s">
        <v>158</v>
      </c>
      <c r="BA287" s="1520" t="s">
        <v>158</v>
      </c>
      <c r="BB287" s="1522">
        <v>1.9900000000000001E-2</v>
      </c>
      <c r="BC287" s="1522" t="s">
        <v>158</v>
      </c>
      <c r="BD287" s="1522" t="s">
        <v>158</v>
      </c>
      <c r="BE287" s="1164"/>
      <c r="BF287" s="1164"/>
      <c r="BG287" s="1164"/>
    </row>
    <row r="288" spans="3:59" x14ac:dyDescent="0.25">
      <c r="C288" s="1165" t="s">
        <v>1343</v>
      </c>
      <c r="D288" s="1165" t="s">
        <v>1328</v>
      </c>
      <c r="E288" s="1167" t="str">
        <f t="shared" si="4"/>
        <v>OvinoRIOJA, LA</v>
      </c>
      <c r="F288" s="1520">
        <v>2.0299999999999999E-2</v>
      </c>
      <c r="G288" s="1521" t="s">
        <v>158</v>
      </c>
      <c r="H288" s="1520" t="s">
        <v>158</v>
      </c>
      <c r="I288" s="1520">
        <v>2.2200000000000001E-2</v>
      </c>
      <c r="J288" s="1520" t="s">
        <v>158</v>
      </c>
      <c r="K288" s="1520" t="s">
        <v>158</v>
      </c>
      <c r="L288" s="1522">
        <v>2.1499999999999998E-2</v>
      </c>
      <c r="M288" s="1520" t="s">
        <v>158</v>
      </c>
      <c r="N288" s="1520" t="s">
        <v>158</v>
      </c>
      <c r="O288" s="1520">
        <v>2.1100000000000001E-2</v>
      </c>
      <c r="P288" s="1520" t="s">
        <v>158</v>
      </c>
      <c r="Q288" s="1520" t="s">
        <v>158</v>
      </c>
      <c r="R288" s="1520">
        <v>2.0400000000000001E-2</v>
      </c>
      <c r="S288" s="1520" t="s">
        <v>158</v>
      </c>
      <c r="T288" s="1520" t="s">
        <v>158</v>
      </c>
      <c r="U288" s="1520">
        <v>2.0500000000000001E-2</v>
      </c>
      <c r="V288" s="1520" t="s">
        <v>158</v>
      </c>
      <c r="W288" s="1520" t="s">
        <v>158</v>
      </c>
      <c r="X288" s="1520">
        <v>2.0400000000000001E-2</v>
      </c>
      <c r="Y288" s="1520" t="s">
        <v>158</v>
      </c>
      <c r="Z288" s="1520" t="s">
        <v>158</v>
      </c>
      <c r="AA288" s="1520">
        <v>2.07E-2</v>
      </c>
      <c r="AB288" s="1520" t="s">
        <v>158</v>
      </c>
      <c r="AC288" s="1520" t="s">
        <v>158</v>
      </c>
      <c r="AD288" s="1520">
        <v>2.0500000000000001E-2</v>
      </c>
      <c r="AE288" s="1520" t="s">
        <v>158</v>
      </c>
      <c r="AF288" s="1520" t="s">
        <v>158</v>
      </c>
      <c r="AG288" s="1520">
        <v>1.9099999999999999E-2</v>
      </c>
      <c r="AH288" s="1520" t="s">
        <v>158</v>
      </c>
      <c r="AI288" s="1520" t="s">
        <v>158</v>
      </c>
      <c r="AJ288" s="1520">
        <v>1.89E-2</v>
      </c>
      <c r="AK288" s="1520" t="s">
        <v>158</v>
      </c>
      <c r="AL288" s="1520" t="s">
        <v>158</v>
      </c>
      <c r="AM288" s="1520">
        <v>1.9199999999999998E-2</v>
      </c>
      <c r="AN288" s="1520" t="s">
        <v>158</v>
      </c>
      <c r="AO288" s="1520" t="s">
        <v>158</v>
      </c>
      <c r="AP288" s="1520">
        <v>1.9199999999999998E-2</v>
      </c>
      <c r="AQ288" s="1520" t="s">
        <v>158</v>
      </c>
      <c r="AR288" s="1520" t="s">
        <v>158</v>
      </c>
      <c r="AS288" s="1520">
        <v>1.9199999999999998E-2</v>
      </c>
      <c r="AT288" s="1520" t="s">
        <v>158</v>
      </c>
      <c r="AU288" s="1520" t="s">
        <v>158</v>
      </c>
      <c r="AV288" s="1520">
        <v>1.9300000000000001E-2</v>
      </c>
      <c r="AW288" s="1520" t="s">
        <v>158</v>
      </c>
      <c r="AX288" s="1520" t="s">
        <v>158</v>
      </c>
      <c r="AY288" s="1520">
        <v>1.9300000000000001E-2</v>
      </c>
      <c r="AZ288" s="1520" t="s">
        <v>158</v>
      </c>
      <c r="BA288" s="1520" t="s">
        <v>158</v>
      </c>
      <c r="BB288" s="1522">
        <v>1.9300000000000001E-2</v>
      </c>
      <c r="BC288" s="1522" t="s">
        <v>158</v>
      </c>
      <c r="BD288" s="1522" t="s">
        <v>158</v>
      </c>
      <c r="BE288" s="1164"/>
      <c r="BF288" s="1164"/>
      <c r="BG288" s="1164"/>
    </row>
    <row r="289" spans="3:59" x14ac:dyDescent="0.25">
      <c r="C289" s="1165" t="s">
        <v>1343</v>
      </c>
      <c r="D289" s="1165" t="s">
        <v>1329</v>
      </c>
      <c r="E289" s="1167" t="str">
        <f t="shared" si="4"/>
        <v>OvinoSALAMANCA</v>
      </c>
      <c r="F289" s="1520">
        <v>2.0299999999999999E-2</v>
      </c>
      <c r="G289" s="1521" t="s">
        <v>158</v>
      </c>
      <c r="H289" s="1520" t="s">
        <v>158</v>
      </c>
      <c r="I289" s="1520">
        <v>2.0299999999999999E-2</v>
      </c>
      <c r="J289" s="1520" t="s">
        <v>158</v>
      </c>
      <c r="K289" s="1520" t="s">
        <v>158</v>
      </c>
      <c r="L289" s="1522">
        <v>2.0299999999999999E-2</v>
      </c>
      <c r="M289" s="1520" t="s">
        <v>158</v>
      </c>
      <c r="N289" s="1520" t="s">
        <v>158</v>
      </c>
      <c r="O289" s="1520">
        <v>2.0199999999999999E-2</v>
      </c>
      <c r="P289" s="1520" t="s">
        <v>158</v>
      </c>
      <c r="Q289" s="1520" t="s">
        <v>158</v>
      </c>
      <c r="R289" s="1520">
        <v>1.9E-2</v>
      </c>
      <c r="S289" s="1520" t="s">
        <v>158</v>
      </c>
      <c r="T289" s="1520" t="s">
        <v>158</v>
      </c>
      <c r="U289" s="1520">
        <v>1.8800000000000001E-2</v>
      </c>
      <c r="V289" s="1520" t="s">
        <v>158</v>
      </c>
      <c r="W289" s="1520" t="s">
        <v>158</v>
      </c>
      <c r="X289" s="1520">
        <v>1.9E-2</v>
      </c>
      <c r="Y289" s="1520" t="s">
        <v>158</v>
      </c>
      <c r="Z289" s="1520" t="s">
        <v>158</v>
      </c>
      <c r="AA289" s="1520">
        <v>1.9E-2</v>
      </c>
      <c r="AB289" s="1520" t="s">
        <v>158</v>
      </c>
      <c r="AC289" s="1520" t="s">
        <v>158</v>
      </c>
      <c r="AD289" s="1520">
        <v>1.9099999999999999E-2</v>
      </c>
      <c r="AE289" s="1520" t="s">
        <v>158</v>
      </c>
      <c r="AF289" s="1520" t="s">
        <v>158</v>
      </c>
      <c r="AG289" s="1520">
        <v>1.9E-2</v>
      </c>
      <c r="AH289" s="1520" t="s">
        <v>158</v>
      </c>
      <c r="AI289" s="1520" t="s">
        <v>158</v>
      </c>
      <c r="AJ289" s="1520">
        <v>1.9099999999999999E-2</v>
      </c>
      <c r="AK289" s="1520" t="s">
        <v>158</v>
      </c>
      <c r="AL289" s="1520" t="s">
        <v>158</v>
      </c>
      <c r="AM289" s="1520">
        <v>1.9099999999999999E-2</v>
      </c>
      <c r="AN289" s="1520" t="s">
        <v>158</v>
      </c>
      <c r="AO289" s="1520" t="s">
        <v>158</v>
      </c>
      <c r="AP289" s="1520">
        <v>1.9099999999999999E-2</v>
      </c>
      <c r="AQ289" s="1520" t="s">
        <v>158</v>
      </c>
      <c r="AR289" s="1520" t="s">
        <v>158</v>
      </c>
      <c r="AS289" s="1520">
        <v>1.9E-2</v>
      </c>
      <c r="AT289" s="1520" t="s">
        <v>158</v>
      </c>
      <c r="AU289" s="1520" t="s">
        <v>158</v>
      </c>
      <c r="AV289" s="1520">
        <v>1.9E-2</v>
      </c>
      <c r="AW289" s="1520" t="s">
        <v>158</v>
      </c>
      <c r="AX289" s="1520" t="s">
        <v>158</v>
      </c>
      <c r="AY289" s="1520">
        <v>1.9E-2</v>
      </c>
      <c r="AZ289" s="1520" t="s">
        <v>158</v>
      </c>
      <c r="BA289" s="1520" t="s">
        <v>158</v>
      </c>
      <c r="BB289" s="1522">
        <v>1.9099999999999999E-2</v>
      </c>
      <c r="BC289" s="1522" t="s">
        <v>158</v>
      </c>
      <c r="BD289" s="1522" t="s">
        <v>158</v>
      </c>
      <c r="BE289" s="1164"/>
      <c r="BF289" s="1164"/>
      <c r="BG289" s="1164"/>
    </row>
    <row r="290" spans="3:59" x14ac:dyDescent="0.25">
      <c r="C290" s="1165" t="s">
        <v>1343</v>
      </c>
      <c r="D290" s="1165" t="s">
        <v>1330</v>
      </c>
      <c r="E290" s="1167" t="str">
        <f t="shared" si="4"/>
        <v>OvinoSANTA CRUZ DE TENERIFE</v>
      </c>
      <c r="F290" s="1520">
        <v>2.23E-2</v>
      </c>
      <c r="G290" s="1521" t="s">
        <v>158</v>
      </c>
      <c r="H290" s="1520" t="s">
        <v>158</v>
      </c>
      <c r="I290" s="1520">
        <v>2.2200000000000001E-2</v>
      </c>
      <c r="J290" s="1520" t="s">
        <v>158</v>
      </c>
      <c r="K290" s="1520" t="s">
        <v>158</v>
      </c>
      <c r="L290" s="1522">
        <v>2.2200000000000001E-2</v>
      </c>
      <c r="M290" s="1520" t="s">
        <v>158</v>
      </c>
      <c r="N290" s="1520" t="s">
        <v>158</v>
      </c>
      <c r="O290" s="1520">
        <v>2.2200000000000001E-2</v>
      </c>
      <c r="P290" s="1520" t="s">
        <v>158</v>
      </c>
      <c r="Q290" s="1520" t="s">
        <v>158</v>
      </c>
      <c r="R290" s="1520">
        <v>2.1700000000000001E-2</v>
      </c>
      <c r="S290" s="1520" t="s">
        <v>158</v>
      </c>
      <c r="T290" s="1520" t="s">
        <v>158</v>
      </c>
      <c r="U290" s="1520">
        <v>2.2100000000000002E-2</v>
      </c>
      <c r="V290" s="1520" t="s">
        <v>158</v>
      </c>
      <c r="W290" s="1520" t="s">
        <v>158</v>
      </c>
      <c r="X290" s="1520">
        <v>2.1700000000000001E-2</v>
      </c>
      <c r="Y290" s="1520" t="s">
        <v>158</v>
      </c>
      <c r="Z290" s="1520" t="s">
        <v>158</v>
      </c>
      <c r="AA290" s="1520">
        <v>2.1899999999999999E-2</v>
      </c>
      <c r="AB290" s="1520" t="s">
        <v>158</v>
      </c>
      <c r="AC290" s="1520" t="s">
        <v>158</v>
      </c>
      <c r="AD290" s="1520">
        <v>2.18E-2</v>
      </c>
      <c r="AE290" s="1520" t="s">
        <v>158</v>
      </c>
      <c r="AF290" s="1520" t="s">
        <v>158</v>
      </c>
      <c r="AG290" s="1520">
        <v>2.2100000000000002E-2</v>
      </c>
      <c r="AH290" s="1520" t="s">
        <v>158</v>
      </c>
      <c r="AI290" s="1520" t="s">
        <v>158</v>
      </c>
      <c r="AJ290" s="1520">
        <v>2.24E-2</v>
      </c>
      <c r="AK290" s="1520" t="s">
        <v>158</v>
      </c>
      <c r="AL290" s="1520" t="s">
        <v>158</v>
      </c>
      <c r="AM290" s="1520">
        <v>2.2499999999999999E-2</v>
      </c>
      <c r="AN290" s="1520" t="s">
        <v>158</v>
      </c>
      <c r="AO290" s="1520" t="s">
        <v>158</v>
      </c>
      <c r="AP290" s="1520">
        <v>2.24E-2</v>
      </c>
      <c r="AQ290" s="1520" t="s">
        <v>158</v>
      </c>
      <c r="AR290" s="1520" t="s">
        <v>158</v>
      </c>
      <c r="AS290" s="1520">
        <v>2.2499999999999999E-2</v>
      </c>
      <c r="AT290" s="1520" t="s">
        <v>158</v>
      </c>
      <c r="AU290" s="1520" t="s">
        <v>158</v>
      </c>
      <c r="AV290" s="1520">
        <v>2.24E-2</v>
      </c>
      <c r="AW290" s="1520" t="s">
        <v>158</v>
      </c>
      <c r="AX290" s="1520" t="s">
        <v>158</v>
      </c>
      <c r="AY290" s="1520">
        <v>2.24E-2</v>
      </c>
      <c r="AZ290" s="1520" t="s">
        <v>158</v>
      </c>
      <c r="BA290" s="1520" t="s">
        <v>158</v>
      </c>
      <c r="BB290" s="1522">
        <v>2.2499999999999999E-2</v>
      </c>
      <c r="BC290" s="1522" t="s">
        <v>158</v>
      </c>
      <c r="BD290" s="1522" t="s">
        <v>158</v>
      </c>
      <c r="BE290" s="1164"/>
      <c r="BF290" s="1164"/>
      <c r="BG290" s="1164"/>
    </row>
    <row r="291" spans="3:59" x14ac:dyDescent="0.25">
      <c r="C291" s="1165" t="s">
        <v>1343</v>
      </c>
      <c r="D291" s="1165" t="s">
        <v>1331</v>
      </c>
      <c r="E291" s="1167" t="str">
        <f t="shared" ref="E291:E354" si="5">C291&amp;D291</f>
        <v>OvinoSEGOVIA</v>
      </c>
      <c r="F291" s="1520">
        <v>2.1299999999999999E-2</v>
      </c>
      <c r="G291" s="1521" t="s">
        <v>158</v>
      </c>
      <c r="H291" s="1520" t="s">
        <v>158</v>
      </c>
      <c r="I291" s="1520">
        <v>2.1299999999999999E-2</v>
      </c>
      <c r="J291" s="1520" t="s">
        <v>158</v>
      </c>
      <c r="K291" s="1520" t="s">
        <v>158</v>
      </c>
      <c r="L291" s="1522">
        <v>2.1499999999999998E-2</v>
      </c>
      <c r="M291" s="1520" t="s">
        <v>158</v>
      </c>
      <c r="N291" s="1520" t="s">
        <v>158</v>
      </c>
      <c r="O291" s="1520">
        <v>2.1399999999999999E-2</v>
      </c>
      <c r="P291" s="1520" t="s">
        <v>158</v>
      </c>
      <c r="Q291" s="1520" t="s">
        <v>158</v>
      </c>
      <c r="R291" s="1520">
        <v>2.0199999999999999E-2</v>
      </c>
      <c r="S291" s="1520" t="s">
        <v>158</v>
      </c>
      <c r="T291" s="1520" t="s">
        <v>158</v>
      </c>
      <c r="U291" s="1520">
        <v>2.0199999999999999E-2</v>
      </c>
      <c r="V291" s="1520" t="s">
        <v>158</v>
      </c>
      <c r="W291" s="1520" t="s">
        <v>158</v>
      </c>
      <c r="X291" s="1520">
        <v>2.0199999999999999E-2</v>
      </c>
      <c r="Y291" s="1520" t="s">
        <v>158</v>
      </c>
      <c r="Z291" s="1520" t="s">
        <v>158</v>
      </c>
      <c r="AA291" s="1520">
        <v>2.0199999999999999E-2</v>
      </c>
      <c r="AB291" s="1520" t="s">
        <v>158</v>
      </c>
      <c r="AC291" s="1520" t="s">
        <v>158</v>
      </c>
      <c r="AD291" s="1520">
        <v>2.0199999999999999E-2</v>
      </c>
      <c r="AE291" s="1520" t="s">
        <v>158</v>
      </c>
      <c r="AF291" s="1520" t="s">
        <v>158</v>
      </c>
      <c r="AG291" s="1520">
        <v>1.9800000000000002E-2</v>
      </c>
      <c r="AH291" s="1520" t="s">
        <v>158</v>
      </c>
      <c r="AI291" s="1520" t="s">
        <v>158</v>
      </c>
      <c r="AJ291" s="1520">
        <v>1.9900000000000001E-2</v>
      </c>
      <c r="AK291" s="1520" t="s">
        <v>158</v>
      </c>
      <c r="AL291" s="1520" t="s">
        <v>158</v>
      </c>
      <c r="AM291" s="1520">
        <v>1.9900000000000001E-2</v>
      </c>
      <c r="AN291" s="1520" t="s">
        <v>158</v>
      </c>
      <c r="AO291" s="1520" t="s">
        <v>158</v>
      </c>
      <c r="AP291" s="1520">
        <v>1.9900000000000001E-2</v>
      </c>
      <c r="AQ291" s="1520" t="s">
        <v>158</v>
      </c>
      <c r="AR291" s="1520" t="s">
        <v>158</v>
      </c>
      <c r="AS291" s="1520">
        <v>1.9900000000000001E-2</v>
      </c>
      <c r="AT291" s="1520" t="s">
        <v>158</v>
      </c>
      <c r="AU291" s="1520" t="s">
        <v>158</v>
      </c>
      <c r="AV291" s="1520">
        <v>1.9800000000000002E-2</v>
      </c>
      <c r="AW291" s="1520" t="s">
        <v>158</v>
      </c>
      <c r="AX291" s="1520" t="s">
        <v>158</v>
      </c>
      <c r="AY291" s="1520">
        <v>1.9800000000000002E-2</v>
      </c>
      <c r="AZ291" s="1520" t="s">
        <v>158</v>
      </c>
      <c r="BA291" s="1520" t="s">
        <v>158</v>
      </c>
      <c r="BB291" s="1522">
        <v>1.9800000000000002E-2</v>
      </c>
      <c r="BC291" s="1522" t="s">
        <v>158</v>
      </c>
      <c r="BD291" s="1522" t="s">
        <v>158</v>
      </c>
      <c r="BE291" s="1164"/>
      <c r="BF291" s="1164"/>
      <c r="BG291" s="1164"/>
    </row>
    <row r="292" spans="3:59" x14ac:dyDescent="0.25">
      <c r="C292" s="1165" t="s">
        <v>1343</v>
      </c>
      <c r="D292" s="1165" t="s">
        <v>1332</v>
      </c>
      <c r="E292" s="1167" t="str">
        <f t="shared" si="5"/>
        <v>OvinoSEVILLA</v>
      </c>
      <c r="F292" s="1520">
        <v>1.6299999999999999E-2</v>
      </c>
      <c r="G292" s="1521" t="s">
        <v>158</v>
      </c>
      <c r="H292" s="1520" t="s">
        <v>158</v>
      </c>
      <c r="I292" s="1520">
        <v>1.6500000000000001E-2</v>
      </c>
      <c r="J292" s="1520" t="s">
        <v>158</v>
      </c>
      <c r="K292" s="1520" t="s">
        <v>158</v>
      </c>
      <c r="L292" s="1522">
        <v>1.6500000000000001E-2</v>
      </c>
      <c r="M292" s="1520" t="s">
        <v>158</v>
      </c>
      <c r="N292" s="1520" t="s">
        <v>158</v>
      </c>
      <c r="O292" s="1520">
        <v>1.78E-2</v>
      </c>
      <c r="P292" s="1520" t="s">
        <v>158</v>
      </c>
      <c r="Q292" s="1520" t="s">
        <v>158</v>
      </c>
      <c r="R292" s="1520">
        <v>1.7299999999999999E-2</v>
      </c>
      <c r="S292" s="1520" t="s">
        <v>158</v>
      </c>
      <c r="T292" s="1520" t="s">
        <v>158</v>
      </c>
      <c r="U292" s="1520">
        <v>1.6500000000000001E-2</v>
      </c>
      <c r="V292" s="1520" t="s">
        <v>158</v>
      </c>
      <c r="W292" s="1520" t="s">
        <v>158</v>
      </c>
      <c r="X292" s="1520">
        <v>1.6500000000000001E-2</v>
      </c>
      <c r="Y292" s="1520" t="s">
        <v>158</v>
      </c>
      <c r="Z292" s="1520" t="s">
        <v>158</v>
      </c>
      <c r="AA292" s="1520">
        <v>1.66E-2</v>
      </c>
      <c r="AB292" s="1520" t="s">
        <v>158</v>
      </c>
      <c r="AC292" s="1520" t="s">
        <v>158</v>
      </c>
      <c r="AD292" s="1520">
        <v>1.7100000000000001E-2</v>
      </c>
      <c r="AE292" s="1520" t="s">
        <v>158</v>
      </c>
      <c r="AF292" s="1520" t="s">
        <v>158</v>
      </c>
      <c r="AG292" s="1520">
        <v>1.7000000000000001E-2</v>
      </c>
      <c r="AH292" s="1520" t="s">
        <v>158</v>
      </c>
      <c r="AI292" s="1520" t="s">
        <v>158</v>
      </c>
      <c r="AJ292" s="1520">
        <v>1.7399999999999999E-2</v>
      </c>
      <c r="AK292" s="1520" t="s">
        <v>158</v>
      </c>
      <c r="AL292" s="1520" t="s">
        <v>158</v>
      </c>
      <c r="AM292" s="1520">
        <v>1.7399999999999999E-2</v>
      </c>
      <c r="AN292" s="1520" t="s">
        <v>158</v>
      </c>
      <c r="AO292" s="1520" t="s">
        <v>158</v>
      </c>
      <c r="AP292" s="1520">
        <v>1.77E-2</v>
      </c>
      <c r="AQ292" s="1520" t="s">
        <v>158</v>
      </c>
      <c r="AR292" s="1520" t="s">
        <v>158</v>
      </c>
      <c r="AS292" s="1520">
        <v>1.77E-2</v>
      </c>
      <c r="AT292" s="1520" t="s">
        <v>158</v>
      </c>
      <c r="AU292" s="1520" t="s">
        <v>158</v>
      </c>
      <c r="AV292" s="1520">
        <v>1.77E-2</v>
      </c>
      <c r="AW292" s="1520" t="s">
        <v>158</v>
      </c>
      <c r="AX292" s="1520" t="s">
        <v>158</v>
      </c>
      <c r="AY292" s="1520">
        <v>1.77E-2</v>
      </c>
      <c r="AZ292" s="1520" t="s">
        <v>158</v>
      </c>
      <c r="BA292" s="1520" t="s">
        <v>158</v>
      </c>
      <c r="BB292" s="1522">
        <v>1.78E-2</v>
      </c>
      <c r="BC292" s="1522" t="s">
        <v>158</v>
      </c>
      <c r="BD292" s="1522" t="s">
        <v>158</v>
      </c>
      <c r="BE292" s="1164"/>
      <c r="BF292" s="1164"/>
      <c r="BG292" s="1164"/>
    </row>
    <row r="293" spans="3:59" x14ac:dyDescent="0.25">
      <c r="C293" s="1165" t="s">
        <v>1343</v>
      </c>
      <c r="D293" s="1165" t="s">
        <v>1333</v>
      </c>
      <c r="E293" s="1167" t="str">
        <f t="shared" si="5"/>
        <v>OvinoSORIA</v>
      </c>
      <c r="F293" s="1520">
        <v>2.01E-2</v>
      </c>
      <c r="G293" s="1521" t="s">
        <v>158</v>
      </c>
      <c r="H293" s="1520" t="s">
        <v>158</v>
      </c>
      <c r="I293" s="1520">
        <v>2.0799999999999999E-2</v>
      </c>
      <c r="J293" s="1520" t="s">
        <v>158</v>
      </c>
      <c r="K293" s="1520" t="s">
        <v>158</v>
      </c>
      <c r="L293" s="1522">
        <v>1.9699999999999999E-2</v>
      </c>
      <c r="M293" s="1520" t="s">
        <v>158</v>
      </c>
      <c r="N293" s="1520" t="s">
        <v>158</v>
      </c>
      <c r="O293" s="1520">
        <v>1.89E-2</v>
      </c>
      <c r="P293" s="1520" t="s">
        <v>158</v>
      </c>
      <c r="Q293" s="1520" t="s">
        <v>158</v>
      </c>
      <c r="R293" s="1520">
        <v>1.9300000000000001E-2</v>
      </c>
      <c r="S293" s="1520" t="s">
        <v>158</v>
      </c>
      <c r="T293" s="1520" t="s">
        <v>158</v>
      </c>
      <c r="U293" s="1520">
        <v>1.9699999999999999E-2</v>
      </c>
      <c r="V293" s="1520" t="s">
        <v>158</v>
      </c>
      <c r="W293" s="1520" t="s">
        <v>158</v>
      </c>
      <c r="X293" s="1520">
        <v>1.9699999999999999E-2</v>
      </c>
      <c r="Y293" s="1520" t="s">
        <v>158</v>
      </c>
      <c r="Z293" s="1520" t="s">
        <v>158</v>
      </c>
      <c r="AA293" s="1520">
        <v>1.9699999999999999E-2</v>
      </c>
      <c r="AB293" s="1520" t="s">
        <v>158</v>
      </c>
      <c r="AC293" s="1520" t="s">
        <v>158</v>
      </c>
      <c r="AD293" s="1520">
        <v>1.9699999999999999E-2</v>
      </c>
      <c r="AE293" s="1520" t="s">
        <v>158</v>
      </c>
      <c r="AF293" s="1520" t="s">
        <v>158</v>
      </c>
      <c r="AG293" s="1520">
        <v>1.95E-2</v>
      </c>
      <c r="AH293" s="1520" t="s">
        <v>158</v>
      </c>
      <c r="AI293" s="1520" t="s">
        <v>158</v>
      </c>
      <c r="AJ293" s="1520">
        <v>1.9599999999999999E-2</v>
      </c>
      <c r="AK293" s="1520" t="s">
        <v>158</v>
      </c>
      <c r="AL293" s="1520" t="s">
        <v>158</v>
      </c>
      <c r="AM293" s="1520">
        <v>1.9599999999999999E-2</v>
      </c>
      <c r="AN293" s="1520" t="s">
        <v>158</v>
      </c>
      <c r="AO293" s="1520" t="s">
        <v>158</v>
      </c>
      <c r="AP293" s="1520">
        <v>1.9599999999999999E-2</v>
      </c>
      <c r="AQ293" s="1520" t="s">
        <v>158</v>
      </c>
      <c r="AR293" s="1520" t="s">
        <v>158</v>
      </c>
      <c r="AS293" s="1520">
        <v>1.9599999999999999E-2</v>
      </c>
      <c r="AT293" s="1520" t="s">
        <v>158</v>
      </c>
      <c r="AU293" s="1520" t="s">
        <v>158</v>
      </c>
      <c r="AV293" s="1520">
        <v>1.9699999999999999E-2</v>
      </c>
      <c r="AW293" s="1520" t="s">
        <v>158</v>
      </c>
      <c r="AX293" s="1520" t="s">
        <v>158</v>
      </c>
      <c r="AY293" s="1520">
        <v>1.95E-2</v>
      </c>
      <c r="AZ293" s="1520" t="s">
        <v>158</v>
      </c>
      <c r="BA293" s="1520" t="s">
        <v>158</v>
      </c>
      <c r="BB293" s="1522">
        <v>1.9599999999999999E-2</v>
      </c>
      <c r="BC293" s="1522" t="s">
        <v>158</v>
      </c>
      <c r="BD293" s="1522" t="s">
        <v>158</v>
      </c>
      <c r="BE293" s="1164"/>
      <c r="BF293" s="1164"/>
      <c r="BG293" s="1164"/>
    </row>
    <row r="294" spans="3:59" x14ac:dyDescent="0.25">
      <c r="C294" s="1165" t="s">
        <v>1343</v>
      </c>
      <c r="D294" s="1165" t="s">
        <v>1334</v>
      </c>
      <c r="E294" s="1167" t="str">
        <f t="shared" si="5"/>
        <v>OvinoTARRAGONA</v>
      </c>
      <c r="F294" s="1520">
        <v>1.9400000000000001E-2</v>
      </c>
      <c r="G294" s="1521" t="s">
        <v>158</v>
      </c>
      <c r="H294" s="1520" t="s">
        <v>158</v>
      </c>
      <c r="I294" s="1520">
        <v>1.8700000000000001E-2</v>
      </c>
      <c r="J294" s="1520" t="s">
        <v>158</v>
      </c>
      <c r="K294" s="1520" t="s">
        <v>158</v>
      </c>
      <c r="L294" s="1522">
        <v>1.9900000000000001E-2</v>
      </c>
      <c r="M294" s="1520" t="s">
        <v>158</v>
      </c>
      <c r="N294" s="1520" t="s">
        <v>158</v>
      </c>
      <c r="O294" s="1520">
        <v>1.8700000000000001E-2</v>
      </c>
      <c r="P294" s="1520" t="s">
        <v>158</v>
      </c>
      <c r="Q294" s="1520" t="s">
        <v>158</v>
      </c>
      <c r="R294" s="1520">
        <v>1.8700000000000001E-2</v>
      </c>
      <c r="S294" s="1520" t="s">
        <v>158</v>
      </c>
      <c r="T294" s="1520" t="s">
        <v>158</v>
      </c>
      <c r="U294" s="1520">
        <v>1.8599999999999998E-2</v>
      </c>
      <c r="V294" s="1520" t="s">
        <v>158</v>
      </c>
      <c r="W294" s="1520" t="s">
        <v>158</v>
      </c>
      <c r="X294" s="1520">
        <v>1.8700000000000001E-2</v>
      </c>
      <c r="Y294" s="1520" t="s">
        <v>158</v>
      </c>
      <c r="Z294" s="1520" t="s">
        <v>158</v>
      </c>
      <c r="AA294" s="1520">
        <v>1.8700000000000001E-2</v>
      </c>
      <c r="AB294" s="1520" t="s">
        <v>158</v>
      </c>
      <c r="AC294" s="1520" t="s">
        <v>158</v>
      </c>
      <c r="AD294" s="1520">
        <v>1.9199999999999998E-2</v>
      </c>
      <c r="AE294" s="1520" t="s">
        <v>158</v>
      </c>
      <c r="AF294" s="1520" t="s">
        <v>158</v>
      </c>
      <c r="AG294" s="1520">
        <v>1.9300000000000001E-2</v>
      </c>
      <c r="AH294" s="1520" t="s">
        <v>158</v>
      </c>
      <c r="AI294" s="1520" t="s">
        <v>158</v>
      </c>
      <c r="AJ294" s="1520">
        <v>1.9300000000000001E-2</v>
      </c>
      <c r="AK294" s="1520" t="s">
        <v>158</v>
      </c>
      <c r="AL294" s="1520" t="s">
        <v>158</v>
      </c>
      <c r="AM294" s="1520">
        <v>1.9300000000000001E-2</v>
      </c>
      <c r="AN294" s="1520" t="s">
        <v>158</v>
      </c>
      <c r="AO294" s="1520" t="s">
        <v>158</v>
      </c>
      <c r="AP294" s="1520">
        <v>1.9E-2</v>
      </c>
      <c r="AQ294" s="1520" t="s">
        <v>158</v>
      </c>
      <c r="AR294" s="1520" t="s">
        <v>158</v>
      </c>
      <c r="AS294" s="1520">
        <v>1.9099999999999999E-2</v>
      </c>
      <c r="AT294" s="1520" t="s">
        <v>158</v>
      </c>
      <c r="AU294" s="1520" t="s">
        <v>158</v>
      </c>
      <c r="AV294" s="1520">
        <v>1.9099999999999999E-2</v>
      </c>
      <c r="AW294" s="1520" t="s">
        <v>158</v>
      </c>
      <c r="AX294" s="1520" t="s">
        <v>158</v>
      </c>
      <c r="AY294" s="1520">
        <v>1.9300000000000001E-2</v>
      </c>
      <c r="AZ294" s="1520" t="s">
        <v>158</v>
      </c>
      <c r="BA294" s="1520" t="s">
        <v>158</v>
      </c>
      <c r="BB294" s="1522">
        <v>1.9300000000000001E-2</v>
      </c>
      <c r="BC294" s="1522" t="s">
        <v>158</v>
      </c>
      <c r="BD294" s="1522" t="s">
        <v>158</v>
      </c>
      <c r="BE294" s="1164"/>
      <c r="BF294" s="1164"/>
      <c r="BG294" s="1164"/>
    </row>
    <row r="295" spans="3:59" x14ac:dyDescent="0.25">
      <c r="C295" s="1165" t="s">
        <v>1343</v>
      </c>
      <c r="D295" s="1165" t="s">
        <v>1335</v>
      </c>
      <c r="E295" s="1167" t="str">
        <f t="shared" si="5"/>
        <v>OvinoTERUEL</v>
      </c>
      <c r="F295" s="1520">
        <v>1.9199999999999998E-2</v>
      </c>
      <c r="G295" s="1521" t="s">
        <v>158</v>
      </c>
      <c r="H295" s="1520" t="s">
        <v>158</v>
      </c>
      <c r="I295" s="1520">
        <v>1.8599999999999998E-2</v>
      </c>
      <c r="J295" s="1520" t="s">
        <v>158</v>
      </c>
      <c r="K295" s="1520" t="s">
        <v>158</v>
      </c>
      <c r="L295" s="1522">
        <v>1.8599999999999998E-2</v>
      </c>
      <c r="M295" s="1520" t="s">
        <v>158</v>
      </c>
      <c r="N295" s="1520" t="s">
        <v>158</v>
      </c>
      <c r="O295" s="1520">
        <v>1.9099999999999999E-2</v>
      </c>
      <c r="P295" s="1520" t="s">
        <v>158</v>
      </c>
      <c r="Q295" s="1520" t="s">
        <v>158</v>
      </c>
      <c r="R295" s="1520">
        <v>1.83E-2</v>
      </c>
      <c r="S295" s="1520" t="s">
        <v>158</v>
      </c>
      <c r="T295" s="1520" t="s">
        <v>158</v>
      </c>
      <c r="U295" s="1520">
        <v>1.8599999999999998E-2</v>
      </c>
      <c r="V295" s="1520" t="s">
        <v>158</v>
      </c>
      <c r="W295" s="1520" t="s">
        <v>158</v>
      </c>
      <c r="X295" s="1520">
        <v>1.8599999999999998E-2</v>
      </c>
      <c r="Y295" s="1520" t="s">
        <v>158</v>
      </c>
      <c r="Z295" s="1520" t="s">
        <v>158</v>
      </c>
      <c r="AA295" s="1520">
        <v>1.8499999999999999E-2</v>
      </c>
      <c r="AB295" s="1520" t="s">
        <v>158</v>
      </c>
      <c r="AC295" s="1520" t="s">
        <v>158</v>
      </c>
      <c r="AD295" s="1520">
        <v>1.8499999999999999E-2</v>
      </c>
      <c r="AE295" s="1520" t="s">
        <v>158</v>
      </c>
      <c r="AF295" s="1520" t="s">
        <v>158</v>
      </c>
      <c r="AG295" s="1520">
        <v>1.8499999999999999E-2</v>
      </c>
      <c r="AH295" s="1520" t="s">
        <v>158</v>
      </c>
      <c r="AI295" s="1520" t="s">
        <v>158</v>
      </c>
      <c r="AJ295" s="1520">
        <v>1.8599999999999998E-2</v>
      </c>
      <c r="AK295" s="1520" t="s">
        <v>158</v>
      </c>
      <c r="AL295" s="1520" t="s">
        <v>158</v>
      </c>
      <c r="AM295" s="1520">
        <v>1.8499999999999999E-2</v>
      </c>
      <c r="AN295" s="1520" t="s">
        <v>158</v>
      </c>
      <c r="AO295" s="1520" t="s">
        <v>158</v>
      </c>
      <c r="AP295" s="1520">
        <v>1.8499999999999999E-2</v>
      </c>
      <c r="AQ295" s="1520" t="s">
        <v>158</v>
      </c>
      <c r="AR295" s="1520" t="s">
        <v>158</v>
      </c>
      <c r="AS295" s="1520">
        <v>1.8499999999999999E-2</v>
      </c>
      <c r="AT295" s="1520" t="s">
        <v>158</v>
      </c>
      <c r="AU295" s="1520" t="s">
        <v>158</v>
      </c>
      <c r="AV295" s="1520">
        <v>1.8499999999999999E-2</v>
      </c>
      <c r="AW295" s="1520" t="s">
        <v>158</v>
      </c>
      <c r="AX295" s="1520" t="s">
        <v>158</v>
      </c>
      <c r="AY295" s="1520">
        <v>1.8499999999999999E-2</v>
      </c>
      <c r="AZ295" s="1520" t="s">
        <v>158</v>
      </c>
      <c r="BA295" s="1520" t="s">
        <v>158</v>
      </c>
      <c r="BB295" s="1522">
        <v>1.8499999999999999E-2</v>
      </c>
      <c r="BC295" s="1522" t="s">
        <v>158</v>
      </c>
      <c r="BD295" s="1522" t="s">
        <v>158</v>
      </c>
      <c r="BE295" s="1164"/>
      <c r="BF295" s="1164"/>
      <c r="BG295" s="1164"/>
    </row>
    <row r="296" spans="3:59" x14ac:dyDescent="0.25">
      <c r="C296" s="1165" t="s">
        <v>1343</v>
      </c>
      <c r="D296" s="1165" t="s">
        <v>1336</v>
      </c>
      <c r="E296" s="1167" t="str">
        <f t="shared" si="5"/>
        <v>OvinoTOLEDO</v>
      </c>
      <c r="F296" s="1520">
        <v>2.1399999999999999E-2</v>
      </c>
      <c r="G296" s="1521" t="s">
        <v>158</v>
      </c>
      <c r="H296" s="1520" t="s">
        <v>158</v>
      </c>
      <c r="I296" s="1520">
        <v>2.12E-2</v>
      </c>
      <c r="J296" s="1520" t="s">
        <v>158</v>
      </c>
      <c r="K296" s="1520" t="s">
        <v>158</v>
      </c>
      <c r="L296" s="1522">
        <v>2.1000000000000001E-2</v>
      </c>
      <c r="M296" s="1520" t="s">
        <v>158</v>
      </c>
      <c r="N296" s="1520" t="s">
        <v>158</v>
      </c>
      <c r="O296" s="1520">
        <v>2.1299999999999999E-2</v>
      </c>
      <c r="P296" s="1520" t="s">
        <v>158</v>
      </c>
      <c r="Q296" s="1520" t="s">
        <v>158</v>
      </c>
      <c r="R296" s="1520">
        <v>2.0400000000000001E-2</v>
      </c>
      <c r="S296" s="1520" t="s">
        <v>158</v>
      </c>
      <c r="T296" s="1520" t="s">
        <v>158</v>
      </c>
      <c r="U296" s="1520">
        <v>2.0500000000000001E-2</v>
      </c>
      <c r="V296" s="1520" t="s">
        <v>158</v>
      </c>
      <c r="W296" s="1520" t="s">
        <v>158</v>
      </c>
      <c r="X296" s="1520">
        <v>2.0400000000000001E-2</v>
      </c>
      <c r="Y296" s="1520" t="s">
        <v>158</v>
      </c>
      <c r="Z296" s="1520" t="s">
        <v>158</v>
      </c>
      <c r="AA296" s="1520">
        <v>2.0400000000000001E-2</v>
      </c>
      <c r="AB296" s="1520" t="s">
        <v>158</v>
      </c>
      <c r="AC296" s="1520" t="s">
        <v>158</v>
      </c>
      <c r="AD296" s="1520">
        <v>2.0400000000000001E-2</v>
      </c>
      <c r="AE296" s="1520" t="s">
        <v>158</v>
      </c>
      <c r="AF296" s="1520" t="s">
        <v>158</v>
      </c>
      <c r="AG296" s="1520">
        <v>2.0400000000000001E-2</v>
      </c>
      <c r="AH296" s="1520" t="s">
        <v>158</v>
      </c>
      <c r="AI296" s="1520" t="s">
        <v>158</v>
      </c>
      <c r="AJ296" s="1520">
        <v>2.0400000000000001E-2</v>
      </c>
      <c r="AK296" s="1520" t="s">
        <v>158</v>
      </c>
      <c r="AL296" s="1520" t="s">
        <v>158</v>
      </c>
      <c r="AM296" s="1520">
        <v>2.0500000000000001E-2</v>
      </c>
      <c r="AN296" s="1520" t="s">
        <v>158</v>
      </c>
      <c r="AO296" s="1520" t="s">
        <v>158</v>
      </c>
      <c r="AP296" s="1520">
        <v>2.0400000000000001E-2</v>
      </c>
      <c r="AQ296" s="1520" t="s">
        <v>158</v>
      </c>
      <c r="AR296" s="1520" t="s">
        <v>158</v>
      </c>
      <c r="AS296" s="1520">
        <v>2.0500000000000001E-2</v>
      </c>
      <c r="AT296" s="1520" t="s">
        <v>158</v>
      </c>
      <c r="AU296" s="1520" t="s">
        <v>158</v>
      </c>
      <c r="AV296" s="1520">
        <v>2.0500000000000001E-2</v>
      </c>
      <c r="AW296" s="1520" t="s">
        <v>158</v>
      </c>
      <c r="AX296" s="1520" t="s">
        <v>158</v>
      </c>
      <c r="AY296" s="1520">
        <v>2.0500000000000001E-2</v>
      </c>
      <c r="AZ296" s="1520" t="s">
        <v>158</v>
      </c>
      <c r="BA296" s="1520" t="s">
        <v>158</v>
      </c>
      <c r="BB296" s="1522">
        <v>2.0500000000000001E-2</v>
      </c>
      <c r="BC296" s="1522" t="s">
        <v>158</v>
      </c>
      <c r="BD296" s="1522" t="s">
        <v>158</v>
      </c>
      <c r="BE296" s="1164"/>
      <c r="BF296" s="1164"/>
      <c r="BG296" s="1164"/>
    </row>
    <row r="297" spans="3:59" x14ac:dyDescent="0.25">
      <c r="C297" s="1165" t="s">
        <v>1343</v>
      </c>
      <c r="D297" s="1165" t="s">
        <v>2079</v>
      </c>
      <c r="E297" s="1167" t="str">
        <f t="shared" si="5"/>
        <v>OvinoVALENCIA/VALÉNCIA</v>
      </c>
      <c r="F297" s="1520">
        <v>1.9900000000000001E-2</v>
      </c>
      <c r="G297" s="1521" t="s">
        <v>158</v>
      </c>
      <c r="H297" s="1520" t="s">
        <v>158</v>
      </c>
      <c r="I297" s="1520">
        <v>1.9E-2</v>
      </c>
      <c r="J297" s="1520" t="s">
        <v>158</v>
      </c>
      <c r="K297" s="1520" t="s">
        <v>158</v>
      </c>
      <c r="L297" s="1522">
        <v>1.9599999999999999E-2</v>
      </c>
      <c r="M297" s="1520" t="s">
        <v>158</v>
      </c>
      <c r="N297" s="1520" t="s">
        <v>158</v>
      </c>
      <c r="O297" s="1520">
        <v>1.7999999999999999E-2</v>
      </c>
      <c r="P297" s="1520" t="s">
        <v>158</v>
      </c>
      <c r="Q297" s="1520" t="s">
        <v>158</v>
      </c>
      <c r="R297" s="1520">
        <v>1.8100000000000002E-2</v>
      </c>
      <c r="S297" s="1520" t="s">
        <v>158</v>
      </c>
      <c r="T297" s="1520" t="s">
        <v>158</v>
      </c>
      <c r="U297" s="1520">
        <v>1.8599999999999998E-2</v>
      </c>
      <c r="V297" s="1520" t="s">
        <v>158</v>
      </c>
      <c r="W297" s="1520" t="s">
        <v>158</v>
      </c>
      <c r="X297" s="1520">
        <v>1.8599999999999998E-2</v>
      </c>
      <c r="Y297" s="1520" t="s">
        <v>158</v>
      </c>
      <c r="Z297" s="1520" t="s">
        <v>158</v>
      </c>
      <c r="AA297" s="1520">
        <v>1.8599999999999998E-2</v>
      </c>
      <c r="AB297" s="1520" t="s">
        <v>158</v>
      </c>
      <c r="AC297" s="1520" t="s">
        <v>158</v>
      </c>
      <c r="AD297" s="1520">
        <v>1.8599999999999998E-2</v>
      </c>
      <c r="AE297" s="1520" t="s">
        <v>158</v>
      </c>
      <c r="AF297" s="1520" t="s">
        <v>158</v>
      </c>
      <c r="AG297" s="1520">
        <v>1.95E-2</v>
      </c>
      <c r="AH297" s="1520" t="s">
        <v>158</v>
      </c>
      <c r="AI297" s="1520" t="s">
        <v>158</v>
      </c>
      <c r="AJ297" s="1520">
        <v>1.9400000000000001E-2</v>
      </c>
      <c r="AK297" s="1520" t="s">
        <v>158</v>
      </c>
      <c r="AL297" s="1520" t="s">
        <v>158</v>
      </c>
      <c r="AM297" s="1520">
        <v>1.95E-2</v>
      </c>
      <c r="AN297" s="1520" t="s">
        <v>158</v>
      </c>
      <c r="AO297" s="1520" t="s">
        <v>158</v>
      </c>
      <c r="AP297" s="1520">
        <v>1.9599999999999999E-2</v>
      </c>
      <c r="AQ297" s="1520" t="s">
        <v>158</v>
      </c>
      <c r="AR297" s="1520" t="s">
        <v>158</v>
      </c>
      <c r="AS297" s="1520">
        <v>1.9900000000000001E-2</v>
      </c>
      <c r="AT297" s="1520" t="s">
        <v>158</v>
      </c>
      <c r="AU297" s="1520" t="s">
        <v>158</v>
      </c>
      <c r="AV297" s="1520">
        <v>1.9900000000000001E-2</v>
      </c>
      <c r="AW297" s="1520" t="s">
        <v>158</v>
      </c>
      <c r="AX297" s="1520" t="s">
        <v>158</v>
      </c>
      <c r="AY297" s="1520">
        <v>0.02</v>
      </c>
      <c r="AZ297" s="1520" t="s">
        <v>158</v>
      </c>
      <c r="BA297" s="1520" t="s">
        <v>158</v>
      </c>
      <c r="BB297" s="1522">
        <v>0.02</v>
      </c>
      <c r="BC297" s="1522" t="s">
        <v>158</v>
      </c>
      <c r="BD297" s="1522" t="s">
        <v>158</v>
      </c>
      <c r="BE297" s="1164"/>
      <c r="BF297" s="1164"/>
      <c r="BG297" s="1164"/>
    </row>
    <row r="298" spans="3:59" x14ac:dyDescent="0.25">
      <c r="C298" s="1165" t="s">
        <v>1343</v>
      </c>
      <c r="D298" s="1165" t="s">
        <v>1337</v>
      </c>
      <c r="E298" s="1167" t="str">
        <f t="shared" si="5"/>
        <v>OvinoVALLADOLID</v>
      </c>
      <c r="F298" s="1520">
        <v>2.01E-2</v>
      </c>
      <c r="G298" s="1521" t="s">
        <v>158</v>
      </c>
      <c r="H298" s="1520" t="s">
        <v>158</v>
      </c>
      <c r="I298" s="1520">
        <v>2.01E-2</v>
      </c>
      <c r="J298" s="1520" t="s">
        <v>158</v>
      </c>
      <c r="K298" s="1520" t="s">
        <v>158</v>
      </c>
      <c r="L298" s="1522">
        <v>2.0199999999999999E-2</v>
      </c>
      <c r="M298" s="1520" t="s">
        <v>158</v>
      </c>
      <c r="N298" s="1520" t="s">
        <v>158</v>
      </c>
      <c r="O298" s="1520">
        <v>2.0299999999999999E-2</v>
      </c>
      <c r="P298" s="1520" t="s">
        <v>158</v>
      </c>
      <c r="Q298" s="1520" t="s">
        <v>158</v>
      </c>
      <c r="R298" s="1520">
        <v>1.8800000000000001E-2</v>
      </c>
      <c r="S298" s="1520" t="s">
        <v>158</v>
      </c>
      <c r="T298" s="1520" t="s">
        <v>158</v>
      </c>
      <c r="U298" s="1520">
        <v>1.8800000000000001E-2</v>
      </c>
      <c r="V298" s="1520" t="s">
        <v>158</v>
      </c>
      <c r="W298" s="1520" t="s">
        <v>158</v>
      </c>
      <c r="X298" s="1520">
        <v>1.9E-2</v>
      </c>
      <c r="Y298" s="1520" t="s">
        <v>158</v>
      </c>
      <c r="Z298" s="1520" t="s">
        <v>158</v>
      </c>
      <c r="AA298" s="1520">
        <v>1.89E-2</v>
      </c>
      <c r="AB298" s="1520" t="s">
        <v>158</v>
      </c>
      <c r="AC298" s="1520" t="s">
        <v>158</v>
      </c>
      <c r="AD298" s="1520">
        <v>1.9099999999999999E-2</v>
      </c>
      <c r="AE298" s="1520" t="s">
        <v>158</v>
      </c>
      <c r="AF298" s="1520" t="s">
        <v>158</v>
      </c>
      <c r="AG298" s="1520">
        <v>1.9E-2</v>
      </c>
      <c r="AH298" s="1520" t="s">
        <v>158</v>
      </c>
      <c r="AI298" s="1520" t="s">
        <v>158</v>
      </c>
      <c r="AJ298" s="1520">
        <v>1.9099999999999999E-2</v>
      </c>
      <c r="AK298" s="1520" t="s">
        <v>158</v>
      </c>
      <c r="AL298" s="1520" t="s">
        <v>158</v>
      </c>
      <c r="AM298" s="1520">
        <v>1.9099999999999999E-2</v>
      </c>
      <c r="AN298" s="1520" t="s">
        <v>158</v>
      </c>
      <c r="AO298" s="1520" t="s">
        <v>158</v>
      </c>
      <c r="AP298" s="1520">
        <v>1.9099999999999999E-2</v>
      </c>
      <c r="AQ298" s="1520" t="s">
        <v>158</v>
      </c>
      <c r="AR298" s="1520" t="s">
        <v>158</v>
      </c>
      <c r="AS298" s="1520">
        <v>1.9099999999999999E-2</v>
      </c>
      <c r="AT298" s="1520" t="s">
        <v>158</v>
      </c>
      <c r="AU298" s="1520" t="s">
        <v>158</v>
      </c>
      <c r="AV298" s="1520">
        <v>1.9E-2</v>
      </c>
      <c r="AW298" s="1520" t="s">
        <v>158</v>
      </c>
      <c r="AX298" s="1520" t="s">
        <v>158</v>
      </c>
      <c r="AY298" s="1520">
        <v>1.9099999999999999E-2</v>
      </c>
      <c r="AZ298" s="1520" t="s">
        <v>158</v>
      </c>
      <c r="BA298" s="1520" t="s">
        <v>158</v>
      </c>
      <c r="BB298" s="1522">
        <v>1.9099999999999999E-2</v>
      </c>
      <c r="BC298" s="1522" t="s">
        <v>158</v>
      </c>
      <c r="BD298" s="1522" t="s">
        <v>158</v>
      </c>
      <c r="BE298" s="1164"/>
      <c r="BF298" s="1164"/>
      <c r="BG298" s="1164"/>
    </row>
    <row r="299" spans="3:59" x14ac:dyDescent="0.25">
      <c r="C299" s="1165" t="s">
        <v>1343</v>
      </c>
      <c r="D299" s="1165" t="s">
        <v>1338</v>
      </c>
      <c r="E299" s="1167" t="str">
        <f t="shared" si="5"/>
        <v>OvinoZAMORA</v>
      </c>
      <c r="F299" s="1520">
        <v>0.02</v>
      </c>
      <c r="G299" s="1521" t="s">
        <v>158</v>
      </c>
      <c r="H299" s="1520" t="s">
        <v>158</v>
      </c>
      <c r="I299" s="1520">
        <v>2.0299999999999999E-2</v>
      </c>
      <c r="J299" s="1520" t="s">
        <v>158</v>
      </c>
      <c r="K299" s="1520" t="s">
        <v>158</v>
      </c>
      <c r="L299" s="1522">
        <v>2.0199999999999999E-2</v>
      </c>
      <c r="M299" s="1520" t="s">
        <v>158</v>
      </c>
      <c r="N299" s="1520" t="s">
        <v>158</v>
      </c>
      <c r="O299" s="1520">
        <v>2.0199999999999999E-2</v>
      </c>
      <c r="P299" s="1520" t="s">
        <v>158</v>
      </c>
      <c r="Q299" s="1520" t="s">
        <v>158</v>
      </c>
      <c r="R299" s="1520">
        <v>1.89E-2</v>
      </c>
      <c r="S299" s="1520" t="s">
        <v>158</v>
      </c>
      <c r="T299" s="1520" t="s">
        <v>158</v>
      </c>
      <c r="U299" s="1520">
        <v>1.89E-2</v>
      </c>
      <c r="V299" s="1520" t="s">
        <v>158</v>
      </c>
      <c r="W299" s="1520" t="s">
        <v>158</v>
      </c>
      <c r="X299" s="1520">
        <v>1.9E-2</v>
      </c>
      <c r="Y299" s="1520" t="s">
        <v>158</v>
      </c>
      <c r="Z299" s="1520" t="s">
        <v>158</v>
      </c>
      <c r="AA299" s="1520">
        <v>1.9E-2</v>
      </c>
      <c r="AB299" s="1520" t="s">
        <v>158</v>
      </c>
      <c r="AC299" s="1520" t="s">
        <v>158</v>
      </c>
      <c r="AD299" s="1520">
        <v>1.9099999999999999E-2</v>
      </c>
      <c r="AE299" s="1520" t="s">
        <v>158</v>
      </c>
      <c r="AF299" s="1520" t="s">
        <v>158</v>
      </c>
      <c r="AG299" s="1520">
        <v>1.9E-2</v>
      </c>
      <c r="AH299" s="1520" t="s">
        <v>158</v>
      </c>
      <c r="AI299" s="1520" t="s">
        <v>158</v>
      </c>
      <c r="AJ299" s="1520">
        <v>1.9099999999999999E-2</v>
      </c>
      <c r="AK299" s="1520" t="s">
        <v>158</v>
      </c>
      <c r="AL299" s="1520" t="s">
        <v>158</v>
      </c>
      <c r="AM299" s="1520">
        <v>1.9099999999999999E-2</v>
      </c>
      <c r="AN299" s="1520" t="s">
        <v>158</v>
      </c>
      <c r="AO299" s="1520" t="s">
        <v>158</v>
      </c>
      <c r="AP299" s="1520">
        <v>1.9099999999999999E-2</v>
      </c>
      <c r="AQ299" s="1520" t="s">
        <v>158</v>
      </c>
      <c r="AR299" s="1520" t="s">
        <v>158</v>
      </c>
      <c r="AS299" s="1520">
        <v>1.9E-2</v>
      </c>
      <c r="AT299" s="1520" t="s">
        <v>158</v>
      </c>
      <c r="AU299" s="1520" t="s">
        <v>158</v>
      </c>
      <c r="AV299" s="1520">
        <v>1.9099999999999999E-2</v>
      </c>
      <c r="AW299" s="1520" t="s">
        <v>158</v>
      </c>
      <c r="AX299" s="1520" t="s">
        <v>158</v>
      </c>
      <c r="AY299" s="1520">
        <v>1.9099999999999999E-2</v>
      </c>
      <c r="AZ299" s="1520" t="s">
        <v>158</v>
      </c>
      <c r="BA299" s="1520" t="s">
        <v>158</v>
      </c>
      <c r="BB299" s="1522">
        <v>1.9099999999999999E-2</v>
      </c>
      <c r="BC299" s="1522" t="s">
        <v>158</v>
      </c>
      <c r="BD299" s="1522" t="s">
        <v>158</v>
      </c>
      <c r="BE299" s="1164"/>
      <c r="BF299" s="1164"/>
      <c r="BG299" s="1164"/>
    </row>
    <row r="300" spans="3:59" x14ac:dyDescent="0.25">
      <c r="C300" s="1165" t="s">
        <v>1343</v>
      </c>
      <c r="D300" s="1165" t="s">
        <v>1339</v>
      </c>
      <c r="E300" s="1167" t="str">
        <f t="shared" si="5"/>
        <v>OvinoZARAGOZA</v>
      </c>
      <c r="F300" s="1520">
        <v>1.8599999999999998E-2</v>
      </c>
      <c r="G300" s="1521" t="s">
        <v>158</v>
      </c>
      <c r="H300" s="1520" t="s">
        <v>158</v>
      </c>
      <c r="I300" s="1520">
        <v>1.8700000000000001E-2</v>
      </c>
      <c r="J300" s="1520" t="s">
        <v>158</v>
      </c>
      <c r="K300" s="1520" t="s">
        <v>158</v>
      </c>
      <c r="L300" s="1522">
        <v>1.9400000000000001E-2</v>
      </c>
      <c r="M300" s="1520" t="s">
        <v>158</v>
      </c>
      <c r="N300" s="1520" t="s">
        <v>158</v>
      </c>
      <c r="O300" s="1520">
        <v>1.9099999999999999E-2</v>
      </c>
      <c r="P300" s="1520" t="s">
        <v>158</v>
      </c>
      <c r="Q300" s="1520" t="s">
        <v>158</v>
      </c>
      <c r="R300" s="1520">
        <v>1.8700000000000001E-2</v>
      </c>
      <c r="S300" s="1520" t="s">
        <v>158</v>
      </c>
      <c r="T300" s="1520" t="s">
        <v>158</v>
      </c>
      <c r="U300" s="1520">
        <v>1.84E-2</v>
      </c>
      <c r="V300" s="1520" t="s">
        <v>158</v>
      </c>
      <c r="W300" s="1520" t="s">
        <v>158</v>
      </c>
      <c r="X300" s="1520">
        <v>1.83E-2</v>
      </c>
      <c r="Y300" s="1520" t="s">
        <v>158</v>
      </c>
      <c r="Z300" s="1520" t="s">
        <v>158</v>
      </c>
      <c r="AA300" s="1520">
        <v>1.83E-2</v>
      </c>
      <c r="AB300" s="1520" t="s">
        <v>158</v>
      </c>
      <c r="AC300" s="1520" t="s">
        <v>158</v>
      </c>
      <c r="AD300" s="1520">
        <v>1.84E-2</v>
      </c>
      <c r="AE300" s="1520" t="s">
        <v>158</v>
      </c>
      <c r="AF300" s="1520" t="s">
        <v>158</v>
      </c>
      <c r="AG300" s="1520">
        <v>1.84E-2</v>
      </c>
      <c r="AH300" s="1520" t="s">
        <v>158</v>
      </c>
      <c r="AI300" s="1520" t="s">
        <v>158</v>
      </c>
      <c r="AJ300" s="1520">
        <v>1.8499999999999999E-2</v>
      </c>
      <c r="AK300" s="1520" t="s">
        <v>158</v>
      </c>
      <c r="AL300" s="1520" t="s">
        <v>158</v>
      </c>
      <c r="AM300" s="1520">
        <v>1.8599999999999998E-2</v>
      </c>
      <c r="AN300" s="1520" t="s">
        <v>158</v>
      </c>
      <c r="AO300" s="1520" t="s">
        <v>158</v>
      </c>
      <c r="AP300" s="1520">
        <v>1.8599999999999998E-2</v>
      </c>
      <c r="AQ300" s="1520" t="s">
        <v>158</v>
      </c>
      <c r="AR300" s="1520" t="s">
        <v>158</v>
      </c>
      <c r="AS300" s="1520">
        <v>1.8599999999999998E-2</v>
      </c>
      <c r="AT300" s="1520" t="s">
        <v>158</v>
      </c>
      <c r="AU300" s="1520" t="s">
        <v>158</v>
      </c>
      <c r="AV300" s="1520">
        <v>1.8599999999999998E-2</v>
      </c>
      <c r="AW300" s="1520" t="s">
        <v>158</v>
      </c>
      <c r="AX300" s="1520" t="s">
        <v>158</v>
      </c>
      <c r="AY300" s="1520">
        <v>1.8599999999999998E-2</v>
      </c>
      <c r="AZ300" s="1520" t="s">
        <v>158</v>
      </c>
      <c r="BA300" s="1520" t="s">
        <v>158</v>
      </c>
      <c r="BB300" s="1522">
        <v>1.8700000000000001E-2</v>
      </c>
      <c r="BC300" s="1522" t="s">
        <v>158</v>
      </c>
      <c r="BD300" s="1522" t="s">
        <v>158</v>
      </c>
      <c r="BE300" s="1164"/>
      <c r="BF300" s="1164"/>
      <c r="BG300" s="1164"/>
    </row>
    <row r="301" spans="3:59" x14ac:dyDescent="0.25">
      <c r="C301" s="1165" t="s">
        <v>1343</v>
      </c>
      <c r="D301" s="1165" t="s">
        <v>1340</v>
      </c>
      <c r="E301" s="1167" t="str">
        <f t="shared" si="5"/>
        <v>OvinoCEUTA Y MELILLA</v>
      </c>
      <c r="F301" s="1520">
        <v>2.0400000000000001E-2</v>
      </c>
      <c r="G301" s="1521" t="s">
        <v>158</v>
      </c>
      <c r="H301" s="1520" t="s">
        <v>158</v>
      </c>
      <c r="I301" s="1520">
        <v>2.0199999999999999E-2</v>
      </c>
      <c r="J301" s="1520" t="s">
        <v>158</v>
      </c>
      <c r="K301" s="1520" t="s">
        <v>158</v>
      </c>
      <c r="L301" s="1522">
        <v>2.0299999999999999E-2</v>
      </c>
      <c r="M301" s="1520" t="s">
        <v>158</v>
      </c>
      <c r="N301" s="1520" t="s">
        <v>158</v>
      </c>
      <c r="O301" s="1520">
        <v>2.0400000000000001E-2</v>
      </c>
      <c r="P301" s="1520" t="s">
        <v>158</v>
      </c>
      <c r="Q301" s="1520" t="s">
        <v>158</v>
      </c>
      <c r="R301" s="1520">
        <v>1.9400000000000001E-2</v>
      </c>
      <c r="S301" s="1520" t="s">
        <v>158</v>
      </c>
      <c r="T301" s="1520" t="s">
        <v>158</v>
      </c>
      <c r="U301" s="1520">
        <v>1.9300000000000001E-2</v>
      </c>
      <c r="V301" s="1520" t="s">
        <v>158</v>
      </c>
      <c r="W301" s="1520" t="s">
        <v>158</v>
      </c>
      <c r="X301" s="1520">
        <v>1.9400000000000001E-2</v>
      </c>
      <c r="Y301" s="1520" t="s">
        <v>158</v>
      </c>
      <c r="Z301" s="1520" t="s">
        <v>158</v>
      </c>
      <c r="AA301" s="1520">
        <v>1.9400000000000001E-2</v>
      </c>
      <c r="AB301" s="1520" t="s">
        <v>158</v>
      </c>
      <c r="AC301" s="1520" t="s">
        <v>158</v>
      </c>
      <c r="AD301" s="1520">
        <v>1.95E-2</v>
      </c>
      <c r="AE301" s="1520" t="s">
        <v>158</v>
      </c>
      <c r="AF301" s="1520" t="s">
        <v>158</v>
      </c>
      <c r="AG301" s="1520">
        <v>1.9400000000000001E-2</v>
      </c>
      <c r="AH301" s="1520" t="s">
        <v>158</v>
      </c>
      <c r="AI301" s="1520" t="s">
        <v>158</v>
      </c>
      <c r="AJ301" s="1520">
        <v>1.9400000000000001E-2</v>
      </c>
      <c r="AK301" s="1520" t="s">
        <v>158</v>
      </c>
      <c r="AL301" s="1520" t="s">
        <v>158</v>
      </c>
      <c r="AM301" s="1520">
        <v>1.9400000000000001E-2</v>
      </c>
      <c r="AN301" s="1520" t="s">
        <v>158</v>
      </c>
      <c r="AO301" s="1520" t="s">
        <v>158</v>
      </c>
      <c r="AP301" s="1520">
        <v>1.9400000000000001E-2</v>
      </c>
      <c r="AQ301" s="1520" t="s">
        <v>158</v>
      </c>
      <c r="AR301" s="1520" t="s">
        <v>158</v>
      </c>
      <c r="AS301" s="1520">
        <v>1.9400000000000001E-2</v>
      </c>
      <c r="AT301" s="1520" t="s">
        <v>158</v>
      </c>
      <c r="AU301" s="1520" t="s">
        <v>158</v>
      </c>
      <c r="AV301" s="1520">
        <v>1.9400000000000001E-2</v>
      </c>
      <c r="AW301" s="1520" t="s">
        <v>158</v>
      </c>
      <c r="AX301" s="1520" t="s">
        <v>158</v>
      </c>
      <c r="AY301" s="1520">
        <v>1.9400000000000001E-2</v>
      </c>
      <c r="AZ301" s="1520" t="s">
        <v>158</v>
      </c>
      <c r="BA301" s="1520" t="s">
        <v>158</v>
      </c>
      <c r="BB301" s="1522">
        <v>1.9400000000000001E-2</v>
      </c>
      <c r="BC301" s="1522" t="s">
        <v>158</v>
      </c>
      <c r="BD301" s="1522" t="s">
        <v>158</v>
      </c>
      <c r="BE301" s="1164"/>
      <c r="BF301" s="1164"/>
      <c r="BG301" s="1164"/>
    </row>
    <row r="302" spans="3:59" x14ac:dyDescent="0.25">
      <c r="C302" s="1165" t="s">
        <v>1344</v>
      </c>
      <c r="D302" s="1165" t="s">
        <v>1291</v>
      </c>
      <c r="E302" s="1167" t="str">
        <f t="shared" si="5"/>
        <v>PorcinoALBACETE</v>
      </c>
      <c r="F302" s="1520">
        <v>1.01E-2</v>
      </c>
      <c r="G302" s="1521">
        <v>3.8999999999999998E-3</v>
      </c>
      <c r="H302" s="1520">
        <v>2.0999999999999999E-3</v>
      </c>
      <c r="I302" s="1520">
        <v>1.0200000000000001E-2</v>
      </c>
      <c r="J302" s="1520">
        <v>4.0000000000000001E-3</v>
      </c>
      <c r="K302" s="1520">
        <v>2.0999999999999999E-3</v>
      </c>
      <c r="L302" s="1522">
        <v>1.01E-2</v>
      </c>
      <c r="M302" s="1520">
        <v>3.8999999999999998E-3</v>
      </c>
      <c r="N302" s="1520">
        <v>2.0999999999999999E-3</v>
      </c>
      <c r="O302" s="1520">
        <v>9.9000000000000008E-3</v>
      </c>
      <c r="P302" s="1520">
        <v>3.8999999999999998E-3</v>
      </c>
      <c r="Q302" s="1520">
        <v>2.0999999999999999E-3</v>
      </c>
      <c r="R302" s="1520">
        <v>9.7999999999999997E-3</v>
      </c>
      <c r="S302" s="1520">
        <v>3.8E-3</v>
      </c>
      <c r="T302" s="1520">
        <v>2.0999999999999999E-3</v>
      </c>
      <c r="U302" s="1520">
        <v>9.9000000000000008E-3</v>
      </c>
      <c r="V302" s="1520">
        <v>3.8999999999999998E-3</v>
      </c>
      <c r="W302" s="1520">
        <v>2.0999999999999999E-3</v>
      </c>
      <c r="X302" s="1520">
        <v>9.9000000000000008E-3</v>
      </c>
      <c r="Y302" s="1520">
        <v>3.8E-3</v>
      </c>
      <c r="Z302" s="1520">
        <v>2.0999999999999999E-3</v>
      </c>
      <c r="AA302" s="1520">
        <v>9.7999999999999997E-3</v>
      </c>
      <c r="AB302" s="1520">
        <v>3.8E-3</v>
      </c>
      <c r="AC302" s="1520">
        <v>2E-3</v>
      </c>
      <c r="AD302" s="1520">
        <v>9.7999999999999997E-3</v>
      </c>
      <c r="AE302" s="1520">
        <v>3.8E-3</v>
      </c>
      <c r="AF302" s="1520">
        <v>2.0999999999999999E-3</v>
      </c>
      <c r="AG302" s="1520">
        <v>9.7999999999999997E-3</v>
      </c>
      <c r="AH302" s="1520">
        <v>3.8E-3</v>
      </c>
      <c r="AI302" s="1520">
        <v>2E-3</v>
      </c>
      <c r="AJ302" s="1520">
        <v>9.7000000000000003E-3</v>
      </c>
      <c r="AK302" s="1520">
        <v>3.8E-3</v>
      </c>
      <c r="AL302" s="1520">
        <v>2E-3</v>
      </c>
      <c r="AM302" s="1520">
        <v>9.4999999999999998E-3</v>
      </c>
      <c r="AN302" s="1520">
        <v>3.7000000000000002E-3</v>
      </c>
      <c r="AO302" s="1520">
        <v>2E-3</v>
      </c>
      <c r="AP302" s="1520">
        <v>9.4000000000000004E-3</v>
      </c>
      <c r="AQ302" s="1520">
        <v>3.7000000000000002E-3</v>
      </c>
      <c r="AR302" s="1520">
        <v>2E-3</v>
      </c>
      <c r="AS302" s="1520">
        <v>9.1000000000000004E-3</v>
      </c>
      <c r="AT302" s="1520">
        <v>3.5000000000000001E-3</v>
      </c>
      <c r="AU302" s="1520">
        <v>1.9E-3</v>
      </c>
      <c r="AV302" s="1520">
        <v>8.8000000000000005E-3</v>
      </c>
      <c r="AW302" s="1520">
        <v>3.3999999999999998E-3</v>
      </c>
      <c r="AX302" s="1520">
        <v>1.8E-3</v>
      </c>
      <c r="AY302" s="1520">
        <v>8.5000000000000006E-3</v>
      </c>
      <c r="AZ302" s="1520">
        <v>3.3E-3</v>
      </c>
      <c r="BA302" s="1520">
        <v>1.8E-3</v>
      </c>
      <c r="BB302" s="1522">
        <v>8.3999999999999995E-3</v>
      </c>
      <c r="BC302" s="1522">
        <v>3.3E-3</v>
      </c>
      <c r="BD302" s="1522">
        <v>1.8E-3</v>
      </c>
      <c r="BE302" s="1164"/>
      <c r="BF302" s="1164"/>
      <c r="BG302" s="1164"/>
    </row>
    <row r="303" spans="3:59" x14ac:dyDescent="0.25">
      <c r="C303" s="1165" t="s">
        <v>1344</v>
      </c>
      <c r="D303" s="1165" t="s">
        <v>1292</v>
      </c>
      <c r="E303" s="1167" t="str">
        <f t="shared" si="5"/>
        <v>PorcinoALICANTE/ALACANT</v>
      </c>
      <c r="F303" s="1520">
        <v>1.01E-2</v>
      </c>
      <c r="G303" s="1521">
        <v>3.8999999999999998E-3</v>
      </c>
      <c r="H303" s="1520">
        <v>2.0999999999999999E-3</v>
      </c>
      <c r="I303" s="1520">
        <v>1.0200000000000001E-2</v>
      </c>
      <c r="J303" s="1520">
        <v>4.0000000000000001E-3</v>
      </c>
      <c r="K303" s="1520">
        <v>2.0999999999999999E-3</v>
      </c>
      <c r="L303" s="1522">
        <v>1.0200000000000001E-2</v>
      </c>
      <c r="M303" s="1520">
        <v>4.0000000000000001E-3</v>
      </c>
      <c r="N303" s="1520">
        <v>2.0999999999999999E-3</v>
      </c>
      <c r="O303" s="1520">
        <v>1.01E-2</v>
      </c>
      <c r="P303" s="1520">
        <v>4.0000000000000001E-3</v>
      </c>
      <c r="Q303" s="1520">
        <v>2.0999999999999999E-3</v>
      </c>
      <c r="R303" s="1520">
        <v>1.01E-2</v>
      </c>
      <c r="S303" s="1520">
        <v>3.8999999999999998E-3</v>
      </c>
      <c r="T303" s="1520">
        <v>2.0999999999999999E-3</v>
      </c>
      <c r="U303" s="1520">
        <v>1.01E-2</v>
      </c>
      <c r="V303" s="1520">
        <v>3.8999999999999998E-3</v>
      </c>
      <c r="W303" s="1520">
        <v>2.0999999999999999E-3</v>
      </c>
      <c r="X303" s="1520">
        <v>0.01</v>
      </c>
      <c r="Y303" s="1520">
        <v>3.8999999999999998E-3</v>
      </c>
      <c r="Z303" s="1520">
        <v>2.0999999999999999E-3</v>
      </c>
      <c r="AA303" s="1520">
        <v>1.01E-2</v>
      </c>
      <c r="AB303" s="1520">
        <v>3.8999999999999998E-3</v>
      </c>
      <c r="AC303" s="1520">
        <v>2.0999999999999999E-3</v>
      </c>
      <c r="AD303" s="1520">
        <v>1.0200000000000001E-2</v>
      </c>
      <c r="AE303" s="1520">
        <v>4.0000000000000001E-3</v>
      </c>
      <c r="AF303" s="1520">
        <v>2.0999999999999999E-3</v>
      </c>
      <c r="AG303" s="1520">
        <v>1.01E-2</v>
      </c>
      <c r="AH303" s="1520">
        <v>4.0000000000000001E-3</v>
      </c>
      <c r="AI303" s="1520">
        <v>2.0999999999999999E-3</v>
      </c>
      <c r="AJ303" s="1520">
        <v>0.01</v>
      </c>
      <c r="AK303" s="1520">
        <v>3.8999999999999998E-3</v>
      </c>
      <c r="AL303" s="1520">
        <v>2.0999999999999999E-3</v>
      </c>
      <c r="AM303" s="1520">
        <v>9.9000000000000008E-3</v>
      </c>
      <c r="AN303" s="1520">
        <v>3.8E-3</v>
      </c>
      <c r="AO303" s="1520">
        <v>2.0999999999999999E-3</v>
      </c>
      <c r="AP303" s="1520">
        <v>9.5999999999999992E-3</v>
      </c>
      <c r="AQ303" s="1520">
        <v>3.7000000000000002E-3</v>
      </c>
      <c r="AR303" s="1520">
        <v>2E-3</v>
      </c>
      <c r="AS303" s="1520">
        <v>9.4000000000000004E-3</v>
      </c>
      <c r="AT303" s="1520">
        <v>3.7000000000000002E-3</v>
      </c>
      <c r="AU303" s="1520">
        <v>2E-3</v>
      </c>
      <c r="AV303" s="1520">
        <v>9.2999999999999992E-3</v>
      </c>
      <c r="AW303" s="1520">
        <v>3.5999999999999999E-3</v>
      </c>
      <c r="AX303" s="1520">
        <v>2E-3</v>
      </c>
      <c r="AY303" s="1520">
        <v>8.8999999999999999E-3</v>
      </c>
      <c r="AZ303" s="1520">
        <v>3.5000000000000001E-3</v>
      </c>
      <c r="BA303" s="1520">
        <v>1.9E-3</v>
      </c>
      <c r="BB303" s="1522">
        <v>8.8999999999999999E-3</v>
      </c>
      <c r="BC303" s="1522">
        <v>3.5000000000000001E-3</v>
      </c>
      <c r="BD303" s="1522">
        <v>1.9E-3</v>
      </c>
      <c r="BE303" s="1164"/>
      <c r="BF303" s="1164"/>
      <c r="BG303" s="1164"/>
    </row>
    <row r="304" spans="3:59" x14ac:dyDescent="0.25">
      <c r="C304" s="1165" t="s">
        <v>1344</v>
      </c>
      <c r="D304" s="1165" t="s">
        <v>1293</v>
      </c>
      <c r="E304" s="1167" t="str">
        <f t="shared" si="5"/>
        <v>PorcinoALMERÍA</v>
      </c>
      <c r="F304" s="1520">
        <v>0.01</v>
      </c>
      <c r="G304" s="1521">
        <v>3.8999999999999998E-3</v>
      </c>
      <c r="H304" s="1520">
        <v>2.0999999999999999E-3</v>
      </c>
      <c r="I304" s="1520">
        <v>9.9000000000000008E-3</v>
      </c>
      <c r="J304" s="1520">
        <v>3.8999999999999998E-3</v>
      </c>
      <c r="K304" s="1520">
        <v>2.0999999999999999E-3</v>
      </c>
      <c r="L304" s="1522">
        <v>0.01</v>
      </c>
      <c r="M304" s="1520">
        <v>3.8999999999999998E-3</v>
      </c>
      <c r="N304" s="1520">
        <v>2.0999999999999999E-3</v>
      </c>
      <c r="O304" s="1520">
        <v>0.01</v>
      </c>
      <c r="P304" s="1520">
        <v>3.8999999999999998E-3</v>
      </c>
      <c r="Q304" s="1520">
        <v>2.0999999999999999E-3</v>
      </c>
      <c r="R304" s="1520">
        <v>9.7999999999999997E-3</v>
      </c>
      <c r="S304" s="1520">
        <v>3.8E-3</v>
      </c>
      <c r="T304" s="1520">
        <v>2.0999999999999999E-3</v>
      </c>
      <c r="U304" s="1520">
        <v>9.9000000000000008E-3</v>
      </c>
      <c r="V304" s="1520">
        <v>3.8999999999999998E-3</v>
      </c>
      <c r="W304" s="1520">
        <v>2.0999999999999999E-3</v>
      </c>
      <c r="X304" s="1520">
        <v>9.9000000000000008E-3</v>
      </c>
      <c r="Y304" s="1520">
        <v>3.8E-3</v>
      </c>
      <c r="Z304" s="1520">
        <v>2.0999999999999999E-3</v>
      </c>
      <c r="AA304" s="1520">
        <v>9.9000000000000008E-3</v>
      </c>
      <c r="AB304" s="1520">
        <v>3.8E-3</v>
      </c>
      <c r="AC304" s="1520">
        <v>2.0999999999999999E-3</v>
      </c>
      <c r="AD304" s="1520">
        <v>9.9000000000000008E-3</v>
      </c>
      <c r="AE304" s="1520">
        <v>3.8999999999999998E-3</v>
      </c>
      <c r="AF304" s="1520">
        <v>2.0999999999999999E-3</v>
      </c>
      <c r="AG304" s="1520">
        <v>9.7000000000000003E-3</v>
      </c>
      <c r="AH304" s="1520">
        <v>3.8E-3</v>
      </c>
      <c r="AI304" s="1520">
        <v>2E-3</v>
      </c>
      <c r="AJ304" s="1520">
        <v>9.7000000000000003E-3</v>
      </c>
      <c r="AK304" s="1520">
        <v>3.8E-3</v>
      </c>
      <c r="AL304" s="1520">
        <v>2E-3</v>
      </c>
      <c r="AM304" s="1520">
        <v>9.4999999999999998E-3</v>
      </c>
      <c r="AN304" s="1520">
        <v>3.7000000000000002E-3</v>
      </c>
      <c r="AO304" s="1520">
        <v>2E-3</v>
      </c>
      <c r="AP304" s="1520">
        <v>9.4999999999999998E-3</v>
      </c>
      <c r="AQ304" s="1520">
        <v>3.7000000000000002E-3</v>
      </c>
      <c r="AR304" s="1520">
        <v>2E-3</v>
      </c>
      <c r="AS304" s="1520">
        <v>9.1999999999999998E-3</v>
      </c>
      <c r="AT304" s="1520">
        <v>3.5999999999999999E-3</v>
      </c>
      <c r="AU304" s="1520">
        <v>1.9E-3</v>
      </c>
      <c r="AV304" s="1520">
        <v>9.1000000000000004E-3</v>
      </c>
      <c r="AW304" s="1520">
        <v>3.5000000000000001E-3</v>
      </c>
      <c r="AX304" s="1520">
        <v>1.9E-3</v>
      </c>
      <c r="AY304" s="1520">
        <v>9.2999999999999992E-3</v>
      </c>
      <c r="AZ304" s="1520">
        <v>3.5999999999999999E-3</v>
      </c>
      <c r="BA304" s="1520">
        <v>2E-3</v>
      </c>
      <c r="BB304" s="1522">
        <v>9.4000000000000004E-3</v>
      </c>
      <c r="BC304" s="1522">
        <v>3.7000000000000002E-3</v>
      </c>
      <c r="BD304" s="1522">
        <v>2E-3</v>
      </c>
      <c r="BE304" s="1164"/>
      <c r="BF304" s="1164"/>
      <c r="BG304" s="1164"/>
    </row>
    <row r="305" spans="3:59" x14ac:dyDescent="0.25">
      <c r="C305" s="1165" t="s">
        <v>1344</v>
      </c>
      <c r="D305" s="1165" t="s">
        <v>1294</v>
      </c>
      <c r="E305" s="1167" t="str">
        <f t="shared" si="5"/>
        <v>PorcinoARABA/ÁLAVA</v>
      </c>
      <c r="F305" s="1520">
        <v>1.03E-2</v>
      </c>
      <c r="G305" s="1521">
        <v>4.0000000000000001E-3</v>
      </c>
      <c r="H305" s="1520">
        <v>2.2000000000000001E-3</v>
      </c>
      <c r="I305" s="1520">
        <v>1.03E-2</v>
      </c>
      <c r="J305" s="1520">
        <v>4.0000000000000001E-3</v>
      </c>
      <c r="K305" s="1520">
        <v>2.2000000000000001E-3</v>
      </c>
      <c r="L305" s="1522">
        <v>1.03E-2</v>
      </c>
      <c r="M305" s="1520">
        <v>4.0000000000000001E-3</v>
      </c>
      <c r="N305" s="1520">
        <v>2.0999999999999999E-3</v>
      </c>
      <c r="O305" s="1520">
        <v>1.03E-2</v>
      </c>
      <c r="P305" s="1520">
        <v>4.0000000000000001E-3</v>
      </c>
      <c r="Q305" s="1520">
        <v>2.2000000000000001E-3</v>
      </c>
      <c r="R305" s="1520">
        <v>1.03E-2</v>
      </c>
      <c r="S305" s="1520">
        <v>4.0000000000000001E-3</v>
      </c>
      <c r="T305" s="1520">
        <v>2.2000000000000001E-3</v>
      </c>
      <c r="U305" s="1520">
        <v>1.03E-2</v>
      </c>
      <c r="V305" s="1520">
        <v>4.0000000000000001E-3</v>
      </c>
      <c r="W305" s="1520">
        <v>2.2000000000000001E-3</v>
      </c>
      <c r="X305" s="1520">
        <v>1.0200000000000001E-2</v>
      </c>
      <c r="Y305" s="1520">
        <v>4.0000000000000001E-3</v>
      </c>
      <c r="Z305" s="1520">
        <v>2.0999999999999999E-3</v>
      </c>
      <c r="AA305" s="1520">
        <v>0.01</v>
      </c>
      <c r="AB305" s="1520">
        <v>3.8999999999999998E-3</v>
      </c>
      <c r="AC305" s="1520">
        <v>2.0999999999999999E-3</v>
      </c>
      <c r="AD305" s="1520">
        <v>9.5999999999999992E-3</v>
      </c>
      <c r="AE305" s="1520">
        <v>3.8E-3</v>
      </c>
      <c r="AF305" s="1520">
        <v>2E-3</v>
      </c>
      <c r="AG305" s="1520">
        <v>9.4999999999999998E-3</v>
      </c>
      <c r="AH305" s="1520">
        <v>3.7000000000000002E-3</v>
      </c>
      <c r="AI305" s="1520">
        <v>2E-3</v>
      </c>
      <c r="AJ305" s="1520">
        <v>9.4000000000000004E-3</v>
      </c>
      <c r="AK305" s="1520">
        <v>3.7000000000000002E-3</v>
      </c>
      <c r="AL305" s="1520">
        <v>2E-3</v>
      </c>
      <c r="AM305" s="1520">
        <v>9.2999999999999992E-3</v>
      </c>
      <c r="AN305" s="1520">
        <v>3.5999999999999999E-3</v>
      </c>
      <c r="AO305" s="1520">
        <v>1.9E-3</v>
      </c>
      <c r="AP305" s="1520">
        <v>9.1999999999999998E-3</v>
      </c>
      <c r="AQ305" s="1520">
        <v>3.5999999999999999E-3</v>
      </c>
      <c r="AR305" s="1520">
        <v>1.9E-3</v>
      </c>
      <c r="AS305" s="1520">
        <v>8.8999999999999999E-3</v>
      </c>
      <c r="AT305" s="1520">
        <v>3.5000000000000001E-3</v>
      </c>
      <c r="AU305" s="1520">
        <v>1.9E-3</v>
      </c>
      <c r="AV305" s="1520">
        <v>8.6999999999999994E-3</v>
      </c>
      <c r="AW305" s="1520">
        <v>3.3999999999999998E-3</v>
      </c>
      <c r="AX305" s="1520">
        <v>1.8E-3</v>
      </c>
      <c r="AY305" s="1520">
        <v>8.6999999999999994E-3</v>
      </c>
      <c r="AZ305" s="1520">
        <v>3.3999999999999998E-3</v>
      </c>
      <c r="BA305" s="1520">
        <v>1.8E-3</v>
      </c>
      <c r="BB305" s="1522">
        <v>8.8000000000000005E-3</v>
      </c>
      <c r="BC305" s="1522">
        <v>3.3999999999999998E-3</v>
      </c>
      <c r="BD305" s="1522">
        <v>1.8E-3</v>
      </c>
      <c r="BE305" s="1164"/>
      <c r="BF305" s="1164"/>
      <c r="BG305" s="1164"/>
    </row>
    <row r="306" spans="3:59" x14ac:dyDescent="0.25">
      <c r="C306" s="1165" t="s">
        <v>1344</v>
      </c>
      <c r="D306" s="1165" t="s">
        <v>1295</v>
      </c>
      <c r="E306" s="1167" t="str">
        <f t="shared" si="5"/>
        <v>PorcinoASTURIAS</v>
      </c>
      <c r="F306" s="1520">
        <v>9.9000000000000008E-3</v>
      </c>
      <c r="G306" s="1521">
        <v>3.8999999999999998E-3</v>
      </c>
      <c r="H306" s="1520">
        <v>2.0999999999999999E-3</v>
      </c>
      <c r="I306" s="1520">
        <v>0.01</v>
      </c>
      <c r="J306" s="1520">
        <v>3.8999999999999998E-3</v>
      </c>
      <c r="K306" s="1520">
        <v>2.0999999999999999E-3</v>
      </c>
      <c r="L306" s="1522">
        <v>0.01</v>
      </c>
      <c r="M306" s="1520">
        <v>3.8999999999999998E-3</v>
      </c>
      <c r="N306" s="1520">
        <v>2.0999999999999999E-3</v>
      </c>
      <c r="O306" s="1520">
        <v>0.01</v>
      </c>
      <c r="P306" s="1520">
        <v>3.8999999999999998E-3</v>
      </c>
      <c r="Q306" s="1520">
        <v>2.0999999999999999E-3</v>
      </c>
      <c r="R306" s="1520">
        <v>9.9000000000000008E-3</v>
      </c>
      <c r="S306" s="1520">
        <v>3.8999999999999998E-3</v>
      </c>
      <c r="T306" s="1520">
        <v>2.0999999999999999E-3</v>
      </c>
      <c r="U306" s="1520">
        <v>9.9000000000000008E-3</v>
      </c>
      <c r="V306" s="1520">
        <v>3.8999999999999998E-3</v>
      </c>
      <c r="W306" s="1520">
        <v>2.0999999999999999E-3</v>
      </c>
      <c r="X306" s="1520">
        <v>9.7999999999999997E-3</v>
      </c>
      <c r="Y306" s="1520">
        <v>3.8E-3</v>
      </c>
      <c r="Z306" s="1520">
        <v>2.0999999999999999E-3</v>
      </c>
      <c r="AA306" s="1520">
        <v>9.9000000000000008E-3</v>
      </c>
      <c r="AB306" s="1520">
        <v>3.8999999999999998E-3</v>
      </c>
      <c r="AC306" s="1520">
        <v>2.0999999999999999E-3</v>
      </c>
      <c r="AD306" s="1520">
        <v>9.9000000000000008E-3</v>
      </c>
      <c r="AE306" s="1520">
        <v>3.8999999999999998E-3</v>
      </c>
      <c r="AF306" s="1520">
        <v>2.0999999999999999E-3</v>
      </c>
      <c r="AG306" s="1520">
        <v>9.7999999999999997E-3</v>
      </c>
      <c r="AH306" s="1520">
        <v>3.8E-3</v>
      </c>
      <c r="AI306" s="1520">
        <v>2E-3</v>
      </c>
      <c r="AJ306" s="1520">
        <v>9.5999999999999992E-3</v>
      </c>
      <c r="AK306" s="1520">
        <v>3.7000000000000002E-3</v>
      </c>
      <c r="AL306" s="1520">
        <v>2E-3</v>
      </c>
      <c r="AM306" s="1520">
        <v>9.4000000000000004E-3</v>
      </c>
      <c r="AN306" s="1520">
        <v>3.7000000000000002E-3</v>
      </c>
      <c r="AO306" s="1520">
        <v>2E-3</v>
      </c>
      <c r="AP306" s="1520">
        <v>9.2999999999999992E-3</v>
      </c>
      <c r="AQ306" s="1520">
        <v>3.5999999999999999E-3</v>
      </c>
      <c r="AR306" s="1520">
        <v>1.9E-3</v>
      </c>
      <c r="AS306" s="1520">
        <v>9.1000000000000004E-3</v>
      </c>
      <c r="AT306" s="1520">
        <v>3.5999999999999999E-3</v>
      </c>
      <c r="AU306" s="1520">
        <v>1.9E-3</v>
      </c>
      <c r="AV306" s="1520">
        <v>8.8000000000000005E-3</v>
      </c>
      <c r="AW306" s="1520">
        <v>3.3999999999999998E-3</v>
      </c>
      <c r="AX306" s="1520">
        <v>1.8E-3</v>
      </c>
      <c r="AY306" s="1520">
        <v>8.8999999999999999E-3</v>
      </c>
      <c r="AZ306" s="1520">
        <v>3.5000000000000001E-3</v>
      </c>
      <c r="BA306" s="1520">
        <v>1.9E-3</v>
      </c>
      <c r="BB306" s="1522">
        <v>8.9999999999999993E-3</v>
      </c>
      <c r="BC306" s="1522">
        <v>3.5000000000000001E-3</v>
      </c>
      <c r="BD306" s="1522">
        <v>1.9E-3</v>
      </c>
      <c r="BE306" s="1164"/>
      <c r="BF306" s="1164"/>
      <c r="BG306" s="1164"/>
    </row>
    <row r="307" spans="3:59" x14ac:dyDescent="0.25">
      <c r="C307" s="1165" t="s">
        <v>1344</v>
      </c>
      <c r="D307" s="1165" t="s">
        <v>1296</v>
      </c>
      <c r="E307" s="1167" t="str">
        <f t="shared" si="5"/>
        <v>PorcinoÁVILA</v>
      </c>
      <c r="F307" s="1520">
        <v>1.01E-2</v>
      </c>
      <c r="G307" s="1521">
        <v>3.8999999999999998E-3</v>
      </c>
      <c r="H307" s="1520">
        <v>2.0999999999999999E-3</v>
      </c>
      <c r="I307" s="1520">
        <v>9.9000000000000008E-3</v>
      </c>
      <c r="J307" s="1520">
        <v>3.8999999999999998E-3</v>
      </c>
      <c r="K307" s="1520">
        <v>2.0999999999999999E-3</v>
      </c>
      <c r="L307" s="1522">
        <v>0.01</v>
      </c>
      <c r="M307" s="1520">
        <v>3.8999999999999998E-3</v>
      </c>
      <c r="N307" s="1520">
        <v>2.0999999999999999E-3</v>
      </c>
      <c r="O307" s="1520">
        <v>0.01</v>
      </c>
      <c r="P307" s="1520">
        <v>3.8999999999999998E-3</v>
      </c>
      <c r="Q307" s="1520">
        <v>2.0999999999999999E-3</v>
      </c>
      <c r="R307" s="1520">
        <v>9.7999999999999997E-3</v>
      </c>
      <c r="S307" s="1520">
        <v>3.8E-3</v>
      </c>
      <c r="T307" s="1520">
        <v>2.0999999999999999E-3</v>
      </c>
      <c r="U307" s="1520">
        <v>9.7999999999999997E-3</v>
      </c>
      <c r="V307" s="1520">
        <v>3.8E-3</v>
      </c>
      <c r="W307" s="1520">
        <v>2.0999999999999999E-3</v>
      </c>
      <c r="X307" s="1520">
        <v>9.9000000000000008E-3</v>
      </c>
      <c r="Y307" s="1520">
        <v>3.8999999999999998E-3</v>
      </c>
      <c r="Z307" s="1520">
        <v>2.0999999999999999E-3</v>
      </c>
      <c r="AA307" s="1520">
        <v>9.9000000000000008E-3</v>
      </c>
      <c r="AB307" s="1520">
        <v>3.8999999999999998E-3</v>
      </c>
      <c r="AC307" s="1520">
        <v>2.0999999999999999E-3</v>
      </c>
      <c r="AD307" s="1520">
        <v>9.7999999999999997E-3</v>
      </c>
      <c r="AE307" s="1520">
        <v>3.8E-3</v>
      </c>
      <c r="AF307" s="1520">
        <v>2.0999999999999999E-3</v>
      </c>
      <c r="AG307" s="1520">
        <v>9.9000000000000008E-3</v>
      </c>
      <c r="AH307" s="1520">
        <v>3.8999999999999998E-3</v>
      </c>
      <c r="AI307" s="1520">
        <v>2.0999999999999999E-3</v>
      </c>
      <c r="AJ307" s="1520">
        <v>9.7999999999999997E-3</v>
      </c>
      <c r="AK307" s="1520">
        <v>3.8E-3</v>
      </c>
      <c r="AL307" s="1520">
        <v>2.0999999999999999E-3</v>
      </c>
      <c r="AM307" s="1520">
        <v>9.5999999999999992E-3</v>
      </c>
      <c r="AN307" s="1520">
        <v>3.8E-3</v>
      </c>
      <c r="AO307" s="1520">
        <v>2E-3</v>
      </c>
      <c r="AP307" s="1520">
        <v>9.4000000000000004E-3</v>
      </c>
      <c r="AQ307" s="1520">
        <v>3.7000000000000002E-3</v>
      </c>
      <c r="AR307" s="1520">
        <v>2E-3</v>
      </c>
      <c r="AS307" s="1520">
        <v>9.1999999999999998E-3</v>
      </c>
      <c r="AT307" s="1520">
        <v>3.5999999999999999E-3</v>
      </c>
      <c r="AU307" s="1520">
        <v>1.9E-3</v>
      </c>
      <c r="AV307" s="1520">
        <v>8.9999999999999993E-3</v>
      </c>
      <c r="AW307" s="1520">
        <v>3.5000000000000001E-3</v>
      </c>
      <c r="AX307" s="1520">
        <v>1.9E-3</v>
      </c>
      <c r="AY307" s="1520">
        <v>9.1999999999999998E-3</v>
      </c>
      <c r="AZ307" s="1520">
        <v>3.5999999999999999E-3</v>
      </c>
      <c r="BA307" s="1520">
        <v>1.9E-3</v>
      </c>
      <c r="BB307" s="1522">
        <v>8.6E-3</v>
      </c>
      <c r="BC307" s="1522">
        <v>3.3999999999999998E-3</v>
      </c>
      <c r="BD307" s="1522">
        <v>1.8E-3</v>
      </c>
      <c r="BE307" s="1164"/>
      <c r="BF307" s="1164"/>
      <c r="BG307" s="1164"/>
    </row>
    <row r="308" spans="3:59" x14ac:dyDescent="0.25">
      <c r="C308" s="1165" t="s">
        <v>1344</v>
      </c>
      <c r="D308" s="1165" t="s">
        <v>1297</v>
      </c>
      <c r="E308" s="1167" t="str">
        <f t="shared" si="5"/>
        <v>PorcinoBADAJOZ</v>
      </c>
      <c r="F308" s="1520">
        <v>1.01E-2</v>
      </c>
      <c r="G308" s="1521">
        <v>4.0000000000000001E-3</v>
      </c>
      <c r="H308" s="1520">
        <v>2.0999999999999999E-3</v>
      </c>
      <c r="I308" s="1520">
        <v>1.01E-2</v>
      </c>
      <c r="J308" s="1520">
        <v>3.8999999999999998E-3</v>
      </c>
      <c r="K308" s="1520">
        <v>2.0999999999999999E-3</v>
      </c>
      <c r="L308" s="1522">
        <v>1.0200000000000001E-2</v>
      </c>
      <c r="M308" s="1520">
        <v>4.0000000000000001E-3</v>
      </c>
      <c r="N308" s="1520">
        <v>2.0999999999999999E-3</v>
      </c>
      <c r="O308" s="1520">
        <v>1.01E-2</v>
      </c>
      <c r="P308" s="1520">
        <v>3.8999999999999998E-3</v>
      </c>
      <c r="Q308" s="1520">
        <v>2.0999999999999999E-3</v>
      </c>
      <c r="R308" s="1520">
        <v>9.9000000000000008E-3</v>
      </c>
      <c r="S308" s="1520">
        <v>3.8999999999999998E-3</v>
      </c>
      <c r="T308" s="1520">
        <v>2.0999999999999999E-3</v>
      </c>
      <c r="U308" s="1520">
        <v>9.9000000000000008E-3</v>
      </c>
      <c r="V308" s="1520">
        <v>3.8999999999999998E-3</v>
      </c>
      <c r="W308" s="1520">
        <v>2.0999999999999999E-3</v>
      </c>
      <c r="X308" s="1520">
        <v>9.9000000000000008E-3</v>
      </c>
      <c r="Y308" s="1520">
        <v>3.8999999999999998E-3</v>
      </c>
      <c r="Z308" s="1520">
        <v>2.0999999999999999E-3</v>
      </c>
      <c r="AA308" s="1520">
        <v>0.01</v>
      </c>
      <c r="AB308" s="1520">
        <v>3.8999999999999998E-3</v>
      </c>
      <c r="AC308" s="1520">
        <v>2.0999999999999999E-3</v>
      </c>
      <c r="AD308" s="1520">
        <v>9.9000000000000008E-3</v>
      </c>
      <c r="AE308" s="1520">
        <v>3.8999999999999998E-3</v>
      </c>
      <c r="AF308" s="1520">
        <v>2.0999999999999999E-3</v>
      </c>
      <c r="AG308" s="1520">
        <v>1.0200000000000001E-2</v>
      </c>
      <c r="AH308" s="1520">
        <v>4.0000000000000001E-3</v>
      </c>
      <c r="AI308" s="1520">
        <v>2.0999999999999999E-3</v>
      </c>
      <c r="AJ308" s="1520">
        <v>9.7000000000000003E-3</v>
      </c>
      <c r="AK308" s="1520">
        <v>3.8E-3</v>
      </c>
      <c r="AL308" s="1520">
        <v>2E-3</v>
      </c>
      <c r="AM308" s="1520">
        <v>9.5999999999999992E-3</v>
      </c>
      <c r="AN308" s="1520">
        <v>3.7000000000000002E-3</v>
      </c>
      <c r="AO308" s="1520">
        <v>2E-3</v>
      </c>
      <c r="AP308" s="1520">
        <v>9.2999999999999992E-3</v>
      </c>
      <c r="AQ308" s="1520">
        <v>3.5999999999999999E-3</v>
      </c>
      <c r="AR308" s="1520">
        <v>1.9E-3</v>
      </c>
      <c r="AS308" s="1520">
        <v>8.9999999999999993E-3</v>
      </c>
      <c r="AT308" s="1520">
        <v>3.5000000000000001E-3</v>
      </c>
      <c r="AU308" s="1520">
        <v>1.9E-3</v>
      </c>
      <c r="AV308" s="1520">
        <v>8.6E-3</v>
      </c>
      <c r="AW308" s="1520">
        <v>3.3999999999999998E-3</v>
      </c>
      <c r="AX308" s="1520">
        <v>1.8E-3</v>
      </c>
      <c r="AY308" s="1520">
        <v>8.2000000000000007E-3</v>
      </c>
      <c r="AZ308" s="1520">
        <v>3.2000000000000002E-3</v>
      </c>
      <c r="BA308" s="1520">
        <v>1.6999999999999999E-3</v>
      </c>
      <c r="BB308" s="1522">
        <v>7.9000000000000008E-3</v>
      </c>
      <c r="BC308" s="1522">
        <v>3.0999999999999999E-3</v>
      </c>
      <c r="BD308" s="1522">
        <v>1.6999999999999999E-3</v>
      </c>
      <c r="BE308" s="1164"/>
      <c r="BF308" s="1164"/>
      <c r="BG308" s="1164"/>
    </row>
    <row r="309" spans="3:59" x14ac:dyDescent="0.25">
      <c r="C309" s="1165" t="s">
        <v>1344</v>
      </c>
      <c r="D309" s="1165" t="s">
        <v>1298</v>
      </c>
      <c r="E309" s="1167" t="str">
        <f t="shared" si="5"/>
        <v>PorcinoBALEARS, ILLES</v>
      </c>
      <c r="F309" s="1520">
        <v>1.01E-2</v>
      </c>
      <c r="G309" s="1521">
        <v>4.0000000000000001E-3</v>
      </c>
      <c r="H309" s="1520">
        <v>2.0999999999999999E-3</v>
      </c>
      <c r="I309" s="1520">
        <v>1.01E-2</v>
      </c>
      <c r="J309" s="1520">
        <v>4.0000000000000001E-3</v>
      </c>
      <c r="K309" s="1520">
        <v>2.0999999999999999E-3</v>
      </c>
      <c r="L309" s="1522">
        <v>1.0200000000000001E-2</v>
      </c>
      <c r="M309" s="1520">
        <v>4.0000000000000001E-3</v>
      </c>
      <c r="N309" s="1520">
        <v>2.0999999999999999E-3</v>
      </c>
      <c r="O309" s="1520">
        <v>1.0200000000000001E-2</v>
      </c>
      <c r="P309" s="1520">
        <v>4.0000000000000001E-3</v>
      </c>
      <c r="Q309" s="1520">
        <v>2.0999999999999999E-3</v>
      </c>
      <c r="R309" s="1520">
        <v>1.01E-2</v>
      </c>
      <c r="S309" s="1520">
        <v>3.8999999999999998E-3</v>
      </c>
      <c r="T309" s="1520">
        <v>2.0999999999999999E-3</v>
      </c>
      <c r="U309" s="1520">
        <v>1.01E-2</v>
      </c>
      <c r="V309" s="1520">
        <v>3.8999999999999998E-3</v>
      </c>
      <c r="W309" s="1520">
        <v>2.0999999999999999E-3</v>
      </c>
      <c r="X309" s="1520">
        <v>0.01</v>
      </c>
      <c r="Y309" s="1520">
        <v>3.8999999999999998E-3</v>
      </c>
      <c r="Z309" s="1520">
        <v>2.0999999999999999E-3</v>
      </c>
      <c r="AA309" s="1520">
        <v>1.0200000000000001E-2</v>
      </c>
      <c r="AB309" s="1520">
        <v>4.0000000000000001E-3</v>
      </c>
      <c r="AC309" s="1520">
        <v>2.0999999999999999E-3</v>
      </c>
      <c r="AD309" s="1520">
        <v>1.0200000000000001E-2</v>
      </c>
      <c r="AE309" s="1520">
        <v>4.0000000000000001E-3</v>
      </c>
      <c r="AF309" s="1520">
        <v>2.0999999999999999E-3</v>
      </c>
      <c r="AG309" s="1520">
        <v>1.01E-2</v>
      </c>
      <c r="AH309" s="1520">
        <v>3.8999999999999998E-3</v>
      </c>
      <c r="AI309" s="1520">
        <v>2.0999999999999999E-3</v>
      </c>
      <c r="AJ309" s="1520">
        <v>9.7999999999999997E-3</v>
      </c>
      <c r="AK309" s="1520">
        <v>3.8E-3</v>
      </c>
      <c r="AL309" s="1520">
        <v>2E-3</v>
      </c>
      <c r="AM309" s="1520">
        <v>9.5999999999999992E-3</v>
      </c>
      <c r="AN309" s="1520">
        <v>3.8E-3</v>
      </c>
      <c r="AO309" s="1520">
        <v>2E-3</v>
      </c>
      <c r="AP309" s="1520">
        <v>9.2999999999999992E-3</v>
      </c>
      <c r="AQ309" s="1520">
        <v>3.5999999999999999E-3</v>
      </c>
      <c r="AR309" s="1520">
        <v>2E-3</v>
      </c>
      <c r="AS309" s="1520">
        <v>9.1000000000000004E-3</v>
      </c>
      <c r="AT309" s="1520">
        <v>3.5000000000000001E-3</v>
      </c>
      <c r="AU309" s="1520">
        <v>1.9E-3</v>
      </c>
      <c r="AV309" s="1520">
        <v>8.8000000000000005E-3</v>
      </c>
      <c r="AW309" s="1520">
        <v>3.3999999999999998E-3</v>
      </c>
      <c r="AX309" s="1520">
        <v>1.8E-3</v>
      </c>
      <c r="AY309" s="1520">
        <v>8.3000000000000001E-3</v>
      </c>
      <c r="AZ309" s="1520">
        <v>3.3E-3</v>
      </c>
      <c r="BA309" s="1520">
        <v>1.6999999999999999E-3</v>
      </c>
      <c r="BB309" s="1522">
        <v>7.9000000000000008E-3</v>
      </c>
      <c r="BC309" s="1522">
        <v>3.0999999999999999E-3</v>
      </c>
      <c r="BD309" s="1522">
        <v>1.6999999999999999E-3</v>
      </c>
      <c r="BE309" s="1164"/>
      <c r="BF309" s="1164"/>
      <c r="BG309" s="1164"/>
    </row>
    <row r="310" spans="3:59" x14ac:dyDescent="0.25">
      <c r="C310" s="1165" t="s">
        <v>1344</v>
      </c>
      <c r="D310" s="1165" t="s">
        <v>1299</v>
      </c>
      <c r="E310" s="1167" t="str">
        <f t="shared" si="5"/>
        <v>PorcinoBARCELONA</v>
      </c>
      <c r="F310" s="1520">
        <v>1.01E-2</v>
      </c>
      <c r="G310" s="1521">
        <v>4.0000000000000001E-3</v>
      </c>
      <c r="H310" s="1520">
        <v>2.0999999999999999E-3</v>
      </c>
      <c r="I310" s="1520">
        <v>1.01E-2</v>
      </c>
      <c r="J310" s="1520">
        <v>4.0000000000000001E-3</v>
      </c>
      <c r="K310" s="1520">
        <v>2.0999999999999999E-3</v>
      </c>
      <c r="L310" s="1522">
        <v>1.01E-2</v>
      </c>
      <c r="M310" s="1520">
        <v>4.0000000000000001E-3</v>
      </c>
      <c r="N310" s="1520">
        <v>2.0999999999999999E-3</v>
      </c>
      <c r="O310" s="1520">
        <v>1.01E-2</v>
      </c>
      <c r="P310" s="1520">
        <v>3.8999999999999998E-3</v>
      </c>
      <c r="Q310" s="1520">
        <v>2.0999999999999999E-3</v>
      </c>
      <c r="R310" s="1520">
        <v>9.9000000000000008E-3</v>
      </c>
      <c r="S310" s="1520">
        <v>3.8999999999999998E-3</v>
      </c>
      <c r="T310" s="1520">
        <v>2.0999999999999999E-3</v>
      </c>
      <c r="U310" s="1520">
        <v>9.9000000000000008E-3</v>
      </c>
      <c r="V310" s="1520">
        <v>3.8999999999999998E-3</v>
      </c>
      <c r="W310" s="1520">
        <v>2.0999999999999999E-3</v>
      </c>
      <c r="X310" s="1520">
        <v>9.9000000000000008E-3</v>
      </c>
      <c r="Y310" s="1520">
        <v>3.8E-3</v>
      </c>
      <c r="Z310" s="1520">
        <v>2.0999999999999999E-3</v>
      </c>
      <c r="AA310" s="1520">
        <v>9.7999999999999997E-3</v>
      </c>
      <c r="AB310" s="1520">
        <v>3.8E-3</v>
      </c>
      <c r="AC310" s="1520">
        <v>2.0999999999999999E-3</v>
      </c>
      <c r="AD310" s="1520">
        <v>9.9000000000000008E-3</v>
      </c>
      <c r="AE310" s="1520">
        <v>3.8999999999999998E-3</v>
      </c>
      <c r="AF310" s="1520">
        <v>2.0999999999999999E-3</v>
      </c>
      <c r="AG310" s="1520">
        <v>9.7999999999999997E-3</v>
      </c>
      <c r="AH310" s="1520">
        <v>3.8E-3</v>
      </c>
      <c r="AI310" s="1520">
        <v>2.0999999999999999E-3</v>
      </c>
      <c r="AJ310" s="1520">
        <v>9.7000000000000003E-3</v>
      </c>
      <c r="AK310" s="1520">
        <v>3.8E-3</v>
      </c>
      <c r="AL310" s="1520">
        <v>2E-3</v>
      </c>
      <c r="AM310" s="1520">
        <v>9.7000000000000003E-3</v>
      </c>
      <c r="AN310" s="1520">
        <v>3.8E-3</v>
      </c>
      <c r="AO310" s="1520">
        <v>2E-3</v>
      </c>
      <c r="AP310" s="1520">
        <v>9.5999999999999992E-3</v>
      </c>
      <c r="AQ310" s="1520">
        <v>3.7000000000000002E-3</v>
      </c>
      <c r="AR310" s="1520">
        <v>2E-3</v>
      </c>
      <c r="AS310" s="1520">
        <v>9.2999999999999992E-3</v>
      </c>
      <c r="AT310" s="1520">
        <v>3.5999999999999999E-3</v>
      </c>
      <c r="AU310" s="1520">
        <v>2E-3</v>
      </c>
      <c r="AV310" s="1520">
        <v>9.1000000000000004E-3</v>
      </c>
      <c r="AW310" s="1520">
        <v>3.5999999999999999E-3</v>
      </c>
      <c r="AX310" s="1520">
        <v>1.9E-3</v>
      </c>
      <c r="AY310" s="1520">
        <v>8.8999999999999999E-3</v>
      </c>
      <c r="AZ310" s="1520">
        <v>3.5000000000000001E-3</v>
      </c>
      <c r="BA310" s="1520">
        <v>1.9E-3</v>
      </c>
      <c r="BB310" s="1522">
        <v>8.8000000000000005E-3</v>
      </c>
      <c r="BC310" s="1522">
        <v>3.3999999999999998E-3</v>
      </c>
      <c r="BD310" s="1522">
        <v>1.8E-3</v>
      </c>
      <c r="BE310" s="1164"/>
      <c r="BF310" s="1164"/>
      <c r="BG310" s="1164"/>
    </row>
    <row r="311" spans="3:59" x14ac:dyDescent="0.25">
      <c r="C311" s="1165" t="s">
        <v>1344</v>
      </c>
      <c r="D311" s="1165" t="s">
        <v>1300</v>
      </c>
      <c r="E311" s="1167" t="str">
        <f t="shared" si="5"/>
        <v>PorcinoBIZKAIA</v>
      </c>
      <c r="F311" s="1520">
        <v>1.01E-2</v>
      </c>
      <c r="G311" s="1521">
        <v>4.0000000000000001E-3</v>
      </c>
      <c r="H311" s="1520">
        <v>2.0999999999999999E-3</v>
      </c>
      <c r="I311" s="1520">
        <v>1.0200000000000001E-2</v>
      </c>
      <c r="J311" s="1520">
        <v>4.0000000000000001E-3</v>
      </c>
      <c r="K311" s="1520">
        <v>2.0999999999999999E-3</v>
      </c>
      <c r="L311" s="1522">
        <v>1.0200000000000001E-2</v>
      </c>
      <c r="M311" s="1520">
        <v>4.0000000000000001E-3</v>
      </c>
      <c r="N311" s="1520">
        <v>2.0999999999999999E-3</v>
      </c>
      <c r="O311" s="1520">
        <v>1.0500000000000001E-2</v>
      </c>
      <c r="P311" s="1520">
        <v>4.1000000000000003E-3</v>
      </c>
      <c r="Q311" s="1520">
        <v>2.2000000000000001E-3</v>
      </c>
      <c r="R311" s="1520">
        <v>1.04E-2</v>
      </c>
      <c r="S311" s="1520">
        <v>4.1000000000000003E-3</v>
      </c>
      <c r="T311" s="1520">
        <v>2.2000000000000001E-3</v>
      </c>
      <c r="U311" s="1520">
        <v>1.0500000000000001E-2</v>
      </c>
      <c r="V311" s="1520">
        <v>4.1000000000000003E-3</v>
      </c>
      <c r="W311" s="1520">
        <v>2.2000000000000001E-3</v>
      </c>
      <c r="X311" s="1520">
        <v>1.0500000000000001E-2</v>
      </c>
      <c r="Y311" s="1520">
        <v>4.1000000000000003E-3</v>
      </c>
      <c r="Z311" s="1520">
        <v>2.2000000000000001E-3</v>
      </c>
      <c r="AA311" s="1520">
        <v>1.01E-2</v>
      </c>
      <c r="AB311" s="1520">
        <v>3.8999999999999998E-3</v>
      </c>
      <c r="AC311" s="1520">
        <v>2.0999999999999999E-3</v>
      </c>
      <c r="AD311" s="1520">
        <v>9.7000000000000003E-3</v>
      </c>
      <c r="AE311" s="1520">
        <v>3.8E-3</v>
      </c>
      <c r="AF311" s="1520">
        <v>2E-3</v>
      </c>
      <c r="AG311" s="1520">
        <v>9.5999999999999992E-3</v>
      </c>
      <c r="AH311" s="1520">
        <v>3.7000000000000002E-3</v>
      </c>
      <c r="AI311" s="1520">
        <v>2E-3</v>
      </c>
      <c r="AJ311" s="1520">
        <v>9.4999999999999998E-3</v>
      </c>
      <c r="AK311" s="1520">
        <v>3.7000000000000002E-3</v>
      </c>
      <c r="AL311" s="1520">
        <v>2E-3</v>
      </c>
      <c r="AM311" s="1520">
        <v>9.4000000000000004E-3</v>
      </c>
      <c r="AN311" s="1520">
        <v>3.7000000000000002E-3</v>
      </c>
      <c r="AO311" s="1520">
        <v>2E-3</v>
      </c>
      <c r="AP311" s="1520">
        <v>9.2999999999999992E-3</v>
      </c>
      <c r="AQ311" s="1520">
        <v>3.5999999999999999E-3</v>
      </c>
      <c r="AR311" s="1520">
        <v>1.9E-3</v>
      </c>
      <c r="AS311" s="1520">
        <v>9.1000000000000004E-3</v>
      </c>
      <c r="AT311" s="1520">
        <v>3.5999999999999999E-3</v>
      </c>
      <c r="AU311" s="1520">
        <v>1.9E-3</v>
      </c>
      <c r="AV311" s="1520">
        <v>8.8999999999999999E-3</v>
      </c>
      <c r="AW311" s="1520">
        <v>3.5000000000000001E-3</v>
      </c>
      <c r="AX311" s="1520">
        <v>1.9E-3</v>
      </c>
      <c r="AY311" s="1520">
        <v>8.8999999999999999E-3</v>
      </c>
      <c r="AZ311" s="1520">
        <v>3.5000000000000001E-3</v>
      </c>
      <c r="BA311" s="1520">
        <v>1.9E-3</v>
      </c>
      <c r="BB311" s="1522">
        <v>8.8999999999999999E-3</v>
      </c>
      <c r="BC311" s="1522">
        <v>3.5000000000000001E-3</v>
      </c>
      <c r="BD311" s="1522">
        <v>1.9E-3</v>
      </c>
      <c r="BE311" s="1164"/>
      <c r="BF311" s="1164"/>
      <c r="BG311" s="1164"/>
    </row>
    <row r="312" spans="3:59" x14ac:dyDescent="0.25">
      <c r="C312" s="1165" t="s">
        <v>1344</v>
      </c>
      <c r="D312" s="1165" t="s">
        <v>1301</v>
      </c>
      <c r="E312" s="1167" t="str">
        <f t="shared" si="5"/>
        <v>PorcinoBURGOS</v>
      </c>
      <c r="F312" s="1520">
        <v>1.01E-2</v>
      </c>
      <c r="G312" s="1521">
        <v>3.8999999999999998E-3</v>
      </c>
      <c r="H312" s="1520">
        <v>2.0999999999999999E-3</v>
      </c>
      <c r="I312" s="1520">
        <v>0.01</v>
      </c>
      <c r="J312" s="1520">
        <v>3.8999999999999998E-3</v>
      </c>
      <c r="K312" s="1520">
        <v>2.0999999999999999E-3</v>
      </c>
      <c r="L312" s="1522">
        <v>1.01E-2</v>
      </c>
      <c r="M312" s="1520">
        <v>3.8999999999999998E-3</v>
      </c>
      <c r="N312" s="1520">
        <v>2.0999999999999999E-3</v>
      </c>
      <c r="O312" s="1520">
        <v>0.01</v>
      </c>
      <c r="P312" s="1520">
        <v>3.8999999999999998E-3</v>
      </c>
      <c r="Q312" s="1520">
        <v>2.0999999999999999E-3</v>
      </c>
      <c r="R312" s="1520">
        <v>9.9000000000000008E-3</v>
      </c>
      <c r="S312" s="1520">
        <v>3.8999999999999998E-3</v>
      </c>
      <c r="T312" s="1520">
        <v>2.0999999999999999E-3</v>
      </c>
      <c r="U312" s="1520">
        <v>9.9000000000000008E-3</v>
      </c>
      <c r="V312" s="1520">
        <v>3.8999999999999998E-3</v>
      </c>
      <c r="W312" s="1520">
        <v>2.0999999999999999E-3</v>
      </c>
      <c r="X312" s="1520">
        <v>9.9000000000000008E-3</v>
      </c>
      <c r="Y312" s="1520">
        <v>3.8999999999999998E-3</v>
      </c>
      <c r="Z312" s="1520">
        <v>2.0999999999999999E-3</v>
      </c>
      <c r="AA312" s="1520">
        <v>9.9000000000000008E-3</v>
      </c>
      <c r="AB312" s="1520">
        <v>3.8999999999999998E-3</v>
      </c>
      <c r="AC312" s="1520">
        <v>2.0999999999999999E-3</v>
      </c>
      <c r="AD312" s="1520">
        <v>9.9000000000000008E-3</v>
      </c>
      <c r="AE312" s="1520">
        <v>3.8999999999999998E-3</v>
      </c>
      <c r="AF312" s="1520">
        <v>2.0999999999999999E-3</v>
      </c>
      <c r="AG312" s="1520">
        <v>9.7999999999999997E-3</v>
      </c>
      <c r="AH312" s="1520">
        <v>3.8E-3</v>
      </c>
      <c r="AI312" s="1520">
        <v>2E-3</v>
      </c>
      <c r="AJ312" s="1520">
        <v>9.5999999999999992E-3</v>
      </c>
      <c r="AK312" s="1520">
        <v>3.8E-3</v>
      </c>
      <c r="AL312" s="1520">
        <v>2E-3</v>
      </c>
      <c r="AM312" s="1520">
        <v>9.4000000000000004E-3</v>
      </c>
      <c r="AN312" s="1520">
        <v>3.7000000000000002E-3</v>
      </c>
      <c r="AO312" s="1520">
        <v>2E-3</v>
      </c>
      <c r="AP312" s="1520">
        <v>9.1999999999999998E-3</v>
      </c>
      <c r="AQ312" s="1520">
        <v>3.5999999999999999E-3</v>
      </c>
      <c r="AR312" s="1520">
        <v>1.9E-3</v>
      </c>
      <c r="AS312" s="1520">
        <v>8.9999999999999993E-3</v>
      </c>
      <c r="AT312" s="1520">
        <v>3.5000000000000001E-3</v>
      </c>
      <c r="AU312" s="1520">
        <v>1.9E-3</v>
      </c>
      <c r="AV312" s="1520">
        <v>8.8000000000000005E-3</v>
      </c>
      <c r="AW312" s="1520">
        <v>3.3999999999999998E-3</v>
      </c>
      <c r="AX312" s="1520">
        <v>1.8E-3</v>
      </c>
      <c r="AY312" s="1520">
        <v>8.6999999999999994E-3</v>
      </c>
      <c r="AZ312" s="1520">
        <v>3.3999999999999998E-3</v>
      </c>
      <c r="BA312" s="1520">
        <v>1.8E-3</v>
      </c>
      <c r="BB312" s="1522">
        <v>8.6E-3</v>
      </c>
      <c r="BC312" s="1522">
        <v>3.3999999999999998E-3</v>
      </c>
      <c r="BD312" s="1522">
        <v>1.8E-3</v>
      </c>
      <c r="BE312" s="1164"/>
      <c r="BF312" s="1164"/>
      <c r="BG312" s="1164"/>
    </row>
    <row r="313" spans="3:59" x14ac:dyDescent="0.25">
      <c r="C313" s="1165" t="s">
        <v>1344</v>
      </c>
      <c r="D313" s="1165" t="s">
        <v>1302</v>
      </c>
      <c r="E313" s="1167" t="str">
        <f t="shared" si="5"/>
        <v>PorcinoCÁCERES</v>
      </c>
      <c r="F313" s="1520">
        <v>1.0200000000000001E-2</v>
      </c>
      <c r="G313" s="1521">
        <v>4.0000000000000001E-3</v>
      </c>
      <c r="H313" s="1520">
        <v>2.0999999999999999E-3</v>
      </c>
      <c r="I313" s="1520">
        <v>0.01</v>
      </c>
      <c r="J313" s="1520">
        <v>3.8999999999999998E-3</v>
      </c>
      <c r="K313" s="1520">
        <v>2.0999999999999999E-3</v>
      </c>
      <c r="L313" s="1522">
        <v>1.01E-2</v>
      </c>
      <c r="M313" s="1520">
        <v>3.8999999999999998E-3</v>
      </c>
      <c r="N313" s="1520">
        <v>2.0999999999999999E-3</v>
      </c>
      <c r="O313" s="1520">
        <v>0.01</v>
      </c>
      <c r="P313" s="1520">
        <v>3.8999999999999998E-3</v>
      </c>
      <c r="Q313" s="1520">
        <v>2.0999999999999999E-3</v>
      </c>
      <c r="R313" s="1520">
        <v>9.7999999999999997E-3</v>
      </c>
      <c r="S313" s="1520">
        <v>3.8E-3</v>
      </c>
      <c r="T313" s="1520">
        <v>2E-3</v>
      </c>
      <c r="U313" s="1520">
        <v>9.7999999999999997E-3</v>
      </c>
      <c r="V313" s="1520">
        <v>3.8E-3</v>
      </c>
      <c r="W313" s="1520">
        <v>2.0999999999999999E-3</v>
      </c>
      <c r="X313" s="1520">
        <v>9.9000000000000008E-3</v>
      </c>
      <c r="Y313" s="1520">
        <v>3.8999999999999998E-3</v>
      </c>
      <c r="Z313" s="1520">
        <v>2.0999999999999999E-3</v>
      </c>
      <c r="AA313" s="1520">
        <v>1.01E-2</v>
      </c>
      <c r="AB313" s="1520">
        <v>3.8999999999999998E-3</v>
      </c>
      <c r="AC313" s="1520">
        <v>2.0999999999999999E-3</v>
      </c>
      <c r="AD313" s="1520">
        <v>9.7999999999999997E-3</v>
      </c>
      <c r="AE313" s="1520">
        <v>3.8E-3</v>
      </c>
      <c r="AF313" s="1520">
        <v>2E-3</v>
      </c>
      <c r="AG313" s="1520">
        <v>9.7000000000000003E-3</v>
      </c>
      <c r="AH313" s="1520">
        <v>3.8E-3</v>
      </c>
      <c r="AI313" s="1520">
        <v>2E-3</v>
      </c>
      <c r="AJ313" s="1520">
        <v>0.01</v>
      </c>
      <c r="AK313" s="1520">
        <v>3.8999999999999998E-3</v>
      </c>
      <c r="AL313" s="1520">
        <v>2.0999999999999999E-3</v>
      </c>
      <c r="AM313" s="1520">
        <v>9.4999999999999998E-3</v>
      </c>
      <c r="AN313" s="1520">
        <v>3.7000000000000002E-3</v>
      </c>
      <c r="AO313" s="1520">
        <v>2E-3</v>
      </c>
      <c r="AP313" s="1520">
        <v>9.1999999999999998E-3</v>
      </c>
      <c r="AQ313" s="1520">
        <v>3.5999999999999999E-3</v>
      </c>
      <c r="AR313" s="1520">
        <v>1.9E-3</v>
      </c>
      <c r="AS313" s="1520">
        <v>8.6999999999999994E-3</v>
      </c>
      <c r="AT313" s="1520">
        <v>3.3999999999999998E-3</v>
      </c>
      <c r="AU313" s="1520">
        <v>1.8E-3</v>
      </c>
      <c r="AV313" s="1520">
        <v>8.6999999999999994E-3</v>
      </c>
      <c r="AW313" s="1520">
        <v>3.3999999999999998E-3</v>
      </c>
      <c r="AX313" s="1520">
        <v>1.8E-3</v>
      </c>
      <c r="AY313" s="1520">
        <v>8.3000000000000001E-3</v>
      </c>
      <c r="AZ313" s="1520">
        <v>3.2000000000000002E-3</v>
      </c>
      <c r="BA313" s="1520">
        <v>1.6999999999999999E-3</v>
      </c>
      <c r="BB313" s="1522">
        <v>8.3999999999999995E-3</v>
      </c>
      <c r="BC313" s="1522">
        <v>3.3E-3</v>
      </c>
      <c r="BD313" s="1522">
        <v>1.8E-3</v>
      </c>
      <c r="BE313" s="1164"/>
      <c r="BF313" s="1164"/>
      <c r="BG313" s="1164"/>
    </row>
    <row r="314" spans="3:59" x14ac:dyDescent="0.25">
      <c r="C314" s="1165" t="s">
        <v>1344</v>
      </c>
      <c r="D314" s="1165" t="s">
        <v>1303</v>
      </c>
      <c r="E314" s="1167" t="str">
        <f t="shared" si="5"/>
        <v>PorcinoCÁDIZ</v>
      </c>
      <c r="F314" s="1520">
        <v>1.01E-2</v>
      </c>
      <c r="G314" s="1521">
        <v>3.8999999999999998E-3</v>
      </c>
      <c r="H314" s="1520">
        <v>2.0999999999999999E-3</v>
      </c>
      <c r="I314" s="1520">
        <v>9.9000000000000008E-3</v>
      </c>
      <c r="J314" s="1520">
        <v>3.8999999999999998E-3</v>
      </c>
      <c r="K314" s="1520">
        <v>2.0999999999999999E-3</v>
      </c>
      <c r="L314" s="1522">
        <v>0.01</v>
      </c>
      <c r="M314" s="1520">
        <v>3.8999999999999998E-3</v>
      </c>
      <c r="N314" s="1520">
        <v>2.0999999999999999E-3</v>
      </c>
      <c r="O314" s="1520">
        <v>9.9000000000000008E-3</v>
      </c>
      <c r="P314" s="1520">
        <v>3.8999999999999998E-3</v>
      </c>
      <c r="Q314" s="1520">
        <v>2.0999999999999999E-3</v>
      </c>
      <c r="R314" s="1520">
        <v>9.9000000000000008E-3</v>
      </c>
      <c r="S314" s="1520">
        <v>3.8999999999999998E-3</v>
      </c>
      <c r="T314" s="1520">
        <v>2.0999999999999999E-3</v>
      </c>
      <c r="U314" s="1520">
        <v>1.01E-2</v>
      </c>
      <c r="V314" s="1520">
        <v>3.8999999999999998E-3</v>
      </c>
      <c r="W314" s="1520">
        <v>2.0999999999999999E-3</v>
      </c>
      <c r="X314" s="1520">
        <v>0.01</v>
      </c>
      <c r="Y314" s="1520">
        <v>3.8999999999999998E-3</v>
      </c>
      <c r="Z314" s="1520">
        <v>2.0999999999999999E-3</v>
      </c>
      <c r="AA314" s="1520">
        <v>9.9000000000000008E-3</v>
      </c>
      <c r="AB314" s="1520">
        <v>3.8999999999999998E-3</v>
      </c>
      <c r="AC314" s="1520">
        <v>2.0999999999999999E-3</v>
      </c>
      <c r="AD314" s="1520">
        <v>0.01</v>
      </c>
      <c r="AE314" s="1520">
        <v>3.8999999999999998E-3</v>
      </c>
      <c r="AF314" s="1520">
        <v>2.0999999999999999E-3</v>
      </c>
      <c r="AG314" s="1520">
        <v>0.01</v>
      </c>
      <c r="AH314" s="1520">
        <v>3.8999999999999998E-3</v>
      </c>
      <c r="AI314" s="1520">
        <v>2.0999999999999999E-3</v>
      </c>
      <c r="AJ314" s="1520">
        <v>9.9000000000000008E-3</v>
      </c>
      <c r="AK314" s="1520">
        <v>3.8999999999999998E-3</v>
      </c>
      <c r="AL314" s="1520">
        <v>2.0999999999999999E-3</v>
      </c>
      <c r="AM314" s="1520">
        <v>9.7000000000000003E-3</v>
      </c>
      <c r="AN314" s="1520">
        <v>3.8E-3</v>
      </c>
      <c r="AO314" s="1520">
        <v>2E-3</v>
      </c>
      <c r="AP314" s="1520">
        <v>9.4999999999999998E-3</v>
      </c>
      <c r="AQ314" s="1520">
        <v>3.7000000000000002E-3</v>
      </c>
      <c r="AR314" s="1520">
        <v>2E-3</v>
      </c>
      <c r="AS314" s="1520">
        <v>9.1999999999999998E-3</v>
      </c>
      <c r="AT314" s="1520">
        <v>3.5999999999999999E-3</v>
      </c>
      <c r="AU314" s="1520">
        <v>1.9E-3</v>
      </c>
      <c r="AV314" s="1520">
        <v>9.1000000000000004E-3</v>
      </c>
      <c r="AW314" s="1520">
        <v>3.5999999999999999E-3</v>
      </c>
      <c r="AX314" s="1520">
        <v>1.9E-3</v>
      </c>
      <c r="AY314" s="1520">
        <v>9.4999999999999998E-3</v>
      </c>
      <c r="AZ314" s="1520">
        <v>3.7000000000000002E-3</v>
      </c>
      <c r="BA314" s="1520">
        <v>2E-3</v>
      </c>
      <c r="BB314" s="1522">
        <v>8.6999999999999994E-3</v>
      </c>
      <c r="BC314" s="1522">
        <v>3.3999999999999998E-3</v>
      </c>
      <c r="BD314" s="1522">
        <v>1.8E-3</v>
      </c>
      <c r="BE314" s="1164"/>
      <c r="BF314" s="1164"/>
      <c r="BG314" s="1164"/>
    </row>
    <row r="315" spans="3:59" x14ac:dyDescent="0.25">
      <c r="C315" s="1165" t="s">
        <v>1344</v>
      </c>
      <c r="D315" s="1165" t="s">
        <v>1304</v>
      </c>
      <c r="E315" s="1167" t="str">
        <f t="shared" si="5"/>
        <v>PorcinoCANTABRIA</v>
      </c>
      <c r="F315" s="1520">
        <v>1.01E-2</v>
      </c>
      <c r="G315" s="1521">
        <v>3.8999999999999998E-3</v>
      </c>
      <c r="H315" s="1520">
        <v>2.0999999999999999E-3</v>
      </c>
      <c r="I315" s="1520">
        <v>1.0200000000000001E-2</v>
      </c>
      <c r="J315" s="1520">
        <v>4.0000000000000001E-3</v>
      </c>
      <c r="K315" s="1520">
        <v>2.0999999999999999E-3</v>
      </c>
      <c r="L315" s="1522">
        <v>1.01E-2</v>
      </c>
      <c r="M315" s="1520">
        <v>3.8999999999999998E-3</v>
      </c>
      <c r="N315" s="1520">
        <v>2.0999999999999999E-3</v>
      </c>
      <c r="O315" s="1520">
        <v>1.0200000000000001E-2</v>
      </c>
      <c r="P315" s="1520">
        <v>4.0000000000000001E-3</v>
      </c>
      <c r="Q315" s="1520">
        <v>2.0999999999999999E-3</v>
      </c>
      <c r="R315" s="1520">
        <v>9.9000000000000008E-3</v>
      </c>
      <c r="S315" s="1520">
        <v>3.8999999999999998E-3</v>
      </c>
      <c r="T315" s="1520">
        <v>2.0999999999999999E-3</v>
      </c>
      <c r="U315" s="1520">
        <v>1.01E-2</v>
      </c>
      <c r="V315" s="1520">
        <v>4.0000000000000001E-3</v>
      </c>
      <c r="W315" s="1520">
        <v>2.0999999999999999E-3</v>
      </c>
      <c r="X315" s="1520">
        <v>1.01E-2</v>
      </c>
      <c r="Y315" s="1520">
        <v>3.8999999999999998E-3</v>
      </c>
      <c r="Z315" s="1520">
        <v>2.0999999999999999E-3</v>
      </c>
      <c r="AA315" s="1520">
        <v>9.7999999999999997E-3</v>
      </c>
      <c r="AB315" s="1520">
        <v>3.8E-3</v>
      </c>
      <c r="AC315" s="1520">
        <v>2.0999999999999999E-3</v>
      </c>
      <c r="AD315" s="1520">
        <v>9.5999999999999992E-3</v>
      </c>
      <c r="AE315" s="1520">
        <v>3.8E-3</v>
      </c>
      <c r="AF315" s="1520">
        <v>2E-3</v>
      </c>
      <c r="AG315" s="1520">
        <v>9.4999999999999998E-3</v>
      </c>
      <c r="AH315" s="1520">
        <v>3.7000000000000002E-3</v>
      </c>
      <c r="AI315" s="1520">
        <v>2E-3</v>
      </c>
      <c r="AJ315" s="1520">
        <v>9.5999999999999992E-3</v>
      </c>
      <c r="AK315" s="1520">
        <v>3.8E-3</v>
      </c>
      <c r="AL315" s="1520">
        <v>2E-3</v>
      </c>
      <c r="AM315" s="1520">
        <v>9.4999999999999998E-3</v>
      </c>
      <c r="AN315" s="1520">
        <v>3.7000000000000002E-3</v>
      </c>
      <c r="AO315" s="1520">
        <v>2E-3</v>
      </c>
      <c r="AP315" s="1520">
        <v>9.1999999999999998E-3</v>
      </c>
      <c r="AQ315" s="1520">
        <v>3.5999999999999999E-3</v>
      </c>
      <c r="AR315" s="1520">
        <v>1.9E-3</v>
      </c>
      <c r="AS315" s="1520">
        <v>8.9999999999999993E-3</v>
      </c>
      <c r="AT315" s="1520">
        <v>3.5000000000000001E-3</v>
      </c>
      <c r="AU315" s="1520">
        <v>1.9E-3</v>
      </c>
      <c r="AV315" s="1520">
        <v>8.6999999999999994E-3</v>
      </c>
      <c r="AW315" s="1520">
        <v>3.3999999999999998E-3</v>
      </c>
      <c r="AX315" s="1520">
        <v>1.8E-3</v>
      </c>
      <c r="AY315" s="1520">
        <v>8.8000000000000005E-3</v>
      </c>
      <c r="AZ315" s="1520">
        <v>3.3999999999999998E-3</v>
      </c>
      <c r="BA315" s="1520">
        <v>1.9E-3</v>
      </c>
      <c r="BB315" s="1522">
        <v>8.0999999999999996E-3</v>
      </c>
      <c r="BC315" s="1522">
        <v>3.2000000000000002E-3</v>
      </c>
      <c r="BD315" s="1522">
        <v>1.6999999999999999E-3</v>
      </c>
      <c r="BE315" s="1164"/>
      <c r="BF315" s="1164"/>
      <c r="BG315" s="1164"/>
    </row>
    <row r="316" spans="3:59" x14ac:dyDescent="0.25">
      <c r="C316" s="1165" t="s">
        <v>1344</v>
      </c>
      <c r="D316" s="1165" t="s">
        <v>1305</v>
      </c>
      <c r="E316" s="1167" t="str">
        <f t="shared" si="5"/>
        <v>PorcinoCASTELLÓN/CASTELLÓ</v>
      </c>
      <c r="F316" s="1520">
        <v>1.01E-2</v>
      </c>
      <c r="G316" s="1521">
        <v>3.8999999999999998E-3</v>
      </c>
      <c r="H316" s="1520">
        <v>2.0999999999999999E-3</v>
      </c>
      <c r="I316" s="1520">
        <v>0.01</v>
      </c>
      <c r="J316" s="1520">
        <v>3.8999999999999998E-3</v>
      </c>
      <c r="K316" s="1520">
        <v>2.0999999999999999E-3</v>
      </c>
      <c r="L316" s="1522">
        <v>0.01</v>
      </c>
      <c r="M316" s="1520">
        <v>3.8999999999999998E-3</v>
      </c>
      <c r="N316" s="1520">
        <v>2.0999999999999999E-3</v>
      </c>
      <c r="O316" s="1520">
        <v>0.01</v>
      </c>
      <c r="P316" s="1520">
        <v>3.8999999999999998E-3</v>
      </c>
      <c r="Q316" s="1520">
        <v>2.0999999999999999E-3</v>
      </c>
      <c r="R316" s="1520">
        <v>9.7999999999999997E-3</v>
      </c>
      <c r="S316" s="1520">
        <v>3.8E-3</v>
      </c>
      <c r="T316" s="1520">
        <v>2.0999999999999999E-3</v>
      </c>
      <c r="U316" s="1520">
        <v>9.7999999999999997E-3</v>
      </c>
      <c r="V316" s="1520">
        <v>3.8E-3</v>
      </c>
      <c r="W316" s="1520">
        <v>2.0999999999999999E-3</v>
      </c>
      <c r="X316" s="1520">
        <v>9.7999999999999997E-3</v>
      </c>
      <c r="Y316" s="1520">
        <v>3.8E-3</v>
      </c>
      <c r="Z316" s="1520">
        <v>2.0999999999999999E-3</v>
      </c>
      <c r="AA316" s="1520">
        <v>9.7999999999999997E-3</v>
      </c>
      <c r="AB316" s="1520">
        <v>3.8E-3</v>
      </c>
      <c r="AC316" s="1520">
        <v>2E-3</v>
      </c>
      <c r="AD316" s="1520">
        <v>9.7999999999999997E-3</v>
      </c>
      <c r="AE316" s="1520">
        <v>3.8E-3</v>
      </c>
      <c r="AF316" s="1520">
        <v>2.0999999999999999E-3</v>
      </c>
      <c r="AG316" s="1520">
        <v>9.7000000000000003E-3</v>
      </c>
      <c r="AH316" s="1520">
        <v>3.8E-3</v>
      </c>
      <c r="AI316" s="1520">
        <v>2E-3</v>
      </c>
      <c r="AJ316" s="1520">
        <v>9.5999999999999992E-3</v>
      </c>
      <c r="AK316" s="1520">
        <v>3.7000000000000002E-3</v>
      </c>
      <c r="AL316" s="1520">
        <v>2E-3</v>
      </c>
      <c r="AM316" s="1520">
        <v>9.4999999999999998E-3</v>
      </c>
      <c r="AN316" s="1520">
        <v>3.7000000000000002E-3</v>
      </c>
      <c r="AO316" s="1520">
        <v>2E-3</v>
      </c>
      <c r="AP316" s="1520">
        <v>9.2999999999999992E-3</v>
      </c>
      <c r="AQ316" s="1520">
        <v>3.5999999999999999E-3</v>
      </c>
      <c r="AR316" s="1520">
        <v>1.9E-3</v>
      </c>
      <c r="AS316" s="1520">
        <v>9.1000000000000004E-3</v>
      </c>
      <c r="AT316" s="1520">
        <v>3.5999999999999999E-3</v>
      </c>
      <c r="AU316" s="1520">
        <v>1.9E-3</v>
      </c>
      <c r="AV316" s="1520">
        <v>8.8999999999999999E-3</v>
      </c>
      <c r="AW316" s="1520">
        <v>3.5000000000000001E-3</v>
      </c>
      <c r="AX316" s="1520">
        <v>1.9E-3</v>
      </c>
      <c r="AY316" s="1520">
        <v>8.6999999999999994E-3</v>
      </c>
      <c r="AZ316" s="1520">
        <v>3.3999999999999998E-3</v>
      </c>
      <c r="BA316" s="1520">
        <v>1.8E-3</v>
      </c>
      <c r="BB316" s="1522">
        <v>8.5000000000000006E-3</v>
      </c>
      <c r="BC316" s="1522">
        <v>3.3E-3</v>
      </c>
      <c r="BD316" s="1522">
        <v>1.8E-3</v>
      </c>
      <c r="BE316" s="1164"/>
      <c r="BF316" s="1164"/>
      <c r="BG316" s="1164"/>
    </row>
    <row r="317" spans="3:59" x14ac:dyDescent="0.25">
      <c r="C317" s="1165" t="s">
        <v>1344</v>
      </c>
      <c r="D317" s="1165" t="s">
        <v>1306</v>
      </c>
      <c r="E317" s="1167" t="str">
        <f t="shared" si="5"/>
        <v>PorcinoCIUDAD REAL</v>
      </c>
      <c r="F317" s="1520">
        <v>1.0500000000000001E-2</v>
      </c>
      <c r="G317" s="1521">
        <v>4.1000000000000003E-3</v>
      </c>
      <c r="H317" s="1520">
        <v>2.2000000000000001E-3</v>
      </c>
      <c r="I317" s="1520">
        <v>1.0500000000000001E-2</v>
      </c>
      <c r="J317" s="1520">
        <v>4.1000000000000003E-3</v>
      </c>
      <c r="K317" s="1520">
        <v>2.2000000000000001E-3</v>
      </c>
      <c r="L317" s="1522">
        <v>1.03E-2</v>
      </c>
      <c r="M317" s="1520">
        <v>4.0000000000000001E-3</v>
      </c>
      <c r="N317" s="1520">
        <v>2.2000000000000001E-3</v>
      </c>
      <c r="O317" s="1520">
        <v>1.0200000000000001E-2</v>
      </c>
      <c r="P317" s="1520">
        <v>4.0000000000000001E-3</v>
      </c>
      <c r="Q317" s="1520">
        <v>2.0999999999999999E-3</v>
      </c>
      <c r="R317" s="1520">
        <v>1.01E-2</v>
      </c>
      <c r="S317" s="1520">
        <v>4.0000000000000001E-3</v>
      </c>
      <c r="T317" s="1520">
        <v>2.0999999999999999E-3</v>
      </c>
      <c r="U317" s="1520">
        <v>0.01</v>
      </c>
      <c r="V317" s="1520">
        <v>3.8999999999999998E-3</v>
      </c>
      <c r="W317" s="1520">
        <v>2.0999999999999999E-3</v>
      </c>
      <c r="X317" s="1520">
        <v>0.01</v>
      </c>
      <c r="Y317" s="1520">
        <v>3.8999999999999998E-3</v>
      </c>
      <c r="Z317" s="1520">
        <v>2.0999999999999999E-3</v>
      </c>
      <c r="AA317" s="1520">
        <v>0.01</v>
      </c>
      <c r="AB317" s="1520">
        <v>3.8999999999999998E-3</v>
      </c>
      <c r="AC317" s="1520">
        <v>2.0999999999999999E-3</v>
      </c>
      <c r="AD317" s="1520">
        <v>1.01E-2</v>
      </c>
      <c r="AE317" s="1520">
        <v>3.8999999999999998E-3</v>
      </c>
      <c r="AF317" s="1520">
        <v>2.0999999999999999E-3</v>
      </c>
      <c r="AG317" s="1520">
        <v>9.7000000000000003E-3</v>
      </c>
      <c r="AH317" s="1520">
        <v>3.8E-3</v>
      </c>
      <c r="AI317" s="1520">
        <v>2E-3</v>
      </c>
      <c r="AJ317" s="1520">
        <v>9.5999999999999992E-3</v>
      </c>
      <c r="AK317" s="1520">
        <v>3.7000000000000002E-3</v>
      </c>
      <c r="AL317" s="1520">
        <v>2E-3</v>
      </c>
      <c r="AM317" s="1520">
        <v>9.4999999999999998E-3</v>
      </c>
      <c r="AN317" s="1520">
        <v>3.7000000000000002E-3</v>
      </c>
      <c r="AO317" s="1520">
        <v>2E-3</v>
      </c>
      <c r="AP317" s="1520">
        <v>9.4000000000000004E-3</v>
      </c>
      <c r="AQ317" s="1520">
        <v>3.7000000000000002E-3</v>
      </c>
      <c r="AR317" s="1520">
        <v>2E-3</v>
      </c>
      <c r="AS317" s="1520">
        <v>9.1999999999999998E-3</v>
      </c>
      <c r="AT317" s="1520">
        <v>3.5999999999999999E-3</v>
      </c>
      <c r="AU317" s="1520">
        <v>1.9E-3</v>
      </c>
      <c r="AV317" s="1520">
        <v>9.1000000000000004E-3</v>
      </c>
      <c r="AW317" s="1520">
        <v>3.5999999999999999E-3</v>
      </c>
      <c r="AX317" s="1520">
        <v>1.9E-3</v>
      </c>
      <c r="AY317" s="1520">
        <v>8.5000000000000006E-3</v>
      </c>
      <c r="AZ317" s="1520">
        <v>3.3E-3</v>
      </c>
      <c r="BA317" s="1520">
        <v>1.8E-3</v>
      </c>
      <c r="BB317" s="1522">
        <v>8.3000000000000001E-3</v>
      </c>
      <c r="BC317" s="1522">
        <v>3.3E-3</v>
      </c>
      <c r="BD317" s="1522">
        <v>1.6999999999999999E-3</v>
      </c>
      <c r="BE317" s="1164"/>
      <c r="BF317" s="1164"/>
      <c r="BG317" s="1164"/>
    </row>
    <row r="318" spans="3:59" x14ac:dyDescent="0.25">
      <c r="C318" s="1165" t="s">
        <v>1344</v>
      </c>
      <c r="D318" s="1165" t="s">
        <v>1307</v>
      </c>
      <c r="E318" s="1167" t="str">
        <f t="shared" si="5"/>
        <v>PorcinoCÓRDOBA</v>
      </c>
      <c r="F318" s="1520">
        <v>1.0200000000000001E-2</v>
      </c>
      <c r="G318" s="1521">
        <v>4.0000000000000001E-3</v>
      </c>
      <c r="H318" s="1520">
        <v>2.0999999999999999E-3</v>
      </c>
      <c r="I318" s="1520">
        <v>1.01E-2</v>
      </c>
      <c r="J318" s="1520">
        <v>3.8999999999999998E-3</v>
      </c>
      <c r="K318" s="1520">
        <v>2.0999999999999999E-3</v>
      </c>
      <c r="L318" s="1522">
        <v>1.01E-2</v>
      </c>
      <c r="M318" s="1520">
        <v>3.8999999999999998E-3</v>
      </c>
      <c r="N318" s="1520">
        <v>2.0999999999999999E-3</v>
      </c>
      <c r="O318" s="1520">
        <v>1.0200000000000001E-2</v>
      </c>
      <c r="P318" s="1520">
        <v>4.0000000000000001E-3</v>
      </c>
      <c r="Q318" s="1520">
        <v>2.0999999999999999E-3</v>
      </c>
      <c r="R318" s="1520">
        <v>9.7999999999999997E-3</v>
      </c>
      <c r="S318" s="1520">
        <v>3.8E-3</v>
      </c>
      <c r="T318" s="1520">
        <v>2.0999999999999999E-3</v>
      </c>
      <c r="U318" s="1520">
        <v>0.01</v>
      </c>
      <c r="V318" s="1520">
        <v>3.8999999999999998E-3</v>
      </c>
      <c r="W318" s="1520">
        <v>2.0999999999999999E-3</v>
      </c>
      <c r="X318" s="1520">
        <v>0.01</v>
      </c>
      <c r="Y318" s="1520">
        <v>3.8999999999999998E-3</v>
      </c>
      <c r="Z318" s="1520">
        <v>2.0999999999999999E-3</v>
      </c>
      <c r="AA318" s="1520">
        <v>1.01E-2</v>
      </c>
      <c r="AB318" s="1520">
        <v>3.8999999999999998E-3</v>
      </c>
      <c r="AC318" s="1520">
        <v>2.0999999999999999E-3</v>
      </c>
      <c r="AD318" s="1520">
        <v>1.01E-2</v>
      </c>
      <c r="AE318" s="1520">
        <v>4.0000000000000001E-3</v>
      </c>
      <c r="AF318" s="1520">
        <v>2.0999999999999999E-3</v>
      </c>
      <c r="AG318" s="1520">
        <v>0.01</v>
      </c>
      <c r="AH318" s="1520">
        <v>3.8999999999999998E-3</v>
      </c>
      <c r="AI318" s="1520">
        <v>2.0999999999999999E-3</v>
      </c>
      <c r="AJ318" s="1520">
        <v>9.9000000000000008E-3</v>
      </c>
      <c r="AK318" s="1520">
        <v>3.8999999999999998E-3</v>
      </c>
      <c r="AL318" s="1520">
        <v>2.0999999999999999E-3</v>
      </c>
      <c r="AM318" s="1520">
        <v>9.5999999999999992E-3</v>
      </c>
      <c r="AN318" s="1520">
        <v>3.7000000000000002E-3</v>
      </c>
      <c r="AO318" s="1520">
        <v>2E-3</v>
      </c>
      <c r="AP318" s="1520">
        <v>9.4000000000000004E-3</v>
      </c>
      <c r="AQ318" s="1520">
        <v>3.7000000000000002E-3</v>
      </c>
      <c r="AR318" s="1520">
        <v>2E-3</v>
      </c>
      <c r="AS318" s="1520">
        <v>9.1000000000000004E-3</v>
      </c>
      <c r="AT318" s="1520">
        <v>3.5999999999999999E-3</v>
      </c>
      <c r="AU318" s="1520">
        <v>1.9E-3</v>
      </c>
      <c r="AV318" s="1520">
        <v>9.1000000000000004E-3</v>
      </c>
      <c r="AW318" s="1520">
        <v>3.5000000000000001E-3</v>
      </c>
      <c r="AX318" s="1520">
        <v>1.9E-3</v>
      </c>
      <c r="AY318" s="1520">
        <v>9.2999999999999992E-3</v>
      </c>
      <c r="AZ318" s="1520">
        <v>3.5999999999999999E-3</v>
      </c>
      <c r="BA318" s="1520">
        <v>2E-3</v>
      </c>
      <c r="BB318" s="1522">
        <v>9.1999999999999998E-3</v>
      </c>
      <c r="BC318" s="1522">
        <v>3.5999999999999999E-3</v>
      </c>
      <c r="BD318" s="1522">
        <v>1.9E-3</v>
      </c>
      <c r="BE318" s="1164"/>
      <c r="BF318" s="1164"/>
      <c r="BG318" s="1164"/>
    </row>
    <row r="319" spans="3:59" x14ac:dyDescent="0.25">
      <c r="C319" s="1165" t="s">
        <v>1344</v>
      </c>
      <c r="D319" s="1165" t="s">
        <v>1308</v>
      </c>
      <c r="E319" s="1167" t="str">
        <f t="shared" si="5"/>
        <v>PorcinoCORUÑA, A</v>
      </c>
      <c r="F319" s="1520">
        <v>1.0200000000000001E-2</v>
      </c>
      <c r="G319" s="1521">
        <v>4.0000000000000001E-3</v>
      </c>
      <c r="H319" s="1520">
        <v>2.0999999999999999E-3</v>
      </c>
      <c r="I319" s="1520">
        <v>1.0200000000000001E-2</v>
      </c>
      <c r="J319" s="1520">
        <v>4.0000000000000001E-3</v>
      </c>
      <c r="K319" s="1520">
        <v>2.0999999999999999E-3</v>
      </c>
      <c r="L319" s="1522">
        <v>1.01E-2</v>
      </c>
      <c r="M319" s="1520">
        <v>3.8999999999999998E-3</v>
      </c>
      <c r="N319" s="1520">
        <v>2.0999999999999999E-3</v>
      </c>
      <c r="O319" s="1520">
        <v>1.0200000000000001E-2</v>
      </c>
      <c r="P319" s="1520">
        <v>4.0000000000000001E-3</v>
      </c>
      <c r="Q319" s="1520">
        <v>2.0999999999999999E-3</v>
      </c>
      <c r="R319" s="1520">
        <v>9.7999999999999997E-3</v>
      </c>
      <c r="S319" s="1520">
        <v>3.8E-3</v>
      </c>
      <c r="T319" s="1520">
        <v>2.0999999999999999E-3</v>
      </c>
      <c r="U319" s="1520">
        <v>9.9000000000000008E-3</v>
      </c>
      <c r="V319" s="1520">
        <v>3.8999999999999998E-3</v>
      </c>
      <c r="W319" s="1520">
        <v>2.0999999999999999E-3</v>
      </c>
      <c r="X319" s="1520">
        <v>0.01</v>
      </c>
      <c r="Y319" s="1520">
        <v>3.8999999999999998E-3</v>
      </c>
      <c r="Z319" s="1520">
        <v>2.0999999999999999E-3</v>
      </c>
      <c r="AA319" s="1520">
        <v>9.9000000000000008E-3</v>
      </c>
      <c r="AB319" s="1520">
        <v>3.8999999999999998E-3</v>
      </c>
      <c r="AC319" s="1520">
        <v>2.0999999999999999E-3</v>
      </c>
      <c r="AD319" s="1520">
        <v>1.01E-2</v>
      </c>
      <c r="AE319" s="1520">
        <v>3.8999999999999998E-3</v>
      </c>
      <c r="AF319" s="1520">
        <v>2.0999999999999999E-3</v>
      </c>
      <c r="AG319" s="1520">
        <v>9.9000000000000008E-3</v>
      </c>
      <c r="AH319" s="1520">
        <v>3.8999999999999998E-3</v>
      </c>
      <c r="AI319" s="1520">
        <v>2.0999999999999999E-3</v>
      </c>
      <c r="AJ319" s="1520">
        <v>9.7999999999999997E-3</v>
      </c>
      <c r="AK319" s="1520">
        <v>3.8E-3</v>
      </c>
      <c r="AL319" s="1520">
        <v>2E-3</v>
      </c>
      <c r="AM319" s="1520">
        <v>9.5999999999999992E-3</v>
      </c>
      <c r="AN319" s="1520">
        <v>3.8E-3</v>
      </c>
      <c r="AO319" s="1520">
        <v>2E-3</v>
      </c>
      <c r="AP319" s="1520">
        <v>9.4000000000000004E-3</v>
      </c>
      <c r="AQ319" s="1520">
        <v>3.7000000000000002E-3</v>
      </c>
      <c r="AR319" s="1520">
        <v>2E-3</v>
      </c>
      <c r="AS319" s="1520">
        <v>9.1999999999999998E-3</v>
      </c>
      <c r="AT319" s="1520">
        <v>3.5999999999999999E-3</v>
      </c>
      <c r="AU319" s="1520">
        <v>1.9E-3</v>
      </c>
      <c r="AV319" s="1520">
        <v>8.9999999999999993E-3</v>
      </c>
      <c r="AW319" s="1520">
        <v>3.5000000000000001E-3</v>
      </c>
      <c r="AX319" s="1520">
        <v>1.9E-3</v>
      </c>
      <c r="AY319" s="1520">
        <v>8.5000000000000006E-3</v>
      </c>
      <c r="AZ319" s="1520">
        <v>3.3E-3</v>
      </c>
      <c r="BA319" s="1520">
        <v>1.8E-3</v>
      </c>
      <c r="BB319" s="1522">
        <v>8.5000000000000006E-3</v>
      </c>
      <c r="BC319" s="1522">
        <v>3.3E-3</v>
      </c>
      <c r="BD319" s="1522">
        <v>1.8E-3</v>
      </c>
      <c r="BE319" s="1164"/>
      <c r="BF319" s="1164"/>
      <c r="BG319" s="1164"/>
    </row>
    <row r="320" spans="3:59" x14ac:dyDescent="0.25">
      <c r="C320" s="1165" t="s">
        <v>1344</v>
      </c>
      <c r="D320" s="1165" t="s">
        <v>1309</v>
      </c>
      <c r="E320" s="1167" t="str">
        <f t="shared" si="5"/>
        <v>PorcinoCUENCA</v>
      </c>
      <c r="F320" s="1520">
        <v>1.01E-2</v>
      </c>
      <c r="G320" s="1521">
        <v>3.8999999999999998E-3</v>
      </c>
      <c r="H320" s="1520">
        <v>2.0999999999999999E-3</v>
      </c>
      <c r="I320" s="1520">
        <v>1.01E-2</v>
      </c>
      <c r="J320" s="1520">
        <v>3.8999999999999998E-3</v>
      </c>
      <c r="K320" s="1520">
        <v>2.0999999999999999E-3</v>
      </c>
      <c r="L320" s="1522">
        <v>0.01</v>
      </c>
      <c r="M320" s="1520">
        <v>3.8999999999999998E-3</v>
      </c>
      <c r="N320" s="1520">
        <v>2.0999999999999999E-3</v>
      </c>
      <c r="O320" s="1520">
        <v>0.01</v>
      </c>
      <c r="P320" s="1520">
        <v>3.8999999999999998E-3</v>
      </c>
      <c r="Q320" s="1520">
        <v>2.0999999999999999E-3</v>
      </c>
      <c r="R320" s="1520">
        <v>9.9000000000000008E-3</v>
      </c>
      <c r="S320" s="1520">
        <v>3.8999999999999998E-3</v>
      </c>
      <c r="T320" s="1520">
        <v>2.0999999999999999E-3</v>
      </c>
      <c r="U320" s="1520">
        <v>9.9000000000000008E-3</v>
      </c>
      <c r="V320" s="1520">
        <v>3.8E-3</v>
      </c>
      <c r="W320" s="1520">
        <v>2.0999999999999999E-3</v>
      </c>
      <c r="X320" s="1520">
        <v>9.7999999999999997E-3</v>
      </c>
      <c r="Y320" s="1520">
        <v>3.8E-3</v>
      </c>
      <c r="Z320" s="1520">
        <v>2.0999999999999999E-3</v>
      </c>
      <c r="AA320" s="1520">
        <v>9.9000000000000008E-3</v>
      </c>
      <c r="AB320" s="1520">
        <v>3.8999999999999998E-3</v>
      </c>
      <c r="AC320" s="1520">
        <v>2.0999999999999999E-3</v>
      </c>
      <c r="AD320" s="1520">
        <v>9.9000000000000008E-3</v>
      </c>
      <c r="AE320" s="1520">
        <v>3.8999999999999998E-3</v>
      </c>
      <c r="AF320" s="1520">
        <v>2.0999999999999999E-3</v>
      </c>
      <c r="AG320" s="1520">
        <v>9.9000000000000008E-3</v>
      </c>
      <c r="AH320" s="1520">
        <v>3.8999999999999998E-3</v>
      </c>
      <c r="AI320" s="1520">
        <v>2.0999999999999999E-3</v>
      </c>
      <c r="AJ320" s="1520">
        <v>9.7000000000000003E-3</v>
      </c>
      <c r="AK320" s="1520">
        <v>3.8E-3</v>
      </c>
      <c r="AL320" s="1520">
        <v>2E-3</v>
      </c>
      <c r="AM320" s="1520">
        <v>9.4999999999999998E-3</v>
      </c>
      <c r="AN320" s="1520">
        <v>3.7000000000000002E-3</v>
      </c>
      <c r="AO320" s="1520">
        <v>2E-3</v>
      </c>
      <c r="AP320" s="1520">
        <v>9.2999999999999992E-3</v>
      </c>
      <c r="AQ320" s="1520">
        <v>3.5999999999999999E-3</v>
      </c>
      <c r="AR320" s="1520">
        <v>1.9E-3</v>
      </c>
      <c r="AS320" s="1520">
        <v>9.1000000000000004E-3</v>
      </c>
      <c r="AT320" s="1520">
        <v>3.5000000000000001E-3</v>
      </c>
      <c r="AU320" s="1520">
        <v>1.9E-3</v>
      </c>
      <c r="AV320" s="1520">
        <v>8.8000000000000005E-3</v>
      </c>
      <c r="AW320" s="1520">
        <v>3.5000000000000001E-3</v>
      </c>
      <c r="AX320" s="1520">
        <v>1.9E-3</v>
      </c>
      <c r="AY320" s="1520">
        <v>8.8999999999999999E-3</v>
      </c>
      <c r="AZ320" s="1520">
        <v>3.5000000000000001E-3</v>
      </c>
      <c r="BA320" s="1520">
        <v>1.9E-3</v>
      </c>
      <c r="BB320" s="1522">
        <v>8.6999999999999994E-3</v>
      </c>
      <c r="BC320" s="1522">
        <v>3.3999999999999998E-3</v>
      </c>
      <c r="BD320" s="1522">
        <v>1.8E-3</v>
      </c>
      <c r="BE320" s="1164"/>
      <c r="BF320" s="1164"/>
      <c r="BG320" s="1164"/>
    </row>
    <row r="321" spans="3:59" x14ac:dyDescent="0.25">
      <c r="C321" s="1165" t="s">
        <v>1344</v>
      </c>
      <c r="D321" s="1165" t="s">
        <v>1310</v>
      </c>
      <c r="E321" s="1167" t="str">
        <f t="shared" si="5"/>
        <v>PorcinoGIPUZKOA</v>
      </c>
      <c r="F321" s="1520">
        <v>1.01E-2</v>
      </c>
      <c r="G321" s="1521">
        <v>4.0000000000000001E-3</v>
      </c>
      <c r="H321" s="1520">
        <v>2.0999999999999999E-3</v>
      </c>
      <c r="I321" s="1520">
        <v>0.01</v>
      </c>
      <c r="J321" s="1520">
        <v>3.8999999999999998E-3</v>
      </c>
      <c r="K321" s="1520">
        <v>2.0999999999999999E-3</v>
      </c>
      <c r="L321" s="1522">
        <v>1.01E-2</v>
      </c>
      <c r="M321" s="1520">
        <v>4.0000000000000001E-3</v>
      </c>
      <c r="N321" s="1520">
        <v>2.0999999999999999E-3</v>
      </c>
      <c r="O321" s="1520">
        <v>1.03E-2</v>
      </c>
      <c r="P321" s="1520">
        <v>4.0000000000000001E-3</v>
      </c>
      <c r="Q321" s="1520">
        <v>2.2000000000000001E-3</v>
      </c>
      <c r="R321" s="1520">
        <v>1.04E-2</v>
      </c>
      <c r="S321" s="1520">
        <v>4.1000000000000003E-3</v>
      </c>
      <c r="T321" s="1520">
        <v>2.2000000000000001E-3</v>
      </c>
      <c r="U321" s="1520">
        <v>1.03E-2</v>
      </c>
      <c r="V321" s="1520">
        <v>4.0000000000000001E-3</v>
      </c>
      <c r="W321" s="1520">
        <v>2.2000000000000001E-3</v>
      </c>
      <c r="X321" s="1520">
        <v>1.01E-2</v>
      </c>
      <c r="Y321" s="1520">
        <v>3.8999999999999998E-3</v>
      </c>
      <c r="Z321" s="1520">
        <v>2.0999999999999999E-3</v>
      </c>
      <c r="AA321" s="1520">
        <v>0.01</v>
      </c>
      <c r="AB321" s="1520">
        <v>3.8999999999999998E-3</v>
      </c>
      <c r="AC321" s="1520">
        <v>2.0999999999999999E-3</v>
      </c>
      <c r="AD321" s="1520">
        <v>9.7999999999999997E-3</v>
      </c>
      <c r="AE321" s="1520">
        <v>3.8E-3</v>
      </c>
      <c r="AF321" s="1520">
        <v>2.0999999999999999E-3</v>
      </c>
      <c r="AG321" s="1520">
        <v>9.7000000000000003E-3</v>
      </c>
      <c r="AH321" s="1520">
        <v>3.8E-3</v>
      </c>
      <c r="AI321" s="1520">
        <v>2E-3</v>
      </c>
      <c r="AJ321" s="1520">
        <v>9.4999999999999998E-3</v>
      </c>
      <c r="AK321" s="1520">
        <v>3.7000000000000002E-3</v>
      </c>
      <c r="AL321" s="1520">
        <v>2E-3</v>
      </c>
      <c r="AM321" s="1520">
        <v>9.4000000000000004E-3</v>
      </c>
      <c r="AN321" s="1520">
        <v>3.7000000000000002E-3</v>
      </c>
      <c r="AO321" s="1520">
        <v>2E-3</v>
      </c>
      <c r="AP321" s="1520">
        <v>9.1999999999999998E-3</v>
      </c>
      <c r="AQ321" s="1520">
        <v>3.5999999999999999E-3</v>
      </c>
      <c r="AR321" s="1520">
        <v>1.9E-3</v>
      </c>
      <c r="AS321" s="1520">
        <v>8.9999999999999993E-3</v>
      </c>
      <c r="AT321" s="1520">
        <v>3.5000000000000001E-3</v>
      </c>
      <c r="AU321" s="1520">
        <v>1.9E-3</v>
      </c>
      <c r="AV321" s="1520">
        <v>8.6999999999999994E-3</v>
      </c>
      <c r="AW321" s="1520">
        <v>3.3999999999999998E-3</v>
      </c>
      <c r="AX321" s="1520">
        <v>1.8E-3</v>
      </c>
      <c r="AY321" s="1520">
        <v>8.6999999999999994E-3</v>
      </c>
      <c r="AZ321" s="1520">
        <v>3.3999999999999998E-3</v>
      </c>
      <c r="BA321" s="1520">
        <v>1.8E-3</v>
      </c>
      <c r="BB321" s="1522">
        <v>8.8000000000000005E-3</v>
      </c>
      <c r="BC321" s="1522">
        <v>3.3999999999999998E-3</v>
      </c>
      <c r="BD321" s="1522">
        <v>1.8E-3</v>
      </c>
      <c r="BE321" s="1164"/>
      <c r="BF321" s="1164"/>
      <c r="BG321" s="1164"/>
    </row>
    <row r="322" spans="3:59" x14ac:dyDescent="0.25">
      <c r="C322" s="1165" t="s">
        <v>1344</v>
      </c>
      <c r="D322" s="1165" t="s">
        <v>1311</v>
      </c>
      <c r="E322" s="1167" t="str">
        <f t="shared" si="5"/>
        <v>PorcinoGIRONA</v>
      </c>
      <c r="F322" s="1520">
        <v>1.01E-2</v>
      </c>
      <c r="G322" s="1521">
        <v>3.8999999999999998E-3</v>
      </c>
      <c r="H322" s="1520">
        <v>2.0999999999999999E-3</v>
      </c>
      <c r="I322" s="1520">
        <v>9.9000000000000008E-3</v>
      </c>
      <c r="J322" s="1520">
        <v>3.8999999999999998E-3</v>
      </c>
      <c r="K322" s="1520">
        <v>2.0999999999999999E-3</v>
      </c>
      <c r="L322" s="1522">
        <v>0.01</v>
      </c>
      <c r="M322" s="1520">
        <v>3.8999999999999998E-3</v>
      </c>
      <c r="N322" s="1520">
        <v>2.0999999999999999E-3</v>
      </c>
      <c r="O322" s="1520">
        <v>0.01</v>
      </c>
      <c r="P322" s="1520">
        <v>3.8999999999999998E-3</v>
      </c>
      <c r="Q322" s="1520">
        <v>2.0999999999999999E-3</v>
      </c>
      <c r="R322" s="1520">
        <v>9.9000000000000008E-3</v>
      </c>
      <c r="S322" s="1520">
        <v>3.8999999999999998E-3</v>
      </c>
      <c r="T322" s="1520">
        <v>2.0999999999999999E-3</v>
      </c>
      <c r="U322" s="1520">
        <v>9.7999999999999997E-3</v>
      </c>
      <c r="V322" s="1520">
        <v>3.8E-3</v>
      </c>
      <c r="W322" s="1520">
        <v>2.0999999999999999E-3</v>
      </c>
      <c r="X322" s="1520">
        <v>9.7999999999999997E-3</v>
      </c>
      <c r="Y322" s="1520">
        <v>3.8E-3</v>
      </c>
      <c r="Z322" s="1520">
        <v>2.0999999999999999E-3</v>
      </c>
      <c r="AA322" s="1520">
        <v>9.7999999999999997E-3</v>
      </c>
      <c r="AB322" s="1520">
        <v>3.8E-3</v>
      </c>
      <c r="AC322" s="1520">
        <v>2.0999999999999999E-3</v>
      </c>
      <c r="AD322" s="1520">
        <v>9.9000000000000008E-3</v>
      </c>
      <c r="AE322" s="1520">
        <v>3.8E-3</v>
      </c>
      <c r="AF322" s="1520">
        <v>2.0999999999999999E-3</v>
      </c>
      <c r="AG322" s="1520">
        <v>9.7000000000000003E-3</v>
      </c>
      <c r="AH322" s="1520">
        <v>3.8E-3</v>
      </c>
      <c r="AI322" s="1520">
        <v>2E-3</v>
      </c>
      <c r="AJ322" s="1520">
        <v>9.5999999999999992E-3</v>
      </c>
      <c r="AK322" s="1520">
        <v>3.8E-3</v>
      </c>
      <c r="AL322" s="1520">
        <v>2E-3</v>
      </c>
      <c r="AM322" s="1520">
        <v>9.4999999999999998E-3</v>
      </c>
      <c r="AN322" s="1520">
        <v>3.7000000000000002E-3</v>
      </c>
      <c r="AO322" s="1520">
        <v>2E-3</v>
      </c>
      <c r="AP322" s="1520">
        <v>9.4000000000000004E-3</v>
      </c>
      <c r="AQ322" s="1520">
        <v>3.7000000000000002E-3</v>
      </c>
      <c r="AR322" s="1520">
        <v>2E-3</v>
      </c>
      <c r="AS322" s="1520">
        <v>9.1000000000000004E-3</v>
      </c>
      <c r="AT322" s="1520">
        <v>3.5999999999999999E-3</v>
      </c>
      <c r="AU322" s="1520">
        <v>1.9E-3</v>
      </c>
      <c r="AV322" s="1520">
        <v>8.8000000000000005E-3</v>
      </c>
      <c r="AW322" s="1520">
        <v>3.5000000000000001E-3</v>
      </c>
      <c r="AX322" s="1520">
        <v>1.9E-3</v>
      </c>
      <c r="AY322" s="1520">
        <v>8.9999999999999993E-3</v>
      </c>
      <c r="AZ322" s="1520">
        <v>3.5000000000000001E-3</v>
      </c>
      <c r="BA322" s="1520">
        <v>1.9E-3</v>
      </c>
      <c r="BB322" s="1522">
        <v>8.9999999999999993E-3</v>
      </c>
      <c r="BC322" s="1522">
        <v>3.5000000000000001E-3</v>
      </c>
      <c r="BD322" s="1522">
        <v>1.9E-3</v>
      </c>
      <c r="BE322" s="1164"/>
      <c r="BF322" s="1164"/>
      <c r="BG322" s="1164"/>
    </row>
    <row r="323" spans="3:59" x14ac:dyDescent="0.25">
      <c r="C323" s="1165" t="s">
        <v>1344</v>
      </c>
      <c r="D323" s="1165" t="s">
        <v>1312</v>
      </c>
      <c r="E323" s="1167" t="str">
        <f t="shared" si="5"/>
        <v>PorcinoGRANADA</v>
      </c>
      <c r="F323" s="1520">
        <v>1.01E-2</v>
      </c>
      <c r="G323" s="1521">
        <v>3.8999999999999998E-3</v>
      </c>
      <c r="H323" s="1520">
        <v>2.0999999999999999E-3</v>
      </c>
      <c r="I323" s="1520">
        <v>1.01E-2</v>
      </c>
      <c r="J323" s="1520">
        <v>3.8999999999999998E-3</v>
      </c>
      <c r="K323" s="1520">
        <v>2.0999999999999999E-3</v>
      </c>
      <c r="L323" s="1522">
        <v>1.01E-2</v>
      </c>
      <c r="M323" s="1520">
        <v>3.8999999999999998E-3</v>
      </c>
      <c r="N323" s="1520">
        <v>2.0999999999999999E-3</v>
      </c>
      <c r="O323" s="1520">
        <v>1.01E-2</v>
      </c>
      <c r="P323" s="1520">
        <v>3.8999999999999998E-3</v>
      </c>
      <c r="Q323" s="1520">
        <v>2.0999999999999999E-3</v>
      </c>
      <c r="R323" s="1520">
        <v>0.01</v>
      </c>
      <c r="S323" s="1520">
        <v>3.8999999999999998E-3</v>
      </c>
      <c r="T323" s="1520">
        <v>2.0999999999999999E-3</v>
      </c>
      <c r="U323" s="1520">
        <v>1.01E-2</v>
      </c>
      <c r="V323" s="1520">
        <v>3.8999999999999998E-3</v>
      </c>
      <c r="W323" s="1520">
        <v>2.0999999999999999E-3</v>
      </c>
      <c r="X323" s="1520">
        <v>0.01</v>
      </c>
      <c r="Y323" s="1520">
        <v>3.8999999999999998E-3</v>
      </c>
      <c r="Z323" s="1520">
        <v>2.0999999999999999E-3</v>
      </c>
      <c r="AA323" s="1520">
        <v>0.01</v>
      </c>
      <c r="AB323" s="1520">
        <v>3.8999999999999998E-3</v>
      </c>
      <c r="AC323" s="1520">
        <v>2.0999999999999999E-3</v>
      </c>
      <c r="AD323" s="1520">
        <v>1.01E-2</v>
      </c>
      <c r="AE323" s="1520">
        <v>4.0000000000000001E-3</v>
      </c>
      <c r="AF323" s="1520">
        <v>2.0999999999999999E-3</v>
      </c>
      <c r="AG323" s="1520">
        <v>1.01E-2</v>
      </c>
      <c r="AH323" s="1520">
        <v>3.8999999999999998E-3</v>
      </c>
      <c r="AI323" s="1520">
        <v>2.0999999999999999E-3</v>
      </c>
      <c r="AJ323" s="1520">
        <v>0.01</v>
      </c>
      <c r="AK323" s="1520">
        <v>3.8999999999999998E-3</v>
      </c>
      <c r="AL323" s="1520">
        <v>2.0999999999999999E-3</v>
      </c>
      <c r="AM323" s="1520">
        <v>9.7000000000000003E-3</v>
      </c>
      <c r="AN323" s="1520">
        <v>3.8E-3</v>
      </c>
      <c r="AO323" s="1520">
        <v>2E-3</v>
      </c>
      <c r="AP323" s="1520">
        <v>9.7000000000000003E-3</v>
      </c>
      <c r="AQ323" s="1520">
        <v>3.8E-3</v>
      </c>
      <c r="AR323" s="1520">
        <v>2E-3</v>
      </c>
      <c r="AS323" s="1520">
        <v>9.4000000000000004E-3</v>
      </c>
      <c r="AT323" s="1520">
        <v>3.7000000000000002E-3</v>
      </c>
      <c r="AU323" s="1520">
        <v>2E-3</v>
      </c>
      <c r="AV323" s="1520">
        <v>9.1999999999999998E-3</v>
      </c>
      <c r="AW323" s="1520">
        <v>3.5999999999999999E-3</v>
      </c>
      <c r="AX323" s="1520">
        <v>1.9E-3</v>
      </c>
      <c r="AY323" s="1520">
        <v>9.2999999999999992E-3</v>
      </c>
      <c r="AZ323" s="1520">
        <v>3.5999999999999999E-3</v>
      </c>
      <c r="BA323" s="1520">
        <v>1.9E-3</v>
      </c>
      <c r="BB323" s="1522">
        <v>9.1000000000000004E-3</v>
      </c>
      <c r="BC323" s="1522">
        <v>3.5999999999999999E-3</v>
      </c>
      <c r="BD323" s="1522">
        <v>1.9E-3</v>
      </c>
      <c r="BE323" s="1164"/>
      <c r="BF323" s="1164"/>
      <c r="BG323" s="1164"/>
    </row>
    <row r="324" spans="3:59" x14ac:dyDescent="0.25">
      <c r="C324" s="1165" t="s">
        <v>1344</v>
      </c>
      <c r="D324" s="1165" t="s">
        <v>1313</v>
      </c>
      <c r="E324" s="1167" t="str">
        <f t="shared" si="5"/>
        <v>PorcinoGUADALAJARA</v>
      </c>
      <c r="F324" s="1520">
        <v>1.0200000000000001E-2</v>
      </c>
      <c r="G324" s="1521">
        <v>4.0000000000000001E-3</v>
      </c>
      <c r="H324" s="1520">
        <v>2.0999999999999999E-3</v>
      </c>
      <c r="I324" s="1520">
        <v>1.0200000000000001E-2</v>
      </c>
      <c r="J324" s="1520">
        <v>4.0000000000000001E-3</v>
      </c>
      <c r="K324" s="1520">
        <v>2.0999999999999999E-3</v>
      </c>
      <c r="L324" s="1522">
        <v>1.0200000000000001E-2</v>
      </c>
      <c r="M324" s="1520">
        <v>4.0000000000000001E-3</v>
      </c>
      <c r="N324" s="1520">
        <v>2.0999999999999999E-3</v>
      </c>
      <c r="O324" s="1520">
        <v>1.01E-2</v>
      </c>
      <c r="P324" s="1520">
        <v>3.8999999999999998E-3</v>
      </c>
      <c r="Q324" s="1520">
        <v>2.0999999999999999E-3</v>
      </c>
      <c r="R324" s="1520">
        <v>9.9000000000000008E-3</v>
      </c>
      <c r="S324" s="1520">
        <v>3.8999999999999998E-3</v>
      </c>
      <c r="T324" s="1520">
        <v>2.0999999999999999E-3</v>
      </c>
      <c r="U324" s="1520">
        <v>0.01</v>
      </c>
      <c r="V324" s="1520">
        <v>3.8999999999999998E-3</v>
      </c>
      <c r="W324" s="1520">
        <v>2.0999999999999999E-3</v>
      </c>
      <c r="X324" s="1520">
        <v>9.7999999999999997E-3</v>
      </c>
      <c r="Y324" s="1520">
        <v>3.8E-3</v>
      </c>
      <c r="Z324" s="1520">
        <v>2.0999999999999999E-3</v>
      </c>
      <c r="AA324" s="1520">
        <v>9.4000000000000004E-3</v>
      </c>
      <c r="AB324" s="1520">
        <v>3.7000000000000002E-3</v>
      </c>
      <c r="AC324" s="1520">
        <v>2E-3</v>
      </c>
      <c r="AD324" s="1520">
        <v>9.1999999999999998E-3</v>
      </c>
      <c r="AE324" s="1520">
        <v>3.5999999999999999E-3</v>
      </c>
      <c r="AF324" s="1520">
        <v>1.9E-3</v>
      </c>
      <c r="AG324" s="1520">
        <v>9.5999999999999992E-3</v>
      </c>
      <c r="AH324" s="1520">
        <v>3.8E-3</v>
      </c>
      <c r="AI324" s="1520">
        <v>2E-3</v>
      </c>
      <c r="AJ324" s="1520">
        <v>9.2999999999999992E-3</v>
      </c>
      <c r="AK324" s="1520">
        <v>3.5999999999999999E-3</v>
      </c>
      <c r="AL324" s="1520">
        <v>2E-3</v>
      </c>
      <c r="AM324" s="1520">
        <v>9.1000000000000004E-3</v>
      </c>
      <c r="AN324" s="1520">
        <v>3.5000000000000001E-3</v>
      </c>
      <c r="AO324" s="1520">
        <v>1.9E-3</v>
      </c>
      <c r="AP324" s="1520">
        <v>9.1000000000000004E-3</v>
      </c>
      <c r="AQ324" s="1520">
        <v>3.5000000000000001E-3</v>
      </c>
      <c r="AR324" s="1520">
        <v>1.9E-3</v>
      </c>
      <c r="AS324" s="1520">
        <v>9.1000000000000004E-3</v>
      </c>
      <c r="AT324" s="1520">
        <v>3.5000000000000001E-3</v>
      </c>
      <c r="AU324" s="1520">
        <v>1.9E-3</v>
      </c>
      <c r="AV324" s="1520">
        <v>8.5000000000000006E-3</v>
      </c>
      <c r="AW324" s="1520">
        <v>3.3E-3</v>
      </c>
      <c r="AX324" s="1520">
        <v>1.8E-3</v>
      </c>
      <c r="AY324" s="1520">
        <v>8.3999999999999995E-3</v>
      </c>
      <c r="AZ324" s="1520">
        <v>3.3E-3</v>
      </c>
      <c r="BA324" s="1520">
        <v>1.8E-3</v>
      </c>
      <c r="BB324" s="1522">
        <v>7.7999999999999996E-3</v>
      </c>
      <c r="BC324" s="1522">
        <v>3.0999999999999999E-3</v>
      </c>
      <c r="BD324" s="1522">
        <v>1.6000000000000001E-3</v>
      </c>
      <c r="BE324" s="1164"/>
      <c r="BF324" s="1164"/>
      <c r="BG324" s="1164"/>
    </row>
    <row r="325" spans="3:59" x14ac:dyDescent="0.25">
      <c r="C325" s="1165" t="s">
        <v>1344</v>
      </c>
      <c r="D325" s="1165" t="s">
        <v>1314</v>
      </c>
      <c r="E325" s="1167" t="str">
        <f t="shared" si="5"/>
        <v>PorcinoHUELVA</v>
      </c>
      <c r="F325" s="1520">
        <v>1.0200000000000001E-2</v>
      </c>
      <c r="G325" s="1521">
        <v>4.0000000000000001E-3</v>
      </c>
      <c r="H325" s="1520">
        <v>2.0999999999999999E-3</v>
      </c>
      <c r="I325" s="1520">
        <v>0.01</v>
      </c>
      <c r="J325" s="1520">
        <v>3.8999999999999998E-3</v>
      </c>
      <c r="K325" s="1520">
        <v>2.0999999999999999E-3</v>
      </c>
      <c r="L325" s="1522">
        <v>1.01E-2</v>
      </c>
      <c r="M325" s="1520">
        <v>4.0000000000000001E-3</v>
      </c>
      <c r="N325" s="1520">
        <v>2.0999999999999999E-3</v>
      </c>
      <c r="O325" s="1520">
        <v>9.9000000000000008E-3</v>
      </c>
      <c r="P325" s="1520">
        <v>3.8999999999999998E-3</v>
      </c>
      <c r="Q325" s="1520">
        <v>2.0999999999999999E-3</v>
      </c>
      <c r="R325" s="1520">
        <v>9.9000000000000008E-3</v>
      </c>
      <c r="S325" s="1520">
        <v>3.8999999999999998E-3</v>
      </c>
      <c r="T325" s="1520">
        <v>2.0999999999999999E-3</v>
      </c>
      <c r="U325" s="1520">
        <v>1.01E-2</v>
      </c>
      <c r="V325" s="1520">
        <v>3.8999999999999998E-3</v>
      </c>
      <c r="W325" s="1520">
        <v>2.0999999999999999E-3</v>
      </c>
      <c r="X325" s="1520">
        <v>9.9000000000000008E-3</v>
      </c>
      <c r="Y325" s="1520">
        <v>3.8999999999999998E-3</v>
      </c>
      <c r="Z325" s="1520">
        <v>2.0999999999999999E-3</v>
      </c>
      <c r="AA325" s="1520">
        <v>9.9000000000000008E-3</v>
      </c>
      <c r="AB325" s="1520">
        <v>3.8999999999999998E-3</v>
      </c>
      <c r="AC325" s="1520">
        <v>2.0999999999999999E-3</v>
      </c>
      <c r="AD325" s="1520">
        <v>1.01E-2</v>
      </c>
      <c r="AE325" s="1520">
        <v>3.8999999999999998E-3</v>
      </c>
      <c r="AF325" s="1520">
        <v>2.0999999999999999E-3</v>
      </c>
      <c r="AG325" s="1520">
        <v>9.7999999999999997E-3</v>
      </c>
      <c r="AH325" s="1520">
        <v>3.8E-3</v>
      </c>
      <c r="AI325" s="1520">
        <v>2E-3</v>
      </c>
      <c r="AJ325" s="1520">
        <v>9.7000000000000003E-3</v>
      </c>
      <c r="AK325" s="1520">
        <v>3.8E-3</v>
      </c>
      <c r="AL325" s="1520">
        <v>2E-3</v>
      </c>
      <c r="AM325" s="1520">
        <v>9.5999999999999992E-3</v>
      </c>
      <c r="AN325" s="1520">
        <v>3.7000000000000002E-3</v>
      </c>
      <c r="AO325" s="1520">
        <v>2E-3</v>
      </c>
      <c r="AP325" s="1520">
        <v>9.4999999999999998E-3</v>
      </c>
      <c r="AQ325" s="1520">
        <v>3.7000000000000002E-3</v>
      </c>
      <c r="AR325" s="1520">
        <v>2E-3</v>
      </c>
      <c r="AS325" s="1520">
        <v>9.5999999999999992E-3</v>
      </c>
      <c r="AT325" s="1520">
        <v>3.8E-3</v>
      </c>
      <c r="AU325" s="1520">
        <v>2E-3</v>
      </c>
      <c r="AV325" s="1520">
        <v>9.1000000000000004E-3</v>
      </c>
      <c r="AW325" s="1520">
        <v>3.5999999999999999E-3</v>
      </c>
      <c r="AX325" s="1520">
        <v>1.9E-3</v>
      </c>
      <c r="AY325" s="1520">
        <v>9.7000000000000003E-3</v>
      </c>
      <c r="AZ325" s="1520">
        <v>3.8E-3</v>
      </c>
      <c r="BA325" s="1520">
        <v>2E-3</v>
      </c>
      <c r="BB325" s="1522">
        <v>8.8999999999999999E-3</v>
      </c>
      <c r="BC325" s="1522">
        <v>3.5000000000000001E-3</v>
      </c>
      <c r="BD325" s="1522">
        <v>1.9E-3</v>
      </c>
      <c r="BE325" s="1164"/>
      <c r="BF325" s="1164"/>
      <c r="BG325" s="1164"/>
    </row>
    <row r="326" spans="3:59" x14ac:dyDescent="0.25">
      <c r="C326" s="1165" t="s">
        <v>1344</v>
      </c>
      <c r="D326" s="1165" t="s">
        <v>1315</v>
      </c>
      <c r="E326" s="1167" t="str">
        <f t="shared" si="5"/>
        <v>PorcinoHUESCA</v>
      </c>
      <c r="F326" s="1520">
        <v>0.01</v>
      </c>
      <c r="G326" s="1521">
        <v>3.8999999999999998E-3</v>
      </c>
      <c r="H326" s="1520">
        <v>2.0999999999999999E-3</v>
      </c>
      <c r="I326" s="1520">
        <v>0.01</v>
      </c>
      <c r="J326" s="1520">
        <v>3.8999999999999998E-3</v>
      </c>
      <c r="K326" s="1520">
        <v>2.0999999999999999E-3</v>
      </c>
      <c r="L326" s="1522">
        <v>0.01</v>
      </c>
      <c r="M326" s="1520">
        <v>3.8999999999999998E-3</v>
      </c>
      <c r="N326" s="1520">
        <v>2.0999999999999999E-3</v>
      </c>
      <c r="O326" s="1520">
        <v>0.01</v>
      </c>
      <c r="P326" s="1520">
        <v>3.8999999999999998E-3</v>
      </c>
      <c r="Q326" s="1520">
        <v>2.0999999999999999E-3</v>
      </c>
      <c r="R326" s="1520">
        <v>9.9000000000000008E-3</v>
      </c>
      <c r="S326" s="1520">
        <v>3.8999999999999998E-3</v>
      </c>
      <c r="T326" s="1520">
        <v>2.0999999999999999E-3</v>
      </c>
      <c r="U326" s="1520">
        <v>9.9000000000000008E-3</v>
      </c>
      <c r="V326" s="1520">
        <v>3.8E-3</v>
      </c>
      <c r="W326" s="1520">
        <v>2.0999999999999999E-3</v>
      </c>
      <c r="X326" s="1520">
        <v>9.9000000000000008E-3</v>
      </c>
      <c r="Y326" s="1520">
        <v>3.8E-3</v>
      </c>
      <c r="Z326" s="1520">
        <v>2.0999999999999999E-3</v>
      </c>
      <c r="AA326" s="1520">
        <v>9.7999999999999997E-3</v>
      </c>
      <c r="AB326" s="1520">
        <v>3.8E-3</v>
      </c>
      <c r="AC326" s="1520">
        <v>2.0999999999999999E-3</v>
      </c>
      <c r="AD326" s="1520">
        <v>9.9000000000000008E-3</v>
      </c>
      <c r="AE326" s="1520">
        <v>3.8999999999999998E-3</v>
      </c>
      <c r="AF326" s="1520">
        <v>2.0999999999999999E-3</v>
      </c>
      <c r="AG326" s="1520">
        <v>9.7999999999999997E-3</v>
      </c>
      <c r="AH326" s="1520">
        <v>3.8E-3</v>
      </c>
      <c r="AI326" s="1520">
        <v>2E-3</v>
      </c>
      <c r="AJ326" s="1520">
        <v>9.7000000000000003E-3</v>
      </c>
      <c r="AK326" s="1520">
        <v>3.8E-3</v>
      </c>
      <c r="AL326" s="1520">
        <v>2E-3</v>
      </c>
      <c r="AM326" s="1520">
        <v>9.4999999999999998E-3</v>
      </c>
      <c r="AN326" s="1520">
        <v>3.7000000000000002E-3</v>
      </c>
      <c r="AO326" s="1520">
        <v>2E-3</v>
      </c>
      <c r="AP326" s="1520">
        <v>9.4000000000000004E-3</v>
      </c>
      <c r="AQ326" s="1520">
        <v>3.7000000000000002E-3</v>
      </c>
      <c r="AR326" s="1520">
        <v>2E-3</v>
      </c>
      <c r="AS326" s="1520">
        <v>9.1999999999999998E-3</v>
      </c>
      <c r="AT326" s="1520">
        <v>3.5999999999999999E-3</v>
      </c>
      <c r="AU326" s="1520">
        <v>1.9E-3</v>
      </c>
      <c r="AV326" s="1520">
        <v>8.8999999999999999E-3</v>
      </c>
      <c r="AW326" s="1520">
        <v>3.5000000000000001E-3</v>
      </c>
      <c r="AX326" s="1520">
        <v>1.9E-3</v>
      </c>
      <c r="AY326" s="1520">
        <v>9.1000000000000004E-3</v>
      </c>
      <c r="AZ326" s="1520">
        <v>3.5999999999999999E-3</v>
      </c>
      <c r="BA326" s="1520">
        <v>1.9E-3</v>
      </c>
      <c r="BB326" s="1522">
        <v>9.1999999999999998E-3</v>
      </c>
      <c r="BC326" s="1522">
        <v>3.5999999999999999E-3</v>
      </c>
      <c r="BD326" s="1522">
        <v>1.9E-3</v>
      </c>
      <c r="BE326" s="1164"/>
      <c r="BF326" s="1164"/>
      <c r="BG326" s="1164"/>
    </row>
    <row r="327" spans="3:59" x14ac:dyDescent="0.25">
      <c r="C327" s="1165" t="s">
        <v>1344</v>
      </c>
      <c r="D327" s="1165" t="s">
        <v>1316</v>
      </c>
      <c r="E327" s="1167" t="str">
        <f t="shared" si="5"/>
        <v>PorcinoJAÉN</v>
      </c>
      <c r="F327" s="1520">
        <v>1.0200000000000001E-2</v>
      </c>
      <c r="G327" s="1521">
        <v>4.0000000000000001E-3</v>
      </c>
      <c r="H327" s="1520">
        <v>2.0999999999999999E-3</v>
      </c>
      <c r="I327" s="1520">
        <v>1.0200000000000001E-2</v>
      </c>
      <c r="J327" s="1520">
        <v>4.0000000000000001E-3</v>
      </c>
      <c r="K327" s="1520">
        <v>2.0999999999999999E-3</v>
      </c>
      <c r="L327" s="1522">
        <v>1.01E-2</v>
      </c>
      <c r="M327" s="1520">
        <v>4.0000000000000001E-3</v>
      </c>
      <c r="N327" s="1520">
        <v>2.0999999999999999E-3</v>
      </c>
      <c r="O327" s="1520">
        <v>0.01</v>
      </c>
      <c r="P327" s="1520">
        <v>3.8999999999999998E-3</v>
      </c>
      <c r="Q327" s="1520">
        <v>2.0999999999999999E-3</v>
      </c>
      <c r="R327" s="1520">
        <v>0.01</v>
      </c>
      <c r="S327" s="1520">
        <v>3.8999999999999998E-3</v>
      </c>
      <c r="T327" s="1520">
        <v>2.0999999999999999E-3</v>
      </c>
      <c r="U327" s="1520">
        <v>1.01E-2</v>
      </c>
      <c r="V327" s="1520">
        <v>3.8999999999999998E-3</v>
      </c>
      <c r="W327" s="1520">
        <v>2.0999999999999999E-3</v>
      </c>
      <c r="X327" s="1520">
        <v>9.9000000000000008E-3</v>
      </c>
      <c r="Y327" s="1520">
        <v>3.8999999999999998E-3</v>
      </c>
      <c r="Z327" s="1520">
        <v>2.0999999999999999E-3</v>
      </c>
      <c r="AA327" s="1520">
        <v>9.9000000000000008E-3</v>
      </c>
      <c r="AB327" s="1520">
        <v>3.8999999999999998E-3</v>
      </c>
      <c r="AC327" s="1520">
        <v>2.0999999999999999E-3</v>
      </c>
      <c r="AD327" s="1520">
        <v>0.01</v>
      </c>
      <c r="AE327" s="1520">
        <v>3.8999999999999998E-3</v>
      </c>
      <c r="AF327" s="1520">
        <v>2.0999999999999999E-3</v>
      </c>
      <c r="AG327" s="1520">
        <v>9.9000000000000008E-3</v>
      </c>
      <c r="AH327" s="1520">
        <v>3.8999999999999998E-3</v>
      </c>
      <c r="AI327" s="1520">
        <v>2.0999999999999999E-3</v>
      </c>
      <c r="AJ327" s="1520">
        <v>9.7999999999999997E-3</v>
      </c>
      <c r="AK327" s="1520">
        <v>3.8E-3</v>
      </c>
      <c r="AL327" s="1520">
        <v>2E-3</v>
      </c>
      <c r="AM327" s="1520">
        <v>9.4999999999999998E-3</v>
      </c>
      <c r="AN327" s="1520">
        <v>3.7000000000000002E-3</v>
      </c>
      <c r="AO327" s="1520">
        <v>2E-3</v>
      </c>
      <c r="AP327" s="1520">
        <v>9.4000000000000004E-3</v>
      </c>
      <c r="AQ327" s="1520">
        <v>3.7000000000000002E-3</v>
      </c>
      <c r="AR327" s="1520">
        <v>2E-3</v>
      </c>
      <c r="AS327" s="1520">
        <v>9.4000000000000004E-3</v>
      </c>
      <c r="AT327" s="1520">
        <v>3.7000000000000002E-3</v>
      </c>
      <c r="AU327" s="1520">
        <v>2E-3</v>
      </c>
      <c r="AV327" s="1520">
        <v>9.1000000000000004E-3</v>
      </c>
      <c r="AW327" s="1520">
        <v>3.5999999999999999E-3</v>
      </c>
      <c r="AX327" s="1520">
        <v>1.9E-3</v>
      </c>
      <c r="AY327" s="1520">
        <v>9.2999999999999992E-3</v>
      </c>
      <c r="AZ327" s="1520">
        <v>3.5999999999999999E-3</v>
      </c>
      <c r="BA327" s="1520">
        <v>1.9E-3</v>
      </c>
      <c r="BB327" s="1522">
        <v>8.9999999999999993E-3</v>
      </c>
      <c r="BC327" s="1522">
        <v>3.5000000000000001E-3</v>
      </c>
      <c r="BD327" s="1522">
        <v>1.9E-3</v>
      </c>
      <c r="BE327" s="1164"/>
      <c r="BF327" s="1164"/>
      <c r="BG327" s="1164"/>
    </row>
    <row r="328" spans="3:59" x14ac:dyDescent="0.25">
      <c r="C328" s="1165" t="s">
        <v>1344</v>
      </c>
      <c r="D328" s="1165" t="s">
        <v>1317</v>
      </c>
      <c r="E328" s="1167" t="str">
        <f t="shared" si="5"/>
        <v>PorcinoLEÓN</v>
      </c>
      <c r="F328" s="1520">
        <v>0.01</v>
      </c>
      <c r="G328" s="1521">
        <v>3.8999999999999998E-3</v>
      </c>
      <c r="H328" s="1520">
        <v>2.0999999999999999E-3</v>
      </c>
      <c r="I328" s="1520">
        <v>9.7999999999999997E-3</v>
      </c>
      <c r="J328" s="1520">
        <v>3.8E-3</v>
      </c>
      <c r="K328" s="1520">
        <v>2.0999999999999999E-3</v>
      </c>
      <c r="L328" s="1522">
        <v>0.01</v>
      </c>
      <c r="M328" s="1520">
        <v>3.8999999999999998E-3</v>
      </c>
      <c r="N328" s="1520">
        <v>2.0999999999999999E-3</v>
      </c>
      <c r="O328" s="1520">
        <v>9.7999999999999997E-3</v>
      </c>
      <c r="P328" s="1520">
        <v>3.8E-3</v>
      </c>
      <c r="Q328" s="1520">
        <v>2.0999999999999999E-3</v>
      </c>
      <c r="R328" s="1520">
        <v>9.7999999999999997E-3</v>
      </c>
      <c r="S328" s="1520">
        <v>3.8E-3</v>
      </c>
      <c r="T328" s="1520">
        <v>2.0999999999999999E-3</v>
      </c>
      <c r="U328" s="1520">
        <v>9.7999999999999997E-3</v>
      </c>
      <c r="V328" s="1520">
        <v>3.8E-3</v>
      </c>
      <c r="W328" s="1520">
        <v>2.0999999999999999E-3</v>
      </c>
      <c r="X328" s="1520">
        <v>9.7999999999999997E-3</v>
      </c>
      <c r="Y328" s="1520">
        <v>3.8E-3</v>
      </c>
      <c r="Z328" s="1520">
        <v>2.0999999999999999E-3</v>
      </c>
      <c r="AA328" s="1520">
        <v>9.7999999999999997E-3</v>
      </c>
      <c r="AB328" s="1520">
        <v>3.8E-3</v>
      </c>
      <c r="AC328" s="1520">
        <v>2.0999999999999999E-3</v>
      </c>
      <c r="AD328" s="1520">
        <v>9.7999999999999997E-3</v>
      </c>
      <c r="AE328" s="1520">
        <v>3.8E-3</v>
      </c>
      <c r="AF328" s="1520">
        <v>2.0999999999999999E-3</v>
      </c>
      <c r="AG328" s="1520">
        <v>9.7000000000000003E-3</v>
      </c>
      <c r="AH328" s="1520">
        <v>3.8E-3</v>
      </c>
      <c r="AI328" s="1520">
        <v>2E-3</v>
      </c>
      <c r="AJ328" s="1520">
        <v>9.4999999999999998E-3</v>
      </c>
      <c r="AK328" s="1520">
        <v>3.7000000000000002E-3</v>
      </c>
      <c r="AL328" s="1520">
        <v>2E-3</v>
      </c>
      <c r="AM328" s="1520">
        <v>9.2999999999999992E-3</v>
      </c>
      <c r="AN328" s="1520">
        <v>3.5999999999999999E-3</v>
      </c>
      <c r="AO328" s="1520">
        <v>1.9E-3</v>
      </c>
      <c r="AP328" s="1520">
        <v>9.1999999999999998E-3</v>
      </c>
      <c r="AQ328" s="1520">
        <v>3.5999999999999999E-3</v>
      </c>
      <c r="AR328" s="1520">
        <v>1.9E-3</v>
      </c>
      <c r="AS328" s="1520">
        <v>8.8999999999999999E-3</v>
      </c>
      <c r="AT328" s="1520">
        <v>3.5000000000000001E-3</v>
      </c>
      <c r="AU328" s="1520">
        <v>1.9E-3</v>
      </c>
      <c r="AV328" s="1520">
        <v>8.6E-3</v>
      </c>
      <c r="AW328" s="1520">
        <v>3.3999999999999998E-3</v>
      </c>
      <c r="AX328" s="1520">
        <v>1.8E-3</v>
      </c>
      <c r="AY328" s="1520">
        <v>8.6E-3</v>
      </c>
      <c r="AZ328" s="1520">
        <v>3.3999999999999998E-3</v>
      </c>
      <c r="BA328" s="1520">
        <v>1.8E-3</v>
      </c>
      <c r="BB328" s="1522">
        <v>8.6E-3</v>
      </c>
      <c r="BC328" s="1522">
        <v>3.3999999999999998E-3</v>
      </c>
      <c r="BD328" s="1522">
        <v>1.8E-3</v>
      </c>
      <c r="BE328" s="1164"/>
      <c r="BF328" s="1164"/>
      <c r="BG328" s="1164"/>
    </row>
    <row r="329" spans="3:59" x14ac:dyDescent="0.25">
      <c r="C329" s="1165" t="s">
        <v>1344</v>
      </c>
      <c r="D329" s="1165" t="s">
        <v>1318</v>
      </c>
      <c r="E329" s="1167" t="str">
        <f t="shared" si="5"/>
        <v>PorcinoLLEIDA</v>
      </c>
      <c r="F329" s="1520">
        <v>1.01E-2</v>
      </c>
      <c r="G329" s="1521">
        <v>3.8999999999999998E-3</v>
      </c>
      <c r="H329" s="1520">
        <v>2.0999999999999999E-3</v>
      </c>
      <c r="I329" s="1520">
        <v>0.01</v>
      </c>
      <c r="J329" s="1520">
        <v>3.8999999999999998E-3</v>
      </c>
      <c r="K329" s="1520">
        <v>2.0999999999999999E-3</v>
      </c>
      <c r="L329" s="1522">
        <v>0.01</v>
      </c>
      <c r="M329" s="1520">
        <v>3.8999999999999998E-3</v>
      </c>
      <c r="N329" s="1520">
        <v>2.0999999999999999E-3</v>
      </c>
      <c r="O329" s="1520">
        <v>0.01</v>
      </c>
      <c r="P329" s="1520">
        <v>3.8999999999999998E-3</v>
      </c>
      <c r="Q329" s="1520">
        <v>2.0999999999999999E-3</v>
      </c>
      <c r="R329" s="1520">
        <v>9.9000000000000008E-3</v>
      </c>
      <c r="S329" s="1520">
        <v>3.8999999999999998E-3</v>
      </c>
      <c r="T329" s="1520">
        <v>2.0999999999999999E-3</v>
      </c>
      <c r="U329" s="1520">
        <v>9.9000000000000008E-3</v>
      </c>
      <c r="V329" s="1520">
        <v>3.8999999999999998E-3</v>
      </c>
      <c r="W329" s="1520">
        <v>2.0999999999999999E-3</v>
      </c>
      <c r="X329" s="1520">
        <v>9.9000000000000008E-3</v>
      </c>
      <c r="Y329" s="1520">
        <v>3.8999999999999998E-3</v>
      </c>
      <c r="Z329" s="1520">
        <v>2.0999999999999999E-3</v>
      </c>
      <c r="AA329" s="1520">
        <v>9.7999999999999997E-3</v>
      </c>
      <c r="AB329" s="1520">
        <v>3.8E-3</v>
      </c>
      <c r="AC329" s="1520">
        <v>2.0999999999999999E-3</v>
      </c>
      <c r="AD329" s="1520">
        <v>9.9000000000000008E-3</v>
      </c>
      <c r="AE329" s="1520">
        <v>3.8999999999999998E-3</v>
      </c>
      <c r="AF329" s="1520">
        <v>2.0999999999999999E-3</v>
      </c>
      <c r="AG329" s="1520">
        <v>9.7999999999999997E-3</v>
      </c>
      <c r="AH329" s="1520">
        <v>3.8E-3</v>
      </c>
      <c r="AI329" s="1520">
        <v>2E-3</v>
      </c>
      <c r="AJ329" s="1520">
        <v>9.7000000000000003E-3</v>
      </c>
      <c r="AK329" s="1520">
        <v>3.8E-3</v>
      </c>
      <c r="AL329" s="1520">
        <v>2E-3</v>
      </c>
      <c r="AM329" s="1520">
        <v>9.4999999999999998E-3</v>
      </c>
      <c r="AN329" s="1520">
        <v>3.7000000000000002E-3</v>
      </c>
      <c r="AO329" s="1520">
        <v>2E-3</v>
      </c>
      <c r="AP329" s="1520">
        <v>9.4000000000000004E-3</v>
      </c>
      <c r="AQ329" s="1520">
        <v>3.7000000000000002E-3</v>
      </c>
      <c r="AR329" s="1520">
        <v>2E-3</v>
      </c>
      <c r="AS329" s="1520">
        <v>9.1999999999999998E-3</v>
      </c>
      <c r="AT329" s="1520">
        <v>3.5999999999999999E-3</v>
      </c>
      <c r="AU329" s="1520">
        <v>1.9E-3</v>
      </c>
      <c r="AV329" s="1520">
        <v>8.9999999999999993E-3</v>
      </c>
      <c r="AW329" s="1520">
        <v>3.5000000000000001E-3</v>
      </c>
      <c r="AX329" s="1520">
        <v>1.9E-3</v>
      </c>
      <c r="AY329" s="1520">
        <v>8.6999999999999994E-3</v>
      </c>
      <c r="AZ329" s="1520">
        <v>3.3999999999999998E-3</v>
      </c>
      <c r="BA329" s="1520">
        <v>1.8E-3</v>
      </c>
      <c r="BB329" s="1522">
        <v>8.8000000000000005E-3</v>
      </c>
      <c r="BC329" s="1522">
        <v>3.3999999999999998E-3</v>
      </c>
      <c r="BD329" s="1522">
        <v>1.8E-3</v>
      </c>
      <c r="BE329" s="1164"/>
      <c r="BF329" s="1164"/>
      <c r="BG329" s="1164"/>
    </row>
    <row r="330" spans="3:59" x14ac:dyDescent="0.25">
      <c r="C330" s="1165" t="s">
        <v>1344</v>
      </c>
      <c r="D330" s="1165" t="s">
        <v>1319</v>
      </c>
      <c r="E330" s="1167" t="str">
        <f t="shared" si="5"/>
        <v>PorcinoLUGO</v>
      </c>
      <c r="F330" s="1520">
        <v>1.0200000000000001E-2</v>
      </c>
      <c r="G330" s="1521">
        <v>4.0000000000000001E-3</v>
      </c>
      <c r="H330" s="1520">
        <v>2.0999999999999999E-3</v>
      </c>
      <c r="I330" s="1520">
        <v>1.0200000000000001E-2</v>
      </c>
      <c r="J330" s="1520">
        <v>4.0000000000000001E-3</v>
      </c>
      <c r="K330" s="1520">
        <v>2.0999999999999999E-3</v>
      </c>
      <c r="L330" s="1522">
        <v>1.01E-2</v>
      </c>
      <c r="M330" s="1520">
        <v>3.8999999999999998E-3</v>
      </c>
      <c r="N330" s="1520">
        <v>2.0999999999999999E-3</v>
      </c>
      <c r="O330" s="1520">
        <v>1.01E-2</v>
      </c>
      <c r="P330" s="1520">
        <v>3.8999999999999998E-3</v>
      </c>
      <c r="Q330" s="1520">
        <v>2.0999999999999999E-3</v>
      </c>
      <c r="R330" s="1520">
        <v>9.9000000000000008E-3</v>
      </c>
      <c r="S330" s="1520">
        <v>3.8999999999999998E-3</v>
      </c>
      <c r="T330" s="1520">
        <v>2.0999999999999999E-3</v>
      </c>
      <c r="U330" s="1520">
        <v>9.7999999999999997E-3</v>
      </c>
      <c r="V330" s="1520">
        <v>3.8E-3</v>
      </c>
      <c r="W330" s="1520">
        <v>2.0999999999999999E-3</v>
      </c>
      <c r="X330" s="1520">
        <v>9.7999999999999997E-3</v>
      </c>
      <c r="Y330" s="1520">
        <v>3.8E-3</v>
      </c>
      <c r="Z330" s="1520">
        <v>2.0999999999999999E-3</v>
      </c>
      <c r="AA330" s="1520">
        <v>9.7000000000000003E-3</v>
      </c>
      <c r="AB330" s="1520">
        <v>3.8E-3</v>
      </c>
      <c r="AC330" s="1520">
        <v>2E-3</v>
      </c>
      <c r="AD330" s="1520">
        <v>9.7999999999999997E-3</v>
      </c>
      <c r="AE330" s="1520">
        <v>3.8E-3</v>
      </c>
      <c r="AF330" s="1520">
        <v>2.0999999999999999E-3</v>
      </c>
      <c r="AG330" s="1520">
        <v>9.5999999999999992E-3</v>
      </c>
      <c r="AH330" s="1520">
        <v>3.8E-3</v>
      </c>
      <c r="AI330" s="1520">
        <v>2E-3</v>
      </c>
      <c r="AJ330" s="1520">
        <v>9.5999999999999992E-3</v>
      </c>
      <c r="AK330" s="1520">
        <v>3.7000000000000002E-3</v>
      </c>
      <c r="AL330" s="1520">
        <v>2E-3</v>
      </c>
      <c r="AM330" s="1520">
        <v>9.4000000000000004E-3</v>
      </c>
      <c r="AN330" s="1520">
        <v>3.7000000000000002E-3</v>
      </c>
      <c r="AO330" s="1520">
        <v>2E-3</v>
      </c>
      <c r="AP330" s="1520">
        <v>9.2999999999999992E-3</v>
      </c>
      <c r="AQ330" s="1520">
        <v>3.5999999999999999E-3</v>
      </c>
      <c r="AR330" s="1520">
        <v>2E-3</v>
      </c>
      <c r="AS330" s="1520">
        <v>9.1999999999999998E-3</v>
      </c>
      <c r="AT330" s="1520">
        <v>3.5999999999999999E-3</v>
      </c>
      <c r="AU330" s="1520">
        <v>1.9E-3</v>
      </c>
      <c r="AV330" s="1520">
        <v>8.8000000000000005E-3</v>
      </c>
      <c r="AW330" s="1520">
        <v>3.3999999999999998E-3</v>
      </c>
      <c r="AX330" s="1520">
        <v>1.8E-3</v>
      </c>
      <c r="AY330" s="1520">
        <v>8.6E-3</v>
      </c>
      <c r="AZ330" s="1520">
        <v>3.3E-3</v>
      </c>
      <c r="BA330" s="1520">
        <v>1.8E-3</v>
      </c>
      <c r="BB330" s="1522">
        <v>8.2000000000000007E-3</v>
      </c>
      <c r="BC330" s="1522">
        <v>3.2000000000000002E-3</v>
      </c>
      <c r="BD330" s="1522">
        <v>1.6999999999999999E-3</v>
      </c>
      <c r="BE330" s="1164"/>
      <c r="BF330" s="1164"/>
      <c r="BG330" s="1164"/>
    </row>
    <row r="331" spans="3:59" x14ac:dyDescent="0.25">
      <c r="C331" s="1165" t="s">
        <v>1344</v>
      </c>
      <c r="D331" s="1165" t="s">
        <v>1320</v>
      </c>
      <c r="E331" s="1167" t="str">
        <f t="shared" si="5"/>
        <v>PorcinoMADRID</v>
      </c>
      <c r="F331" s="1520">
        <v>1.01E-2</v>
      </c>
      <c r="G331" s="1521">
        <v>4.0000000000000001E-3</v>
      </c>
      <c r="H331" s="1520">
        <v>2.0999999999999999E-3</v>
      </c>
      <c r="I331" s="1520">
        <v>0.01</v>
      </c>
      <c r="J331" s="1520">
        <v>3.8999999999999998E-3</v>
      </c>
      <c r="K331" s="1520">
        <v>2.0999999999999999E-3</v>
      </c>
      <c r="L331" s="1522">
        <v>1.01E-2</v>
      </c>
      <c r="M331" s="1520">
        <v>3.8999999999999998E-3</v>
      </c>
      <c r="N331" s="1520">
        <v>2.0999999999999999E-3</v>
      </c>
      <c r="O331" s="1520">
        <v>1.01E-2</v>
      </c>
      <c r="P331" s="1520">
        <v>3.8999999999999998E-3</v>
      </c>
      <c r="Q331" s="1520">
        <v>2.0999999999999999E-3</v>
      </c>
      <c r="R331" s="1520">
        <v>0.01</v>
      </c>
      <c r="S331" s="1520">
        <v>3.8999999999999998E-3</v>
      </c>
      <c r="T331" s="1520">
        <v>2.0999999999999999E-3</v>
      </c>
      <c r="U331" s="1520">
        <v>0.01</v>
      </c>
      <c r="V331" s="1520">
        <v>3.8999999999999998E-3</v>
      </c>
      <c r="W331" s="1520">
        <v>2.0999999999999999E-3</v>
      </c>
      <c r="X331" s="1520">
        <v>0.01</v>
      </c>
      <c r="Y331" s="1520">
        <v>3.8999999999999998E-3</v>
      </c>
      <c r="Z331" s="1520">
        <v>2.0999999999999999E-3</v>
      </c>
      <c r="AA331" s="1520">
        <v>0.01</v>
      </c>
      <c r="AB331" s="1520">
        <v>3.8999999999999998E-3</v>
      </c>
      <c r="AC331" s="1520">
        <v>2.0999999999999999E-3</v>
      </c>
      <c r="AD331" s="1520">
        <v>0.01</v>
      </c>
      <c r="AE331" s="1520">
        <v>3.8999999999999998E-3</v>
      </c>
      <c r="AF331" s="1520">
        <v>2.0999999999999999E-3</v>
      </c>
      <c r="AG331" s="1520">
        <v>9.7999999999999997E-3</v>
      </c>
      <c r="AH331" s="1520">
        <v>3.8E-3</v>
      </c>
      <c r="AI331" s="1520">
        <v>2.0999999999999999E-3</v>
      </c>
      <c r="AJ331" s="1520">
        <v>9.7999999999999997E-3</v>
      </c>
      <c r="AK331" s="1520">
        <v>3.8E-3</v>
      </c>
      <c r="AL331" s="1520">
        <v>2E-3</v>
      </c>
      <c r="AM331" s="1520">
        <v>9.4999999999999998E-3</v>
      </c>
      <c r="AN331" s="1520">
        <v>3.7000000000000002E-3</v>
      </c>
      <c r="AO331" s="1520">
        <v>2E-3</v>
      </c>
      <c r="AP331" s="1520">
        <v>9.2999999999999992E-3</v>
      </c>
      <c r="AQ331" s="1520">
        <v>3.7000000000000002E-3</v>
      </c>
      <c r="AR331" s="1520">
        <v>2E-3</v>
      </c>
      <c r="AS331" s="1520">
        <v>9.1000000000000004E-3</v>
      </c>
      <c r="AT331" s="1520">
        <v>3.5999999999999999E-3</v>
      </c>
      <c r="AU331" s="1520">
        <v>1.9E-3</v>
      </c>
      <c r="AV331" s="1520">
        <v>8.8999999999999999E-3</v>
      </c>
      <c r="AW331" s="1520">
        <v>3.5000000000000001E-3</v>
      </c>
      <c r="AX331" s="1520">
        <v>1.9E-3</v>
      </c>
      <c r="AY331" s="1520">
        <v>8.8999999999999999E-3</v>
      </c>
      <c r="AZ331" s="1520">
        <v>3.5000000000000001E-3</v>
      </c>
      <c r="BA331" s="1520">
        <v>1.9E-3</v>
      </c>
      <c r="BB331" s="1522">
        <v>8.6E-3</v>
      </c>
      <c r="BC331" s="1522">
        <v>3.3999999999999998E-3</v>
      </c>
      <c r="BD331" s="1522">
        <v>1.8E-3</v>
      </c>
      <c r="BE331" s="1164"/>
      <c r="BF331" s="1164"/>
      <c r="BG331" s="1164"/>
    </row>
    <row r="332" spans="3:59" x14ac:dyDescent="0.25">
      <c r="C332" s="1165" t="s">
        <v>1344</v>
      </c>
      <c r="D332" s="1165" t="s">
        <v>1321</v>
      </c>
      <c r="E332" s="1167" t="str">
        <f t="shared" si="5"/>
        <v>PorcinoMÁLAGA</v>
      </c>
      <c r="F332" s="1520">
        <v>1.0200000000000001E-2</v>
      </c>
      <c r="G332" s="1521">
        <v>4.0000000000000001E-3</v>
      </c>
      <c r="H332" s="1520">
        <v>2.0999999999999999E-3</v>
      </c>
      <c r="I332" s="1520">
        <v>1.0200000000000001E-2</v>
      </c>
      <c r="J332" s="1520">
        <v>4.0000000000000001E-3</v>
      </c>
      <c r="K332" s="1520">
        <v>2.0999999999999999E-3</v>
      </c>
      <c r="L332" s="1522">
        <v>1.01E-2</v>
      </c>
      <c r="M332" s="1520">
        <v>3.8999999999999998E-3</v>
      </c>
      <c r="N332" s="1520">
        <v>2.0999999999999999E-3</v>
      </c>
      <c r="O332" s="1520">
        <v>1.0200000000000001E-2</v>
      </c>
      <c r="P332" s="1520">
        <v>4.0000000000000001E-3</v>
      </c>
      <c r="Q332" s="1520">
        <v>2.0999999999999999E-3</v>
      </c>
      <c r="R332" s="1520">
        <v>0.01</v>
      </c>
      <c r="S332" s="1520">
        <v>3.8999999999999998E-3</v>
      </c>
      <c r="T332" s="1520">
        <v>2.0999999999999999E-3</v>
      </c>
      <c r="U332" s="1520">
        <v>0.01</v>
      </c>
      <c r="V332" s="1520">
        <v>3.8999999999999998E-3</v>
      </c>
      <c r="W332" s="1520">
        <v>2.0999999999999999E-3</v>
      </c>
      <c r="X332" s="1520">
        <v>9.9000000000000008E-3</v>
      </c>
      <c r="Y332" s="1520">
        <v>3.8999999999999998E-3</v>
      </c>
      <c r="Z332" s="1520">
        <v>2.0999999999999999E-3</v>
      </c>
      <c r="AA332" s="1520">
        <v>9.9000000000000008E-3</v>
      </c>
      <c r="AB332" s="1520">
        <v>3.8999999999999998E-3</v>
      </c>
      <c r="AC332" s="1520">
        <v>2.0999999999999999E-3</v>
      </c>
      <c r="AD332" s="1520">
        <v>0.01</v>
      </c>
      <c r="AE332" s="1520">
        <v>3.8999999999999998E-3</v>
      </c>
      <c r="AF332" s="1520">
        <v>2.0999999999999999E-3</v>
      </c>
      <c r="AG332" s="1520">
        <v>9.9000000000000008E-3</v>
      </c>
      <c r="AH332" s="1520">
        <v>3.8E-3</v>
      </c>
      <c r="AI332" s="1520">
        <v>2.0999999999999999E-3</v>
      </c>
      <c r="AJ332" s="1520">
        <v>9.7000000000000003E-3</v>
      </c>
      <c r="AK332" s="1520">
        <v>3.8E-3</v>
      </c>
      <c r="AL332" s="1520">
        <v>2E-3</v>
      </c>
      <c r="AM332" s="1520">
        <v>9.5999999999999992E-3</v>
      </c>
      <c r="AN332" s="1520">
        <v>3.8E-3</v>
      </c>
      <c r="AO332" s="1520">
        <v>2E-3</v>
      </c>
      <c r="AP332" s="1520">
        <v>9.4999999999999998E-3</v>
      </c>
      <c r="AQ332" s="1520">
        <v>3.7000000000000002E-3</v>
      </c>
      <c r="AR332" s="1520">
        <v>2E-3</v>
      </c>
      <c r="AS332" s="1520">
        <v>9.2999999999999992E-3</v>
      </c>
      <c r="AT332" s="1520">
        <v>3.5999999999999999E-3</v>
      </c>
      <c r="AU332" s="1520">
        <v>1.9E-3</v>
      </c>
      <c r="AV332" s="1520">
        <v>9.1000000000000004E-3</v>
      </c>
      <c r="AW332" s="1520">
        <v>3.5999999999999999E-3</v>
      </c>
      <c r="AX332" s="1520">
        <v>1.9E-3</v>
      </c>
      <c r="AY332" s="1520">
        <v>9.4000000000000004E-3</v>
      </c>
      <c r="AZ332" s="1520">
        <v>3.7000000000000002E-3</v>
      </c>
      <c r="BA332" s="1520">
        <v>2E-3</v>
      </c>
      <c r="BB332" s="1522">
        <v>9.1999999999999998E-3</v>
      </c>
      <c r="BC332" s="1522">
        <v>3.5999999999999999E-3</v>
      </c>
      <c r="BD332" s="1522">
        <v>1.9E-3</v>
      </c>
      <c r="BE332" s="1164"/>
      <c r="BF332" s="1164"/>
      <c r="BG332" s="1164"/>
    </row>
    <row r="333" spans="3:59" x14ac:dyDescent="0.25">
      <c r="C333" s="1165" t="s">
        <v>1344</v>
      </c>
      <c r="D333" s="1165" t="s">
        <v>1322</v>
      </c>
      <c r="E333" s="1167" t="str">
        <f t="shared" si="5"/>
        <v>PorcinoMURCIA</v>
      </c>
      <c r="F333" s="1520">
        <v>0.01</v>
      </c>
      <c r="G333" s="1521">
        <v>3.8999999999999998E-3</v>
      </c>
      <c r="H333" s="1520">
        <v>2.0999999999999999E-3</v>
      </c>
      <c r="I333" s="1520">
        <v>0.01</v>
      </c>
      <c r="J333" s="1520">
        <v>3.8999999999999998E-3</v>
      </c>
      <c r="K333" s="1520">
        <v>2.0999999999999999E-3</v>
      </c>
      <c r="L333" s="1522">
        <v>0.01</v>
      </c>
      <c r="M333" s="1520">
        <v>3.8999999999999998E-3</v>
      </c>
      <c r="N333" s="1520">
        <v>2.0999999999999999E-3</v>
      </c>
      <c r="O333" s="1520">
        <v>0.01</v>
      </c>
      <c r="P333" s="1520">
        <v>3.8999999999999998E-3</v>
      </c>
      <c r="Q333" s="1520">
        <v>2.0999999999999999E-3</v>
      </c>
      <c r="R333" s="1520">
        <v>9.7999999999999997E-3</v>
      </c>
      <c r="S333" s="1520">
        <v>3.8E-3</v>
      </c>
      <c r="T333" s="1520">
        <v>2.0999999999999999E-3</v>
      </c>
      <c r="U333" s="1520">
        <v>9.7999999999999997E-3</v>
      </c>
      <c r="V333" s="1520">
        <v>3.8E-3</v>
      </c>
      <c r="W333" s="1520">
        <v>2.0999999999999999E-3</v>
      </c>
      <c r="X333" s="1520">
        <v>9.7999999999999997E-3</v>
      </c>
      <c r="Y333" s="1520">
        <v>3.8E-3</v>
      </c>
      <c r="Z333" s="1520">
        <v>2.0999999999999999E-3</v>
      </c>
      <c r="AA333" s="1520">
        <v>9.7999999999999997E-3</v>
      </c>
      <c r="AB333" s="1520">
        <v>3.8E-3</v>
      </c>
      <c r="AC333" s="1520">
        <v>2.0999999999999999E-3</v>
      </c>
      <c r="AD333" s="1520">
        <v>9.7999999999999997E-3</v>
      </c>
      <c r="AE333" s="1520">
        <v>3.8E-3</v>
      </c>
      <c r="AF333" s="1520">
        <v>2.0999999999999999E-3</v>
      </c>
      <c r="AG333" s="1520">
        <v>9.5999999999999992E-3</v>
      </c>
      <c r="AH333" s="1520">
        <v>3.8E-3</v>
      </c>
      <c r="AI333" s="1520">
        <v>2E-3</v>
      </c>
      <c r="AJ333" s="1520">
        <v>9.4999999999999998E-3</v>
      </c>
      <c r="AK333" s="1520">
        <v>3.7000000000000002E-3</v>
      </c>
      <c r="AL333" s="1520">
        <v>2E-3</v>
      </c>
      <c r="AM333" s="1520">
        <v>9.4999999999999998E-3</v>
      </c>
      <c r="AN333" s="1520">
        <v>3.7000000000000002E-3</v>
      </c>
      <c r="AO333" s="1520">
        <v>2E-3</v>
      </c>
      <c r="AP333" s="1520">
        <v>9.4000000000000004E-3</v>
      </c>
      <c r="AQ333" s="1520">
        <v>3.7000000000000002E-3</v>
      </c>
      <c r="AR333" s="1520">
        <v>2E-3</v>
      </c>
      <c r="AS333" s="1520">
        <v>9.1000000000000004E-3</v>
      </c>
      <c r="AT333" s="1520">
        <v>3.5999999999999999E-3</v>
      </c>
      <c r="AU333" s="1520">
        <v>1.9E-3</v>
      </c>
      <c r="AV333" s="1520">
        <v>8.8999999999999999E-3</v>
      </c>
      <c r="AW333" s="1520">
        <v>3.5000000000000001E-3</v>
      </c>
      <c r="AX333" s="1520">
        <v>1.9E-3</v>
      </c>
      <c r="AY333" s="1520">
        <v>9.1000000000000004E-3</v>
      </c>
      <c r="AZ333" s="1520">
        <v>3.5999999999999999E-3</v>
      </c>
      <c r="BA333" s="1520">
        <v>1.9E-3</v>
      </c>
      <c r="BB333" s="1522">
        <v>8.8000000000000005E-3</v>
      </c>
      <c r="BC333" s="1522">
        <v>3.3999999999999998E-3</v>
      </c>
      <c r="BD333" s="1522">
        <v>1.8E-3</v>
      </c>
      <c r="BE333" s="1164"/>
      <c r="BF333" s="1164"/>
      <c r="BG333" s="1164"/>
    </row>
    <row r="334" spans="3:59" x14ac:dyDescent="0.25">
      <c r="C334" s="1165" t="s">
        <v>1344</v>
      </c>
      <c r="D334" s="1165" t="s">
        <v>1323</v>
      </c>
      <c r="E334" s="1167" t="str">
        <f t="shared" si="5"/>
        <v>PorcinoNAVARRA</v>
      </c>
      <c r="F334" s="1520">
        <v>0.01</v>
      </c>
      <c r="G334" s="1521">
        <v>3.8999999999999998E-3</v>
      </c>
      <c r="H334" s="1520">
        <v>2.0999999999999999E-3</v>
      </c>
      <c r="I334" s="1520">
        <v>0.01</v>
      </c>
      <c r="J334" s="1520">
        <v>3.8999999999999998E-3</v>
      </c>
      <c r="K334" s="1520">
        <v>2.0999999999999999E-3</v>
      </c>
      <c r="L334" s="1522">
        <v>0.01</v>
      </c>
      <c r="M334" s="1520">
        <v>3.8999999999999998E-3</v>
      </c>
      <c r="N334" s="1520">
        <v>2.0999999999999999E-3</v>
      </c>
      <c r="O334" s="1520">
        <v>0.01</v>
      </c>
      <c r="P334" s="1520">
        <v>3.8999999999999998E-3</v>
      </c>
      <c r="Q334" s="1520">
        <v>2.0999999999999999E-3</v>
      </c>
      <c r="R334" s="1520">
        <v>9.9000000000000008E-3</v>
      </c>
      <c r="S334" s="1520">
        <v>3.8999999999999998E-3</v>
      </c>
      <c r="T334" s="1520">
        <v>2.0999999999999999E-3</v>
      </c>
      <c r="U334" s="1520">
        <v>9.7999999999999997E-3</v>
      </c>
      <c r="V334" s="1520">
        <v>3.8E-3</v>
      </c>
      <c r="W334" s="1520">
        <v>2.0999999999999999E-3</v>
      </c>
      <c r="X334" s="1520">
        <v>9.9000000000000008E-3</v>
      </c>
      <c r="Y334" s="1520">
        <v>3.8999999999999998E-3</v>
      </c>
      <c r="Z334" s="1520">
        <v>2.0999999999999999E-3</v>
      </c>
      <c r="AA334" s="1520">
        <v>9.7999999999999997E-3</v>
      </c>
      <c r="AB334" s="1520">
        <v>3.8E-3</v>
      </c>
      <c r="AC334" s="1520">
        <v>2.0999999999999999E-3</v>
      </c>
      <c r="AD334" s="1520">
        <v>9.7999999999999997E-3</v>
      </c>
      <c r="AE334" s="1520">
        <v>3.8E-3</v>
      </c>
      <c r="AF334" s="1520">
        <v>2.0999999999999999E-3</v>
      </c>
      <c r="AG334" s="1520">
        <v>9.5999999999999992E-3</v>
      </c>
      <c r="AH334" s="1520">
        <v>3.8E-3</v>
      </c>
      <c r="AI334" s="1520">
        <v>2E-3</v>
      </c>
      <c r="AJ334" s="1520">
        <v>9.4999999999999998E-3</v>
      </c>
      <c r="AK334" s="1520">
        <v>3.7000000000000002E-3</v>
      </c>
      <c r="AL334" s="1520">
        <v>2E-3</v>
      </c>
      <c r="AM334" s="1520">
        <v>9.4000000000000004E-3</v>
      </c>
      <c r="AN334" s="1520">
        <v>3.7000000000000002E-3</v>
      </c>
      <c r="AO334" s="1520">
        <v>2E-3</v>
      </c>
      <c r="AP334" s="1520">
        <v>9.2999999999999992E-3</v>
      </c>
      <c r="AQ334" s="1520">
        <v>3.5999999999999999E-3</v>
      </c>
      <c r="AR334" s="1520">
        <v>1.9E-3</v>
      </c>
      <c r="AS334" s="1520">
        <v>9.1000000000000004E-3</v>
      </c>
      <c r="AT334" s="1520">
        <v>3.5000000000000001E-3</v>
      </c>
      <c r="AU334" s="1520">
        <v>1.9E-3</v>
      </c>
      <c r="AV334" s="1520">
        <v>8.8000000000000005E-3</v>
      </c>
      <c r="AW334" s="1520">
        <v>3.5000000000000001E-3</v>
      </c>
      <c r="AX334" s="1520">
        <v>1.9E-3</v>
      </c>
      <c r="AY334" s="1520">
        <v>8.8999999999999999E-3</v>
      </c>
      <c r="AZ334" s="1520">
        <v>3.5000000000000001E-3</v>
      </c>
      <c r="BA334" s="1520">
        <v>1.9E-3</v>
      </c>
      <c r="BB334" s="1522">
        <v>8.8999999999999999E-3</v>
      </c>
      <c r="BC334" s="1522">
        <v>3.5000000000000001E-3</v>
      </c>
      <c r="BD334" s="1522">
        <v>1.9E-3</v>
      </c>
      <c r="BE334" s="1164"/>
      <c r="BF334" s="1164"/>
      <c r="BG334" s="1164"/>
    </row>
    <row r="335" spans="3:59" x14ac:dyDescent="0.25">
      <c r="C335" s="1165" t="s">
        <v>1344</v>
      </c>
      <c r="D335" s="1165" t="s">
        <v>1324</v>
      </c>
      <c r="E335" s="1167" t="str">
        <f t="shared" si="5"/>
        <v>PorcinoOURENSE</v>
      </c>
      <c r="F335" s="1520">
        <v>1.0200000000000001E-2</v>
      </c>
      <c r="G335" s="1521">
        <v>4.0000000000000001E-3</v>
      </c>
      <c r="H335" s="1520">
        <v>2.0999999999999999E-3</v>
      </c>
      <c r="I335" s="1520">
        <v>1.0200000000000001E-2</v>
      </c>
      <c r="J335" s="1520">
        <v>4.0000000000000001E-3</v>
      </c>
      <c r="K335" s="1520">
        <v>2.0999999999999999E-3</v>
      </c>
      <c r="L335" s="1522">
        <v>1.01E-2</v>
      </c>
      <c r="M335" s="1520">
        <v>3.8999999999999998E-3</v>
      </c>
      <c r="N335" s="1520">
        <v>2.0999999999999999E-3</v>
      </c>
      <c r="O335" s="1520">
        <v>1.01E-2</v>
      </c>
      <c r="P335" s="1520">
        <v>3.8999999999999998E-3</v>
      </c>
      <c r="Q335" s="1520">
        <v>2.0999999999999999E-3</v>
      </c>
      <c r="R335" s="1520">
        <v>9.9000000000000008E-3</v>
      </c>
      <c r="S335" s="1520">
        <v>3.8999999999999998E-3</v>
      </c>
      <c r="T335" s="1520">
        <v>2.0999999999999999E-3</v>
      </c>
      <c r="U335" s="1520">
        <v>9.9000000000000008E-3</v>
      </c>
      <c r="V335" s="1520">
        <v>3.8E-3</v>
      </c>
      <c r="W335" s="1520">
        <v>2.0999999999999999E-3</v>
      </c>
      <c r="X335" s="1520">
        <v>9.7999999999999997E-3</v>
      </c>
      <c r="Y335" s="1520">
        <v>3.8E-3</v>
      </c>
      <c r="Z335" s="1520">
        <v>2.0999999999999999E-3</v>
      </c>
      <c r="AA335" s="1520">
        <v>9.7999999999999997E-3</v>
      </c>
      <c r="AB335" s="1520">
        <v>3.8E-3</v>
      </c>
      <c r="AC335" s="1520">
        <v>2.0999999999999999E-3</v>
      </c>
      <c r="AD335" s="1520">
        <v>9.9000000000000008E-3</v>
      </c>
      <c r="AE335" s="1520">
        <v>3.8999999999999998E-3</v>
      </c>
      <c r="AF335" s="1520">
        <v>2.0999999999999999E-3</v>
      </c>
      <c r="AG335" s="1520">
        <v>9.7000000000000003E-3</v>
      </c>
      <c r="AH335" s="1520">
        <v>3.8E-3</v>
      </c>
      <c r="AI335" s="1520">
        <v>2E-3</v>
      </c>
      <c r="AJ335" s="1520">
        <v>9.7999999999999997E-3</v>
      </c>
      <c r="AK335" s="1520">
        <v>3.8E-3</v>
      </c>
      <c r="AL335" s="1520">
        <v>2E-3</v>
      </c>
      <c r="AM335" s="1520">
        <v>9.4999999999999998E-3</v>
      </c>
      <c r="AN335" s="1520">
        <v>3.7000000000000002E-3</v>
      </c>
      <c r="AO335" s="1520">
        <v>2E-3</v>
      </c>
      <c r="AP335" s="1520">
        <v>9.2999999999999992E-3</v>
      </c>
      <c r="AQ335" s="1520">
        <v>3.5999999999999999E-3</v>
      </c>
      <c r="AR335" s="1520">
        <v>2E-3</v>
      </c>
      <c r="AS335" s="1520">
        <v>9.1999999999999998E-3</v>
      </c>
      <c r="AT335" s="1520">
        <v>3.5999999999999999E-3</v>
      </c>
      <c r="AU335" s="1520">
        <v>1.9E-3</v>
      </c>
      <c r="AV335" s="1520">
        <v>8.8999999999999999E-3</v>
      </c>
      <c r="AW335" s="1520">
        <v>3.5000000000000001E-3</v>
      </c>
      <c r="AX335" s="1520">
        <v>1.9E-3</v>
      </c>
      <c r="AY335" s="1520">
        <v>8.8000000000000005E-3</v>
      </c>
      <c r="AZ335" s="1520">
        <v>3.3999999999999998E-3</v>
      </c>
      <c r="BA335" s="1520">
        <v>1.8E-3</v>
      </c>
      <c r="BB335" s="1522">
        <v>8.5000000000000006E-3</v>
      </c>
      <c r="BC335" s="1522">
        <v>3.3E-3</v>
      </c>
      <c r="BD335" s="1522">
        <v>1.8E-3</v>
      </c>
      <c r="BE335" s="1164"/>
      <c r="BF335" s="1164"/>
      <c r="BG335" s="1164"/>
    </row>
    <row r="336" spans="3:59" x14ac:dyDescent="0.25">
      <c r="C336" s="1165" t="s">
        <v>1344</v>
      </c>
      <c r="D336" s="1165" t="s">
        <v>1325</v>
      </c>
      <c r="E336" s="1167" t="str">
        <f t="shared" si="5"/>
        <v>PorcinoPALENCIA</v>
      </c>
      <c r="F336" s="1520">
        <v>0.01</v>
      </c>
      <c r="G336" s="1521">
        <v>3.8999999999999998E-3</v>
      </c>
      <c r="H336" s="1520">
        <v>2.0999999999999999E-3</v>
      </c>
      <c r="I336" s="1520">
        <v>0.01</v>
      </c>
      <c r="J336" s="1520">
        <v>3.8999999999999998E-3</v>
      </c>
      <c r="K336" s="1520">
        <v>2.0999999999999999E-3</v>
      </c>
      <c r="L336" s="1522">
        <v>0.01</v>
      </c>
      <c r="M336" s="1520">
        <v>3.8999999999999998E-3</v>
      </c>
      <c r="N336" s="1520">
        <v>2.0999999999999999E-3</v>
      </c>
      <c r="O336" s="1520">
        <v>1.01E-2</v>
      </c>
      <c r="P336" s="1520">
        <v>3.8999999999999998E-3</v>
      </c>
      <c r="Q336" s="1520">
        <v>2.0999999999999999E-3</v>
      </c>
      <c r="R336" s="1520">
        <v>1.01E-2</v>
      </c>
      <c r="S336" s="1520">
        <v>3.8999999999999998E-3</v>
      </c>
      <c r="T336" s="1520">
        <v>2.0999999999999999E-3</v>
      </c>
      <c r="U336" s="1520">
        <v>0.01</v>
      </c>
      <c r="V336" s="1520">
        <v>3.8999999999999998E-3</v>
      </c>
      <c r="W336" s="1520">
        <v>2.0999999999999999E-3</v>
      </c>
      <c r="X336" s="1520">
        <v>9.9000000000000008E-3</v>
      </c>
      <c r="Y336" s="1520">
        <v>3.8999999999999998E-3</v>
      </c>
      <c r="Z336" s="1520">
        <v>2.0999999999999999E-3</v>
      </c>
      <c r="AA336" s="1520">
        <v>0.01</v>
      </c>
      <c r="AB336" s="1520">
        <v>3.8999999999999998E-3</v>
      </c>
      <c r="AC336" s="1520">
        <v>2.0999999999999999E-3</v>
      </c>
      <c r="AD336" s="1520">
        <v>0.01</v>
      </c>
      <c r="AE336" s="1520">
        <v>3.8999999999999998E-3</v>
      </c>
      <c r="AF336" s="1520">
        <v>2.0999999999999999E-3</v>
      </c>
      <c r="AG336" s="1520">
        <v>9.9000000000000008E-3</v>
      </c>
      <c r="AH336" s="1520">
        <v>3.8999999999999998E-3</v>
      </c>
      <c r="AI336" s="1520">
        <v>2.0999999999999999E-3</v>
      </c>
      <c r="AJ336" s="1520">
        <v>9.7999999999999997E-3</v>
      </c>
      <c r="AK336" s="1520">
        <v>3.8E-3</v>
      </c>
      <c r="AL336" s="1520">
        <v>2E-3</v>
      </c>
      <c r="AM336" s="1520">
        <v>9.4999999999999998E-3</v>
      </c>
      <c r="AN336" s="1520">
        <v>3.7000000000000002E-3</v>
      </c>
      <c r="AO336" s="1520">
        <v>2E-3</v>
      </c>
      <c r="AP336" s="1520">
        <v>9.4000000000000004E-3</v>
      </c>
      <c r="AQ336" s="1520">
        <v>3.7000000000000002E-3</v>
      </c>
      <c r="AR336" s="1520">
        <v>2E-3</v>
      </c>
      <c r="AS336" s="1520">
        <v>9.1999999999999998E-3</v>
      </c>
      <c r="AT336" s="1520">
        <v>3.5999999999999999E-3</v>
      </c>
      <c r="AU336" s="1520">
        <v>1.9E-3</v>
      </c>
      <c r="AV336" s="1520">
        <v>8.9999999999999993E-3</v>
      </c>
      <c r="AW336" s="1520">
        <v>3.5000000000000001E-3</v>
      </c>
      <c r="AX336" s="1520">
        <v>1.9E-3</v>
      </c>
      <c r="AY336" s="1520">
        <v>8.6999999999999994E-3</v>
      </c>
      <c r="AZ336" s="1520">
        <v>3.3999999999999998E-3</v>
      </c>
      <c r="BA336" s="1520">
        <v>1.8E-3</v>
      </c>
      <c r="BB336" s="1522">
        <v>8.5000000000000006E-3</v>
      </c>
      <c r="BC336" s="1522">
        <v>3.3E-3</v>
      </c>
      <c r="BD336" s="1522">
        <v>1.8E-3</v>
      </c>
      <c r="BE336" s="1164"/>
      <c r="BF336" s="1164"/>
      <c r="BG336" s="1164"/>
    </row>
    <row r="337" spans="3:59" x14ac:dyDescent="0.25">
      <c r="C337" s="1165" t="s">
        <v>1344</v>
      </c>
      <c r="D337" s="1165" t="s">
        <v>1326</v>
      </c>
      <c r="E337" s="1167" t="str">
        <f t="shared" si="5"/>
        <v>PorcinoPALMAS, LAS</v>
      </c>
      <c r="F337" s="1520">
        <v>1.01E-2</v>
      </c>
      <c r="G337" s="1521">
        <v>3.8999999999999998E-3</v>
      </c>
      <c r="H337" s="1520">
        <v>2.0999999999999999E-3</v>
      </c>
      <c r="I337" s="1520">
        <v>1.0200000000000001E-2</v>
      </c>
      <c r="J337" s="1520">
        <v>4.0000000000000001E-3</v>
      </c>
      <c r="K337" s="1520">
        <v>2.0999999999999999E-3</v>
      </c>
      <c r="L337" s="1522">
        <v>1.0200000000000001E-2</v>
      </c>
      <c r="M337" s="1520">
        <v>4.0000000000000001E-3</v>
      </c>
      <c r="N337" s="1520">
        <v>2.0999999999999999E-3</v>
      </c>
      <c r="O337" s="1520">
        <v>0.01</v>
      </c>
      <c r="P337" s="1520">
        <v>3.8999999999999998E-3</v>
      </c>
      <c r="Q337" s="1520">
        <v>2.0999999999999999E-3</v>
      </c>
      <c r="R337" s="1520">
        <v>1.01E-2</v>
      </c>
      <c r="S337" s="1520">
        <v>3.8999999999999998E-3</v>
      </c>
      <c r="T337" s="1520">
        <v>2.0999999999999999E-3</v>
      </c>
      <c r="U337" s="1520">
        <v>0.01</v>
      </c>
      <c r="V337" s="1520">
        <v>3.8999999999999998E-3</v>
      </c>
      <c r="W337" s="1520">
        <v>2.0999999999999999E-3</v>
      </c>
      <c r="X337" s="1520">
        <v>9.9000000000000008E-3</v>
      </c>
      <c r="Y337" s="1520">
        <v>3.8999999999999998E-3</v>
      </c>
      <c r="Z337" s="1520">
        <v>2.0999999999999999E-3</v>
      </c>
      <c r="AA337" s="1520">
        <v>9.9000000000000008E-3</v>
      </c>
      <c r="AB337" s="1520">
        <v>3.8999999999999998E-3</v>
      </c>
      <c r="AC337" s="1520">
        <v>2.0999999999999999E-3</v>
      </c>
      <c r="AD337" s="1520">
        <v>0.01</v>
      </c>
      <c r="AE337" s="1520">
        <v>3.8999999999999998E-3</v>
      </c>
      <c r="AF337" s="1520">
        <v>2.0999999999999999E-3</v>
      </c>
      <c r="AG337" s="1520">
        <v>9.9000000000000008E-3</v>
      </c>
      <c r="AH337" s="1520">
        <v>3.8999999999999998E-3</v>
      </c>
      <c r="AI337" s="1520">
        <v>2.0999999999999999E-3</v>
      </c>
      <c r="AJ337" s="1520">
        <v>9.5999999999999992E-3</v>
      </c>
      <c r="AK337" s="1520">
        <v>3.7000000000000002E-3</v>
      </c>
      <c r="AL337" s="1520">
        <v>2E-3</v>
      </c>
      <c r="AM337" s="1520">
        <v>9.5999999999999992E-3</v>
      </c>
      <c r="AN337" s="1520">
        <v>3.7000000000000002E-3</v>
      </c>
      <c r="AO337" s="1520">
        <v>2E-3</v>
      </c>
      <c r="AP337" s="1520">
        <v>9.4000000000000004E-3</v>
      </c>
      <c r="AQ337" s="1520">
        <v>3.7000000000000002E-3</v>
      </c>
      <c r="AR337" s="1520">
        <v>2E-3</v>
      </c>
      <c r="AS337" s="1520">
        <v>9.1999999999999998E-3</v>
      </c>
      <c r="AT337" s="1520">
        <v>3.5999999999999999E-3</v>
      </c>
      <c r="AU337" s="1520">
        <v>1.9E-3</v>
      </c>
      <c r="AV337" s="1520">
        <v>9.1000000000000004E-3</v>
      </c>
      <c r="AW337" s="1520">
        <v>3.5999999999999999E-3</v>
      </c>
      <c r="AX337" s="1520">
        <v>1.9E-3</v>
      </c>
      <c r="AY337" s="1520">
        <v>9.1999999999999998E-3</v>
      </c>
      <c r="AZ337" s="1520">
        <v>3.5999999999999999E-3</v>
      </c>
      <c r="BA337" s="1520">
        <v>1.9E-3</v>
      </c>
      <c r="BB337" s="1522">
        <v>8.9999999999999993E-3</v>
      </c>
      <c r="BC337" s="1522">
        <v>3.5000000000000001E-3</v>
      </c>
      <c r="BD337" s="1522">
        <v>1.9E-3</v>
      </c>
      <c r="BE337" s="1164"/>
      <c r="BF337" s="1164"/>
      <c r="BG337" s="1164"/>
    </row>
    <row r="338" spans="3:59" x14ac:dyDescent="0.25">
      <c r="C338" s="1165" t="s">
        <v>1344</v>
      </c>
      <c r="D338" s="1165" t="s">
        <v>1327</v>
      </c>
      <c r="E338" s="1167" t="str">
        <f t="shared" si="5"/>
        <v>PorcinoPONTEVEDRA</v>
      </c>
      <c r="F338" s="1520">
        <v>1.01E-2</v>
      </c>
      <c r="G338" s="1521">
        <v>4.0000000000000001E-3</v>
      </c>
      <c r="H338" s="1520">
        <v>2.0999999999999999E-3</v>
      </c>
      <c r="I338" s="1520">
        <v>1.0200000000000001E-2</v>
      </c>
      <c r="J338" s="1520">
        <v>4.0000000000000001E-3</v>
      </c>
      <c r="K338" s="1520">
        <v>2.0999999999999999E-3</v>
      </c>
      <c r="L338" s="1522">
        <v>1.01E-2</v>
      </c>
      <c r="M338" s="1520">
        <v>3.8999999999999998E-3</v>
      </c>
      <c r="N338" s="1520">
        <v>2.0999999999999999E-3</v>
      </c>
      <c r="O338" s="1520">
        <v>0.01</v>
      </c>
      <c r="P338" s="1520">
        <v>3.8999999999999998E-3</v>
      </c>
      <c r="Q338" s="1520">
        <v>2.0999999999999999E-3</v>
      </c>
      <c r="R338" s="1520">
        <v>9.7000000000000003E-3</v>
      </c>
      <c r="S338" s="1520">
        <v>3.8E-3</v>
      </c>
      <c r="T338" s="1520">
        <v>2E-3</v>
      </c>
      <c r="U338" s="1520">
        <v>9.7000000000000003E-3</v>
      </c>
      <c r="V338" s="1520">
        <v>3.8E-3</v>
      </c>
      <c r="W338" s="1520">
        <v>2E-3</v>
      </c>
      <c r="X338" s="1520">
        <v>9.7999999999999997E-3</v>
      </c>
      <c r="Y338" s="1520">
        <v>3.8E-3</v>
      </c>
      <c r="Z338" s="1520">
        <v>2.0999999999999999E-3</v>
      </c>
      <c r="AA338" s="1520">
        <v>9.7000000000000003E-3</v>
      </c>
      <c r="AB338" s="1520">
        <v>3.8E-3</v>
      </c>
      <c r="AC338" s="1520">
        <v>2E-3</v>
      </c>
      <c r="AD338" s="1520">
        <v>9.7999999999999997E-3</v>
      </c>
      <c r="AE338" s="1520">
        <v>3.8E-3</v>
      </c>
      <c r="AF338" s="1520">
        <v>2.0999999999999999E-3</v>
      </c>
      <c r="AG338" s="1520">
        <v>9.7000000000000003E-3</v>
      </c>
      <c r="AH338" s="1520">
        <v>3.8E-3</v>
      </c>
      <c r="AI338" s="1520">
        <v>2E-3</v>
      </c>
      <c r="AJ338" s="1520">
        <v>9.7000000000000003E-3</v>
      </c>
      <c r="AK338" s="1520">
        <v>3.8E-3</v>
      </c>
      <c r="AL338" s="1520">
        <v>2E-3</v>
      </c>
      <c r="AM338" s="1520">
        <v>9.4999999999999998E-3</v>
      </c>
      <c r="AN338" s="1520">
        <v>3.7000000000000002E-3</v>
      </c>
      <c r="AO338" s="1520">
        <v>2E-3</v>
      </c>
      <c r="AP338" s="1520">
        <v>9.1999999999999998E-3</v>
      </c>
      <c r="AQ338" s="1520">
        <v>3.5999999999999999E-3</v>
      </c>
      <c r="AR338" s="1520">
        <v>1.9E-3</v>
      </c>
      <c r="AS338" s="1520">
        <v>9.1999999999999998E-3</v>
      </c>
      <c r="AT338" s="1520">
        <v>3.5999999999999999E-3</v>
      </c>
      <c r="AU338" s="1520">
        <v>1.9E-3</v>
      </c>
      <c r="AV338" s="1520">
        <v>8.8000000000000005E-3</v>
      </c>
      <c r="AW338" s="1520">
        <v>3.3999999999999998E-3</v>
      </c>
      <c r="AX338" s="1520">
        <v>1.8E-3</v>
      </c>
      <c r="AY338" s="1520">
        <v>8.3000000000000001E-3</v>
      </c>
      <c r="AZ338" s="1520">
        <v>3.3E-3</v>
      </c>
      <c r="BA338" s="1520">
        <v>1.6999999999999999E-3</v>
      </c>
      <c r="BB338" s="1522">
        <v>8.0999999999999996E-3</v>
      </c>
      <c r="BC338" s="1522">
        <v>3.0999999999999999E-3</v>
      </c>
      <c r="BD338" s="1522">
        <v>1.6999999999999999E-3</v>
      </c>
      <c r="BE338" s="1164"/>
      <c r="BF338" s="1164"/>
      <c r="BG338" s="1164"/>
    </row>
    <row r="339" spans="3:59" x14ac:dyDescent="0.25">
      <c r="C339" s="1165" t="s">
        <v>1344</v>
      </c>
      <c r="D339" s="1165" t="s">
        <v>1328</v>
      </c>
      <c r="E339" s="1167" t="str">
        <f t="shared" si="5"/>
        <v>PorcinoRIOJA, LA</v>
      </c>
      <c r="F339" s="1520">
        <v>0.01</v>
      </c>
      <c r="G339" s="1521">
        <v>3.8999999999999998E-3</v>
      </c>
      <c r="H339" s="1520">
        <v>2.0999999999999999E-3</v>
      </c>
      <c r="I339" s="1520">
        <v>9.9000000000000008E-3</v>
      </c>
      <c r="J339" s="1520">
        <v>3.8999999999999998E-3</v>
      </c>
      <c r="K339" s="1520">
        <v>2.0999999999999999E-3</v>
      </c>
      <c r="L339" s="1522">
        <v>0.01</v>
      </c>
      <c r="M339" s="1520">
        <v>3.8999999999999998E-3</v>
      </c>
      <c r="N339" s="1520">
        <v>2.0999999999999999E-3</v>
      </c>
      <c r="O339" s="1520">
        <v>9.9000000000000008E-3</v>
      </c>
      <c r="P339" s="1520">
        <v>3.8999999999999998E-3</v>
      </c>
      <c r="Q339" s="1520">
        <v>2.0999999999999999E-3</v>
      </c>
      <c r="R339" s="1520">
        <v>9.7999999999999997E-3</v>
      </c>
      <c r="S339" s="1520">
        <v>3.8E-3</v>
      </c>
      <c r="T339" s="1520">
        <v>2.0999999999999999E-3</v>
      </c>
      <c r="U339" s="1520">
        <v>9.9000000000000008E-3</v>
      </c>
      <c r="V339" s="1520">
        <v>3.8999999999999998E-3</v>
      </c>
      <c r="W339" s="1520">
        <v>2.0999999999999999E-3</v>
      </c>
      <c r="X339" s="1520">
        <v>9.7999999999999997E-3</v>
      </c>
      <c r="Y339" s="1520">
        <v>3.8E-3</v>
      </c>
      <c r="Z339" s="1520">
        <v>2.0999999999999999E-3</v>
      </c>
      <c r="AA339" s="1520">
        <v>9.7999999999999997E-3</v>
      </c>
      <c r="AB339" s="1520">
        <v>3.8E-3</v>
      </c>
      <c r="AC339" s="1520">
        <v>2E-3</v>
      </c>
      <c r="AD339" s="1520">
        <v>9.7999999999999997E-3</v>
      </c>
      <c r="AE339" s="1520">
        <v>3.8E-3</v>
      </c>
      <c r="AF339" s="1520">
        <v>2E-3</v>
      </c>
      <c r="AG339" s="1520">
        <v>9.5999999999999992E-3</v>
      </c>
      <c r="AH339" s="1520">
        <v>3.8E-3</v>
      </c>
      <c r="AI339" s="1520">
        <v>2E-3</v>
      </c>
      <c r="AJ339" s="1520">
        <v>9.5999999999999992E-3</v>
      </c>
      <c r="AK339" s="1520">
        <v>3.7000000000000002E-3</v>
      </c>
      <c r="AL339" s="1520">
        <v>2E-3</v>
      </c>
      <c r="AM339" s="1520">
        <v>9.4000000000000004E-3</v>
      </c>
      <c r="AN339" s="1520">
        <v>3.7000000000000002E-3</v>
      </c>
      <c r="AO339" s="1520">
        <v>2E-3</v>
      </c>
      <c r="AP339" s="1520">
        <v>9.4000000000000004E-3</v>
      </c>
      <c r="AQ339" s="1520">
        <v>3.7000000000000002E-3</v>
      </c>
      <c r="AR339" s="1520">
        <v>2E-3</v>
      </c>
      <c r="AS339" s="1520">
        <v>9.1999999999999998E-3</v>
      </c>
      <c r="AT339" s="1520">
        <v>3.5999999999999999E-3</v>
      </c>
      <c r="AU339" s="1520">
        <v>1.9E-3</v>
      </c>
      <c r="AV339" s="1520">
        <v>8.9999999999999993E-3</v>
      </c>
      <c r="AW339" s="1520">
        <v>3.5000000000000001E-3</v>
      </c>
      <c r="AX339" s="1520">
        <v>1.9E-3</v>
      </c>
      <c r="AY339" s="1520">
        <v>8.6999999999999994E-3</v>
      </c>
      <c r="AZ339" s="1520">
        <v>3.3999999999999998E-3</v>
      </c>
      <c r="BA339" s="1520">
        <v>1.8E-3</v>
      </c>
      <c r="BB339" s="1522">
        <v>9.1000000000000004E-3</v>
      </c>
      <c r="BC339" s="1522">
        <v>3.5000000000000001E-3</v>
      </c>
      <c r="BD339" s="1522">
        <v>1.9E-3</v>
      </c>
      <c r="BE339" s="1164"/>
      <c r="BF339" s="1164"/>
      <c r="BG339" s="1164"/>
    </row>
    <row r="340" spans="3:59" x14ac:dyDescent="0.25">
      <c r="C340" s="1165" t="s">
        <v>1344</v>
      </c>
      <c r="D340" s="1165" t="s">
        <v>1329</v>
      </c>
      <c r="E340" s="1167" t="str">
        <f t="shared" si="5"/>
        <v>PorcinoSALAMANCA</v>
      </c>
      <c r="F340" s="1520">
        <v>1.01E-2</v>
      </c>
      <c r="G340" s="1521">
        <v>3.8999999999999998E-3</v>
      </c>
      <c r="H340" s="1520">
        <v>2.0999999999999999E-3</v>
      </c>
      <c r="I340" s="1520">
        <v>9.9000000000000008E-3</v>
      </c>
      <c r="J340" s="1520">
        <v>3.8999999999999998E-3</v>
      </c>
      <c r="K340" s="1520">
        <v>2.0999999999999999E-3</v>
      </c>
      <c r="L340" s="1522">
        <v>0.01</v>
      </c>
      <c r="M340" s="1520">
        <v>3.8999999999999998E-3</v>
      </c>
      <c r="N340" s="1520">
        <v>2.0999999999999999E-3</v>
      </c>
      <c r="O340" s="1520">
        <v>9.9000000000000008E-3</v>
      </c>
      <c r="P340" s="1520">
        <v>3.8999999999999998E-3</v>
      </c>
      <c r="Q340" s="1520">
        <v>2.0999999999999999E-3</v>
      </c>
      <c r="R340" s="1520">
        <v>9.7000000000000003E-3</v>
      </c>
      <c r="S340" s="1520">
        <v>3.8E-3</v>
      </c>
      <c r="T340" s="1520">
        <v>2E-3</v>
      </c>
      <c r="U340" s="1520">
        <v>9.9000000000000008E-3</v>
      </c>
      <c r="V340" s="1520">
        <v>3.8E-3</v>
      </c>
      <c r="W340" s="1520">
        <v>2.0999999999999999E-3</v>
      </c>
      <c r="X340" s="1520">
        <v>9.7999999999999997E-3</v>
      </c>
      <c r="Y340" s="1520">
        <v>3.8E-3</v>
      </c>
      <c r="Z340" s="1520">
        <v>2.0999999999999999E-3</v>
      </c>
      <c r="AA340" s="1520">
        <v>0.01</v>
      </c>
      <c r="AB340" s="1520">
        <v>3.8999999999999998E-3</v>
      </c>
      <c r="AC340" s="1520">
        <v>2.0999999999999999E-3</v>
      </c>
      <c r="AD340" s="1520">
        <v>9.7999999999999997E-3</v>
      </c>
      <c r="AE340" s="1520">
        <v>3.8E-3</v>
      </c>
      <c r="AF340" s="1520">
        <v>2.0999999999999999E-3</v>
      </c>
      <c r="AG340" s="1520">
        <v>9.7999999999999997E-3</v>
      </c>
      <c r="AH340" s="1520">
        <v>3.8E-3</v>
      </c>
      <c r="AI340" s="1520">
        <v>2E-3</v>
      </c>
      <c r="AJ340" s="1520">
        <v>9.4999999999999998E-3</v>
      </c>
      <c r="AK340" s="1520">
        <v>3.7000000000000002E-3</v>
      </c>
      <c r="AL340" s="1520">
        <v>2E-3</v>
      </c>
      <c r="AM340" s="1520">
        <v>9.4999999999999998E-3</v>
      </c>
      <c r="AN340" s="1520">
        <v>3.7000000000000002E-3</v>
      </c>
      <c r="AO340" s="1520">
        <v>2E-3</v>
      </c>
      <c r="AP340" s="1520">
        <v>9.2999999999999992E-3</v>
      </c>
      <c r="AQ340" s="1520">
        <v>3.5999999999999999E-3</v>
      </c>
      <c r="AR340" s="1520">
        <v>1.9E-3</v>
      </c>
      <c r="AS340" s="1520">
        <v>8.9999999999999993E-3</v>
      </c>
      <c r="AT340" s="1520">
        <v>3.5000000000000001E-3</v>
      </c>
      <c r="AU340" s="1520">
        <v>1.9E-3</v>
      </c>
      <c r="AV340" s="1520">
        <v>8.6999999999999994E-3</v>
      </c>
      <c r="AW340" s="1520">
        <v>3.3999999999999998E-3</v>
      </c>
      <c r="AX340" s="1520">
        <v>1.8E-3</v>
      </c>
      <c r="AY340" s="1520">
        <v>8.9999999999999993E-3</v>
      </c>
      <c r="AZ340" s="1520">
        <v>3.5000000000000001E-3</v>
      </c>
      <c r="BA340" s="1520">
        <v>1.9E-3</v>
      </c>
      <c r="BB340" s="1522">
        <v>8.5000000000000006E-3</v>
      </c>
      <c r="BC340" s="1522">
        <v>3.3E-3</v>
      </c>
      <c r="BD340" s="1522">
        <v>1.8E-3</v>
      </c>
      <c r="BE340" s="1164"/>
      <c r="BF340" s="1164"/>
      <c r="BG340" s="1164"/>
    </row>
    <row r="341" spans="3:59" x14ac:dyDescent="0.25">
      <c r="C341" s="1165" t="s">
        <v>1344</v>
      </c>
      <c r="D341" s="1165" t="s">
        <v>1330</v>
      </c>
      <c r="E341" s="1167" t="str">
        <f t="shared" si="5"/>
        <v>PorcinoSANTA CRUZ DE TENERIFE</v>
      </c>
      <c r="F341" s="1520">
        <v>1.01E-2</v>
      </c>
      <c r="G341" s="1521">
        <v>4.0000000000000001E-3</v>
      </c>
      <c r="H341" s="1520">
        <v>2.0999999999999999E-3</v>
      </c>
      <c r="I341" s="1520">
        <v>1.01E-2</v>
      </c>
      <c r="J341" s="1520">
        <v>3.8999999999999998E-3</v>
      </c>
      <c r="K341" s="1520">
        <v>2.0999999999999999E-3</v>
      </c>
      <c r="L341" s="1522">
        <v>1.01E-2</v>
      </c>
      <c r="M341" s="1520">
        <v>3.8999999999999998E-3</v>
      </c>
      <c r="N341" s="1520">
        <v>2.0999999999999999E-3</v>
      </c>
      <c r="O341" s="1520">
        <v>1.01E-2</v>
      </c>
      <c r="P341" s="1520">
        <v>3.8999999999999998E-3</v>
      </c>
      <c r="Q341" s="1520">
        <v>2.0999999999999999E-3</v>
      </c>
      <c r="R341" s="1520">
        <v>0.01</v>
      </c>
      <c r="S341" s="1520">
        <v>3.8999999999999998E-3</v>
      </c>
      <c r="T341" s="1520">
        <v>2.0999999999999999E-3</v>
      </c>
      <c r="U341" s="1520">
        <v>9.9000000000000008E-3</v>
      </c>
      <c r="V341" s="1520">
        <v>3.8999999999999998E-3</v>
      </c>
      <c r="W341" s="1520">
        <v>2.0999999999999999E-3</v>
      </c>
      <c r="X341" s="1520">
        <v>0.01</v>
      </c>
      <c r="Y341" s="1520">
        <v>3.8999999999999998E-3</v>
      </c>
      <c r="Z341" s="1520">
        <v>2.0999999999999999E-3</v>
      </c>
      <c r="AA341" s="1520">
        <v>9.7999999999999997E-3</v>
      </c>
      <c r="AB341" s="1520">
        <v>3.8E-3</v>
      </c>
      <c r="AC341" s="1520">
        <v>2.0999999999999999E-3</v>
      </c>
      <c r="AD341" s="1520">
        <v>9.7999999999999997E-3</v>
      </c>
      <c r="AE341" s="1520">
        <v>3.8E-3</v>
      </c>
      <c r="AF341" s="1520">
        <v>2.0999999999999999E-3</v>
      </c>
      <c r="AG341" s="1520">
        <v>9.7999999999999997E-3</v>
      </c>
      <c r="AH341" s="1520">
        <v>3.8E-3</v>
      </c>
      <c r="AI341" s="1520">
        <v>2.0999999999999999E-3</v>
      </c>
      <c r="AJ341" s="1520">
        <v>9.7000000000000003E-3</v>
      </c>
      <c r="AK341" s="1520">
        <v>3.8E-3</v>
      </c>
      <c r="AL341" s="1520">
        <v>2E-3</v>
      </c>
      <c r="AM341" s="1520">
        <v>9.4999999999999998E-3</v>
      </c>
      <c r="AN341" s="1520">
        <v>3.7000000000000002E-3</v>
      </c>
      <c r="AO341" s="1520">
        <v>2E-3</v>
      </c>
      <c r="AP341" s="1520">
        <v>9.4000000000000004E-3</v>
      </c>
      <c r="AQ341" s="1520">
        <v>3.7000000000000002E-3</v>
      </c>
      <c r="AR341" s="1520">
        <v>2E-3</v>
      </c>
      <c r="AS341" s="1520">
        <v>9.1999999999999998E-3</v>
      </c>
      <c r="AT341" s="1520">
        <v>3.5999999999999999E-3</v>
      </c>
      <c r="AU341" s="1520">
        <v>1.9E-3</v>
      </c>
      <c r="AV341" s="1520">
        <v>8.9999999999999993E-3</v>
      </c>
      <c r="AW341" s="1520">
        <v>3.5000000000000001E-3</v>
      </c>
      <c r="AX341" s="1520">
        <v>1.9E-3</v>
      </c>
      <c r="AY341" s="1520">
        <v>9.4000000000000004E-3</v>
      </c>
      <c r="AZ341" s="1520">
        <v>3.7000000000000002E-3</v>
      </c>
      <c r="BA341" s="1520">
        <v>2E-3</v>
      </c>
      <c r="BB341" s="1522">
        <v>9.1999999999999998E-3</v>
      </c>
      <c r="BC341" s="1522">
        <v>3.5999999999999999E-3</v>
      </c>
      <c r="BD341" s="1522">
        <v>1.9E-3</v>
      </c>
      <c r="BE341" s="1164"/>
      <c r="BF341" s="1164"/>
      <c r="BG341" s="1164"/>
    </row>
    <row r="342" spans="3:59" x14ac:dyDescent="0.25">
      <c r="C342" s="1165" t="s">
        <v>1344</v>
      </c>
      <c r="D342" s="1165" t="s">
        <v>1331</v>
      </c>
      <c r="E342" s="1167" t="str">
        <f t="shared" si="5"/>
        <v>PorcinoSEGOVIA</v>
      </c>
      <c r="F342" s="1520">
        <v>0.01</v>
      </c>
      <c r="G342" s="1521">
        <v>3.8999999999999998E-3</v>
      </c>
      <c r="H342" s="1520">
        <v>2.0999999999999999E-3</v>
      </c>
      <c r="I342" s="1520">
        <v>0.01</v>
      </c>
      <c r="J342" s="1520">
        <v>3.8999999999999998E-3</v>
      </c>
      <c r="K342" s="1520">
        <v>2.0999999999999999E-3</v>
      </c>
      <c r="L342" s="1522">
        <v>0.01</v>
      </c>
      <c r="M342" s="1520">
        <v>3.8999999999999998E-3</v>
      </c>
      <c r="N342" s="1520">
        <v>2.0999999999999999E-3</v>
      </c>
      <c r="O342" s="1520">
        <v>9.9000000000000008E-3</v>
      </c>
      <c r="P342" s="1520">
        <v>3.8999999999999998E-3</v>
      </c>
      <c r="Q342" s="1520">
        <v>2.0999999999999999E-3</v>
      </c>
      <c r="R342" s="1520">
        <v>9.9000000000000008E-3</v>
      </c>
      <c r="S342" s="1520">
        <v>3.8999999999999998E-3</v>
      </c>
      <c r="T342" s="1520">
        <v>2.0999999999999999E-3</v>
      </c>
      <c r="U342" s="1520">
        <v>9.9000000000000008E-3</v>
      </c>
      <c r="V342" s="1520">
        <v>3.8999999999999998E-3</v>
      </c>
      <c r="W342" s="1520">
        <v>2.0999999999999999E-3</v>
      </c>
      <c r="X342" s="1520">
        <v>9.9000000000000008E-3</v>
      </c>
      <c r="Y342" s="1520">
        <v>3.8999999999999998E-3</v>
      </c>
      <c r="Z342" s="1520">
        <v>2.0999999999999999E-3</v>
      </c>
      <c r="AA342" s="1520">
        <v>9.9000000000000008E-3</v>
      </c>
      <c r="AB342" s="1520">
        <v>3.8999999999999998E-3</v>
      </c>
      <c r="AC342" s="1520">
        <v>2.0999999999999999E-3</v>
      </c>
      <c r="AD342" s="1520">
        <v>0.01</v>
      </c>
      <c r="AE342" s="1520">
        <v>3.8999999999999998E-3</v>
      </c>
      <c r="AF342" s="1520">
        <v>2.0999999999999999E-3</v>
      </c>
      <c r="AG342" s="1520">
        <v>9.7999999999999997E-3</v>
      </c>
      <c r="AH342" s="1520">
        <v>3.8E-3</v>
      </c>
      <c r="AI342" s="1520">
        <v>2.0999999999999999E-3</v>
      </c>
      <c r="AJ342" s="1520">
        <v>9.5999999999999992E-3</v>
      </c>
      <c r="AK342" s="1520">
        <v>3.8E-3</v>
      </c>
      <c r="AL342" s="1520">
        <v>2E-3</v>
      </c>
      <c r="AM342" s="1520">
        <v>9.5999999999999992E-3</v>
      </c>
      <c r="AN342" s="1520">
        <v>3.7000000000000002E-3</v>
      </c>
      <c r="AO342" s="1520">
        <v>2E-3</v>
      </c>
      <c r="AP342" s="1520">
        <v>9.4000000000000004E-3</v>
      </c>
      <c r="AQ342" s="1520">
        <v>3.7000000000000002E-3</v>
      </c>
      <c r="AR342" s="1520">
        <v>2E-3</v>
      </c>
      <c r="AS342" s="1520">
        <v>9.1999999999999998E-3</v>
      </c>
      <c r="AT342" s="1520">
        <v>3.5999999999999999E-3</v>
      </c>
      <c r="AU342" s="1520">
        <v>1.9E-3</v>
      </c>
      <c r="AV342" s="1520">
        <v>8.9999999999999993E-3</v>
      </c>
      <c r="AW342" s="1520">
        <v>3.5000000000000001E-3</v>
      </c>
      <c r="AX342" s="1520">
        <v>1.9E-3</v>
      </c>
      <c r="AY342" s="1520">
        <v>8.8999999999999999E-3</v>
      </c>
      <c r="AZ342" s="1520">
        <v>3.5000000000000001E-3</v>
      </c>
      <c r="BA342" s="1520">
        <v>1.9E-3</v>
      </c>
      <c r="BB342" s="1522">
        <v>8.8000000000000005E-3</v>
      </c>
      <c r="BC342" s="1522">
        <v>3.3999999999999998E-3</v>
      </c>
      <c r="BD342" s="1522">
        <v>1.8E-3</v>
      </c>
      <c r="BE342" s="1164"/>
      <c r="BF342" s="1164"/>
      <c r="BG342" s="1164"/>
    </row>
    <row r="343" spans="3:59" x14ac:dyDescent="0.25">
      <c r="C343" s="1165" t="s">
        <v>1344</v>
      </c>
      <c r="D343" s="1165" t="s">
        <v>1332</v>
      </c>
      <c r="E343" s="1167" t="str">
        <f t="shared" si="5"/>
        <v>PorcinoSEVILLA</v>
      </c>
      <c r="F343" s="1520">
        <v>1.01E-2</v>
      </c>
      <c r="G343" s="1521">
        <v>4.0000000000000001E-3</v>
      </c>
      <c r="H343" s="1520">
        <v>2.0999999999999999E-3</v>
      </c>
      <c r="I343" s="1520">
        <v>1.01E-2</v>
      </c>
      <c r="J343" s="1520">
        <v>3.8999999999999998E-3</v>
      </c>
      <c r="K343" s="1520">
        <v>2.0999999999999999E-3</v>
      </c>
      <c r="L343" s="1522">
        <v>1.01E-2</v>
      </c>
      <c r="M343" s="1520">
        <v>3.8999999999999998E-3</v>
      </c>
      <c r="N343" s="1520">
        <v>2.0999999999999999E-3</v>
      </c>
      <c r="O343" s="1520">
        <v>0.01</v>
      </c>
      <c r="P343" s="1520">
        <v>3.8999999999999998E-3</v>
      </c>
      <c r="Q343" s="1520">
        <v>2.0999999999999999E-3</v>
      </c>
      <c r="R343" s="1520">
        <v>9.9000000000000008E-3</v>
      </c>
      <c r="S343" s="1520">
        <v>3.8999999999999998E-3</v>
      </c>
      <c r="T343" s="1520">
        <v>2.0999999999999999E-3</v>
      </c>
      <c r="U343" s="1520">
        <v>0.01</v>
      </c>
      <c r="V343" s="1520">
        <v>3.8999999999999998E-3</v>
      </c>
      <c r="W343" s="1520">
        <v>2.0999999999999999E-3</v>
      </c>
      <c r="X343" s="1520">
        <v>9.9000000000000008E-3</v>
      </c>
      <c r="Y343" s="1520">
        <v>3.8999999999999998E-3</v>
      </c>
      <c r="Z343" s="1520">
        <v>2.0999999999999999E-3</v>
      </c>
      <c r="AA343" s="1520">
        <v>9.9000000000000008E-3</v>
      </c>
      <c r="AB343" s="1520">
        <v>3.8999999999999998E-3</v>
      </c>
      <c r="AC343" s="1520">
        <v>2.0999999999999999E-3</v>
      </c>
      <c r="AD343" s="1520">
        <v>9.9000000000000008E-3</v>
      </c>
      <c r="AE343" s="1520">
        <v>3.8999999999999998E-3</v>
      </c>
      <c r="AF343" s="1520">
        <v>2.0999999999999999E-3</v>
      </c>
      <c r="AG343" s="1520">
        <v>9.7999999999999997E-3</v>
      </c>
      <c r="AH343" s="1520">
        <v>3.8E-3</v>
      </c>
      <c r="AI343" s="1520">
        <v>2.0999999999999999E-3</v>
      </c>
      <c r="AJ343" s="1520">
        <v>9.7000000000000003E-3</v>
      </c>
      <c r="AK343" s="1520">
        <v>3.8E-3</v>
      </c>
      <c r="AL343" s="1520">
        <v>2E-3</v>
      </c>
      <c r="AM343" s="1520">
        <v>9.5999999999999992E-3</v>
      </c>
      <c r="AN343" s="1520">
        <v>3.7000000000000002E-3</v>
      </c>
      <c r="AO343" s="1520">
        <v>2E-3</v>
      </c>
      <c r="AP343" s="1520">
        <v>9.4000000000000004E-3</v>
      </c>
      <c r="AQ343" s="1520">
        <v>3.7000000000000002E-3</v>
      </c>
      <c r="AR343" s="1520">
        <v>2E-3</v>
      </c>
      <c r="AS343" s="1520">
        <v>9.2999999999999992E-3</v>
      </c>
      <c r="AT343" s="1520">
        <v>3.5999999999999999E-3</v>
      </c>
      <c r="AU343" s="1520">
        <v>1.9E-3</v>
      </c>
      <c r="AV343" s="1520">
        <v>9.1000000000000004E-3</v>
      </c>
      <c r="AW343" s="1520">
        <v>3.5999999999999999E-3</v>
      </c>
      <c r="AX343" s="1520">
        <v>1.9E-3</v>
      </c>
      <c r="AY343" s="1520">
        <v>9.4999999999999998E-3</v>
      </c>
      <c r="AZ343" s="1520">
        <v>3.7000000000000002E-3</v>
      </c>
      <c r="BA343" s="1520">
        <v>2E-3</v>
      </c>
      <c r="BB343" s="1522">
        <v>9.2999999999999992E-3</v>
      </c>
      <c r="BC343" s="1522">
        <v>3.5999999999999999E-3</v>
      </c>
      <c r="BD343" s="1522">
        <v>1.9E-3</v>
      </c>
      <c r="BE343" s="1164"/>
      <c r="BF343" s="1164"/>
      <c r="BG343" s="1164"/>
    </row>
    <row r="344" spans="3:59" x14ac:dyDescent="0.25">
      <c r="C344" s="1165" t="s">
        <v>1344</v>
      </c>
      <c r="D344" s="1165" t="s">
        <v>1333</v>
      </c>
      <c r="E344" s="1167" t="str">
        <f t="shared" si="5"/>
        <v>PorcinoSORIA</v>
      </c>
      <c r="F344" s="1520">
        <v>0.01</v>
      </c>
      <c r="G344" s="1521">
        <v>3.8999999999999998E-3</v>
      </c>
      <c r="H344" s="1520">
        <v>2.0999999999999999E-3</v>
      </c>
      <c r="I344" s="1520">
        <v>0.01</v>
      </c>
      <c r="J344" s="1520">
        <v>3.8999999999999998E-3</v>
      </c>
      <c r="K344" s="1520">
        <v>2.0999999999999999E-3</v>
      </c>
      <c r="L344" s="1522">
        <v>0.01</v>
      </c>
      <c r="M344" s="1520">
        <v>3.8999999999999998E-3</v>
      </c>
      <c r="N344" s="1520">
        <v>2.0999999999999999E-3</v>
      </c>
      <c r="O344" s="1520">
        <v>9.7999999999999997E-3</v>
      </c>
      <c r="P344" s="1520">
        <v>3.8E-3</v>
      </c>
      <c r="Q344" s="1520">
        <v>2.0999999999999999E-3</v>
      </c>
      <c r="R344" s="1520">
        <v>9.7999999999999997E-3</v>
      </c>
      <c r="S344" s="1520">
        <v>3.8E-3</v>
      </c>
      <c r="T344" s="1520">
        <v>2.0999999999999999E-3</v>
      </c>
      <c r="U344" s="1520">
        <v>9.7999999999999997E-3</v>
      </c>
      <c r="V344" s="1520">
        <v>3.8E-3</v>
      </c>
      <c r="W344" s="1520">
        <v>2.0999999999999999E-3</v>
      </c>
      <c r="X344" s="1520">
        <v>9.9000000000000008E-3</v>
      </c>
      <c r="Y344" s="1520">
        <v>3.8999999999999998E-3</v>
      </c>
      <c r="Z344" s="1520">
        <v>2.0999999999999999E-3</v>
      </c>
      <c r="AA344" s="1520">
        <v>9.7999999999999997E-3</v>
      </c>
      <c r="AB344" s="1520">
        <v>3.8E-3</v>
      </c>
      <c r="AC344" s="1520">
        <v>2.0999999999999999E-3</v>
      </c>
      <c r="AD344" s="1520">
        <v>9.9000000000000008E-3</v>
      </c>
      <c r="AE344" s="1520">
        <v>3.8999999999999998E-3</v>
      </c>
      <c r="AF344" s="1520">
        <v>2.0999999999999999E-3</v>
      </c>
      <c r="AG344" s="1520">
        <v>9.7999999999999997E-3</v>
      </c>
      <c r="AH344" s="1520">
        <v>3.8E-3</v>
      </c>
      <c r="AI344" s="1520">
        <v>2.0999999999999999E-3</v>
      </c>
      <c r="AJ344" s="1520">
        <v>9.5999999999999992E-3</v>
      </c>
      <c r="AK344" s="1520">
        <v>3.7000000000000002E-3</v>
      </c>
      <c r="AL344" s="1520">
        <v>2E-3</v>
      </c>
      <c r="AM344" s="1520">
        <v>9.2999999999999992E-3</v>
      </c>
      <c r="AN344" s="1520">
        <v>3.5999999999999999E-3</v>
      </c>
      <c r="AO344" s="1520">
        <v>1.9E-3</v>
      </c>
      <c r="AP344" s="1520">
        <v>9.1000000000000004E-3</v>
      </c>
      <c r="AQ344" s="1520">
        <v>3.5999999999999999E-3</v>
      </c>
      <c r="AR344" s="1520">
        <v>1.9E-3</v>
      </c>
      <c r="AS344" s="1520">
        <v>8.8999999999999999E-3</v>
      </c>
      <c r="AT344" s="1520">
        <v>3.5000000000000001E-3</v>
      </c>
      <c r="AU344" s="1520">
        <v>1.9E-3</v>
      </c>
      <c r="AV344" s="1520">
        <v>8.6999999999999994E-3</v>
      </c>
      <c r="AW344" s="1520">
        <v>3.3999999999999998E-3</v>
      </c>
      <c r="AX344" s="1520">
        <v>1.8E-3</v>
      </c>
      <c r="AY344" s="1520">
        <v>9.1000000000000004E-3</v>
      </c>
      <c r="AZ344" s="1520">
        <v>3.5000000000000001E-3</v>
      </c>
      <c r="BA344" s="1520">
        <v>1.9E-3</v>
      </c>
      <c r="BB344" s="1522">
        <v>8.8999999999999999E-3</v>
      </c>
      <c r="BC344" s="1522">
        <v>3.5000000000000001E-3</v>
      </c>
      <c r="BD344" s="1522">
        <v>1.9E-3</v>
      </c>
      <c r="BE344" s="1164"/>
      <c r="BF344" s="1164"/>
      <c r="BG344" s="1164"/>
    </row>
    <row r="345" spans="3:59" x14ac:dyDescent="0.25">
      <c r="C345" s="1165" t="s">
        <v>1344</v>
      </c>
      <c r="D345" s="1165" t="s">
        <v>1334</v>
      </c>
      <c r="E345" s="1167" t="str">
        <f t="shared" si="5"/>
        <v>PorcinoTARRAGONA</v>
      </c>
      <c r="F345" s="1520">
        <v>0.01</v>
      </c>
      <c r="G345" s="1521">
        <v>3.8999999999999998E-3</v>
      </c>
      <c r="H345" s="1520">
        <v>2.0999999999999999E-3</v>
      </c>
      <c r="I345" s="1520">
        <v>1.01E-2</v>
      </c>
      <c r="J345" s="1520">
        <v>3.8999999999999998E-3</v>
      </c>
      <c r="K345" s="1520">
        <v>2.0999999999999999E-3</v>
      </c>
      <c r="L345" s="1522">
        <v>1.01E-2</v>
      </c>
      <c r="M345" s="1520">
        <v>3.8999999999999998E-3</v>
      </c>
      <c r="N345" s="1520">
        <v>2.0999999999999999E-3</v>
      </c>
      <c r="O345" s="1520">
        <v>0.01</v>
      </c>
      <c r="P345" s="1520">
        <v>3.8999999999999998E-3</v>
      </c>
      <c r="Q345" s="1520">
        <v>2.0999999999999999E-3</v>
      </c>
      <c r="R345" s="1520">
        <v>9.9000000000000008E-3</v>
      </c>
      <c r="S345" s="1520">
        <v>3.8999999999999998E-3</v>
      </c>
      <c r="T345" s="1520">
        <v>2.0999999999999999E-3</v>
      </c>
      <c r="U345" s="1520">
        <v>9.9000000000000008E-3</v>
      </c>
      <c r="V345" s="1520">
        <v>3.8999999999999998E-3</v>
      </c>
      <c r="W345" s="1520">
        <v>2.0999999999999999E-3</v>
      </c>
      <c r="X345" s="1520">
        <v>9.9000000000000008E-3</v>
      </c>
      <c r="Y345" s="1520">
        <v>3.8999999999999998E-3</v>
      </c>
      <c r="Z345" s="1520">
        <v>2.0999999999999999E-3</v>
      </c>
      <c r="AA345" s="1520">
        <v>9.9000000000000008E-3</v>
      </c>
      <c r="AB345" s="1520">
        <v>3.8999999999999998E-3</v>
      </c>
      <c r="AC345" s="1520">
        <v>2.0999999999999999E-3</v>
      </c>
      <c r="AD345" s="1520">
        <v>0.01</v>
      </c>
      <c r="AE345" s="1520">
        <v>3.8999999999999998E-3</v>
      </c>
      <c r="AF345" s="1520">
        <v>2.0999999999999999E-3</v>
      </c>
      <c r="AG345" s="1520">
        <v>9.9000000000000008E-3</v>
      </c>
      <c r="AH345" s="1520">
        <v>3.8E-3</v>
      </c>
      <c r="AI345" s="1520">
        <v>2.0999999999999999E-3</v>
      </c>
      <c r="AJ345" s="1520">
        <v>9.7999999999999997E-3</v>
      </c>
      <c r="AK345" s="1520">
        <v>3.8E-3</v>
      </c>
      <c r="AL345" s="1520">
        <v>2.0999999999999999E-3</v>
      </c>
      <c r="AM345" s="1520">
        <v>9.4999999999999998E-3</v>
      </c>
      <c r="AN345" s="1520">
        <v>3.7000000000000002E-3</v>
      </c>
      <c r="AO345" s="1520">
        <v>2E-3</v>
      </c>
      <c r="AP345" s="1520">
        <v>9.4000000000000004E-3</v>
      </c>
      <c r="AQ345" s="1520">
        <v>3.7000000000000002E-3</v>
      </c>
      <c r="AR345" s="1520">
        <v>2E-3</v>
      </c>
      <c r="AS345" s="1520">
        <v>9.2999999999999992E-3</v>
      </c>
      <c r="AT345" s="1520">
        <v>3.5999999999999999E-3</v>
      </c>
      <c r="AU345" s="1520">
        <v>1.9E-3</v>
      </c>
      <c r="AV345" s="1520">
        <v>8.9999999999999993E-3</v>
      </c>
      <c r="AW345" s="1520">
        <v>3.5000000000000001E-3</v>
      </c>
      <c r="AX345" s="1520">
        <v>1.9E-3</v>
      </c>
      <c r="AY345" s="1520">
        <v>8.6999999999999994E-3</v>
      </c>
      <c r="AZ345" s="1520">
        <v>3.3999999999999998E-3</v>
      </c>
      <c r="BA345" s="1520">
        <v>1.8E-3</v>
      </c>
      <c r="BB345" s="1522">
        <v>8.5000000000000006E-3</v>
      </c>
      <c r="BC345" s="1522">
        <v>3.3E-3</v>
      </c>
      <c r="BD345" s="1522">
        <v>1.8E-3</v>
      </c>
      <c r="BE345" s="1164"/>
      <c r="BF345" s="1164"/>
      <c r="BG345" s="1164"/>
    </row>
    <row r="346" spans="3:59" x14ac:dyDescent="0.25">
      <c r="C346" s="1165" t="s">
        <v>1344</v>
      </c>
      <c r="D346" s="1165" t="s">
        <v>1335</v>
      </c>
      <c r="E346" s="1167" t="str">
        <f t="shared" si="5"/>
        <v>PorcinoTERUEL</v>
      </c>
      <c r="F346" s="1520">
        <v>1.01E-2</v>
      </c>
      <c r="G346" s="1521">
        <v>3.8999999999999998E-3</v>
      </c>
      <c r="H346" s="1520">
        <v>2.0999999999999999E-3</v>
      </c>
      <c r="I346" s="1520">
        <v>1.01E-2</v>
      </c>
      <c r="J346" s="1520">
        <v>3.8999999999999998E-3</v>
      </c>
      <c r="K346" s="1520">
        <v>2.0999999999999999E-3</v>
      </c>
      <c r="L346" s="1522">
        <v>0.01</v>
      </c>
      <c r="M346" s="1520">
        <v>3.8999999999999998E-3</v>
      </c>
      <c r="N346" s="1520">
        <v>2.0999999999999999E-3</v>
      </c>
      <c r="O346" s="1520">
        <v>0.01</v>
      </c>
      <c r="P346" s="1520">
        <v>3.8999999999999998E-3</v>
      </c>
      <c r="Q346" s="1520">
        <v>2.0999999999999999E-3</v>
      </c>
      <c r="R346" s="1520">
        <v>9.9000000000000008E-3</v>
      </c>
      <c r="S346" s="1520">
        <v>3.8999999999999998E-3</v>
      </c>
      <c r="T346" s="1520">
        <v>2.0999999999999999E-3</v>
      </c>
      <c r="U346" s="1520">
        <v>9.9000000000000008E-3</v>
      </c>
      <c r="V346" s="1520">
        <v>3.8999999999999998E-3</v>
      </c>
      <c r="W346" s="1520">
        <v>2.0999999999999999E-3</v>
      </c>
      <c r="X346" s="1520">
        <v>9.9000000000000008E-3</v>
      </c>
      <c r="Y346" s="1520">
        <v>3.8999999999999998E-3</v>
      </c>
      <c r="Z346" s="1520">
        <v>2.0999999999999999E-3</v>
      </c>
      <c r="AA346" s="1520">
        <v>9.7999999999999997E-3</v>
      </c>
      <c r="AB346" s="1520">
        <v>3.8E-3</v>
      </c>
      <c r="AC346" s="1520">
        <v>2.0999999999999999E-3</v>
      </c>
      <c r="AD346" s="1520">
        <v>9.9000000000000008E-3</v>
      </c>
      <c r="AE346" s="1520">
        <v>3.8999999999999998E-3</v>
      </c>
      <c r="AF346" s="1520">
        <v>2.0999999999999999E-3</v>
      </c>
      <c r="AG346" s="1520">
        <v>9.7000000000000003E-3</v>
      </c>
      <c r="AH346" s="1520">
        <v>3.8E-3</v>
      </c>
      <c r="AI346" s="1520">
        <v>2E-3</v>
      </c>
      <c r="AJ346" s="1520">
        <v>9.5999999999999992E-3</v>
      </c>
      <c r="AK346" s="1520">
        <v>3.8E-3</v>
      </c>
      <c r="AL346" s="1520">
        <v>2E-3</v>
      </c>
      <c r="AM346" s="1520">
        <v>9.4000000000000004E-3</v>
      </c>
      <c r="AN346" s="1520">
        <v>3.7000000000000002E-3</v>
      </c>
      <c r="AO346" s="1520">
        <v>2E-3</v>
      </c>
      <c r="AP346" s="1520">
        <v>9.2999999999999992E-3</v>
      </c>
      <c r="AQ346" s="1520">
        <v>3.7000000000000002E-3</v>
      </c>
      <c r="AR346" s="1520">
        <v>2E-3</v>
      </c>
      <c r="AS346" s="1520">
        <v>9.1000000000000004E-3</v>
      </c>
      <c r="AT346" s="1520">
        <v>3.5999999999999999E-3</v>
      </c>
      <c r="AU346" s="1520">
        <v>1.9E-3</v>
      </c>
      <c r="AV346" s="1520">
        <v>8.8000000000000005E-3</v>
      </c>
      <c r="AW346" s="1520">
        <v>3.3999999999999998E-3</v>
      </c>
      <c r="AX346" s="1520">
        <v>1.8E-3</v>
      </c>
      <c r="AY346" s="1520">
        <v>9.1000000000000004E-3</v>
      </c>
      <c r="AZ346" s="1520">
        <v>3.5999999999999999E-3</v>
      </c>
      <c r="BA346" s="1520">
        <v>1.9E-3</v>
      </c>
      <c r="BB346" s="1522">
        <v>8.9999999999999993E-3</v>
      </c>
      <c r="BC346" s="1522">
        <v>3.5000000000000001E-3</v>
      </c>
      <c r="BD346" s="1522">
        <v>1.9E-3</v>
      </c>
      <c r="BE346" s="1164"/>
      <c r="BF346" s="1164"/>
      <c r="BG346" s="1164"/>
    </row>
    <row r="347" spans="3:59" x14ac:dyDescent="0.25">
      <c r="C347" s="1165" t="s">
        <v>1344</v>
      </c>
      <c r="D347" s="1165" t="s">
        <v>1336</v>
      </c>
      <c r="E347" s="1167" t="str">
        <f t="shared" si="5"/>
        <v>PorcinoTOLEDO</v>
      </c>
      <c r="F347" s="1520">
        <v>1.01E-2</v>
      </c>
      <c r="G347" s="1521">
        <v>3.8999999999999998E-3</v>
      </c>
      <c r="H347" s="1520">
        <v>2.0999999999999999E-3</v>
      </c>
      <c r="I347" s="1520">
        <v>0.01</v>
      </c>
      <c r="J347" s="1520">
        <v>3.8999999999999998E-3</v>
      </c>
      <c r="K347" s="1520">
        <v>2.0999999999999999E-3</v>
      </c>
      <c r="L347" s="1522">
        <v>0.01</v>
      </c>
      <c r="M347" s="1520">
        <v>3.8999999999999998E-3</v>
      </c>
      <c r="N347" s="1520">
        <v>2.0999999999999999E-3</v>
      </c>
      <c r="O347" s="1520">
        <v>0.01</v>
      </c>
      <c r="P347" s="1520">
        <v>3.8999999999999998E-3</v>
      </c>
      <c r="Q347" s="1520">
        <v>2.0999999999999999E-3</v>
      </c>
      <c r="R347" s="1520">
        <v>9.9000000000000008E-3</v>
      </c>
      <c r="S347" s="1520">
        <v>3.8999999999999998E-3</v>
      </c>
      <c r="T347" s="1520">
        <v>2.0999999999999999E-3</v>
      </c>
      <c r="U347" s="1520">
        <v>9.9000000000000008E-3</v>
      </c>
      <c r="V347" s="1520">
        <v>3.8999999999999998E-3</v>
      </c>
      <c r="W347" s="1520">
        <v>2.0999999999999999E-3</v>
      </c>
      <c r="X347" s="1520">
        <v>9.7999999999999997E-3</v>
      </c>
      <c r="Y347" s="1520">
        <v>3.8E-3</v>
      </c>
      <c r="Z347" s="1520">
        <v>2.0999999999999999E-3</v>
      </c>
      <c r="AA347" s="1520">
        <v>9.9000000000000008E-3</v>
      </c>
      <c r="AB347" s="1520">
        <v>3.8999999999999998E-3</v>
      </c>
      <c r="AC347" s="1520">
        <v>2.0999999999999999E-3</v>
      </c>
      <c r="AD347" s="1520">
        <v>9.9000000000000008E-3</v>
      </c>
      <c r="AE347" s="1520">
        <v>3.8999999999999998E-3</v>
      </c>
      <c r="AF347" s="1520">
        <v>2.0999999999999999E-3</v>
      </c>
      <c r="AG347" s="1520">
        <v>9.7000000000000003E-3</v>
      </c>
      <c r="AH347" s="1520">
        <v>3.8E-3</v>
      </c>
      <c r="AI347" s="1520">
        <v>2E-3</v>
      </c>
      <c r="AJ347" s="1520">
        <v>9.5999999999999992E-3</v>
      </c>
      <c r="AK347" s="1520">
        <v>3.7000000000000002E-3</v>
      </c>
      <c r="AL347" s="1520">
        <v>2E-3</v>
      </c>
      <c r="AM347" s="1520">
        <v>9.4999999999999998E-3</v>
      </c>
      <c r="AN347" s="1520">
        <v>3.7000000000000002E-3</v>
      </c>
      <c r="AO347" s="1520">
        <v>2E-3</v>
      </c>
      <c r="AP347" s="1520">
        <v>9.2999999999999992E-3</v>
      </c>
      <c r="AQ347" s="1520">
        <v>3.5999999999999999E-3</v>
      </c>
      <c r="AR347" s="1520">
        <v>2E-3</v>
      </c>
      <c r="AS347" s="1520">
        <v>8.9999999999999993E-3</v>
      </c>
      <c r="AT347" s="1520">
        <v>3.5000000000000001E-3</v>
      </c>
      <c r="AU347" s="1520">
        <v>1.9E-3</v>
      </c>
      <c r="AV347" s="1520">
        <v>8.8999999999999999E-3</v>
      </c>
      <c r="AW347" s="1520">
        <v>3.5000000000000001E-3</v>
      </c>
      <c r="AX347" s="1520">
        <v>1.9E-3</v>
      </c>
      <c r="AY347" s="1520">
        <v>8.8000000000000005E-3</v>
      </c>
      <c r="AZ347" s="1520">
        <v>3.3999999999999998E-3</v>
      </c>
      <c r="BA347" s="1520">
        <v>1.8E-3</v>
      </c>
      <c r="BB347" s="1522">
        <v>8.3999999999999995E-3</v>
      </c>
      <c r="BC347" s="1522">
        <v>3.3E-3</v>
      </c>
      <c r="BD347" s="1522">
        <v>1.8E-3</v>
      </c>
      <c r="BE347" s="1164"/>
      <c r="BF347" s="1164"/>
      <c r="BG347" s="1164"/>
    </row>
    <row r="348" spans="3:59" x14ac:dyDescent="0.25">
      <c r="C348" s="1165" t="s">
        <v>1344</v>
      </c>
      <c r="D348" s="1165" t="s">
        <v>2079</v>
      </c>
      <c r="E348" s="1167" t="str">
        <f t="shared" si="5"/>
        <v>PorcinoVALENCIA/VALÉNCIA</v>
      </c>
      <c r="F348" s="1520">
        <v>0.01</v>
      </c>
      <c r="G348" s="1521">
        <v>3.8999999999999998E-3</v>
      </c>
      <c r="H348" s="1520">
        <v>2.0999999999999999E-3</v>
      </c>
      <c r="I348" s="1520">
        <v>0.01</v>
      </c>
      <c r="J348" s="1520">
        <v>3.8999999999999998E-3</v>
      </c>
      <c r="K348" s="1520">
        <v>2.0999999999999999E-3</v>
      </c>
      <c r="L348" s="1522">
        <v>0.01</v>
      </c>
      <c r="M348" s="1520">
        <v>3.8999999999999998E-3</v>
      </c>
      <c r="N348" s="1520">
        <v>2.0999999999999999E-3</v>
      </c>
      <c r="O348" s="1520">
        <v>9.9000000000000008E-3</v>
      </c>
      <c r="P348" s="1520">
        <v>3.8999999999999998E-3</v>
      </c>
      <c r="Q348" s="1520">
        <v>2.0999999999999999E-3</v>
      </c>
      <c r="R348" s="1520">
        <v>9.9000000000000008E-3</v>
      </c>
      <c r="S348" s="1520">
        <v>3.8999999999999998E-3</v>
      </c>
      <c r="T348" s="1520">
        <v>2.0999999999999999E-3</v>
      </c>
      <c r="U348" s="1520">
        <v>9.9000000000000008E-3</v>
      </c>
      <c r="V348" s="1520">
        <v>3.8E-3</v>
      </c>
      <c r="W348" s="1520">
        <v>2.0999999999999999E-3</v>
      </c>
      <c r="X348" s="1520">
        <v>9.9000000000000008E-3</v>
      </c>
      <c r="Y348" s="1520">
        <v>3.8999999999999998E-3</v>
      </c>
      <c r="Z348" s="1520">
        <v>2.0999999999999999E-3</v>
      </c>
      <c r="AA348" s="1520">
        <v>9.9000000000000008E-3</v>
      </c>
      <c r="AB348" s="1520">
        <v>3.8999999999999998E-3</v>
      </c>
      <c r="AC348" s="1520">
        <v>2.0999999999999999E-3</v>
      </c>
      <c r="AD348" s="1520">
        <v>9.9000000000000008E-3</v>
      </c>
      <c r="AE348" s="1520">
        <v>3.8999999999999998E-3</v>
      </c>
      <c r="AF348" s="1520">
        <v>2.0999999999999999E-3</v>
      </c>
      <c r="AG348" s="1520">
        <v>9.7999999999999997E-3</v>
      </c>
      <c r="AH348" s="1520">
        <v>3.8E-3</v>
      </c>
      <c r="AI348" s="1520">
        <v>2E-3</v>
      </c>
      <c r="AJ348" s="1520">
        <v>9.7000000000000003E-3</v>
      </c>
      <c r="AK348" s="1520">
        <v>3.8E-3</v>
      </c>
      <c r="AL348" s="1520">
        <v>2E-3</v>
      </c>
      <c r="AM348" s="1520">
        <v>9.4999999999999998E-3</v>
      </c>
      <c r="AN348" s="1520">
        <v>3.7000000000000002E-3</v>
      </c>
      <c r="AO348" s="1520">
        <v>2E-3</v>
      </c>
      <c r="AP348" s="1520">
        <v>9.2999999999999992E-3</v>
      </c>
      <c r="AQ348" s="1520">
        <v>3.5999999999999999E-3</v>
      </c>
      <c r="AR348" s="1520">
        <v>2E-3</v>
      </c>
      <c r="AS348" s="1520">
        <v>9.1999999999999998E-3</v>
      </c>
      <c r="AT348" s="1520">
        <v>3.5999999999999999E-3</v>
      </c>
      <c r="AU348" s="1520">
        <v>1.9E-3</v>
      </c>
      <c r="AV348" s="1520">
        <v>8.8999999999999999E-3</v>
      </c>
      <c r="AW348" s="1520">
        <v>3.5000000000000001E-3</v>
      </c>
      <c r="AX348" s="1520">
        <v>1.9E-3</v>
      </c>
      <c r="AY348" s="1520">
        <v>8.5000000000000006E-3</v>
      </c>
      <c r="AZ348" s="1520">
        <v>3.3E-3</v>
      </c>
      <c r="BA348" s="1520">
        <v>1.8E-3</v>
      </c>
      <c r="BB348" s="1522">
        <v>8.8000000000000005E-3</v>
      </c>
      <c r="BC348" s="1522">
        <v>3.3999999999999998E-3</v>
      </c>
      <c r="BD348" s="1522">
        <v>1.8E-3</v>
      </c>
      <c r="BE348" s="1164"/>
      <c r="BF348" s="1164"/>
      <c r="BG348" s="1164"/>
    </row>
    <row r="349" spans="3:59" x14ac:dyDescent="0.25">
      <c r="C349" s="1165" t="s">
        <v>1344</v>
      </c>
      <c r="D349" s="1165" t="s">
        <v>1337</v>
      </c>
      <c r="E349" s="1167" t="str">
        <f t="shared" si="5"/>
        <v>PorcinoVALLADOLID</v>
      </c>
      <c r="F349" s="1520">
        <v>1.01E-2</v>
      </c>
      <c r="G349" s="1521">
        <v>3.8999999999999998E-3</v>
      </c>
      <c r="H349" s="1520">
        <v>2.0999999999999999E-3</v>
      </c>
      <c r="I349" s="1520">
        <v>0.01</v>
      </c>
      <c r="J349" s="1520">
        <v>3.8999999999999998E-3</v>
      </c>
      <c r="K349" s="1520">
        <v>2.0999999999999999E-3</v>
      </c>
      <c r="L349" s="1522">
        <v>0.01</v>
      </c>
      <c r="M349" s="1520">
        <v>3.8999999999999998E-3</v>
      </c>
      <c r="N349" s="1520">
        <v>2.0999999999999999E-3</v>
      </c>
      <c r="O349" s="1520">
        <v>9.9000000000000008E-3</v>
      </c>
      <c r="P349" s="1520">
        <v>3.8999999999999998E-3</v>
      </c>
      <c r="Q349" s="1520">
        <v>2.0999999999999999E-3</v>
      </c>
      <c r="R349" s="1520">
        <v>9.9000000000000008E-3</v>
      </c>
      <c r="S349" s="1520">
        <v>3.8999999999999998E-3</v>
      </c>
      <c r="T349" s="1520">
        <v>2.0999999999999999E-3</v>
      </c>
      <c r="U349" s="1520">
        <v>9.9000000000000008E-3</v>
      </c>
      <c r="V349" s="1520">
        <v>3.8999999999999998E-3</v>
      </c>
      <c r="W349" s="1520">
        <v>2.0999999999999999E-3</v>
      </c>
      <c r="X349" s="1520">
        <v>9.9000000000000008E-3</v>
      </c>
      <c r="Y349" s="1520">
        <v>3.8999999999999998E-3</v>
      </c>
      <c r="Z349" s="1520">
        <v>2.0999999999999999E-3</v>
      </c>
      <c r="AA349" s="1520">
        <v>9.7999999999999997E-3</v>
      </c>
      <c r="AB349" s="1520">
        <v>3.8E-3</v>
      </c>
      <c r="AC349" s="1520">
        <v>2.0999999999999999E-3</v>
      </c>
      <c r="AD349" s="1520">
        <v>9.9000000000000008E-3</v>
      </c>
      <c r="AE349" s="1520">
        <v>3.8999999999999998E-3</v>
      </c>
      <c r="AF349" s="1520">
        <v>2.0999999999999999E-3</v>
      </c>
      <c r="AG349" s="1520">
        <v>9.7999999999999997E-3</v>
      </c>
      <c r="AH349" s="1520">
        <v>3.8E-3</v>
      </c>
      <c r="AI349" s="1520">
        <v>2E-3</v>
      </c>
      <c r="AJ349" s="1520">
        <v>9.5999999999999992E-3</v>
      </c>
      <c r="AK349" s="1520">
        <v>3.7000000000000002E-3</v>
      </c>
      <c r="AL349" s="1520">
        <v>2E-3</v>
      </c>
      <c r="AM349" s="1520">
        <v>9.4000000000000004E-3</v>
      </c>
      <c r="AN349" s="1520">
        <v>3.7000000000000002E-3</v>
      </c>
      <c r="AO349" s="1520">
        <v>2E-3</v>
      </c>
      <c r="AP349" s="1520">
        <v>9.2999999999999992E-3</v>
      </c>
      <c r="AQ349" s="1520">
        <v>3.5999999999999999E-3</v>
      </c>
      <c r="AR349" s="1520">
        <v>1.9E-3</v>
      </c>
      <c r="AS349" s="1520">
        <v>8.9999999999999993E-3</v>
      </c>
      <c r="AT349" s="1520">
        <v>3.5000000000000001E-3</v>
      </c>
      <c r="AU349" s="1520">
        <v>1.9E-3</v>
      </c>
      <c r="AV349" s="1520">
        <v>8.8000000000000005E-3</v>
      </c>
      <c r="AW349" s="1520">
        <v>3.3999999999999998E-3</v>
      </c>
      <c r="AX349" s="1520">
        <v>1.8E-3</v>
      </c>
      <c r="AY349" s="1520">
        <v>8.8999999999999999E-3</v>
      </c>
      <c r="AZ349" s="1520">
        <v>3.5000000000000001E-3</v>
      </c>
      <c r="BA349" s="1520">
        <v>1.9E-3</v>
      </c>
      <c r="BB349" s="1522">
        <v>8.6E-3</v>
      </c>
      <c r="BC349" s="1522">
        <v>3.3999999999999998E-3</v>
      </c>
      <c r="BD349" s="1522">
        <v>1.8E-3</v>
      </c>
      <c r="BE349" s="1164"/>
      <c r="BF349" s="1164"/>
      <c r="BG349" s="1164"/>
    </row>
    <row r="350" spans="3:59" x14ac:dyDescent="0.25">
      <c r="C350" s="1165" t="s">
        <v>1344</v>
      </c>
      <c r="D350" s="1165" t="s">
        <v>1338</v>
      </c>
      <c r="E350" s="1167" t="str">
        <f t="shared" si="5"/>
        <v>PorcinoZAMORA</v>
      </c>
      <c r="F350" s="1520">
        <v>0.01</v>
      </c>
      <c r="G350" s="1521">
        <v>3.8999999999999998E-3</v>
      </c>
      <c r="H350" s="1520">
        <v>2.0999999999999999E-3</v>
      </c>
      <c r="I350" s="1520">
        <v>9.9000000000000008E-3</v>
      </c>
      <c r="J350" s="1520">
        <v>3.8999999999999998E-3</v>
      </c>
      <c r="K350" s="1520">
        <v>2.0999999999999999E-3</v>
      </c>
      <c r="L350" s="1522">
        <v>0.01</v>
      </c>
      <c r="M350" s="1520">
        <v>3.8999999999999998E-3</v>
      </c>
      <c r="N350" s="1520">
        <v>2.0999999999999999E-3</v>
      </c>
      <c r="O350" s="1520">
        <v>9.7999999999999997E-3</v>
      </c>
      <c r="P350" s="1520">
        <v>3.8E-3</v>
      </c>
      <c r="Q350" s="1520">
        <v>2.0999999999999999E-3</v>
      </c>
      <c r="R350" s="1520">
        <v>9.7999999999999997E-3</v>
      </c>
      <c r="S350" s="1520">
        <v>3.8E-3</v>
      </c>
      <c r="T350" s="1520">
        <v>2.0999999999999999E-3</v>
      </c>
      <c r="U350" s="1520">
        <v>9.7999999999999997E-3</v>
      </c>
      <c r="V350" s="1520">
        <v>3.8E-3</v>
      </c>
      <c r="W350" s="1520">
        <v>2.0999999999999999E-3</v>
      </c>
      <c r="X350" s="1520">
        <v>9.9000000000000008E-3</v>
      </c>
      <c r="Y350" s="1520">
        <v>3.8999999999999998E-3</v>
      </c>
      <c r="Z350" s="1520">
        <v>2.0999999999999999E-3</v>
      </c>
      <c r="AA350" s="1520">
        <v>9.9000000000000008E-3</v>
      </c>
      <c r="AB350" s="1520">
        <v>3.8E-3</v>
      </c>
      <c r="AC350" s="1520">
        <v>2.0999999999999999E-3</v>
      </c>
      <c r="AD350" s="1520">
        <v>9.9000000000000008E-3</v>
      </c>
      <c r="AE350" s="1520">
        <v>3.8999999999999998E-3</v>
      </c>
      <c r="AF350" s="1520">
        <v>2.0999999999999999E-3</v>
      </c>
      <c r="AG350" s="1520">
        <v>9.7000000000000003E-3</v>
      </c>
      <c r="AH350" s="1520">
        <v>3.8E-3</v>
      </c>
      <c r="AI350" s="1520">
        <v>2E-3</v>
      </c>
      <c r="AJ350" s="1520">
        <v>9.4999999999999998E-3</v>
      </c>
      <c r="AK350" s="1520">
        <v>3.7000000000000002E-3</v>
      </c>
      <c r="AL350" s="1520">
        <v>2E-3</v>
      </c>
      <c r="AM350" s="1520">
        <v>9.2999999999999992E-3</v>
      </c>
      <c r="AN350" s="1520">
        <v>3.5999999999999999E-3</v>
      </c>
      <c r="AO350" s="1520">
        <v>2E-3</v>
      </c>
      <c r="AP350" s="1520">
        <v>9.1999999999999998E-3</v>
      </c>
      <c r="AQ350" s="1520">
        <v>3.5999999999999999E-3</v>
      </c>
      <c r="AR350" s="1520">
        <v>1.9E-3</v>
      </c>
      <c r="AS350" s="1520">
        <v>8.9999999999999993E-3</v>
      </c>
      <c r="AT350" s="1520">
        <v>3.5000000000000001E-3</v>
      </c>
      <c r="AU350" s="1520">
        <v>1.9E-3</v>
      </c>
      <c r="AV350" s="1520">
        <v>8.6999999999999994E-3</v>
      </c>
      <c r="AW350" s="1520">
        <v>3.3999999999999998E-3</v>
      </c>
      <c r="AX350" s="1520">
        <v>1.8E-3</v>
      </c>
      <c r="AY350" s="1520">
        <v>8.5000000000000006E-3</v>
      </c>
      <c r="AZ350" s="1520">
        <v>3.3E-3</v>
      </c>
      <c r="BA350" s="1520">
        <v>1.8E-3</v>
      </c>
      <c r="BB350" s="1522">
        <v>8.5000000000000006E-3</v>
      </c>
      <c r="BC350" s="1522">
        <v>3.3E-3</v>
      </c>
      <c r="BD350" s="1522">
        <v>1.8E-3</v>
      </c>
      <c r="BE350" s="1164"/>
      <c r="BF350" s="1164"/>
      <c r="BG350" s="1164"/>
    </row>
    <row r="351" spans="3:59" x14ac:dyDescent="0.25">
      <c r="C351" s="1165" t="s">
        <v>1344</v>
      </c>
      <c r="D351" s="1165" t="s">
        <v>1339</v>
      </c>
      <c r="E351" s="1167" t="str">
        <f t="shared" si="5"/>
        <v>PorcinoZARAGOZA</v>
      </c>
      <c r="F351" s="1520">
        <v>1.01E-2</v>
      </c>
      <c r="G351" s="1521">
        <v>3.8999999999999998E-3</v>
      </c>
      <c r="H351" s="1520">
        <v>2.0999999999999999E-3</v>
      </c>
      <c r="I351" s="1520">
        <v>0.01</v>
      </c>
      <c r="J351" s="1520">
        <v>3.8999999999999998E-3</v>
      </c>
      <c r="K351" s="1520">
        <v>2.0999999999999999E-3</v>
      </c>
      <c r="L351" s="1522">
        <v>1.01E-2</v>
      </c>
      <c r="M351" s="1520">
        <v>3.8999999999999998E-3</v>
      </c>
      <c r="N351" s="1520">
        <v>2.0999999999999999E-3</v>
      </c>
      <c r="O351" s="1520">
        <v>1.01E-2</v>
      </c>
      <c r="P351" s="1520">
        <v>3.8999999999999998E-3</v>
      </c>
      <c r="Q351" s="1520">
        <v>2.0999999999999999E-3</v>
      </c>
      <c r="R351" s="1520">
        <v>0.01</v>
      </c>
      <c r="S351" s="1520">
        <v>3.8999999999999998E-3</v>
      </c>
      <c r="T351" s="1520">
        <v>2.0999999999999999E-3</v>
      </c>
      <c r="U351" s="1520">
        <v>0.01</v>
      </c>
      <c r="V351" s="1520">
        <v>3.8999999999999998E-3</v>
      </c>
      <c r="W351" s="1520">
        <v>2.0999999999999999E-3</v>
      </c>
      <c r="X351" s="1520">
        <v>0.01</v>
      </c>
      <c r="Y351" s="1520">
        <v>3.8999999999999998E-3</v>
      </c>
      <c r="Z351" s="1520">
        <v>2.0999999999999999E-3</v>
      </c>
      <c r="AA351" s="1520">
        <v>0.01</v>
      </c>
      <c r="AB351" s="1520">
        <v>3.8999999999999998E-3</v>
      </c>
      <c r="AC351" s="1520">
        <v>2.0999999999999999E-3</v>
      </c>
      <c r="AD351" s="1520">
        <v>0.01</v>
      </c>
      <c r="AE351" s="1520">
        <v>3.8999999999999998E-3</v>
      </c>
      <c r="AF351" s="1520">
        <v>2.0999999999999999E-3</v>
      </c>
      <c r="AG351" s="1520">
        <v>9.9000000000000008E-3</v>
      </c>
      <c r="AH351" s="1520">
        <v>3.8999999999999998E-3</v>
      </c>
      <c r="AI351" s="1520">
        <v>2.0999999999999999E-3</v>
      </c>
      <c r="AJ351" s="1520">
        <v>9.7000000000000003E-3</v>
      </c>
      <c r="AK351" s="1520">
        <v>3.8E-3</v>
      </c>
      <c r="AL351" s="1520">
        <v>2E-3</v>
      </c>
      <c r="AM351" s="1520">
        <v>9.5999999999999992E-3</v>
      </c>
      <c r="AN351" s="1520">
        <v>3.7000000000000002E-3</v>
      </c>
      <c r="AO351" s="1520">
        <v>2E-3</v>
      </c>
      <c r="AP351" s="1520">
        <v>9.4999999999999998E-3</v>
      </c>
      <c r="AQ351" s="1520">
        <v>3.7000000000000002E-3</v>
      </c>
      <c r="AR351" s="1520">
        <v>2E-3</v>
      </c>
      <c r="AS351" s="1520">
        <v>9.1999999999999998E-3</v>
      </c>
      <c r="AT351" s="1520">
        <v>3.5999999999999999E-3</v>
      </c>
      <c r="AU351" s="1520">
        <v>1.9E-3</v>
      </c>
      <c r="AV351" s="1520">
        <v>8.9999999999999993E-3</v>
      </c>
      <c r="AW351" s="1520">
        <v>3.5000000000000001E-3</v>
      </c>
      <c r="AX351" s="1520">
        <v>1.9E-3</v>
      </c>
      <c r="AY351" s="1520">
        <v>8.8999999999999999E-3</v>
      </c>
      <c r="AZ351" s="1520">
        <v>3.5000000000000001E-3</v>
      </c>
      <c r="BA351" s="1520">
        <v>1.9E-3</v>
      </c>
      <c r="BB351" s="1522">
        <v>8.8000000000000005E-3</v>
      </c>
      <c r="BC351" s="1522">
        <v>3.3999999999999998E-3</v>
      </c>
      <c r="BD351" s="1522">
        <v>1.8E-3</v>
      </c>
      <c r="BE351" s="1164"/>
      <c r="BF351" s="1164"/>
      <c r="BG351" s="1164"/>
    </row>
    <row r="352" spans="3:59" x14ac:dyDescent="0.25">
      <c r="C352" s="1165" t="s">
        <v>1344</v>
      </c>
      <c r="D352" s="1165" t="s">
        <v>1340</v>
      </c>
      <c r="E352" s="1167" t="str">
        <f t="shared" si="5"/>
        <v>PorcinoCEUTA Y MELILLA</v>
      </c>
      <c r="F352" s="1520">
        <v>1.01E-2</v>
      </c>
      <c r="G352" s="1521">
        <v>3.8999999999999998E-3</v>
      </c>
      <c r="H352" s="1520">
        <v>2.0999999999999999E-3</v>
      </c>
      <c r="I352" s="1520">
        <v>0.01</v>
      </c>
      <c r="J352" s="1520">
        <v>3.8999999999999998E-3</v>
      </c>
      <c r="K352" s="1520">
        <v>2.0999999999999999E-3</v>
      </c>
      <c r="L352" s="1522">
        <v>0.01</v>
      </c>
      <c r="M352" s="1520">
        <v>3.8999999999999998E-3</v>
      </c>
      <c r="N352" s="1520">
        <v>2.0999999999999999E-3</v>
      </c>
      <c r="O352" s="1520">
        <v>0.01</v>
      </c>
      <c r="P352" s="1520">
        <v>3.8999999999999998E-3</v>
      </c>
      <c r="Q352" s="1520">
        <v>2.0999999999999999E-3</v>
      </c>
      <c r="R352" s="1520">
        <v>9.9000000000000008E-3</v>
      </c>
      <c r="S352" s="1520">
        <v>3.8999999999999998E-3</v>
      </c>
      <c r="T352" s="1520">
        <v>2.0999999999999999E-3</v>
      </c>
      <c r="U352" s="1520">
        <v>9.9000000000000008E-3</v>
      </c>
      <c r="V352" s="1520">
        <v>3.8999999999999998E-3</v>
      </c>
      <c r="W352" s="1520">
        <v>2.0999999999999999E-3</v>
      </c>
      <c r="X352" s="1520">
        <v>9.9000000000000008E-3</v>
      </c>
      <c r="Y352" s="1520">
        <v>3.8999999999999998E-3</v>
      </c>
      <c r="Z352" s="1520">
        <v>2.0999999999999999E-3</v>
      </c>
      <c r="AA352" s="1520">
        <v>9.9000000000000008E-3</v>
      </c>
      <c r="AB352" s="1520">
        <v>3.8E-3</v>
      </c>
      <c r="AC352" s="1520">
        <v>2.0999999999999999E-3</v>
      </c>
      <c r="AD352" s="1520">
        <v>9.9000000000000008E-3</v>
      </c>
      <c r="AE352" s="1520">
        <v>3.8999999999999998E-3</v>
      </c>
      <c r="AF352" s="1520">
        <v>2.0999999999999999E-3</v>
      </c>
      <c r="AG352" s="1520">
        <v>9.7999999999999997E-3</v>
      </c>
      <c r="AH352" s="1520">
        <v>3.8E-3</v>
      </c>
      <c r="AI352" s="1520">
        <v>2E-3</v>
      </c>
      <c r="AJ352" s="1520">
        <v>9.7000000000000003E-3</v>
      </c>
      <c r="AK352" s="1520">
        <v>3.8E-3</v>
      </c>
      <c r="AL352" s="1520">
        <v>2E-3</v>
      </c>
      <c r="AM352" s="1520">
        <v>9.4999999999999998E-3</v>
      </c>
      <c r="AN352" s="1520">
        <v>3.7000000000000002E-3</v>
      </c>
      <c r="AO352" s="1520">
        <v>2E-3</v>
      </c>
      <c r="AP352" s="1520">
        <v>9.4000000000000004E-3</v>
      </c>
      <c r="AQ352" s="1520">
        <v>3.7000000000000002E-3</v>
      </c>
      <c r="AR352" s="1520">
        <v>2E-3</v>
      </c>
      <c r="AS352" s="1520">
        <v>9.1999999999999998E-3</v>
      </c>
      <c r="AT352" s="1520">
        <v>3.5999999999999999E-3</v>
      </c>
      <c r="AU352" s="1520">
        <v>1.9E-3</v>
      </c>
      <c r="AV352" s="1520">
        <v>8.8999999999999999E-3</v>
      </c>
      <c r="AW352" s="1520">
        <v>3.5000000000000001E-3</v>
      </c>
      <c r="AX352" s="1520">
        <v>1.9E-3</v>
      </c>
      <c r="AY352" s="1520">
        <v>8.8999999999999999E-3</v>
      </c>
      <c r="AZ352" s="1520">
        <v>3.5000000000000001E-3</v>
      </c>
      <c r="BA352" s="1520">
        <v>1.9E-3</v>
      </c>
      <c r="BB352" s="1522">
        <v>8.8000000000000005E-3</v>
      </c>
      <c r="BC352" s="1522">
        <v>3.3999999999999998E-3</v>
      </c>
      <c r="BD352" s="1522">
        <v>1.9E-3</v>
      </c>
      <c r="BE352" s="1164"/>
      <c r="BF352" s="1164"/>
      <c r="BG352" s="1164"/>
    </row>
    <row r="353" spans="3:59" x14ac:dyDescent="0.25">
      <c r="C353" s="1165" t="s">
        <v>1345</v>
      </c>
      <c r="D353" s="1165" t="s">
        <v>1291</v>
      </c>
      <c r="E353" s="1167" t="str">
        <f t="shared" si="5"/>
        <v>VacunoALBACETE</v>
      </c>
      <c r="F353" s="1520">
        <v>8.6999999999999994E-3</v>
      </c>
      <c r="G353" s="1521">
        <v>6.6E-3</v>
      </c>
      <c r="H353" s="1520">
        <v>2.8E-3</v>
      </c>
      <c r="I353" s="1520">
        <v>9.1999999999999998E-3</v>
      </c>
      <c r="J353" s="1520">
        <v>7.0000000000000001E-3</v>
      </c>
      <c r="K353" s="1520">
        <v>3.0000000000000001E-3</v>
      </c>
      <c r="L353" s="1522">
        <v>8.9999999999999993E-3</v>
      </c>
      <c r="M353" s="1520">
        <v>6.8999999999999999E-3</v>
      </c>
      <c r="N353" s="1520">
        <v>2.8999999999999998E-3</v>
      </c>
      <c r="O353" s="1520">
        <v>8.6999999999999994E-3</v>
      </c>
      <c r="P353" s="1520">
        <v>6.6E-3</v>
      </c>
      <c r="Q353" s="1520">
        <v>2.8E-3</v>
      </c>
      <c r="R353" s="1520">
        <v>8.5000000000000006E-3</v>
      </c>
      <c r="S353" s="1520">
        <v>6.4000000000000003E-3</v>
      </c>
      <c r="T353" s="1520">
        <v>2.8E-3</v>
      </c>
      <c r="U353" s="1520">
        <v>8.0999999999999996E-3</v>
      </c>
      <c r="V353" s="1520">
        <v>6.1999999999999998E-3</v>
      </c>
      <c r="W353" s="1520">
        <v>2.5999999999999999E-3</v>
      </c>
      <c r="X353" s="1520">
        <v>8.3000000000000001E-3</v>
      </c>
      <c r="Y353" s="1520">
        <v>6.3E-3</v>
      </c>
      <c r="Z353" s="1520">
        <v>2.7000000000000001E-3</v>
      </c>
      <c r="AA353" s="1520">
        <v>8.3999999999999995E-3</v>
      </c>
      <c r="AB353" s="1520">
        <v>6.4000000000000003E-3</v>
      </c>
      <c r="AC353" s="1520">
        <v>2.7000000000000001E-3</v>
      </c>
      <c r="AD353" s="1520">
        <v>8.2000000000000007E-3</v>
      </c>
      <c r="AE353" s="1520">
        <v>6.3E-3</v>
      </c>
      <c r="AF353" s="1520">
        <v>2.7000000000000001E-3</v>
      </c>
      <c r="AG353" s="1520">
        <v>8.8000000000000005E-3</v>
      </c>
      <c r="AH353" s="1520">
        <v>6.7000000000000002E-3</v>
      </c>
      <c r="AI353" s="1520">
        <v>2.8999999999999998E-3</v>
      </c>
      <c r="AJ353" s="1520">
        <v>8.8999999999999999E-3</v>
      </c>
      <c r="AK353" s="1520">
        <v>6.7999999999999996E-3</v>
      </c>
      <c r="AL353" s="1520">
        <v>2.8999999999999998E-3</v>
      </c>
      <c r="AM353" s="1520">
        <v>8.8999999999999999E-3</v>
      </c>
      <c r="AN353" s="1520">
        <v>6.7999999999999996E-3</v>
      </c>
      <c r="AO353" s="1520">
        <v>2.8999999999999998E-3</v>
      </c>
      <c r="AP353" s="1520">
        <v>8.8999999999999999E-3</v>
      </c>
      <c r="AQ353" s="1520">
        <v>6.7999999999999996E-3</v>
      </c>
      <c r="AR353" s="1520">
        <v>2.8999999999999998E-3</v>
      </c>
      <c r="AS353" s="1520">
        <v>8.9999999999999993E-3</v>
      </c>
      <c r="AT353" s="1520">
        <v>6.8999999999999999E-3</v>
      </c>
      <c r="AU353" s="1520">
        <v>2.8999999999999998E-3</v>
      </c>
      <c r="AV353" s="1520">
        <v>8.3000000000000001E-3</v>
      </c>
      <c r="AW353" s="1520">
        <v>6.3E-3</v>
      </c>
      <c r="AX353" s="1520">
        <v>2.7000000000000001E-3</v>
      </c>
      <c r="AY353" s="1520">
        <v>8.3999999999999995E-3</v>
      </c>
      <c r="AZ353" s="1520">
        <v>6.3E-3</v>
      </c>
      <c r="BA353" s="1520">
        <v>2.7000000000000001E-3</v>
      </c>
      <c r="BB353" s="1522">
        <v>8.3000000000000001E-3</v>
      </c>
      <c r="BC353" s="1522">
        <v>6.3E-3</v>
      </c>
      <c r="BD353" s="1522">
        <v>2.7000000000000001E-3</v>
      </c>
      <c r="BE353" s="1164"/>
      <c r="BF353" s="1164"/>
      <c r="BG353" s="1164"/>
    </row>
    <row r="354" spans="3:59" x14ac:dyDescent="0.25">
      <c r="C354" s="1165" t="s">
        <v>1345</v>
      </c>
      <c r="D354" s="1165" t="s">
        <v>1292</v>
      </c>
      <c r="E354" s="1167" t="str">
        <f t="shared" si="5"/>
        <v>VacunoALICANTE/ALACANT</v>
      </c>
      <c r="F354" s="1520">
        <v>8.6E-3</v>
      </c>
      <c r="G354" s="1521">
        <v>6.6E-3</v>
      </c>
      <c r="H354" s="1520">
        <v>2.8E-3</v>
      </c>
      <c r="I354" s="1520">
        <v>9.1000000000000004E-3</v>
      </c>
      <c r="J354" s="1520">
        <v>6.8999999999999999E-3</v>
      </c>
      <c r="K354" s="1520">
        <v>3.0000000000000001E-3</v>
      </c>
      <c r="L354" s="1522">
        <v>8.9999999999999993E-3</v>
      </c>
      <c r="M354" s="1520">
        <v>6.8999999999999999E-3</v>
      </c>
      <c r="N354" s="1520">
        <v>2.8999999999999998E-3</v>
      </c>
      <c r="O354" s="1520">
        <v>8.6999999999999994E-3</v>
      </c>
      <c r="P354" s="1520">
        <v>6.6E-3</v>
      </c>
      <c r="Q354" s="1520">
        <v>2.8E-3</v>
      </c>
      <c r="R354" s="1520">
        <v>8.0000000000000002E-3</v>
      </c>
      <c r="S354" s="1520">
        <v>6.1000000000000004E-3</v>
      </c>
      <c r="T354" s="1520">
        <v>2.5999999999999999E-3</v>
      </c>
      <c r="U354" s="1520">
        <v>8.0000000000000002E-3</v>
      </c>
      <c r="V354" s="1520">
        <v>6.1000000000000004E-3</v>
      </c>
      <c r="W354" s="1520">
        <v>2.5999999999999999E-3</v>
      </c>
      <c r="X354" s="1520">
        <v>8.0000000000000002E-3</v>
      </c>
      <c r="Y354" s="1520">
        <v>6.1000000000000004E-3</v>
      </c>
      <c r="Z354" s="1520">
        <v>2.5999999999999999E-3</v>
      </c>
      <c r="AA354" s="1520">
        <v>8.0000000000000002E-3</v>
      </c>
      <c r="AB354" s="1520">
        <v>6.1000000000000004E-3</v>
      </c>
      <c r="AC354" s="1520">
        <v>2.5999999999999999E-3</v>
      </c>
      <c r="AD354" s="1520">
        <v>7.7999999999999996E-3</v>
      </c>
      <c r="AE354" s="1520">
        <v>5.8999999999999999E-3</v>
      </c>
      <c r="AF354" s="1520">
        <v>2.5000000000000001E-3</v>
      </c>
      <c r="AG354" s="1520">
        <v>8.5000000000000006E-3</v>
      </c>
      <c r="AH354" s="1520">
        <v>6.4999999999999997E-3</v>
      </c>
      <c r="AI354" s="1520">
        <v>2.8E-3</v>
      </c>
      <c r="AJ354" s="1520">
        <v>8.5000000000000006E-3</v>
      </c>
      <c r="AK354" s="1520">
        <v>6.4999999999999997E-3</v>
      </c>
      <c r="AL354" s="1520">
        <v>2.8E-3</v>
      </c>
      <c r="AM354" s="1520">
        <v>8.5000000000000006E-3</v>
      </c>
      <c r="AN354" s="1520">
        <v>6.4999999999999997E-3</v>
      </c>
      <c r="AO354" s="1520">
        <v>2.8E-3</v>
      </c>
      <c r="AP354" s="1520">
        <v>8.6999999999999994E-3</v>
      </c>
      <c r="AQ354" s="1520">
        <v>6.6E-3</v>
      </c>
      <c r="AR354" s="1520">
        <v>2.8E-3</v>
      </c>
      <c r="AS354" s="1520">
        <v>8.8000000000000005E-3</v>
      </c>
      <c r="AT354" s="1520">
        <v>6.7000000000000002E-3</v>
      </c>
      <c r="AU354" s="1520">
        <v>2.8999999999999998E-3</v>
      </c>
      <c r="AV354" s="1520">
        <v>8.0000000000000002E-3</v>
      </c>
      <c r="AW354" s="1520">
        <v>6.1000000000000004E-3</v>
      </c>
      <c r="AX354" s="1520">
        <v>2.5999999999999999E-3</v>
      </c>
      <c r="AY354" s="1520">
        <v>8.0000000000000002E-3</v>
      </c>
      <c r="AZ354" s="1520">
        <v>6.1000000000000004E-3</v>
      </c>
      <c r="BA354" s="1520">
        <v>2.5999999999999999E-3</v>
      </c>
      <c r="BB354" s="1522">
        <v>8.0999999999999996E-3</v>
      </c>
      <c r="BC354" s="1522">
        <v>6.1000000000000004E-3</v>
      </c>
      <c r="BD354" s="1522">
        <v>2.5999999999999999E-3</v>
      </c>
      <c r="BE354" s="1164"/>
      <c r="BF354" s="1164"/>
      <c r="BG354" s="1164"/>
    </row>
    <row r="355" spans="3:59" x14ac:dyDescent="0.25">
      <c r="C355" s="1165" t="s">
        <v>1345</v>
      </c>
      <c r="D355" s="1165" t="s">
        <v>1293</v>
      </c>
      <c r="E355" s="1167" t="str">
        <f t="shared" ref="E355:E418" si="6">C355&amp;D355</f>
        <v>VacunoALMERÍA</v>
      </c>
      <c r="F355" s="1520">
        <v>9.1000000000000004E-3</v>
      </c>
      <c r="G355" s="1521">
        <v>6.8999999999999999E-3</v>
      </c>
      <c r="H355" s="1520">
        <v>2.8999999999999998E-3</v>
      </c>
      <c r="I355" s="1520">
        <v>8.6999999999999994E-3</v>
      </c>
      <c r="J355" s="1520">
        <v>6.6E-3</v>
      </c>
      <c r="K355" s="1520">
        <v>2.8E-3</v>
      </c>
      <c r="L355" s="1522">
        <v>8.8999999999999999E-3</v>
      </c>
      <c r="M355" s="1520">
        <v>6.7999999999999996E-3</v>
      </c>
      <c r="N355" s="1520">
        <v>2.8999999999999998E-3</v>
      </c>
      <c r="O355" s="1520">
        <v>8.9999999999999993E-3</v>
      </c>
      <c r="P355" s="1520">
        <v>6.8999999999999999E-3</v>
      </c>
      <c r="Q355" s="1520">
        <v>2.8999999999999998E-3</v>
      </c>
      <c r="R355" s="1520">
        <v>8.5000000000000006E-3</v>
      </c>
      <c r="S355" s="1520">
        <v>6.4999999999999997E-3</v>
      </c>
      <c r="T355" s="1520">
        <v>2.8E-3</v>
      </c>
      <c r="U355" s="1520">
        <v>8.3999999999999995E-3</v>
      </c>
      <c r="V355" s="1520">
        <v>6.4000000000000003E-3</v>
      </c>
      <c r="W355" s="1520">
        <v>2.7000000000000001E-3</v>
      </c>
      <c r="X355" s="1520">
        <v>8.5000000000000006E-3</v>
      </c>
      <c r="Y355" s="1520">
        <v>6.4999999999999997E-3</v>
      </c>
      <c r="Z355" s="1520">
        <v>2.8E-3</v>
      </c>
      <c r="AA355" s="1520">
        <v>8.6999999999999994E-3</v>
      </c>
      <c r="AB355" s="1520">
        <v>6.6E-3</v>
      </c>
      <c r="AC355" s="1520">
        <v>2.8E-3</v>
      </c>
      <c r="AD355" s="1520">
        <v>8.6E-3</v>
      </c>
      <c r="AE355" s="1520">
        <v>6.4999999999999997E-3</v>
      </c>
      <c r="AF355" s="1520">
        <v>2.8E-3</v>
      </c>
      <c r="AG355" s="1520">
        <v>8.8999999999999999E-3</v>
      </c>
      <c r="AH355" s="1520">
        <v>6.7999999999999996E-3</v>
      </c>
      <c r="AI355" s="1520">
        <v>2.8999999999999998E-3</v>
      </c>
      <c r="AJ355" s="1520">
        <v>8.8999999999999999E-3</v>
      </c>
      <c r="AK355" s="1520">
        <v>6.7999999999999996E-3</v>
      </c>
      <c r="AL355" s="1520">
        <v>2.8999999999999998E-3</v>
      </c>
      <c r="AM355" s="1520">
        <v>8.8999999999999999E-3</v>
      </c>
      <c r="AN355" s="1520">
        <v>6.7999999999999996E-3</v>
      </c>
      <c r="AO355" s="1520">
        <v>2.8999999999999998E-3</v>
      </c>
      <c r="AP355" s="1520">
        <v>8.8999999999999999E-3</v>
      </c>
      <c r="AQ355" s="1520">
        <v>6.7999999999999996E-3</v>
      </c>
      <c r="AR355" s="1520">
        <v>2.8999999999999998E-3</v>
      </c>
      <c r="AS355" s="1520">
        <v>8.8999999999999999E-3</v>
      </c>
      <c r="AT355" s="1520">
        <v>6.7999999999999996E-3</v>
      </c>
      <c r="AU355" s="1520">
        <v>2.8999999999999998E-3</v>
      </c>
      <c r="AV355" s="1520">
        <v>8.2000000000000007E-3</v>
      </c>
      <c r="AW355" s="1520">
        <v>6.3E-3</v>
      </c>
      <c r="AX355" s="1520">
        <v>2.7000000000000001E-3</v>
      </c>
      <c r="AY355" s="1520">
        <v>8.3000000000000001E-3</v>
      </c>
      <c r="AZ355" s="1520">
        <v>6.3E-3</v>
      </c>
      <c r="BA355" s="1520">
        <v>2.7000000000000001E-3</v>
      </c>
      <c r="BB355" s="1522">
        <v>8.3000000000000001E-3</v>
      </c>
      <c r="BC355" s="1522">
        <v>6.3E-3</v>
      </c>
      <c r="BD355" s="1522">
        <v>2.7000000000000001E-3</v>
      </c>
      <c r="BE355" s="1164"/>
      <c r="BF355" s="1164"/>
      <c r="BG355" s="1164"/>
    </row>
    <row r="356" spans="3:59" x14ac:dyDescent="0.25">
      <c r="C356" s="1165" t="s">
        <v>1345</v>
      </c>
      <c r="D356" s="1165" t="s">
        <v>1294</v>
      </c>
      <c r="E356" s="1167" t="str">
        <f t="shared" si="6"/>
        <v>VacunoARABA/ÁLAVA</v>
      </c>
      <c r="F356" s="1520">
        <v>7.7000000000000002E-3</v>
      </c>
      <c r="G356" s="1521">
        <v>5.8999999999999999E-3</v>
      </c>
      <c r="H356" s="1520">
        <v>2.5000000000000001E-3</v>
      </c>
      <c r="I356" s="1520">
        <v>7.7999999999999996E-3</v>
      </c>
      <c r="J356" s="1520">
        <v>5.8999999999999999E-3</v>
      </c>
      <c r="K356" s="1520">
        <v>2.5000000000000001E-3</v>
      </c>
      <c r="L356" s="1522">
        <v>7.7999999999999996E-3</v>
      </c>
      <c r="M356" s="1520">
        <v>5.8999999999999999E-3</v>
      </c>
      <c r="N356" s="1520">
        <v>2.5000000000000001E-3</v>
      </c>
      <c r="O356" s="1520">
        <v>7.7000000000000002E-3</v>
      </c>
      <c r="P356" s="1520">
        <v>5.8999999999999999E-3</v>
      </c>
      <c r="Q356" s="1520">
        <v>2.5000000000000001E-3</v>
      </c>
      <c r="R356" s="1520">
        <v>7.9000000000000008E-3</v>
      </c>
      <c r="S356" s="1520">
        <v>6.0000000000000001E-3</v>
      </c>
      <c r="T356" s="1520">
        <v>2.5999999999999999E-3</v>
      </c>
      <c r="U356" s="1520">
        <v>7.9000000000000008E-3</v>
      </c>
      <c r="V356" s="1520">
        <v>6.0000000000000001E-3</v>
      </c>
      <c r="W356" s="1520">
        <v>2.5999999999999999E-3</v>
      </c>
      <c r="X356" s="1520">
        <v>7.9000000000000008E-3</v>
      </c>
      <c r="Y356" s="1520">
        <v>6.0000000000000001E-3</v>
      </c>
      <c r="Z356" s="1520">
        <v>2.5999999999999999E-3</v>
      </c>
      <c r="AA356" s="1520">
        <v>7.9000000000000008E-3</v>
      </c>
      <c r="AB356" s="1520">
        <v>6.0000000000000001E-3</v>
      </c>
      <c r="AC356" s="1520">
        <v>2.5999999999999999E-3</v>
      </c>
      <c r="AD356" s="1520">
        <v>8.0000000000000002E-3</v>
      </c>
      <c r="AE356" s="1520">
        <v>6.1000000000000004E-3</v>
      </c>
      <c r="AF356" s="1520">
        <v>2.5999999999999999E-3</v>
      </c>
      <c r="AG356" s="1520">
        <v>7.6E-3</v>
      </c>
      <c r="AH356" s="1520">
        <v>5.7000000000000002E-3</v>
      </c>
      <c r="AI356" s="1520">
        <v>2.5000000000000001E-3</v>
      </c>
      <c r="AJ356" s="1520">
        <v>7.4999999999999997E-3</v>
      </c>
      <c r="AK356" s="1520">
        <v>5.7000000000000002E-3</v>
      </c>
      <c r="AL356" s="1520">
        <v>2.5000000000000001E-3</v>
      </c>
      <c r="AM356" s="1520">
        <v>7.6E-3</v>
      </c>
      <c r="AN356" s="1520">
        <v>5.7999999999999996E-3</v>
      </c>
      <c r="AO356" s="1520">
        <v>2.5000000000000001E-3</v>
      </c>
      <c r="AP356" s="1520">
        <v>7.4999999999999997E-3</v>
      </c>
      <c r="AQ356" s="1520">
        <v>5.7000000000000002E-3</v>
      </c>
      <c r="AR356" s="1520">
        <v>2.3999999999999998E-3</v>
      </c>
      <c r="AS356" s="1520">
        <v>7.4999999999999997E-3</v>
      </c>
      <c r="AT356" s="1520">
        <v>5.7000000000000002E-3</v>
      </c>
      <c r="AU356" s="1520">
        <v>2.3999999999999998E-3</v>
      </c>
      <c r="AV356" s="1520">
        <v>7.4000000000000003E-3</v>
      </c>
      <c r="AW356" s="1520">
        <v>5.5999999999999999E-3</v>
      </c>
      <c r="AX356" s="1520">
        <v>2.3999999999999998E-3</v>
      </c>
      <c r="AY356" s="1520">
        <v>7.3000000000000001E-3</v>
      </c>
      <c r="AZ356" s="1520">
        <v>5.5999999999999999E-3</v>
      </c>
      <c r="BA356" s="1520">
        <v>2.3999999999999998E-3</v>
      </c>
      <c r="BB356" s="1522">
        <v>7.4000000000000003E-3</v>
      </c>
      <c r="BC356" s="1522">
        <v>5.5999999999999999E-3</v>
      </c>
      <c r="BD356" s="1522">
        <v>2.3999999999999998E-3</v>
      </c>
      <c r="BE356" s="1164"/>
      <c r="BF356" s="1164"/>
      <c r="BG356" s="1164"/>
    </row>
    <row r="357" spans="3:59" x14ac:dyDescent="0.25">
      <c r="C357" s="1165" t="s">
        <v>1345</v>
      </c>
      <c r="D357" s="1165" t="s">
        <v>1295</v>
      </c>
      <c r="E357" s="1167" t="str">
        <f t="shared" si="6"/>
        <v>VacunoASTURIAS</v>
      </c>
      <c r="F357" s="1520">
        <v>7.6E-3</v>
      </c>
      <c r="G357" s="1521">
        <v>5.7999999999999996E-3</v>
      </c>
      <c r="H357" s="1520">
        <v>2.5000000000000001E-3</v>
      </c>
      <c r="I357" s="1520">
        <v>7.6E-3</v>
      </c>
      <c r="J357" s="1520">
        <v>5.7999999999999996E-3</v>
      </c>
      <c r="K357" s="1520">
        <v>2.5000000000000001E-3</v>
      </c>
      <c r="L357" s="1522">
        <v>7.6E-3</v>
      </c>
      <c r="M357" s="1520">
        <v>5.7999999999999996E-3</v>
      </c>
      <c r="N357" s="1520">
        <v>2.5000000000000001E-3</v>
      </c>
      <c r="O357" s="1520">
        <v>7.4999999999999997E-3</v>
      </c>
      <c r="P357" s="1520">
        <v>5.7000000000000002E-3</v>
      </c>
      <c r="Q357" s="1520">
        <v>2.3999999999999998E-3</v>
      </c>
      <c r="R357" s="1520">
        <v>7.7000000000000002E-3</v>
      </c>
      <c r="S357" s="1520">
        <v>5.8999999999999999E-3</v>
      </c>
      <c r="T357" s="1520">
        <v>2.5000000000000001E-3</v>
      </c>
      <c r="U357" s="1520">
        <v>7.7000000000000002E-3</v>
      </c>
      <c r="V357" s="1520">
        <v>5.7999999999999996E-3</v>
      </c>
      <c r="W357" s="1520">
        <v>2.5000000000000001E-3</v>
      </c>
      <c r="X357" s="1520">
        <v>7.7000000000000002E-3</v>
      </c>
      <c r="Y357" s="1520">
        <v>5.7999999999999996E-3</v>
      </c>
      <c r="Z357" s="1520">
        <v>2.5000000000000001E-3</v>
      </c>
      <c r="AA357" s="1520">
        <v>7.6E-3</v>
      </c>
      <c r="AB357" s="1520">
        <v>5.7999999999999996E-3</v>
      </c>
      <c r="AC357" s="1520">
        <v>2.5000000000000001E-3</v>
      </c>
      <c r="AD357" s="1520">
        <v>7.6E-3</v>
      </c>
      <c r="AE357" s="1520">
        <v>5.7999999999999996E-3</v>
      </c>
      <c r="AF357" s="1520">
        <v>2.5000000000000001E-3</v>
      </c>
      <c r="AG357" s="1520">
        <v>7.4000000000000003E-3</v>
      </c>
      <c r="AH357" s="1520">
        <v>5.7000000000000002E-3</v>
      </c>
      <c r="AI357" s="1520">
        <v>2.3999999999999998E-3</v>
      </c>
      <c r="AJ357" s="1520">
        <v>7.4999999999999997E-3</v>
      </c>
      <c r="AK357" s="1520">
        <v>5.7000000000000002E-3</v>
      </c>
      <c r="AL357" s="1520">
        <v>2.3999999999999998E-3</v>
      </c>
      <c r="AM357" s="1520">
        <v>7.4000000000000003E-3</v>
      </c>
      <c r="AN357" s="1520">
        <v>5.5999999999999999E-3</v>
      </c>
      <c r="AO357" s="1520">
        <v>2.3999999999999998E-3</v>
      </c>
      <c r="AP357" s="1520">
        <v>7.4000000000000003E-3</v>
      </c>
      <c r="AQ357" s="1520">
        <v>5.5999999999999999E-3</v>
      </c>
      <c r="AR357" s="1520">
        <v>2.3999999999999998E-3</v>
      </c>
      <c r="AS357" s="1520">
        <v>7.4000000000000003E-3</v>
      </c>
      <c r="AT357" s="1520">
        <v>5.5999999999999999E-3</v>
      </c>
      <c r="AU357" s="1520">
        <v>2.3999999999999998E-3</v>
      </c>
      <c r="AV357" s="1520">
        <v>7.1999999999999998E-3</v>
      </c>
      <c r="AW357" s="1520">
        <v>5.4999999999999997E-3</v>
      </c>
      <c r="AX357" s="1520">
        <v>2.3E-3</v>
      </c>
      <c r="AY357" s="1520">
        <v>7.3000000000000001E-3</v>
      </c>
      <c r="AZ357" s="1520">
        <v>5.4999999999999997E-3</v>
      </c>
      <c r="BA357" s="1520">
        <v>2.3999999999999998E-3</v>
      </c>
      <c r="BB357" s="1522">
        <v>7.3000000000000001E-3</v>
      </c>
      <c r="BC357" s="1522">
        <v>5.4999999999999997E-3</v>
      </c>
      <c r="BD357" s="1522">
        <v>2.3999999999999998E-3</v>
      </c>
      <c r="BE357" s="1164"/>
      <c r="BF357" s="1164"/>
      <c r="BG357" s="1164"/>
    </row>
    <row r="358" spans="3:59" x14ac:dyDescent="0.25">
      <c r="C358" s="1165" t="s">
        <v>1345</v>
      </c>
      <c r="D358" s="1165" t="s">
        <v>1296</v>
      </c>
      <c r="E358" s="1167" t="str">
        <f t="shared" si="6"/>
        <v>VacunoÁVILA</v>
      </c>
      <c r="F358" s="1520">
        <v>9.2999999999999992E-3</v>
      </c>
      <c r="G358" s="1521">
        <v>7.1000000000000004E-3</v>
      </c>
      <c r="H358" s="1520">
        <v>3.0000000000000001E-3</v>
      </c>
      <c r="I358" s="1520">
        <v>9.1999999999999998E-3</v>
      </c>
      <c r="J358" s="1520">
        <v>7.0000000000000001E-3</v>
      </c>
      <c r="K358" s="1520">
        <v>3.0000000000000001E-3</v>
      </c>
      <c r="L358" s="1522">
        <v>8.8000000000000005E-3</v>
      </c>
      <c r="M358" s="1520">
        <v>6.7000000000000002E-3</v>
      </c>
      <c r="N358" s="1520">
        <v>2.8999999999999998E-3</v>
      </c>
      <c r="O358" s="1520">
        <v>8.8000000000000005E-3</v>
      </c>
      <c r="P358" s="1520">
        <v>6.7000000000000002E-3</v>
      </c>
      <c r="Q358" s="1520">
        <v>2.8999999999999998E-3</v>
      </c>
      <c r="R358" s="1520">
        <v>8.3999999999999995E-3</v>
      </c>
      <c r="S358" s="1520">
        <v>6.3E-3</v>
      </c>
      <c r="T358" s="1520">
        <v>2.7000000000000001E-3</v>
      </c>
      <c r="U358" s="1520">
        <v>8.3999999999999995E-3</v>
      </c>
      <c r="V358" s="1520">
        <v>6.4000000000000003E-3</v>
      </c>
      <c r="W358" s="1520">
        <v>2.7000000000000001E-3</v>
      </c>
      <c r="X358" s="1520">
        <v>8.3999999999999995E-3</v>
      </c>
      <c r="Y358" s="1520">
        <v>6.4000000000000003E-3</v>
      </c>
      <c r="Z358" s="1520">
        <v>2.7000000000000001E-3</v>
      </c>
      <c r="AA358" s="1520">
        <v>8.3999999999999995E-3</v>
      </c>
      <c r="AB358" s="1520">
        <v>6.4000000000000003E-3</v>
      </c>
      <c r="AC358" s="1520">
        <v>2.7000000000000001E-3</v>
      </c>
      <c r="AD358" s="1520">
        <v>8.5000000000000006E-3</v>
      </c>
      <c r="AE358" s="1520">
        <v>6.4000000000000003E-3</v>
      </c>
      <c r="AF358" s="1520">
        <v>2.8E-3</v>
      </c>
      <c r="AG358" s="1520">
        <v>9.1000000000000004E-3</v>
      </c>
      <c r="AH358" s="1520">
        <v>6.8999999999999999E-3</v>
      </c>
      <c r="AI358" s="1520">
        <v>3.0000000000000001E-3</v>
      </c>
      <c r="AJ358" s="1520">
        <v>9.2999999999999992E-3</v>
      </c>
      <c r="AK358" s="1520">
        <v>7.1000000000000004E-3</v>
      </c>
      <c r="AL358" s="1520">
        <v>3.0000000000000001E-3</v>
      </c>
      <c r="AM358" s="1520">
        <v>9.2999999999999992E-3</v>
      </c>
      <c r="AN358" s="1520">
        <v>7.1000000000000004E-3</v>
      </c>
      <c r="AO358" s="1520">
        <v>3.0000000000000001E-3</v>
      </c>
      <c r="AP358" s="1520">
        <v>9.2999999999999992E-3</v>
      </c>
      <c r="AQ358" s="1520">
        <v>7.0000000000000001E-3</v>
      </c>
      <c r="AR358" s="1520">
        <v>3.0000000000000001E-3</v>
      </c>
      <c r="AS358" s="1520">
        <v>9.1999999999999998E-3</v>
      </c>
      <c r="AT358" s="1520">
        <v>7.0000000000000001E-3</v>
      </c>
      <c r="AU358" s="1520">
        <v>3.0000000000000001E-3</v>
      </c>
      <c r="AV358" s="1520">
        <v>8.3999999999999995E-3</v>
      </c>
      <c r="AW358" s="1520">
        <v>6.3E-3</v>
      </c>
      <c r="AX358" s="1520">
        <v>2.7000000000000001E-3</v>
      </c>
      <c r="AY358" s="1520">
        <v>8.3999999999999995E-3</v>
      </c>
      <c r="AZ358" s="1520">
        <v>6.4000000000000003E-3</v>
      </c>
      <c r="BA358" s="1520">
        <v>2.7000000000000001E-3</v>
      </c>
      <c r="BB358" s="1522">
        <v>8.3999999999999995E-3</v>
      </c>
      <c r="BC358" s="1522">
        <v>6.4000000000000003E-3</v>
      </c>
      <c r="BD358" s="1522">
        <v>2.7000000000000001E-3</v>
      </c>
      <c r="BE358" s="1164"/>
      <c r="BF358" s="1164"/>
      <c r="BG358" s="1164"/>
    </row>
    <row r="359" spans="3:59" x14ac:dyDescent="0.25">
      <c r="C359" s="1165" t="s">
        <v>1345</v>
      </c>
      <c r="D359" s="1165" t="s">
        <v>1297</v>
      </c>
      <c r="E359" s="1167" t="str">
        <f t="shared" si="6"/>
        <v>VacunoBADAJOZ</v>
      </c>
      <c r="F359" s="1520">
        <v>1.09E-2</v>
      </c>
      <c r="G359" s="1521">
        <v>8.3000000000000001E-3</v>
      </c>
      <c r="H359" s="1520">
        <v>3.5000000000000001E-3</v>
      </c>
      <c r="I359" s="1520">
        <v>1.09E-2</v>
      </c>
      <c r="J359" s="1520">
        <v>8.3000000000000001E-3</v>
      </c>
      <c r="K359" s="1520">
        <v>3.5999999999999999E-3</v>
      </c>
      <c r="L359" s="1522">
        <v>1.09E-2</v>
      </c>
      <c r="M359" s="1520">
        <v>8.3000000000000001E-3</v>
      </c>
      <c r="N359" s="1520">
        <v>3.5999999999999999E-3</v>
      </c>
      <c r="O359" s="1520">
        <v>1.09E-2</v>
      </c>
      <c r="P359" s="1520">
        <v>8.3000000000000001E-3</v>
      </c>
      <c r="Q359" s="1520">
        <v>3.5000000000000001E-3</v>
      </c>
      <c r="R359" s="1520">
        <v>0.01</v>
      </c>
      <c r="S359" s="1520">
        <v>7.6E-3</v>
      </c>
      <c r="T359" s="1520">
        <v>3.3E-3</v>
      </c>
      <c r="U359" s="1520">
        <v>1.01E-2</v>
      </c>
      <c r="V359" s="1520">
        <v>7.6E-3</v>
      </c>
      <c r="W359" s="1520">
        <v>3.3E-3</v>
      </c>
      <c r="X359" s="1520">
        <v>1.01E-2</v>
      </c>
      <c r="Y359" s="1520">
        <v>7.7000000000000002E-3</v>
      </c>
      <c r="Z359" s="1520">
        <v>3.3E-3</v>
      </c>
      <c r="AA359" s="1520">
        <v>1.01E-2</v>
      </c>
      <c r="AB359" s="1520">
        <v>7.7000000000000002E-3</v>
      </c>
      <c r="AC359" s="1520">
        <v>3.3E-3</v>
      </c>
      <c r="AD359" s="1520">
        <v>1.01E-2</v>
      </c>
      <c r="AE359" s="1520">
        <v>7.7000000000000002E-3</v>
      </c>
      <c r="AF359" s="1520">
        <v>3.3E-3</v>
      </c>
      <c r="AG359" s="1520">
        <v>1.0200000000000001E-2</v>
      </c>
      <c r="AH359" s="1520">
        <v>7.7999999999999996E-3</v>
      </c>
      <c r="AI359" s="1520">
        <v>3.3E-3</v>
      </c>
      <c r="AJ359" s="1520">
        <v>1.0200000000000001E-2</v>
      </c>
      <c r="AK359" s="1520">
        <v>7.7999999999999996E-3</v>
      </c>
      <c r="AL359" s="1520">
        <v>3.3E-3</v>
      </c>
      <c r="AM359" s="1520">
        <v>1.03E-2</v>
      </c>
      <c r="AN359" s="1520">
        <v>7.7999999999999996E-3</v>
      </c>
      <c r="AO359" s="1520">
        <v>3.3E-3</v>
      </c>
      <c r="AP359" s="1520">
        <v>1.0200000000000001E-2</v>
      </c>
      <c r="AQ359" s="1520">
        <v>7.7999999999999996E-3</v>
      </c>
      <c r="AR359" s="1520">
        <v>3.3E-3</v>
      </c>
      <c r="AS359" s="1520">
        <v>1.03E-2</v>
      </c>
      <c r="AT359" s="1520">
        <v>7.7999999999999996E-3</v>
      </c>
      <c r="AU359" s="1520">
        <v>3.3E-3</v>
      </c>
      <c r="AV359" s="1520">
        <v>8.5000000000000006E-3</v>
      </c>
      <c r="AW359" s="1520">
        <v>6.4999999999999997E-3</v>
      </c>
      <c r="AX359" s="1520">
        <v>2.8E-3</v>
      </c>
      <c r="AY359" s="1520">
        <v>8.5000000000000006E-3</v>
      </c>
      <c r="AZ359" s="1520">
        <v>6.4999999999999997E-3</v>
      </c>
      <c r="BA359" s="1520">
        <v>2.8E-3</v>
      </c>
      <c r="BB359" s="1522">
        <v>8.3000000000000001E-3</v>
      </c>
      <c r="BC359" s="1522">
        <v>6.3E-3</v>
      </c>
      <c r="BD359" s="1522">
        <v>2.7000000000000001E-3</v>
      </c>
      <c r="BE359" s="1164"/>
      <c r="BF359" s="1164"/>
      <c r="BG359" s="1164"/>
    </row>
    <row r="360" spans="3:59" x14ac:dyDescent="0.25">
      <c r="C360" s="1165" t="s">
        <v>1345</v>
      </c>
      <c r="D360" s="1165" t="s">
        <v>1298</v>
      </c>
      <c r="E360" s="1167" t="str">
        <f t="shared" si="6"/>
        <v>VacunoBALEARS, ILLES</v>
      </c>
      <c r="F360" s="1520">
        <v>8.6E-3</v>
      </c>
      <c r="G360" s="1521">
        <v>6.4999999999999997E-3</v>
      </c>
      <c r="H360" s="1520">
        <v>2.8E-3</v>
      </c>
      <c r="I360" s="1520">
        <v>8.6999999999999994E-3</v>
      </c>
      <c r="J360" s="1520">
        <v>6.6E-3</v>
      </c>
      <c r="K360" s="1520">
        <v>2.8E-3</v>
      </c>
      <c r="L360" s="1522">
        <v>8.3999999999999995E-3</v>
      </c>
      <c r="M360" s="1520">
        <v>6.4000000000000003E-3</v>
      </c>
      <c r="N360" s="1520">
        <v>2.7000000000000001E-3</v>
      </c>
      <c r="O360" s="1520">
        <v>8.2000000000000007E-3</v>
      </c>
      <c r="P360" s="1520">
        <v>6.1999999999999998E-3</v>
      </c>
      <c r="Q360" s="1520">
        <v>2.7000000000000001E-3</v>
      </c>
      <c r="R360" s="1520">
        <v>8.0000000000000002E-3</v>
      </c>
      <c r="S360" s="1520">
        <v>6.1000000000000004E-3</v>
      </c>
      <c r="T360" s="1520">
        <v>2.5999999999999999E-3</v>
      </c>
      <c r="U360" s="1520">
        <v>8.3000000000000001E-3</v>
      </c>
      <c r="V360" s="1520">
        <v>6.3E-3</v>
      </c>
      <c r="W360" s="1520">
        <v>2.7000000000000001E-3</v>
      </c>
      <c r="X360" s="1520">
        <v>8.3000000000000001E-3</v>
      </c>
      <c r="Y360" s="1520">
        <v>6.3E-3</v>
      </c>
      <c r="Z360" s="1520">
        <v>2.7000000000000001E-3</v>
      </c>
      <c r="AA360" s="1520">
        <v>8.3000000000000001E-3</v>
      </c>
      <c r="AB360" s="1520">
        <v>6.3E-3</v>
      </c>
      <c r="AC360" s="1520">
        <v>2.7000000000000001E-3</v>
      </c>
      <c r="AD360" s="1520">
        <v>8.3999999999999995E-3</v>
      </c>
      <c r="AE360" s="1520">
        <v>6.4000000000000003E-3</v>
      </c>
      <c r="AF360" s="1520">
        <v>2.7000000000000001E-3</v>
      </c>
      <c r="AG360" s="1520">
        <v>8.8000000000000005E-3</v>
      </c>
      <c r="AH360" s="1520">
        <v>6.7000000000000002E-3</v>
      </c>
      <c r="AI360" s="1520">
        <v>2.8999999999999998E-3</v>
      </c>
      <c r="AJ360" s="1520">
        <v>8.8000000000000005E-3</v>
      </c>
      <c r="AK360" s="1520">
        <v>6.7000000000000002E-3</v>
      </c>
      <c r="AL360" s="1520">
        <v>2.8999999999999998E-3</v>
      </c>
      <c r="AM360" s="1520">
        <v>8.8000000000000005E-3</v>
      </c>
      <c r="AN360" s="1520">
        <v>6.7000000000000002E-3</v>
      </c>
      <c r="AO360" s="1520">
        <v>2.8999999999999998E-3</v>
      </c>
      <c r="AP360" s="1520">
        <v>8.8999999999999999E-3</v>
      </c>
      <c r="AQ360" s="1520">
        <v>6.7000000000000002E-3</v>
      </c>
      <c r="AR360" s="1520">
        <v>2.8999999999999998E-3</v>
      </c>
      <c r="AS360" s="1520">
        <v>8.8999999999999999E-3</v>
      </c>
      <c r="AT360" s="1520">
        <v>6.7000000000000002E-3</v>
      </c>
      <c r="AU360" s="1520">
        <v>2.8999999999999998E-3</v>
      </c>
      <c r="AV360" s="1520">
        <v>8.8000000000000005E-3</v>
      </c>
      <c r="AW360" s="1520">
        <v>6.7000000000000002E-3</v>
      </c>
      <c r="AX360" s="1520">
        <v>2.8E-3</v>
      </c>
      <c r="AY360" s="1520">
        <v>8.8000000000000005E-3</v>
      </c>
      <c r="AZ360" s="1520">
        <v>6.7000000000000002E-3</v>
      </c>
      <c r="BA360" s="1520">
        <v>2.8E-3</v>
      </c>
      <c r="BB360" s="1522">
        <v>8.6999999999999994E-3</v>
      </c>
      <c r="BC360" s="1522">
        <v>6.6E-3</v>
      </c>
      <c r="BD360" s="1522">
        <v>2.8E-3</v>
      </c>
      <c r="BE360" s="1164"/>
      <c r="BF360" s="1164"/>
      <c r="BG360" s="1164"/>
    </row>
    <row r="361" spans="3:59" x14ac:dyDescent="0.25">
      <c r="C361" s="1165" t="s">
        <v>1345</v>
      </c>
      <c r="D361" s="1165" t="s">
        <v>1299</v>
      </c>
      <c r="E361" s="1167" t="str">
        <f t="shared" si="6"/>
        <v>VacunoBARCELONA</v>
      </c>
      <c r="F361" s="1520">
        <v>9.7999999999999997E-3</v>
      </c>
      <c r="G361" s="1521">
        <v>7.4999999999999997E-3</v>
      </c>
      <c r="H361" s="1520">
        <v>3.2000000000000002E-3</v>
      </c>
      <c r="I361" s="1520">
        <v>9.7000000000000003E-3</v>
      </c>
      <c r="J361" s="1520">
        <v>7.4000000000000003E-3</v>
      </c>
      <c r="K361" s="1520">
        <v>3.2000000000000002E-3</v>
      </c>
      <c r="L361" s="1522">
        <v>9.7000000000000003E-3</v>
      </c>
      <c r="M361" s="1520">
        <v>7.3000000000000001E-3</v>
      </c>
      <c r="N361" s="1520">
        <v>3.0999999999999999E-3</v>
      </c>
      <c r="O361" s="1520">
        <v>9.7000000000000003E-3</v>
      </c>
      <c r="P361" s="1520">
        <v>7.3000000000000001E-3</v>
      </c>
      <c r="Q361" s="1520">
        <v>3.0999999999999999E-3</v>
      </c>
      <c r="R361" s="1520">
        <v>8.8999999999999999E-3</v>
      </c>
      <c r="S361" s="1520">
        <v>6.7000000000000002E-3</v>
      </c>
      <c r="T361" s="1520">
        <v>2.8999999999999998E-3</v>
      </c>
      <c r="U361" s="1520">
        <v>8.8999999999999999E-3</v>
      </c>
      <c r="V361" s="1520">
        <v>6.7000000000000002E-3</v>
      </c>
      <c r="W361" s="1520">
        <v>2.8999999999999998E-3</v>
      </c>
      <c r="X361" s="1520">
        <v>8.8999999999999999E-3</v>
      </c>
      <c r="Y361" s="1520">
        <v>6.7000000000000002E-3</v>
      </c>
      <c r="Z361" s="1520">
        <v>2.8999999999999998E-3</v>
      </c>
      <c r="AA361" s="1520">
        <v>8.8999999999999999E-3</v>
      </c>
      <c r="AB361" s="1520">
        <v>6.7000000000000002E-3</v>
      </c>
      <c r="AC361" s="1520">
        <v>2.8999999999999998E-3</v>
      </c>
      <c r="AD361" s="1520">
        <v>8.8999999999999999E-3</v>
      </c>
      <c r="AE361" s="1520">
        <v>6.7999999999999996E-3</v>
      </c>
      <c r="AF361" s="1520">
        <v>2.8999999999999998E-3</v>
      </c>
      <c r="AG361" s="1520">
        <v>9.2999999999999992E-3</v>
      </c>
      <c r="AH361" s="1520">
        <v>7.1000000000000004E-3</v>
      </c>
      <c r="AI361" s="1520">
        <v>3.0000000000000001E-3</v>
      </c>
      <c r="AJ361" s="1520">
        <v>9.2999999999999992E-3</v>
      </c>
      <c r="AK361" s="1520">
        <v>7.1000000000000004E-3</v>
      </c>
      <c r="AL361" s="1520">
        <v>3.0000000000000001E-3</v>
      </c>
      <c r="AM361" s="1520">
        <v>9.2999999999999992E-3</v>
      </c>
      <c r="AN361" s="1520">
        <v>7.1000000000000004E-3</v>
      </c>
      <c r="AO361" s="1520">
        <v>3.0000000000000001E-3</v>
      </c>
      <c r="AP361" s="1520">
        <v>9.4000000000000004E-3</v>
      </c>
      <c r="AQ361" s="1520">
        <v>7.1000000000000004E-3</v>
      </c>
      <c r="AR361" s="1520">
        <v>3.0000000000000001E-3</v>
      </c>
      <c r="AS361" s="1520">
        <v>9.4000000000000004E-3</v>
      </c>
      <c r="AT361" s="1520">
        <v>7.1000000000000004E-3</v>
      </c>
      <c r="AU361" s="1520">
        <v>3.0000000000000001E-3</v>
      </c>
      <c r="AV361" s="1520">
        <v>8.5000000000000006E-3</v>
      </c>
      <c r="AW361" s="1520">
        <v>6.4000000000000003E-3</v>
      </c>
      <c r="AX361" s="1520">
        <v>2.8E-3</v>
      </c>
      <c r="AY361" s="1520">
        <v>8.3999999999999995E-3</v>
      </c>
      <c r="AZ361" s="1520">
        <v>6.4000000000000003E-3</v>
      </c>
      <c r="BA361" s="1520">
        <v>2.7000000000000001E-3</v>
      </c>
      <c r="BB361" s="1522">
        <v>8.5000000000000006E-3</v>
      </c>
      <c r="BC361" s="1522">
        <v>6.4999999999999997E-3</v>
      </c>
      <c r="BD361" s="1522">
        <v>2.8E-3</v>
      </c>
      <c r="BE361" s="1164"/>
      <c r="BF361" s="1164"/>
      <c r="BG361" s="1164"/>
    </row>
    <row r="362" spans="3:59" x14ac:dyDescent="0.25">
      <c r="C362" s="1165" t="s">
        <v>1345</v>
      </c>
      <c r="D362" s="1165" t="s">
        <v>1300</v>
      </c>
      <c r="E362" s="1167" t="str">
        <f t="shared" si="6"/>
        <v>VacunoBIZKAIA</v>
      </c>
      <c r="F362" s="1520">
        <v>7.9000000000000008E-3</v>
      </c>
      <c r="G362" s="1521">
        <v>6.0000000000000001E-3</v>
      </c>
      <c r="H362" s="1520">
        <v>2.5999999999999999E-3</v>
      </c>
      <c r="I362" s="1520">
        <v>7.9000000000000008E-3</v>
      </c>
      <c r="J362" s="1520">
        <v>6.0000000000000001E-3</v>
      </c>
      <c r="K362" s="1520">
        <v>2.5999999999999999E-3</v>
      </c>
      <c r="L362" s="1522">
        <v>7.9000000000000008E-3</v>
      </c>
      <c r="M362" s="1520">
        <v>6.0000000000000001E-3</v>
      </c>
      <c r="N362" s="1520">
        <v>2.5999999999999999E-3</v>
      </c>
      <c r="O362" s="1520">
        <v>7.9000000000000008E-3</v>
      </c>
      <c r="P362" s="1520">
        <v>6.0000000000000001E-3</v>
      </c>
      <c r="Q362" s="1520">
        <v>2.5999999999999999E-3</v>
      </c>
      <c r="R362" s="1520">
        <v>8.0999999999999996E-3</v>
      </c>
      <c r="S362" s="1520">
        <v>6.1000000000000004E-3</v>
      </c>
      <c r="T362" s="1520">
        <v>2.5999999999999999E-3</v>
      </c>
      <c r="U362" s="1520">
        <v>8.0000000000000002E-3</v>
      </c>
      <c r="V362" s="1520">
        <v>6.1000000000000004E-3</v>
      </c>
      <c r="W362" s="1520">
        <v>2.5999999999999999E-3</v>
      </c>
      <c r="X362" s="1520">
        <v>8.0000000000000002E-3</v>
      </c>
      <c r="Y362" s="1520">
        <v>6.1000000000000004E-3</v>
      </c>
      <c r="Z362" s="1520">
        <v>2.5999999999999999E-3</v>
      </c>
      <c r="AA362" s="1520">
        <v>8.0000000000000002E-3</v>
      </c>
      <c r="AB362" s="1520">
        <v>6.1000000000000004E-3</v>
      </c>
      <c r="AC362" s="1520">
        <v>2.5999999999999999E-3</v>
      </c>
      <c r="AD362" s="1520">
        <v>8.0000000000000002E-3</v>
      </c>
      <c r="AE362" s="1520">
        <v>6.1000000000000004E-3</v>
      </c>
      <c r="AF362" s="1520">
        <v>2.5999999999999999E-3</v>
      </c>
      <c r="AG362" s="1520">
        <v>7.4999999999999997E-3</v>
      </c>
      <c r="AH362" s="1520">
        <v>5.7000000000000002E-3</v>
      </c>
      <c r="AI362" s="1520">
        <v>2.3999999999999998E-3</v>
      </c>
      <c r="AJ362" s="1520">
        <v>7.4999999999999997E-3</v>
      </c>
      <c r="AK362" s="1520">
        <v>5.7000000000000002E-3</v>
      </c>
      <c r="AL362" s="1520">
        <v>2.3999999999999998E-3</v>
      </c>
      <c r="AM362" s="1520">
        <v>7.4999999999999997E-3</v>
      </c>
      <c r="AN362" s="1520">
        <v>5.7000000000000002E-3</v>
      </c>
      <c r="AO362" s="1520">
        <v>2.3999999999999998E-3</v>
      </c>
      <c r="AP362" s="1520">
        <v>7.4999999999999997E-3</v>
      </c>
      <c r="AQ362" s="1520">
        <v>5.7000000000000002E-3</v>
      </c>
      <c r="AR362" s="1520">
        <v>2.3999999999999998E-3</v>
      </c>
      <c r="AS362" s="1520">
        <v>7.4999999999999997E-3</v>
      </c>
      <c r="AT362" s="1520">
        <v>5.7000000000000002E-3</v>
      </c>
      <c r="AU362" s="1520">
        <v>2.3999999999999998E-3</v>
      </c>
      <c r="AV362" s="1520">
        <v>7.3000000000000001E-3</v>
      </c>
      <c r="AW362" s="1520">
        <v>5.4999999999999997E-3</v>
      </c>
      <c r="AX362" s="1520">
        <v>2.3999999999999998E-3</v>
      </c>
      <c r="AY362" s="1520">
        <v>7.3000000000000001E-3</v>
      </c>
      <c r="AZ362" s="1520">
        <v>5.4999999999999997E-3</v>
      </c>
      <c r="BA362" s="1520">
        <v>2.3999999999999998E-3</v>
      </c>
      <c r="BB362" s="1522">
        <v>7.1999999999999998E-3</v>
      </c>
      <c r="BC362" s="1522">
        <v>5.4999999999999997E-3</v>
      </c>
      <c r="BD362" s="1522">
        <v>2.3999999999999998E-3</v>
      </c>
      <c r="BE362" s="1164"/>
      <c r="BF362" s="1164"/>
      <c r="BG362" s="1164"/>
    </row>
    <row r="363" spans="3:59" x14ac:dyDescent="0.25">
      <c r="C363" s="1165" t="s">
        <v>1345</v>
      </c>
      <c r="D363" s="1165" t="s">
        <v>1301</v>
      </c>
      <c r="E363" s="1167" t="str">
        <f t="shared" si="6"/>
        <v>VacunoBURGOS</v>
      </c>
      <c r="F363" s="1520">
        <v>8.0999999999999996E-3</v>
      </c>
      <c r="G363" s="1521">
        <v>6.1000000000000004E-3</v>
      </c>
      <c r="H363" s="1520">
        <v>2.5999999999999999E-3</v>
      </c>
      <c r="I363" s="1520">
        <v>8.0999999999999996E-3</v>
      </c>
      <c r="J363" s="1520">
        <v>6.1000000000000004E-3</v>
      </c>
      <c r="K363" s="1520">
        <v>2.5999999999999999E-3</v>
      </c>
      <c r="L363" s="1522">
        <v>8.0999999999999996E-3</v>
      </c>
      <c r="M363" s="1520">
        <v>6.1999999999999998E-3</v>
      </c>
      <c r="N363" s="1520">
        <v>2.5999999999999999E-3</v>
      </c>
      <c r="O363" s="1520">
        <v>8.2000000000000007E-3</v>
      </c>
      <c r="P363" s="1520">
        <v>6.1999999999999998E-3</v>
      </c>
      <c r="Q363" s="1520">
        <v>2.7000000000000001E-3</v>
      </c>
      <c r="R363" s="1520">
        <v>7.3000000000000001E-3</v>
      </c>
      <c r="S363" s="1520">
        <v>5.5999999999999999E-3</v>
      </c>
      <c r="T363" s="1520">
        <v>2.3999999999999998E-3</v>
      </c>
      <c r="U363" s="1520">
        <v>7.4000000000000003E-3</v>
      </c>
      <c r="V363" s="1520">
        <v>5.5999999999999999E-3</v>
      </c>
      <c r="W363" s="1520">
        <v>2.3999999999999998E-3</v>
      </c>
      <c r="X363" s="1520">
        <v>7.3000000000000001E-3</v>
      </c>
      <c r="Y363" s="1520">
        <v>5.5999999999999999E-3</v>
      </c>
      <c r="Z363" s="1520">
        <v>2.3999999999999998E-3</v>
      </c>
      <c r="AA363" s="1520">
        <v>7.3000000000000001E-3</v>
      </c>
      <c r="AB363" s="1520">
        <v>5.4999999999999997E-3</v>
      </c>
      <c r="AC363" s="1520">
        <v>2.3999999999999998E-3</v>
      </c>
      <c r="AD363" s="1520">
        <v>7.4000000000000003E-3</v>
      </c>
      <c r="AE363" s="1520">
        <v>5.5999999999999999E-3</v>
      </c>
      <c r="AF363" s="1520">
        <v>2.3999999999999998E-3</v>
      </c>
      <c r="AG363" s="1520">
        <v>7.9000000000000008E-3</v>
      </c>
      <c r="AH363" s="1520">
        <v>6.0000000000000001E-3</v>
      </c>
      <c r="AI363" s="1520">
        <v>2.5999999999999999E-3</v>
      </c>
      <c r="AJ363" s="1520">
        <v>7.9000000000000008E-3</v>
      </c>
      <c r="AK363" s="1520">
        <v>6.0000000000000001E-3</v>
      </c>
      <c r="AL363" s="1520">
        <v>2.5999999999999999E-3</v>
      </c>
      <c r="AM363" s="1520">
        <v>8.0000000000000002E-3</v>
      </c>
      <c r="AN363" s="1520">
        <v>6.0000000000000001E-3</v>
      </c>
      <c r="AO363" s="1520">
        <v>2.5999999999999999E-3</v>
      </c>
      <c r="AP363" s="1520">
        <v>7.9000000000000008E-3</v>
      </c>
      <c r="AQ363" s="1520">
        <v>6.0000000000000001E-3</v>
      </c>
      <c r="AR363" s="1520">
        <v>2.5999999999999999E-3</v>
      </c>
      <c r="AS363" s="1520">
        <v>7.9000000000000008E-3</v>
      </c>
      <c r="AT363" s="1520">
        <v>6.0000000000000001E-3</v>
      </c>
      <c r="AU363" s="1520">
        <v>2.5999999999999999E-3</v>
      </c>
      <c r="AV363" s="1520">
        <v>7.4000000000000003E-3</v>
      </c>
      <c r="AW363" s="1520">
        <v>5.5999999999999999E-3</v>
      </c>
      <c r="AX363" s="1520">
        <v>2.3999999999999998E-3</v>
      </c>
      <c r="AY363" s="1520">
        <v>7.4000000000000003E-3</v>
      </c>
      <c r="AZ363" s="1520">
        <v>5.5999999999999999E-3</v>
      </c>
      <c r="BA363" s="1520">
        <v>2.3999999999999998E-3</v>
      </c>
      <c r="BB363" s="1522">
        <v>7.4000000000000003E-3</v>
      </c>
      <c r="BC363" s="1522">
        <v>5.5999999999999999E-3</v>
      </c>
      <c r="BD363" s="1522">
        <v>2.3999999999999998E-3</v>
      </c>
      <c r="BE363" s="1164"/>
      <c r="BF363" s="1164"/>
      <c r="BG363" s="1164"/>
    </row>
    <row r="364" spans="3:59" x14ac:dyDescent="0.25">
      <c r="C364" s="1165" t="s">
        <v>1345</v>
      </c>
      <c r="D364" s="1165" t="s">
        <v>1302</v>
      </c>
      <c r="E364" s="1167" t="str">
        <f t="shared" si="6"/>
        <v>VacunoCÁCERES</v>
      </c>
      <c r="F364" s="1520">
        <v>1.09E-2</v>
      </c>
      <c r="G364" s="1521">
        <v>8.3000000000000001E-3</v>
      </c>
      <c r="H364" s="1520">
        <v>3.5000000000000001E-3</v>
      </c>
      <c r="I364" s="1520">
        <v>1.09E-2</v>
      </c>
      <c r="J364" s="1520">
        <v>8.3000000000000001E-3</v>
      </c>
      <c r="K364" s="1520">
        <v>3.5999999999999999E-3</v>
      </c>
      <c r="L364" s="1522">
        <v>1.09E-2</v>
      </c>
      <c r="M364" s="1520">
        <v>8.2000000000000007E-3</v>
      </c>
      <c r="N364" s="1520">
        <v>3.5000000000000001E-3</v>
      </c>
      <c r="O364" s="1520">
        <v>1.0800000000000001E-2</v>
      </c>
      <c r="P364" s="1520">
        <v>8.2000000000000007E-3</v>
      </c>
      <c r="Q364" s="1520">
        <v>3.5000000000000001E-3</v>
      </c>
      <c r="R364" s="1520">
        <v>9.9000000000000008E-3</v>
      </c>
      <c r="S364" s="1520">
        <v>7.4999999999999997E-3</v>
      </c>
      <c r="T364" s="1520">
        <v>3.2000000000000002E-3</v>
      </c>
      <c r="U364" s="1520">
        <v>9.9000000000000008E-3</v>
      </c>
      <c r="V364" s="1520">
        <v>7.4999999999999997E-3</v>
      </c>
      <c r="W364" s="1520">
        <v>3.2000000000000002E-3</v>
      </c>
      <c r="X364" s="1520">
        <v>9.9000000000000008E-3</v>
      </c>
      <c r="Y364" s="1520">
        <v>7.4999999999999997E-3</v>
      </c>
      <c r="Z364" s="1520">
        <v>3.2000000000000002E-3</v>
      </c>
      <c r="AA364" s="1520">
        <v>9.9000000000000008E-3</v>
      </c>
      <c r="AB364" s="1520">
        <v>7.4999999999999997E-3</v>
      </c>
      <c r="AC364" s="1520">
        <v>3.2000000000000002E-3</v>
      </c>
      <c r="AD364" s="1520">
        <v>9.9000000000000008E-3</v>
      </c>
      <c r="AE364" s="1520">
        <v>7.6E-3</v>
      </c>
      <c r="AF364" s="1520">
        <v>3.2000000000000002E-3</v>
      </c>
      <c r="AG364" s="1520">
        <v>1.01E-2</v>
      </c>
      <c r="AH364" s="1520">
        <v>7.6E-3</v>
      </c>
      <c r="AI364" s="1520">
        <v>3.3E-3</v>
      </c>
      <c r="AJ364" s="1520">
        <v>1.01E-2</v>
      </c>
      <c r="AK364" s="1520">
        <v>7.7000000000000002E-3</v>
      </c>
      <c r="AL364" s="1520">
        <v>3.3E-3</v>
      </c>
      <c r="AM364" s="1520">
        <v>1.01E-2</v>
      </c>
      <c r="AN364" s="1520">
        <v>7.7000000000000002E-3</v>
      </c>
      <c r="AO364" s="1520">
        <v>3.3E-3</v>
      </c>
      <c r="AP364" s="1520">
        <v>1.01E-2</v>
      </c>
      <c r="AQ364" s="1520">
        <v>7.7000000000000002E-3</v>
      </c>
      <c r="AR364" s="1520">
        <v>3.3E-3</v>
      </c>
      <c r="AS364" s="1520">
        <v>1.01E-2</v>
      </c>
      <c r="AT364" s="1520">
        <v>7.7000000000000002E-3</v>
      </c>
      <c r="AU364" s="1520">
        <v>3.3E-3</v>
      </c>
      <c r="AV364" s="1520">
        <v>8.3000000000000001E-3</v>
      </c>
      <c r="AW364" s="1520">
        <v>6.3E-3</v>
      </c>
      <c r="AX364" s="1520">
        <v>2.7000000000000001E-3</v>
      </c>
      <c r="AY364" s="1520">
        <v>8.3000000000000001E-3</v>
      </c>
      <c r="AZ364" s="1520">
        <v>6.3E-3</v>
      </c>
      <c r="BA364" s="1520">
        <v>2.7000000000000001E-3</v>
      </c>
      <c r="BB364" s="1522">
        <v>8.0999999999999996E-3</v>
      </c>
      <c r="BC364" s="1522">
        <v>6.1999999999999998E-3</v>
      </c>
      <c r="BD364" s="1522">
        <v>2.5999999999999999E-3</v>
      </c>
      <c r="BE364" s="1164"/>
      <c r="BF364" s="1164"/>
      <c r="BG364" s="1164"/>
    </row>
    <row r="365" spans="3:59" x14ac:dyDescent="0.25">
      <c r="C365" s="1165" t="s">
        <v>1345</v>
      </c>
      <c r="D365" s="1165" t="s">
        <v>1303</v>
      </c>
      <c r="E365" s="1167" t="str">
        <f t="shared" si="6"/>
        <v>VacunoCÁDIZ</v>
      </c>
      <c r="F365" s="1520">
        <v>8.6999999999999994E-3</v>
      </c>
      <c r="G365" s="1521">
        <v>6.6E-3</v>
      </c>
      <c r="H365" s="1520">
        <v>2.8E-3</v>
      </c>
      <c r="I365" s="1520">
        <v>9.1999999999999998E-3</v>
      </c>
      <c r="J365" s="1520">
        <v>7.0000000000000001E-3</v>
      </c>
      <c r="K365" s="1520">
        <v>3.0000000000000001E-3</v>
      </c>
      <c r="L365" s="1522">
        <v>9.4000000000000004E-3</v>
      </c>
      <c r="M365" s="1520">
        <v>7.1000000000000004E-3</v>
      </c>
      <c r="N365" s="1520">
        <v>3.0999999999999999E-3</v>
      </c>
      <c r="O365" s="1520">
        <v>8.8000000000000005E-3</v>
      </c>
      <c r="P365" s="1520">
        <v>6.7000000000000002E-3</v>
      </c>
      <c r="Q365" s="1520">
        <v>2.8999999999999998E-3</v>
      </c>
      <c r="R365" s="1520">
        <v>8.0999999999999996E-3</v>
      </c>
      <c r="S365" s="1520">
        <v>6.1999999999999998E-3</v>
      </c>
      <c r="T365" s="1520">
        <v>2.5999999999999999E-3</v>
      </c>
      <c r="U365" s="1520">
        <v>8.3999999999999995E-3</v>
      </c>
      <c r="V365" s="1520">
        <v>6.4000000000000003E-3</v>
      </c>
      <c r="W365" s="1520">
        <v>2.7000000000000001E-3</v>
      </c>
      <c r="X365" s="1520">
        <v>8.5000000000000006E-3</v>
      </c>
      <c r="Y365" s="1520">
        <v>6.4999999999999997E-3</v>
      </c>
      <c r="Z365" s="1520">
        <v>2.8E-3</v>
      </c>
      <c r="AA365" s="1520">
        <v>8.5000000000000006E-3</v>
      </c>
      <c r="AB365" s="1520">
        <v>6.4000000000000003E-3</v>
      </c>
      <c r="AC365" s="1520">
        <v>2.8E-3</v>
      </c>
      <c r="AD365" s="1520">
        <v>8.5000000000000006E-3</v>
      </c>
      <c r="AE365" s="1520">
        <v>6.4999999999999997E-3</v>
      </c>
      <c r="AF365" s="1520">
        <v>2.8E-3</v>
      </c>
      <c r="AG365" s="1520">
        <v>8.8999999999999999E-3</v>
      </c>
      <c r="AH365" s="1520">
        <v>6.7000000000000002E-3</v>
      </c>
      <c r="AI365" s="1520">
        <v>2.8999999999999998E-3</v>
      </c>
      <c r="AJ365" s="1520">
        <v>8.8999999999999999E-3</v>
      </c>
      <c r="AK365" s="1520">
        <v>6.7999999999999996E-3</v>
      </c>
      <c r="AL365" s="1520">
        <v>2.8999999999999998E-3</v>
      </c>
      <c r="AM365" s="1520">
        <v>8.9999999999999993E-3</v>
      </c>
      <c r="AN365" s="1520">
        <v>6.8999999999999999E-3</v>
      </c>
      <c r="AO365" s="1520">
        <v>2.8999999999999998E-3</v>
      </c>
      <c r="AP365" s="1520">
        <v>9.1000000000000004E-3</v>
      </c>
      <c r="AQ365" s="1520">
        <v>6.8999999999999999E-3</v>
      </c>
      <c r="AR365" s="1520">
        <v>2.8999999999999998E-3</v>
      </c>
      <c r="AS365" s="1520">
        <v>8.9999999999999993E-3</v>
      </c>
      <c r="AT365" s="1520">
        <v>6.8999999999999999E-3</v>
      </c>
      <c r="AU365" s="1520">
        <v>2.8999999999999998E-3</v>
      </c>
      <c r="AV365" s="1520">
        <v>8.3000000000000001E-3</v>
      </c>
      <c r="AW365" s="1520">
        <v>6.3E-3</v>
      </c>
      <c r="AX365" s="1520">
        <v>2.7000000000000001E-3</v>
      </c>
      <c r="AY365" s="1520">
        <v>8.2000000000000007E-3</v>
      </c>
      <c r="AZ365" s="1520">
        <v>6.3E-3</v>
      </c>
      <c r="BA365" s="1520">
        <v>2.7000000000000001E-3</v>
      </c>
      <c r="BB365" s="1522">
        <v>8.2000000000000007E-3</v>
      </c>
      <c r="BC365" s="1522">
        <v>6.3E-3</v>
      </c>
      <c r="BD365" s="1522">
        <v>2.7000000000000001E-3</v>
      </c>
      <c r="BE365" s="1164"/>
      <c r="BF365" s="1164"/>
      <c r="BG365" s="1164"/>
    </row>
    <row r="366" spans="3:59" x14ac:dyDescent="0.25">
      <c r="C366" s="1165" t="s">
        <v>1345</v>
      </c>
      <c r="D366" s="1165" t="s">
        <v>1304</v>
      </c>
      <c r="E366" s="1167" t="str">
        <f t="shared" si="6"/>
        <v>VacunoCANTABRIA</v>
      </c>
      <c r="F366" s="1520">
        <v>8.0999999999999996E-3</v>
      </c>
      <c r="G366" s="1521">
        <v>6.1999999999999998E-3</v>
      </c>
      <c r="H366" s="1520">
        <v>2.5999999999999999E-3</v>
      </c>
      <c r="I366" s="1520">
        <v>7.9000000000000008E-3</v>
      </c>
      <c r="J366" s="1520">
        <v>6.0000000000000001E-3</v>
      </c>
      <c r="K366" s="1520">
        <v>2.5999999999999999E-3</v>
      </c>
      <c r="L366" s="1522">
        <v>7.7000000000000002E-3</v>
      </c>
      <c r="M366" s="1520">
        <v>5.8999999999999999E-3</v>
      </c>
      <c r="N366" s="1520">
        <v>2.5000000000000001E-3</v>
      </c>
      <c r="O366" s="1520">
        <v>7.9000000000000008E-3</v>
      </c>
      <c r="P366" s="1520">
        <v>6.0000000000000001E-3</v>
      </c>
      <c r="Q366" s="1520">
        <v>2.5999999999999999E-3</v>
      </c>
      <c r="R366" s="1520">
        <v>7.7999999999999996E-3</v>
      </c>
      <c r="S366" s="1520">
        <v>5.8999999999999999E-3</v>
      </c>
      <c r="T366" s="1520">
        <v>2.5000000000000001E-3</v>
      </c>
      <c r="U366" s="1520">
        <v>7.1999999999999998E-3</v>
      </c>
      <c r="V366" s="1520">
        <v>5.4999999999999997E-3</v>
      </c>
      <c r="W366" s="1520">
        <v>2.3E-3</v>
      </c>
      <c r="X366" s="1520">
        <v>7.3000000000000001E-3</v>
      </c>
      <c r="Y366" s="1520">
        <v>5.4999999999999997E-3</v>
      </c>
      <c r="Z366" s="1520">
        <v>2.3999999999999998E-3</v>
      </c>
      <c r="AA366" s="1520">
        <v>7.7999999999999996E-3</v>
      </c>
      <c r="AB366" s="1520">
        <v>5.8999999999999999E-3</v>
      </c>
      <c r="AC366" s="1520">
        <v>2.5000000000000001E-3</v>
      </c>
      <c r="AD366" s="1520">
        <v>7.4999999999999997E-3</v>
      </c>
      <c r="AE366" s="1520">
        <v>5.7000000000000002E-3</v>
      </c>
      <c r="AF366" s="1520">
        <v>2.5000000000000001E-3</v>
      </c>
      <c r="AG366" s="1520">
        <v>7.4999999999999997E-3</v>
      </c>
      <c r="AH366" s="1520">
        <v>5.7000000000000002E-3</v>
      </c>
      <c r="AI366" s="1520">
        <v>2.3999999999999998E-3</v>
      </c>
      <c r="AJ366" s="1520">
        <v>7.4999999999999997E-3</v>
      </c>
      <c r="AK366" s="1520">
        <v>5.7000000000000002E-3</v>
      </c>
      <c r="AL366" s="1520">
        <v>2.3999999999999998E-3</v>
      </c>
      <c r="AM366" s="1520">
        <v>7.4999999999999997E-3</v>
      </c>
      <c r="AN366" s="1520">
        <v>5.7000000000000002E-3</v>
      </c>
      <c r="AO366" s="1520">
        <v>2.3999999999999998E-3</v>
      </c>
      <c r="AP366" s="1520">
        <v>7.4999999999999997E-3</v>
      </c>
      <c r="AQ366" s="1520">
        <v>5.7000000000000002E-3</v>
      </c>
      <c r="AR366" s="1520">
        <v>2.5000000000000001E-3</v>
      </c>
      <c r="AS366" s="1520">
        <v>7.4999999999999997E-3</v>
      </c>
      <c r="AT366" s="1520">
        <v>5.7000000000000002E-3</v>
      </c>
      <c r="AU366" s="1520">
        <v>2.3999999999999998E-3</v>
      </c>
      <c r="AV366" s="1520">
        <v>7.4999999999999997E-3</v>
      </c>
      <c r="AW366" s="1520">
        <v>5.7000000000000002E-3</v>
      </c>
      <c r="AX366" s="1520">
        <v>2.3999999999999998E-3</v>
      </c>
      <c r="AY366" s="1520">
        <v>7.6E-3</v>
      </c>
      <c r="AZ366" s="1520">
        <v>5.7999999999999996E-3</v>
      </c>
      <c r="BA366" s="1520">
        <v>2.5000000000000001E-3</v>
      </c>
      <c r="BB366" s="1522">
        <v>7.7000000000000002E-3</v>
      </c>
      <c r="BC366" s="1522">
        <v>5.8999999999999999E-3</v>
      </c>
      <c r="BD366" s="1522">
        <v>2.5000000000000001E-3</v>
      </c>
      <c r="BE366" s="1164"/>
      <c r="BF366" s="1164"/>
      <c r="BG366" s="1164"/>
    </row>
    <row r="367" spans="3:59" x14ac:dyDescent="0.25">
      <c r="C367" s="1165" t="s">
        <v>1345</v>
      </c>
      <c r="D367" s="1165" t="s">
        <v>1305</v>
      </c>
      <c r="E367" s="1167" t="str">
        <f t="shared" si="6"/>
        <v>VacunoCASTELLÓN/CASTELLÓ</v>
      </c>
      <c r="F367" s="1520">
        <v>1.0500000000000001E-2</v>
      </c>
      <c r="G367" s="1521">
        <v>8.0000000000000002E-3</v>
      </c>
      <c r="H367" s="1520">
        <v>3.3999999999999998E-3</v>
      </c>
      <c r="I367" s="1520">
        <v>1.0800000000000001E-2</v>
      </c>
      <c r="J367" s="1520">
        <v>8.2000000000000007E-3</v>
      </c>
      <c r="K367" s="1520">
        <v>3.5000000000000001E-3</v>
      </c>
      <c r="L367" s="1522">
        <v>1.0500000000000001E-2</v>
      </c>
      <c r="M367" s="1520">
        <v>8.0000000000000002E-3</v>
      </c>
      <c r="N367" s="1520">
        <v>3.3999999999999998E-3</v>
      </c>
      <c r="O367" s="1520">
        <v>1.0500000000000001E-2</v>
      </c>
      <c r="P367" s="1520">
        <v>8.0000000000000002E-3</v>
      </c>
      <c r="Q367" s="1520">
        <v>3.3999999999999998E-3</v>
      </c>
      <c r="R367" s="1520">
        <v>9.1000000000000004E-3</v>
      </c>
      <c r="S367" s="1520">
        <v>6.8999999999999999E-3</v>
      </c>
      <c r="T367" s="1520">
        <v>3.0000000000000001E-3</v>
      </c>
      <c r="U367" s="1520">
        <v>9.1000000000000004E-3</v>
      </c>
      <c r="V367" s="1520">
        <v>6.8999999999999999E-3</v>
      </c>
      <c r="W367" s="1520">
        <v>3.0000000000000001E-3</v>
      </c>
      <c r="X367" s="1520">
        <v>9.1000000000000004E-3</v>
      </c>
      <c r="Y367" s="1520">
        <v>6.8999999999999999E-3</v>
      </c>
      <c r="Z367" s="1520">
        <v>3.0000000000000001E-3</v>
      </c>
      <c r="AA367" s="1520">
        <v>9.1000000000000004E-3</v>
      </c>
      <c r="AB367" s="1520">
        <v>6.8999999999999999E-3</v>
      </c>
      <c r="AC367" s="1520">
        <v>3.0000000000000001E-3</v>
      </c>
      <c r="AD367" s="1520">
        <v>8.8000000000000005E-3</v>
      </c>
      <c r="AE367" s="1520">
        <v>6.7000000000000002E-3</v>
      </c>
      <c r="AF367" s="1520">
        <v>2.8999999999999998E-3</v>
      </c>
      <c r="AG367" s="1520">
        <v>9.2999999999999992E-3</v>
      </c>
      <c r="AH367" s="1520">
        <v>7.1000000000000004E-3</v>
      </c>
      <c r="AI367" s="1520">
        <v>3.0000000000000001E-3</v>
      </c>
      <c r="AJ367" s="1520">
        <v>9.2999999999999992E-3</v>
      </c>
      <c r="AK367" s="1520">
        <v>7.1000000000000004E-3</v>
      </c>
      <c r="AL367" s="1520">
        <v>3.0000000000000001E-3</v>
      </c>
      <c r="AM367" s="1520">
        <v>9.4000000000000004E-3</v>
      </c>
      <c r="AN367" s="1520">
        <v>7.1000000000000004E-3</v>
      </c>
      <c r="AO367" s="1520">
        <v>3.0000000000000001E-3</v>
      </c>
      <c r="AP367" s="1520">
        <v>9.2999999999999992E-3</v>
      </c>
      <c r="AQ367" s="1520">
        <v>7.0000000000000001E-3</v>
      </c>
      <c r="AR367" s="1520">
        <v>3.0000000000000001E-3</v>
      </c>
      <c r="AS367" s="1520">
        <v>9.2999999999999992E-3</v>
      </c>
      <c r="AT367" s="1520">
        <v>7.0000000000000001E-3</v>
      </c>
      <c r="AU367" s="1520">
        <v>3.0000000000000001E-3</v>
      </c>
      <c r="AV367" s="1520">
        <v>8.2000000000000007E-3</v>
      </c>
      <c r="AW367" s="1520">
        <v>6.1999999999999998E-3</v>
      </c>
      <c r="AX367" s="1520">
        <v>2.7000000000000001E-3</v>
      </c>
      <c r="AY367" s="1520">
        <v>8.2000000000000007E-3</v>
      </c>
      <c r="AZ367" s="1520">
        <v>6.1999999999999998E-3</v>
      </c>
      <c r="BA367" s="1520">
        <v>2.7000000000000001E-3</v>
      </c>
      <c r="BB367" s="1522">
        <v>8.2000000000000007E-3</v>
      </c>
      <c r="BC367" s="1522">
        <v>6.1999999999999998E-3</v>
      </c>
      <c r="BD367" s="1522">
        <v>2.7000000000000001E-3</v>
      </c>
      <c r="BE367" s="1164"/>
      <c r="BF367" s="1164"/>
      <c r="BG367" s="1164"/>
    </row>
    <row r="368" spans="3:59" x14ac:dyDescent="0.25">
      <c r="C368" s="1165" t="s">
        <v>1345</v>
      </c>
      <c r="D368" s="1165" t="s">
        <v>1306</v>
      </c>
      <c r="E368" s="1167" t="str">
        <f t="shared" si="6"/>
        <v>VacunoCIUDAD REAL</v>
      </c>
      <c r="F368" s="1520">
        <v>1.03E-2</v>
      </c>
      <c r="G368" s="1521">
        <v>7.7999999999999996E-3</v>
      </c>
      <c r="H368" s="1520">
        <v>3.3999999999999998E-3</v>
      </c>
      <c r="I368" s="1520">
        <v>1.01E-2</v>
      </c>
      <c r="J368" s="1520">
        <v>7.7000000000000002E-3</v>
      </c>
      <c r="K368" s="1520">
        <v>3.3E-3</v>
      </c>
      <c r="L368" s="1522">
        <v>1.01E-2</v>
      </c>
      <c r="M368" s="1520">
        <v>7.7000000000000002E-3</v>
      </c>
      <c r="N368" s="1520">
        <v>3.3E-3</v>
      </c>
      <c r="O368" s="1520">
        <v>1.0500000000000001E-2</v>
      </c>
      <c r="P368" s="1520">
        <v>8.0000000000000002E-3</v>
      </c>
      <c r="Q368" s="1520">
        <v>3.3999999999999998E-3</v>
      </c>
      <c r="R368" s="1520">
        <v>9.7000000000000003E-3</v>
      </c>
      <c r="S368" s="1520">
        <v>7.4000000000000003E-3</v>
      </c>
      <c r="T368" s="1520">
        <v>3.2000000000000002E-3</v>
      </c>
      <c r="U368" s="1520">
        <v>8.8999999999999999E-3</v>
      </c>
      <c r="V368" s="1520">
        <v>6.7999999999999996E-3</v>
      </c>
      <c r="W368" s="1520">
        <v>2.8999999999999998E-3</v>
      </c>
      <c r="X368" s="1520">
        <v>8.8999999999999999E-3</v>
      </c>
      <c r="Y368" s="1520">
        <v>6.7999999999999996E-3</v>
      </c>
      <c r="Z368" s="1520">
        <v>2.8999999999999998E-3</v>
      </c>
      <c r="AA368" s="1520">
        <v>8.8999999999999999E-3</v>
      </c>
      <c r="AB368" s="1520">
        <v>6.7999999999999996E-3</v>
      </c>
      <c r="AC368" s="1520">
        <v>2.8999999999999998E-3</v>
      </c>
      <c r="AD368" s="1520">
        <v>8.8999999999999999E-3</v>
      </c>
      <c r="AE368" s="1520">
        <v>6.7000000000000002E-3</v>
      </c>
      <c r="AF368" s="1520">
        <v>2.8999999999999998E-3</v>
      </c>
      <c r="AG368" s="1520">
        <v>9.1000000000000004E-3</v>
      </c>
      <c r="AH368" s="1520">
        <v>6.8999999999999999E-3</v>
      </c>
      <c r="AI368" s="1520">
        <v>3.0000000000000001E-3</v>
      </c>
      <c r="AJ368" s="1520">
        <v>9.1000000000000004E-3</v>
      </c>
      <c r="AK368" s="1520">
        <v>6.8999999999999999E-3</v>
      </c>
      <c r="AL368" s="1520">
        <v>3.0000000000000001E-3</v>
      </c>
      <c r="AM368" s="1520">
        <v>9.1999999999999998E-3</v>
      </c>
      <c r="AN368" s="1520">
        <v>7.0000000000000001E-3</v>
      </c>
      <c r="AO368" s="1520">
        <v>3.0000000000000001E-3</v>
      </c>
      <c r="AP368" s="1520">
        <v>9.2999999999999992E-3</v>
      </c>
      <c r="AQ368" s="1520">
        <v>7.0000000000000001E-3</v>
      </c>
      <c r="AR368" s="1520">
        <v>3.0000000000000001E-3</v>
      </c>
      <c r="AS368" s="1520">
        <v>9.4000000000000004E-3</v>
      </c>
      <c r="AT368" s="1520">
        <v>7.1000000000000004E-3</v>
      </c>
      <c r="AU368" s="1520">
        <v>3.0000000000000001E-3</v>
      </c>
      <c r="AV368" s="1520">
        <v>8.2000000000000007E-3</v>
      </c>
      <c r="AW368" s="1520">
        <v>6.3E-3</v>
      </c>
      <c r="AX368" s="1520">
        <v>2.7000000000000001E-3</v>
      </c>
      <c r="AY368" s="1520">
        <v>8.2000000000000007E-3</v>
      </c>
      <c r="AZ368" s="1520">
        <v>6.3E-3</v>
      </c>
      <c r="BA368" s="1520">
        <v>2.7000000000000001E-3</v>
      </c>
      <c r="BB368" s="1522">
        <v>8.2000000000000007E-3</v>
      </c>
      <c r="BC368" s="1522">
        <v>6.3E-3</v>
      </c>
      <c r="BD368" s="1522">
        <v>2.7000000000000001E-3</v>
      </c>
      <c r="BE368" s="1164"/>
      <c r="BF368" s="1164"/>
      <c r="BG368" s="1164"/>
    </row>
    <row r="369" spans="3:59" x14ac:dyDescent="0.25">
      <c r="C369" s="1165" t="s">
        <v>1345</v>
      </c>
      <c r="D369" s="1165" t="s">
        <v>1307</v>
      </c>
      <c r="E369" s="1167" t="str">
        <f t="shared" si="6"/>
        <v>VacunoCÓRDOBA</v>
      </c>
      <c r="F369" s="1520">
        <v>8.2000000000000007E-3</v>
      </c>
      <c r="G369" s="1521">
        <v>6.1999999999999998E-3</v>
      </c>
      <c r="H369" s="1520">
        <v>2.7000000000000001E-3</v>
      </c>
      <c r="I369" s="1520">
        <v>8.3000000000000001E-3</v>
      </c>
      <c r="J369" s="1520">
        <v>6.3E-3</v>
      </c>
      <c r="K369" s="1520">
        <v>2.7000000000000001E-3</v>
      </c>
      <c r="L369" s="1522">
        <v>8.2000000000000007E-3</v>
      </c>
      <c r="M369" s="1520">
        <v>6.1999999999999998E-3</v>
      </c>
      <c r="N369" s="1520">
        <v>2.7000000000000001E-3</v>
      </c>
      <c r="O369" s="1520">
        <v>8.2000000000000007E-3</v>
      </c>
      <c r="P369" s="1520">
        <v>6.3E-3</v>
      </c>
      <c r="Q369" s="1520">
        <v>2.7000000000000001E-3</v>
      </c>
      <c r="R369" s="1520">
        <v>7.9000000000000008E-3</v>
      </c>
      <c r="S369" s="1520">
        <v>6.0000000000000001E-3</v>
      </c>
      <c r="T369" s="1520">
        <v>2.5999999999999999E-3</v>
      </c>
      <c r="U369" s="1520">
        <v>7.7999999999999996E-3</v>
      </c>
      <c r="V369" s="1520">
        <v>5.8999999999999999E-3</v>
      </c>
      <c r="W369" s="1520">
        <v>2.5000000000000001E-3</v>
      </c>
      <c r="X369" s="1520">
        <v>7.9000000000000008E-3</v>
      </c>
      <c r="Y369" s="1520">
        <v>6.0000000000000001E-3</v>
      </c>
      <c r="Z369" s="1520">
        <v>2.5999999999999999E-3</v>
      </c>
      <c r="AA369" s="1520">
        <v>7.9000000000000008E-3</v>
      </c>
      <c r="AB369" s="1520">
        <v>6.0000000000000001E-3</v>
      </c>
      <c r="AC369" s="1520">
        <v>2.5999999999999999E-3</v>
      </c>
      <c r="AD369" s="1520">
        <v>7.9000000000000008E-3</v>
      </c>
      <c r="AE369" s="1520">
        <v>6.0000000000000001E-3</v>
      </c>
      <c r="AF369" s="1520">
        <v>2.5999999999999999E-3</v>
      </c>
      <c r="AG369" s="1520">
        <v>8.3999999999999995E-3</v>
      </c>
      <c r="AH369" s="1520">
        <v>6.4000000000000003E-3</v>
      </c>
      <c r="AI369" s="1520">
        <v>2.7000000000000001E-3</v>
      </c>
      <c r="AJ369" s="1520">
        <v>8.3999999999999995E-3</v>
      </c>
      <c r="AK369" s="1520">
        <v>6.4000000000000003E-3</v>
      </c>
      <c r="AL369" s="1520">
        <v>2.7000000000000001E-3</v>
      </c>
      <c r="AM369" s="1520">
        <v>8.3999999999999995E-3</v>
      </c>
      <c r="AN369" s="1520">
        <v>6.4000000000000003E-3</v>
      </c>
      <c r="AO369" s="1520">
        <v>2.7000000000000001E-3</v>
      </c>
      <c r="AP369" s="1520">
        <v>8.3999999999999995E-3</v>
      </c>
      <c r="AQ369" s="1520">
        <v>6.4000000000000003E-3</v>
      </c>
      <c r="AR369" s="1520">
        <v>2.7000000000000001E-3</v>
      </c>
      <c r="AS369" s="1520">
        <v>8.3999999999999995E-3</v>
      </c>
      <c r="AT369" s="1520">
        <v>6.4000000000000003E-3</v>
      </c>
      <c r="AU369" s="1520">
        <v>2.7000000000000001E-3</v>
      </c>
      <c r="AV369" s="1520">
        <v>8.3000000000000001E-3</v>
      </c>
      <c r="AW369" s="1520">
        <v>6.3E-3</v>
      </c>
      <c r="AX369" s="1520">
        <v>2.7000000000000001E-3</v>
      </c>
      <c r="AY369" s="1520">
        <v>8.3000000000000001E-3</v>
      </c>
      <c r="AZ369" s="1520">
        <v>6.3E-3</v>
      </c>
      <c r="BA369" s="1520">
        <v>2.7000000000000001E-3</v>
      </c>
      <c r="BB369" s="1522">
        <v>8.3000000000000001E-3</v>
      </c>
      <c r="BC369" s="1522">
        <v>6.3E-3</v>
      </c>
      <c r="BD369" s="1522">
        <v>2.7000000000000001E-3</v>
      </c>
      <c r="BE369" s="1164"/>
      <c r="BF369" s="1164"/>
      <c r="BG369" s="1164"/>
    </row>
    <row r="370" spans="3:59" x14ac:dyDescent="0.25">
      <c r="C370" s="1165" t="s">
        <v>1345</v>
      </c>
      <c r="D370" s="1165" t="s">
        <v>1308</v>
      </c>
      <c r="E370" s="1167" t="str">
        <f t="shared" si="6"/>
        <v>VacunoCORUÑA, A</v>
      </c>
      <c r="F370" s="1520">
        <v>8.3000000000000001E-3</v>
      </c>
      <c r="G370" s="1521">
        <v>6.3E-3</v>
      </c>
      <c r="H370" s="1520">
        <v>2.7000000000000001E-3</v>
      </c>
      <c r="I370" s="1520">
        <v>8.3999999999999995E-3</v>
      </c>
      <c r="J370" s="1520">
        <v>6.4000000000000003E-3</v>
      </c>
      <c r="K370" s="1520">
        <v>2.7000000000000001E-3</v>
      </c>
      <c r="L370" s="1522">
        <v>8.3000000000000001E-3</v>
      </c>
      <c r="M370" s="1520">
        <v>6.3E-3</v>
      </c>
      <c r="N370" s="1520">
        <v>2.7000000000000001E-3</v>
      </c>
      <c r="O370" s="1520">
        <v>8.3000000000000001E-3</v>
      </c>
      <c r="P370" s="1520">
        <v>6.3E-3</v>
      </c>
      <c r="Q370" s="1520">
        <v>2.7000000000000001E-3</v>
      </c>
      <c r="R370" s="1520">
        <v>8.6999999999999994E-3</v>
      </c>
      <c r="S370" s="1520">
        <v>6.6E-3</v>
      </c>
      <c r="T370" s="1520">
        <v>2.8E-3</v>
      </c>
      <c r="U370" s="1520">
        <v>8.5000000000000006E-3</v>
      </c>
      <c r="V370" s="1520">
        <v>6.4999999999999997E-3</v>
      </c>
      <c r="W370" s="1520">
        <v>2.8E-3</v>
      </c>
      <c r="X370" s="1520">
        <v>8.6E-3</v>
      </c>
      <c r="Y370" s="1520">
        <v>6.4999999999999997E-3</v>
      </c>
      <c r="Z370" s="1520">
        <v>2.8E-3</v>
      </c>
      <c r="AA370" s="1520">
        <v>8.6E-3</v>
      </c>
      <c r="AB370" s="1520">
        <v>6.4999999999999997E-3</v>
      </c>
      <c r="AC370" s="1520">
        <v>2.8E-3</v>
      </c>
      <c r="AD370" s="1520">
        <v>8.6E-3</v>
      </c>
      <c r="AE370" s="1520">
        <v>6.4999999999999997E-3</v>
      </c>
      <c r="AF370" s="1520">
        <v>2.8E-3</v>
      </c>
      <c r="AG370" s="1520">
        <v>8.3000000000000001E-3</v>
      </c>
      <c r="AH370" s="1520">
        <v>6.3E-3</v>
      </c>
      <c r="AI370" s="1520">
        <v>2.7000000000000001E-3</v>
      </c>
      <c r="AJ370" s="1520">
        <v>8.3000000000000001E-3</v>
      </c>
      <c r="AK370" s="1520">
        <v>6.3E-3</v>
      </c>
      <c r="AL370" s="1520">
        <v>2.7000000000000001E-3</v>
      </c>
      <c r="AM370" s="1520">
        <v>8.3000000000000001E-3</v>
      </c>
      <c r="AN370" s="1520">
        <v>6.3E-3</v>
      </c>
      <c r="AO370" s="1520">
        <v>2.7000000000000001E-3</v>
      </c>
      <c r="AP370" s="1520">
        <v>8.3000000000000001E-3</v>
      </c>
      <c r="AQ370" s="1520">
        <v>6.3E-3</v>
      </c>
      <c r="AR370" s="1520">
        <v>2.7000000000000001E-3</v>
      </c>
      <c r="AS370" s="1520">
        <v>8.3000000000000001E-3</v>
      </c>
      <c r="AT370" s="1520">
        <v>6.3E-3</v>
      </c>
      <c r="AU370" s="1520">
        <v>2.7000000000000001E-3</v>
      </c>
      <c r="AV370" s="1520">
        <v>8.0999999999999996E-3</v>
      </c>
      <c r="AW370" s="1520">
        <v>6.1000000000000004E-3</v>
      </c>
      <c r="AX370" s="1520">
        <v>2.5999999999999999E-3</v>
      </c>
      <c r="AY370" s="1520">
        <v>8.0999999999999996E-3</v>
      </c>
      <c r="AZ370" s="1520">
        <v>6.1000000000000004E-3</v>
      </c>
      <c r="BA370" s="1520">
        <v>2.5999999999999999E-3</v>
      </c>
      <c r="BB370" s="1522">
        <v>8.0999999999999996E-3</v>
      </c>
      <c r="BC370" s="1522">
        <v>6.1000000000000004E-3</v>
      </c>
      <c r="BD370" s="1522">
        <v>2.5999999999999999E-3</v>
      </c>
      <c r="BE370" s="1164"/>
      <c r="BF370" s="1164"/>
      <c r="BG370" s="1164"/>
    </row>
    <row r="371" spans="3:59" x14ac:dyDescent="0.25">
      <c r="C371" s="1165" t="s">
        <v>1345</v>
      </c>
      <c r="D371" s="1165" t="s">
        <v>1309</v>
      </c>
      <c r="E371" s="1167" t="str">
        <f t="shared" si="6"/>
        <v>VacunoCUENCA</v>
      </c>
      <c r="F371" s="1520">
        <v>1.03E-2</v>
      </c>
      <c r="G371" s="1521">
        <v>7.9000000000000008E-3</v>
      </c>
      <c r="H371" s="1520">
        <v>3.3999999999999998E-3</v>
      </c>
      <c r="I371" s="1520">
        <v>1.0699999999999999E-2</v>
      </c>
      <c r="J371" s="1520">
        <v>8.0999999999999996E-3</v>
      </c>
      <c r="K371" s="1520">
        <v>3.5000000000000001E-3</v>
      </c>
      <c r="L371" s="1522">
        <v>1.0999999999999999E-2</v>
      </c>
      <c r="M371" s="1520">
        <v>8.3999999999999995E-3</v>
      </c>
      <c r="N371" s="1520">
        <v>3.5999999999999999E-3</v>
      </c>
      <c r="O371" s="1520">
        <v>1.0699999999999999E-2</v>
      </c>
      <c r="P371" s="1520">
        <v>8.0999999999999996E-3</v>
      </c>
      <c r="Q371" s="1520">
        <v>3.5000000000000001E-3</v>
      </c>
      <c r="R371" s="1520">
        <v>9.7000000000000003E-3</v>
      </c>
      <c r="S371" s="1520">
        <v>7.4000000000000003E-3</v>
      </c>
      <c r="T371" s="1520">
        <v>3.0999999999999999E-3</v>
      </c>
      <c r="U371" s="1520">
        <v>9.7999999999999997E-3</v>
      </c>
      <c r="V371" s="1520">
        <v>7.4000000000000003E-3</v>
      </c>
      <c r="W371" s="1520">
        <v>3.2000000000000002E-3</v>
      </c>
      <c r="X371" s="1520">
        <v>9.9000000000000008E-3</v>
      </c>
      <c r="Y371" s="1520">
        <v>7.4999999999999997E-3</v>
      </c>
      <c r="Z371" s="1520">
        <v>3.2000000000000002E-3</v>
      </c>
      <c r="AA371" s="1520">
        <v>0.01</v>
      </c>
      <c r="AB371" s="1520">
        <v>7.6E-3</v>
      </c>
      <c r="AC371" s="1520">
        <v>3.2000000000000002E-3</v>
      </c>
      <c r="AD371" s="1520">
        <v>1.01E-2</v>
      </c>
      <c r="AE371" s="1520">
        <v>7.7000000000000002E-3</v>
      </c>
      <c r="AF371" s="1520">
        <v>3.3E-3</v>
      </c>
      <c r="AG371" s="1520">
        <v>1.01E-2</v>
      </c>
      <c r="AH371" s="1520">
        <v>7.7000000000000002E-3</v>
      </c>
      <c r="AI371" s="1520">
        <v>3.3E-3</v>
      </c>
      <c r="AJ371" s="1520">
        <v>1.01E-2</v>
      </c>
      <c r="AK371" s="1520">
        <v>7.7000000000000002E-3</v>
      </c>
      <c r="AL371" s="1520">
        <v>3.3E-3</v>
      </c>
      <c r="AM371" s="1520">
        <v>1.01E-2</v>
      </c>
      <c r="AN371" s="1520">
        <v>7.7000000000000002E-3</v>
      </c>
      <c r="AO371" s="1520">
        <v>3.3E-3</v>
      </c>
      <c r="AP371" s="1520">
        <v>1.01E-2</v>
      </c>
      <c r="AQ371" s="1520">
        <v>7.7000000000000002E-3</v>
      </c>
      <c r="AR371" s="1520">
        <v>3.3E-3</v>
      </c>
      <c r="AS371" s="1520">
        <v>1.01E-2</v>
      </c>
      <c r="AT371" s="1520">
        <v>7.7000000000000002E-3</v>
      </c>
      <c r="AU371" s="1520">
        <v>3.3E-3</v>
      </c>
      <c r="AV371" s="1520">
        <v>8.2000000000000007E-3</v>
      </c>
      <c r="AW371" s="1520">
        <v>6.1999999999999998E-3</v>
      </c>
      <c r="AX371" s="1520">
        <v>2.7000000000000001E-3</v>
      </c>
      <c r="AY371" s="1520">
        <v>8.2000000000000007E-3</v>
      </c>
      <c r="AZ371" s="1520">
        <v>6.1999999999999998E-3</v>
      </c>
      <c r="BA371" s="1520">
        <v>2.7000000000000001E-3</v>
      </c>
      <c r="BB371" s="1522">
        <v>8.3999999999999995E-3</v>
      </c>
      <c r="BC371" s="1522">
        <v>6.4000000000000003E-3</v>
      </c>
      <c r="BD371" s="1522">
        <v>2.7000000000000001E-3</v>
      </c>
      <c r="BE371" s="1164"/>
      <c r="BF371" s="1164"/>
      <c r="BG371" s="1164"/>
    </row>
    <row r="372" spans="3:59" x14ac:dyDescent="0.25">
      <c r="C372" s="1165" t="s">
        <v>1345</v>
      </c>
      <c r="D372" s="1165" t="s">
        <v>1310</v>
      </c>
      <c r="E372" s="1167" t="str">
        <f t="shared" si="6"/>
        <v>VacunoGIPUZKOA</v>
      </c>
      <c r="F372" s="1520">
        <v>8.0999999999999996E-3</v>
      </c>
      <c r="G372" s="1521">
        <v>6.1999999999999998E-3</v>
      </c>
      <c r="H372" s="1520">
        <v>2.5999999999999999E-3</v>
      </c>
      <c r="I372" s="1520">
        <v>8.0999999999999996E-3</v>
      </c>
      <c r="J372" s="1520">
        <v>6.1999999999999998E-3</v>
      </c>
      <c r="K372" s="1520">
        <v>2.5999999999999999E-3</v>
      </c>
      <c r="L372" s="1522">
        <v>8.0999999999999996E-3</v>
      </c>
      <c r="M372" s="1520">
        <v>6.1999999999999998E-3</v>
      </c>
      <c r="N372" s="1520">
        <v>2.5999999999999999E-3</v>
      </c>
      <c r="O372" s="1520">
        <v>8.0999999999999996E-3</v>
      </c>
      <c r="P372" s="1520">
        <v>6.1000000000000004E-3</v>
      </c>
      <c r="Q372" s="1520">
        <v>2.5999999999999999E-3</v>
      </c>
      <c r="R372" s="1520">
        <v>8.3000000000000001E-3</v>
      </c>
      <c r="S372" s="1520">
        <v>6.3E-3</v>
      </c>
      <c r="T372" s="1520">
        <v>2.7000000000000001E-3</v>
      </c>
      <c r="U372" s="1520">
        <v>8.3000000000000001E-3</v>
      </c>
      <c r="V372" s="1520">
        <v>6.3E-3</v>
      </c>
      <c r="W372" s="1520">
        <v>2.7000000000000001E-3</v>
      </c>
      <c r="X372" s="1520">
        <v>8.2000000000000007E-3</v>
      </c>
      <c r="Y372" s="1520">
        <v>6.3E-3</v>
      </c>
      <c r="Z372" s="1520">
        <v>2.7000000000000001E-3</v>
      </c>
      <c r="AA372" s="1520">
        <v>8.2000000000000007E-3</v>
      </c>
      <c r="AB372" s="1520">
        <v>6.1999999999999998E-3</v>
      </c>
      <c r="AC372" s="1520">
        <v>2.7000000000000001E-3</v>
      </c>
      <c r="AD372" s="1520">
        <v>8.2000000000000007E-3</v>
      </c>
      <c r="AE372" s="1520">
        <v>6.3E-3</v>
      </c>
      <c r="AF372" s="1520">
        <v>2.7000000000000001E-3</v>
      </c>
      <c r="AG372" s="1520">
        <v>7.7999999999999996E-3</v>
      </c>
      <c r="AH372" s="1520">
        <v>5.8999999999999999E-3</v>
      </c>
      <c r="AI372" s="1520">
        <v>2.5000000000000001E-3</v>
      </c>
      <c r="AJ372" s="1520">
        <v>7.7999999999999996E-3</v>
      </c>
      <c r="AK372" s="1520">
        <v>5.8999999999999999E-3</v>
      </c>
      <c r="AL372" s="1520">
        <v>2.5000000000000001E-3</v>
      </c>
      <c r="AM372" s="1520">
        <v>7.7999999999999996E-3</v>
      </c>
      <c r="AN372" s="1520">
        <v>5.8999999999999999E-3</v>
      </c>
      <c r="AO372" s="1520">
        <v>2.5000000000000001E-3</v>
      </c>
      <c r="AP372" s="1520">
        <v>7.7000000000000002E-3</v>
      </c>
      <c r="AQ372" s="1520">
        <v>5.8999999999999999E-3</v>
      </c>
      <c r="AR372" s="1520">
        <v>2.5000000000000001E-3</v>
      </c>
      <c r="AS372" s="1520">
        <v>7.7000000000000002E-3</v>
      </c>
      <c r="AT372" s="1520">
        <v>5.8999999999999999E-3</v>
      </c>
      <c r="AU372" s="1520">
        <v>2.5000000000000001E-3</v>
      </c>
      <c r="AV372" s="1520">
        <v>7.4999999999999997E-3</v>
      </c>
      <c r="AW372" s="1520">
        <v>5.7000000000000002E-3</v>
      </c>
      <c r="AX372" s="1520">
        <v>2.3999999999999998E-3</v>
      </c>
      <c r="AY372" s="1520">
        <v>7.4999999999999997E-3</v>
      </c>
      <c r="AZ372" s="1520">
        <v>5.7000000000000002E-3</v>
      </c>
      <c r="BA372" s="1520">
        <v>2.3999999999999998E-3</v>
      </c>
      <c r="BB372" s="1522">
        <v>7.4999999999999997E-3</v>
      </c>
      <c r="BC372" s="1522">
        <v>5.7000000000000002E-3</v>
      </c>
      <c r="BD372" s="1522">
        <v>2.3999999999999998E-3</v>
      </c>
      <c r="BE372" s="1164"/>
      <c r="BF372" s="1164"/>
      <c r="BG372" s="1164"/>
    </row>
    <row r="373" spans="3:59" x14ac:dyDescent="0.25">
      <c r="C373" s="1165" t="s">
        <v>1345</v>
      </c>
      <c r="D373" s="1165" t="s">
        <v>1311</v>
      </c>
      <c r="E373" s="1167" t="str">
        <f t="shared" si="6"/>
        <v>VacunoGIRONA</v>
      </c>
      <c r="F373" s="1520">
        <v>8.9999999999999993E-3</v>
      </c>
      <c r="G373" s="1521">
        <v>6.7999999999999996E-3</v>
      </c>
      <c r="H373" s="1520">
        <v>2.8999999999999998E-3</v>
      </c>
      <c r="I373" s="1520">
        <v>8.8999999999999999E-3</v>
      </c>
      <c r="J373" s="1520">
        <v>6.7999999999999996E-3</v>
      </c>
      <c r="K373" s="1520">
        <v>2.8999999999999998E-3</v>
      </c>
      <c r="L373" s="1522">
        <v>8.8000000000000005E-3</v>
      </c>
      <c r="M373" s="1520">
        <v>6.7000000000000002E-3</v>
      </c>
      <c r="N373" s="1520">
        <v>2.8999999999999998E-3</v>
      </c>
      <c r="O373" s="1520">
        <v>8.8999999999999999E-3</v>
      </c>
      <c r="P373" s="1520">
        <v>6.7999999999999996E-3</v>
      </c>
      <c r="Q373" s="1520">
        <v>2.8999999999999998E-3</v>
      </c>
      <c r="R373" s="1520">
        <v>8.2000000000000007E-3</v>
      </c>
      <c r="S373" s="1520">
        <v>6.3E-3</v>
      </c>
      <c r="T373" s="1520">
        <v>2.7000000000000001E-3</v>
      </c>
      <c r="U373" s="1520">
        <v>8.3000000000000001E-3</v>
      </c>
      <c r="V373" s="1520">
        <v>6.3E-3</v>
      </c>
      <c r="W373" s="1520">
        <v>2.7000000000000001E-3</v>
      </c>
      <c r="X373" s="1520">
        <v>8.3000000000000001E-3</v>
      </c>
      <c r="Y373" s="1520">
        <v>6.3E-3</v>
      </c>
      <c r="Z373" s="1520">
        <v>2.7000000000000001E-3</v>
      </c>
      <c r="AA373" s="1520">
        <v>8.3000000000000001E-3</v>
      </c>
      <c r="AB373" s="1520">
        <v>6.3E-3</v>
      </c>
      <c r="AC373" s="1520">
        <v>2.7000000000000001E-3</v>
      </c>
      <c r="AD373" s="1520">
        <v>8.3999999999999995E-3</v>
      </c>
      <c r="AE373" s="1520">
        <v>6.3E-3</v>
      </c>
      <c r="AF373" s="1520">
        <v>2.7000000000000001E-3</v>
      </c>
      <c r="AG373" s="1520">
        <v>8.8000000000000005E-3</v>
      </c>
      <c r="AH373" s="1520">
        <v>6.7000000000000002E-3</v>
      </c>
      <c r="AI373" s="1520">
        <v>2.8999999999999998E-3</v>
      </c>
      <c r="AJ373" s="1520">
        <v>8.8000000000000005E-3</v>
      </c>
      <c r="AK373" s="1520">
        <v>6.7000000000000002E-3</v>
      </c>
      <c r="AL373" s="1520">
        <v>2.8999999999999998E-3</v>
      </c>
      <c r="AM373" s="1520">
        <v>8.8000000000000005E-3</v>
      </c>
      <c r="AN373" s="1520">
        <v>6.7000000000000002E-3</v>
      </c>
      <c r="AO373" s="1520">
        <v>2.8999999999999998E-3</v>
      </c>
      <c r="AP373" s="1520">
        <v>8.8000000000000005E-3</v>
      </c>
      <c r="AQ373" s="1520">
        <v>6.7000000000000002E-3</v>
      </c>
      <c r="AR373" s="1520">
        <v>2.8999999999999998E-3</v>
      </c>
      <c r="AS373" s="1520">
        <v>8.8999999999999999E-3</v>
      </c>
      <c r="AT373" s="1520">
        <v>6.7000000000000002E-3</v>
      </c>
      <c r="AU373" s="1520">
        <v>2.8999999999999998E-3</v>
      </c>
      <c r="AV373" s="1520">
        <v>8.3000000000000001E-3</v>
      </c>
      <c r="AW373" s="1520">
        <v>6.3E-3</v>
      </c>
      <c r="AX373" s="1520">
        <v>2.7000000000000001E-3</v>
      </c>
      <c r="AY373" s="1520">
        <v>8.2000000000000007E-3</v>
      </c>
      <c r="AZ373" s="1520">
        <v>6.3E-3</v>
      </c>
      <c r="BA373" s="1520">
        <v>2.7000000000000001E-3</v>
      </c>
      <c r="BB373" s="1522">
        <v>8.3000000000000001E-3</v>
      </c>
      <c r="BC373" s="1522">
        <v>6.3E-3</v>
      </c>
      <c r="BD373" s="1522">
        <v>2.7000000000000001E-3</v>
      </c>
      <c r="BE373" s="1164"/>
      <c r="BF373" s="1164"/>
      <c r="BG373" s="1164"/>
    </row>
    <row r="374" spans="3:59" x14ac:dyDescent="0.25">
      <c r="C374" s="1165" t="s">
        <v>1345</v>
      </c>
      <c r="D374" s="1165" t="s">
        <v>1312</v>
      </c>
      <c r="E374" s="1167" t="str">
        <f t="shared" si="6"/>
        <v>VacunoGRANADA</v>
      </c>
      <c r="F374" s="1520">
        <v>8.6999999999999994E-3</v>
      </c>
      <c r="G374" s="1521">
        <v>6.6E-3</v>
      </c>
      <c r="H374" s="1520">
        <v>2.8E-3</v>
      </c>
      <c r="I374" s="1520">
        <v>8.8000000000000005E-3</v>
      </c>
      <c r="J374" s="1520">
        <v>6.7000000000000002E-3</v>
      </c>
      <c r="K374" s="1520">
        <v>2.8999999999999998E-3</v>
      </c>
      <c r="L374" s="1522">
        <v>8.3000000000000001E-3</v>
      </c>
      <c r="M374" s="1520">
        <v>6.3E-3</v>
      </c>
      <c r="N374" s="1520">
        <v>2.7000000000000001E-3</v>
      </c>
      <c r="O374" s="1520">
        <v>8.3999999999999995E-3</v>
      </c>
      <c r="P374" s="1520">
        <v>6.4000000000000003E-3</v>
      </c>
      <c r="Q374" s="1520">
        <v>2.7000000000000001E-3</v>
      </c>
      <c r="R374" s="1520">
        <v>8.0000000000000002E-3</v>
      </c>
      <c r="S374" s="1520">
        <v>6.1000000000000004E-3</v>
      </c>
      <c r="T374" s="1520">
        <v>2.5999999999999999E-3</v>
      </c>
      <c r="U374" s="1520">
        <v>7.9000000000000008E-3</v>
      </c>
      <c r="V374" s="1520">
        <v>6.0000000000000001E-3</v>
      </c>
      <c r="W374" s="1520">
        <v>2.5999999999999999E-3</v>
      </c>
      <c r="X374" s="1520">
        <v>8.0000000000000002E-3</v>
      </c>
      <c r="Y374" s="1520">
        <v>6.1000000000000004E-3</v>
      </c>
      <c r="Z374" s="1520">
        <v>2.5999999999999999E-3</v>
      </c>
      <c r="AA374" s="1520">
        <v>8.0000000000000002E-3</v>
      </c>
      <c r="AB374" s="1520">
        <v>6.1000000000000004E-3</v>
      </c>
      <c r="AC374" s="1520">
        <v>2.5999999999999999E-3</v>
      </c>
      <c r="AD374" s="1520">
        <v>8.0000000000000002E-3</v>
      </c>
      <c r="AE374" s="1520">
        <v>6.1000000000000004E-3</v>
      </c>
      <c r="AF374" s="1520">
        <v>2.5999999999999999E-3</v>
      </c>
      <c r="AG374" s="1520">
        <v>8.6E-3</v>
      </c>
      <c r="AH374" s="1520">
        <v>6.4999999999999997E-3</v>
      </c>
      <c r="AI374" s="1520">
        <v>2.8E-3</v>
      </c>
      <c r="AJ374" s="1520">
        <v>8.6E-3</v>
      </c>
      <c r="AK374" s="1520">
        <v>6.6E-3</v>
      </c>
      <c r="AL374" s="1520">
        <v>2.8E-3</v>
      </c>
      <c r="AM374" s="1520">
        <v>8.6999999999999994E-3</v>
      </c>
      <c r="AN374" s="1520">
        <v>6.6E-3</v>
      </c>
      <c r="AO374" s="1520">
        <v>2.8E-3</v>
      </c>
      <c r="AP374" s="1520">
        <v>8.6E-3</v>
      </c>
      <c r="AQ374" s="1520">
        <v>6.6E-3</v>
      </c>
      <c r="AR374" s="1520">
        <v>2.8E-3</v>
      </c>
      <c r="AS374" s="1520">
        <v>8.6E-3</v>
      </c>
      <c r="AT374" s="1520">
        <v>6.6E-3</v>
      </c>
      <c r="AU374" s="1520">
        <v>2.8E-3</v>
      </c>
      <c r="AV374" s="1520">
        <v>8.3000000000000001E-3</v>
      </c>
      <c r="AW374" s="1520">
        <v>6.3E-3</v>
      </c>
      <c r="AX374" s="1520">
        <v>2.7000000000000001E-3</v>
      </c>
      <c r="AY374" s="1520">
        <v>8.3000000000000001E-3</v>
      </c>
      <c r="AZ374" s="1520">
        <v>6.3E-3</v>
      </c>
      <c r="BA374" s="1520">
        <v>2.7000000000000001E-3</v>
      </c>
      <c r="BB374" s="1522">
        <v>8.3000000000000001E-3</v>
      </c>
      <c r="BC374" s="1522">
        <v>6.3E-3</v>
      </c>
      <c r="BD374" s="1522">
        <v>2.7000000000000001E-3</v>
      </c>
      <c r="BE374" s="1164"/>
      <c r="BF374" s="1164"/>
      <c r="BG374" s="1164"/>
    </row>
    <row r="375" spans="3:59" x14ac:dyDescent="0.25">
      <c r="C375" s="1165" t="s">
        <v>1345</v>
      </c>
      <c r="D375" s="1165" t="s">
        <v>1313</v>
      </c>
      <c r="E375" s="1167" t="str">
        <f t="shared" si="6"/>
        <v>VacunoGUADALAJARA</v>
      </c>
      <c r="F375" s="1520">
        <v>1.03E-2</v>
      </c>
      <c r="G375" s="1521">
        <v>7.7999999999999996E-3</v>
      </c>
      <c r="H375" s="1520">
        <v>3.3E-3</v>
      </c>
      <c r="I375" s="1520">
        <v>8.9999999999999993E-3</v>
      </c>
      <c r="J375" s="1520">
        <v>6.7999999999999996E-3</v>
      </c>
      <c r="K375" s="1520">
        <v>2.8999999999999998E-3</v>
      </c>
      <c r="L375" s="1522">
        <v>9.4000000000000004E-3</v>
      </c>
      <c r="M375" s="1520">
        <v>7.1999999999999998E-3</v>
      </c>
      <c r="N375" s="1520">
        <v>3.0999999999999999E-3</v>
      </c>
      <c r="O375" s="1520">
        <v>9.7000000000000003E-3</v>
      </c>
      <c r="P375" s="1520">
        <v>7.4000000000000003E-3</v>
      </c>
      <c r="Q375" s="1520">
        <v>3.2000000000000002E-3</v>
      </c>
      <c r="R375" s="1520">
        <v>9.1000000000000004E-3</v>
      </c>
      <c r="S375" s="1520">
        <v>6.8999999999999999E-3</v>
      </c>
      <c r="T375" s="1520">
        <v>3.0000000000000001E-3</v>
      </c>
      <c r="U375" s="1520">
        <v>9.1999999999999998E-3</v>
      </c>
      <c r="V375" s="1520">
        <v>7.0000000000000001E-3</v>
      </c>
      <c r="W375" s="1520">
        <v>3.0000000000000001E-3</v>
      </c>
      <c r="X375" s="1520">
        <v>9.1999999999999998E-3</v>
      </c>
      <c r="Y375" s="1520">
        <v>7.0000000000000001E-3</v>
      </c>
      <c r="Z375" s="1520">
        <v>3.0000000000000001E-3</v>
      </c>
      <c r="AA375" s="1520">
        <v>9.1999999999999998E-3</v>
      </c>
      <c r="AB375" s="1520">
        <v>7.0000000000000001E-3</v>
      </c>
      <c r="AC375" s="1520">
        <v>3.0000000000000001E-3</v>
      </c>
      <c r="AD375" s="1520">
        <v>9.5999999999999992E-3</v>
      </c>
      <c r="AE375" s="1520">
        <v>7.3000000000000001E-3</v>
      </c>
      <c r="AF375" s="1520">
        <v>3.0999999999999999E-3</v>
      </c>
      <c r="AG375" s="1520">
        <v>9.7000000000000003E-3</v>
      </c>
      <c r="AH375" s="1520">
        <v>7.3000000000000001E-3</v>
      </c>
      <c r="AI375" s="1520">
        <v>3.0999999999999999E-3</v>
      </c>
      <c r="AJ375" s="1520">
        <v>9.7000000000000003E-3</v>
      </c>
      <c r="AK375" s="1520">
        <v>7.4000000000000003E-3</v>
      </c>
      <c r="AL375" s="1520">
        <v>3.2000000000000002E-3</v>
      </c>
      <c r="AM375" s="1520">
        <v>9.7000000000000003E-3</v>
      </c>
      <c r="AN375" s="1520">
        <v>7.4000000000000003E-3</v>
      </c>
      <c r="AO375" s="1520">
        <v>3.2000000000000002E-3</v>
      </c>
      <c r="AP375" s="1520">
        <v>9.9000000000000008E-3</v>
      </c>
      <c r="AQ375" s="1520">
        <v>7.4999999999999997E-3</v>
      </c>
      <c r="AR375" s="1520">
        <v>3.2000000000000002E-3</v>
      </c>
      <c r="AS375" s="1520">
        <v>9.9000000000000008E-3</v>
      </c>
      <c r="AT375" s="1520">
        <v>7.4999999999999997E-3</v>
      </c>
      <c r="AU375" s="1520">
        <v>3.2000000000000002E-3</v>
      </c>
      <c r="AV375" s="1520">
        <v>8.0999999999999996E-3</v>
      </c>
      <c r="AW375" s="1520">
        <v>6.1999999999999998E-3</v>
      </c>
      <c r="AX375" s="1520">
        <v>2.5999999999999999E-3</v>
      </c>
      <c r="AY375" s="1520">
        <v>8.0999999999999996E-3</v>
      </c>
      <c r="AZ375" s="1520">
        <v>6.1999999999999998E-3</v>
      </c>
      <c r="BA375" s="1520">
        <v>2.5999999999999999E-3</v>
      </c>
      <c r="BB375" s="1522">
        <v>8.0999999999999996E-3</v>
      </c>
      <c r="BC375" s="1522">
        <v>6.1999999999999998E-3</v>
      </c>
      <c r="BD375" s="1522">
        <v>2.5999999999999999E-3</v>
      </c>
      <c r="BE375" s="1164"/>
      <c r="BF375" s="1164"/>
      <c r="BG375" s="1164"/>
    </row>
    <row r="376" spans="3:59" x14ac:dyDescent="0.25">
      <c r="C376" s="1165" t="s">
        <v>1345</v>
      </c>
      <c r="D376" s="1165" t="s">
        <v>1314</v>
      </c>
      <c r="E376" s="1167" t="str">
        <f t="shared" si="6"/>
        <v>VacunoHUELVA</v>
      </c>
      <c r="F376" s="1520">
        <v>1.0999999999999999E-2</v>
      </c>
      <c r="G376" s="1521">
        <v>8.3999999999999995E-3</v>
      </c>
      <c r="H376" s="1520">
        <v>3.5999999999999999E-3</v>
      </c>
      <c r="I376" s="1520">
        <v>1.0999999999999999E-2</v>
      </c>
      <c r="J376" s="1520">
        <v>8.3000000000000001E-3</v>
      </c>
      <c r="K376" s="1520">
        <v>3.5999999999999999E-3</v>
      </c>
      <c r="L376" s="1522">
        <v>1.0999999999999999E-2</v>
      </c>
      <c r="M376" s="1520">
        <v>8.3999999999999995E-3</v>
      </c>
      <c r="N376" s="1520">
        <v>3.5999999999999999E-3</v>
      </c>
      <c r="O376" s="1520">
        <v>1.06E-2</v>
      </c>
      <c r="P376" s="1520">
        <v>8.0999999999999996E-3</v>
      </c>
      <c r="Q376" s="1520">
        <v>3.3999999999999998E-3</v>
      </c>
      <c r="R376" s="1520">
        <v>9.5999999999999992E-3</v>
      </c>
      <c r="S376" s="1520">
        <v>7.3000000000000001E-3</v>
      </c>
      <c r="T376" s="1520">
        <v>3.0999999999999999E-3</v>
      </c>
      <c r="U376" s="1520">
        <v>0.01</v>
      </c>
      <c r="V376" s="1520">
        <v>7.6E-3</v>
      </c>
      <c r="W376" s="1520">
        <v>3.3E-3</v>
      </c>
      <c r="X376" s="1520">
        <v>0.01</v>
      </c>
      <c r="Y376" s="1520">
        <v>7.6E-3</v>
      </c>
      <c r="Z376" s="1520">
        <v>3.3E-3</v>
      </c>
      <c r="AA376" s="1520">
        <v>0.01</v>
      </c>
      <c r="AB376" s="1520">
        <v>7.6E-3</v>
      </c>
      <c r="AC376" s="1520">
        <v>3.3E-3</v>
      </c>
      <c r="AD376" s="1520">
        <v>0.01</v>
      </c>
      <c r="AE376" s="1520">
        <v>7.6E-3</v>
      </c>
      <c r="AF376" s="1520">
        <v>3.3E-3</v>
      </c>
      <c r="AG376" s="1520">
        <v>9.9000000000000008E-3</v>
      </c>
      <c r="AH376" s="1520">
        <v>7.6E-3</v>
      </c>
      <c r="AI376" s="1520">
        <v>3.2000000000000002E-3</v>
      </c>
      <c r="AJ376" s="1520">
        <v>0.01</v>
      </c>
      <c r="AK376" s="1520">
        <v>7.6E-3</v>
      </c>
      <c r="AL376" s="1520">
        <v>3.3E-3</v>
      </c>
      <c r="AM376" s="1520">
        <v>1.01E-2</v>
      </c>
      <c r="AN376" s="1520">
        <v>7.7000000000000002E-3</v>
      </c>
      <c r="AO376" s="1520">
        <v>3.3E-3</v>
      </c>
      <c r="AP376" s="1520">
        <v>1.01E-2</v>
      </c>
      <c r="AQ376" s="1520">
        <v>7.7000000000000002E-3</v>
      </c>
      <c r="AR376" s="1520">
        <v>3.3E-3</v>
      </c>
      <c r="AS376" s="1520">
        <v>1.01E-2</v>
      </c>
      <c r="AT376" s="1520">
        <v>7.7000000000000002E-3</v>
      </c>
      <c r="AU376" s="1520">
        <v>3.3E-3</v>
      </c>
      <c r="AV376" s="1520">
        <v>8.2000000000000007E-3</v>
      </c>
      <c r="AW376" s="1520">
        <v>6.1999999999999998E-3</v>
      </c>
      <c r="AX376" s="1520">
        <v>2.7000000000000001E-3</v>
      </c>
      <c r="AY376" s="1520">
        <v>8.2000000000000007E-3</v>
      </c>
      <c r="AZ376" s="1520">
        <v>6.3E-3</v>
      </c>
      <c r="BA376" s="1520">
        <v>2.7000000000000001E-3</v>
      </c>
      <c r="BB376" s="1522">
        <v>8.2000000000000007E-3</v>
      </c>
      <c r="BC376" s="1522">
        <v>6.1999999999999998E-3</v>
      </c>
      <c r="BD376" s="1522">
        <v>2.7000000000000001E-3</v>
      </c>
      <c r="BE376" s="1164"/>
      <c r="BF376" s="1164"/>
      <c r="BG376" s="1164"/>
    </row>
    <row r="377" spans="3:59" x14ac:dyDescent="0.25">
      <c r="C377" s="1165" t="s">
        <v>1345</v>
      </c>
      <c r="D377" s="1165" t="s">
        <v>1315</v>
      </c>
      <c r="E377" s="1167" t="str">
        <f t="shared" si="6"/>
        <v>VacunoHUESCA</v>
      </c>
      <c r="F377" s="1520">
        <v>1.04E-2</v>
      </c>
      <c r="G377" s="1521">
        <v>7.9000000000000008E-3</v>
      </c>
      <c r="H377" s="1520">
        <v>3.3999999999999998E-3</v>
      </c>
      <c r="I377" s="1520">
        <v>1.0200000000000001E-2</v>
      </c>
      <c r="J377" s="1520">
        <v>7.7999999999999996E-3</v>
      </c>
      <c r="K377" s="1520">
        <v>3.3E-3</v>
      </c>
      <c r="L377" s="1522">
        <v>0.01</v>
      </c>
      <c r="M377" s="1520">
        <v>7.6E-3</v>
      </c>
      <c r="N377" s="1520">
        <v>3.3E-3</v>
      </c>
      <c r="O377" s="1520">
        <v>1.0200000000000001E-2</v>
      </c>
      <c r="P377" s="1520">
        <v>7.7000000000000002E-3</v>
      </c>
      <c r="Q377" s="1520">
        <v>3.3E-3</v>
      </c>
      <c r="R377" s="1520">
        <v>9.9000000000000008E-3</v>
      </c>
      <c r="S377" s="1520">
        <v>7.4999999999999997E-3</v>
      </c>
      <c r="T377" s="1520">
        <v>3.2000000000000002E-3</v>
      </c>
      <c r="U377" s="1520">
        <v>9.5999999999999992E-3</v>
      </c>
      <c r="V377" s="1520">
        <v>7.3000000000000001E-3</v>
      </c>
      <c r="W377" s="1520">
        <v>3.0999999999999999E-3</v>
      </c>
      <c r="X377" s="1520">
        <v>9.7999999999999997E-3</v>
      </c>
      <c r="Y377" s="1520">
        <v>7.4000000000000003E-3</v>
      </c>
      <c r="Z377" s="1520">
        <v>3.2000000000000002E-3</v>
      </c>
      <c r="AA377" s="1520">
        <v>9.5999999999999992E-3</v>
      </c>
      <c r="AB377" s="1520">
        <v>7.3000000000000001E-3</v>
      </c>
      <c r="AC377" s="1520">
        <v>3.0999999999999999E-3</v>
      </c>
      <c r="AD377" s="1520">
        <v>9.5999999999999992E-3</v>
      </c>
      <c r="AE377" s="1520">
        <v>7.3000000000000001E-3</v>
      </c>
      <c r="AF377" s="1520">
        <v>3.0999999999999999E-3</v>
      </c>
      <c r="AG377" s="1520">
        <v>9.9000000000000008E-3</v>
      </c>
      <c r="AH377" s="1520">
        <v>7.4999999999999997E-3</v>
      </c>
      <c r="AI377" s="1520">
        <v>3.2000000000000002E-3</v>
      </c>
      <c r="AJ377" s="1520">
        <v>0.01</v>
      </c>
      <c r="AK377" s="1520">
        <v>7.6E-3</v>
      </c>
      <c r="AL377" s="1520">
        <v>3.2000000000000002E-3</v>
      </c>
      <c r="AM377" s="1520">
        <v>0.01</v>
      </c>
      <c r="AN377" s="1520">
        <v>7.6E-3</v>
      </c>
      <c r="AO377" s="1520">
        <v>3.2000000000000002E-3</v>
      </c>
      <c r="AP377" s="1520">
        <v>0.01</v>
      </c>
      <c r="AQ377" s="1520">
        <v>7.6E-3</v>
      </c>
      <c r="AR377" s="1520">
        <v>3.3E-3</v>
      </c>
      <c r="AS377" s="1520">
        <v>0.01</v>
      </c>
      <c r="AT377" s="1520">
        <v>7.6E-3</v>
      </c>
      <c r="AU377" s="1520">
        <v>3.3E-3</v>
      </c>
      <c r="AV377" s="1520">
        <v>8.3999999999999995E-3</v>
      </c>
      <c r="AW377" s="1520">
        <v>6.4000000000000003E-3</v>
      </c>
      <c r="AX377" s="1520">
        <v>2.7000000000000001E-3</v>
      </c>
      <c r="AY377" s="1520">
        <v>8.3999999999999995E-3</v>
      </c>
      <c r="AZ377" s="1520">
        <v>6.4000000000000003E-3</v>
      </c>
      <c r="BA377" s="1520">
        <v>2.7000000000000001E-3</v>
      </c>
      <c r="BB377" s="1522">
        <v>8.5000000000000006E-3</v>
      </c>
      <c r="BC377" s="1522">
        <v>6.4000000000000003E-3</v>
      </c>
      <c r="BD377" s="1522">
        <v>2.7000000000000001E-3</v>
      </c>
      <c r="BE377" s="1164"/>
      <c r="BF377" s="1164"/>
      <c r="BG377" s="1164"/>
    </row>
    <row r="378" spans="3:59" x14ac:dyDescent="0.25">
      <c r="C378" s="1165" t="s">
        <v>1345</v>
      </c>
      <c r="D378" s="1165" t="s">
        <v>1316</v>
      </c>
      <c r="E378" s="1167" t="str">
        <f t="shared" si="6"/>
        <v>VacunoJAÉN</v>
      </c>
      <c r="F378" s="1520">
        <v>8.5000000000000006E-3</v>
      </c>
      <c r="G378" s="1521">
        <v>6.4000000000000003E-3</v>
      </c>
      <c r="H378" s="1520">
        <v>2.7000000000000001E-3</v>
      </c>
      <c r="I378" s="1520">
        <v>8.5000000000000006E-3</v>
      </c>
      <c r="J378" s="1520">
        <v>6.4999999999999997E-3</v>
      </c>
      <c r="K378" s="1520">
        <v>2.8E-3</v>
      </c>
      <c r="L378" s="1522">
        <v>8.5000000000000006E-3</v>
      </c>
      <c r="M378" s="1520">
        <v>6.4999999999999997E-3</v>
      </c>
      <c r="N378" s="1520">
        <v>2.8E-3</v>
      </c>
      <c r="O378" s="1520">
        <v>8.5000000000000006E-3</v>
      </c>
      <c r="P378" s="1520">
        <v>6.4999999999999997E-3</v>
      </c>
      <c r="Q378" s="1520">
        <v>2.8E-3</v>
      </c>
      <c r="R378" s="1520">
        <v>8.2000000000000007E-3</v>
      </c>
      <c r="S378" s="1520">
        <v>6.1999999999999998E-3</v>
      </c>
      <c r="T378" s="1520">
        <v>2.7000000000000001E-3</v>
      </c>
      <c r="U378" s="1520">
        <v>8.0999999999999996E-3</v>
      </c>
      <c r="V378" s="1520">
        <v>6.1999999999999998E-3</v>
      </c>
      <c r="W378" s="1520">
        <v>2.5999999999999999E-3</v>
      </c>
      <c r="X378" s="1520">
        <v>8.2000000000000007E-3</v>
      </c>
      <c r="Y378" s="1520">
        <v>6.1999999999999998E-3</v>
      </c>
      <c r="Z378" s="1520">
        <v>2.7000000000000001E-3</v>
      </c>
      <c r="AA378" s="1520">
        <v>8.2000000000000007E-3</v>
      </c>
      <c r="AB378" s="1520">
        <v>6.1999999999999998E-3</v>
      </c>
      <c r="AC378" s="1520">
        <v>2.7000000000000001E-3</v>
      </c>
      <c r="AD378" s="1520">
        <v>8.2000000000000007E-3</v>
      </c>
      <c r="AE378" s="1520">
        <v>6.1999999999999998E-3</v>
      </c>
      <c r="AF378" s="1520">
        <v>2.7000000000000001E-3</v>
      </c>
      <c r="AG378" s="1520">
        <v>8.6999999999999994E-3</v>
      </c>
      <c r="AH378" s="1520">
        <v>6.6E-3</v>
      </c>
      <c r="AI378" s="1520">
        <v>2.8E-3</v>
      </c>
      <c r="AJ378" s="1520">
        <v>8.6999999999999994E-3</v>
      </c>
      <c r="AK378" s="1520">
        <v>6.6E-3</v>
      </c>
      <c r="AL378" s="1520">
        <v>2.8E-3</v>
      </c>
      <c r="AM378" s="1520">
        <v>8.6999999999999994E-3</v>
      </c>
      <c r="AN378" s="1520">
        <v>6.6E-3</v>
      </c>
      <c r="AO378" s="1520">
        <v>2.8E-3</v>
      </c>
      <c r="AP378" s="1520">
        <v>8.8000000000000005E-3</v>
      </c>
      <c r="AQ378" s="1520">
        <v>6.7000000000000002E-3</v>
      </c>
      <c r="AR378" s="1520">
        <v>2.8E-3</v>
      </c>
      <c r="AS378" s="1520">
        <v>8.6999999999999994E-3</v>
      </c>
      <c r="AT378" s="1520">
        <v>6.6E-3</v>
      </c>
      <c r="AU378" s="1520">
        <v>2.8E-3</v>
      </c>
      <c r="AV378" s="1520">
        <v>8.3000000000000001E-3</v>
      </c>
      <c r="AW378" s="1520">
        <v>6.3E-3</v>
      </c>
      <c r="AX378" s="1520">
        <v>2.7000000000000001E-3</v>
      </c>
      <c r="AY378" s="1520">
        <v>8.3000000000000001E-3</v>
      </c>
      <c r="AZ378" s="1520">
        <v>6.3E-3</v>
      </c>
      <c r="BA378" s="1520">
        <v>2.7000000000000001E-3</v>
      </c>
      <c r="BB378" s="1522">
        <v>8.3000000000000001E-3</v>
      </c>
      <c r="BC378" s="1522">
        <v>6.3E-3</v>
      </c>
      <c r="BD378" s="1522">
        <v>2.7000000000000001E-3</v>
      </c>
      <c r="BE378" s="1164"/>
      <c r="BF378" s="1164"/>
      <c r="BG378" s="1164"/>
    </row>
    <row r="379" spans="3:59" x14ac:dyDescent="0.25">
      <c r="C379" s="1165" t="s">
        <v>1345</v>
      </c>
      <c r="D379" s="1165" t="s">
        <v>1317</v>
      </c>
      <c r="E379" s="1167" t="str">
        <f t="shared" si="6"/>
        <v>VacunoLEÓN</v>
      </c>
      <c r="F379" s="1520">
        <v>8.0999999999999996E-3</v>
      </c>
      <c r="G379" s="1521">
        <v>6.1000000000000004E-3</v>
      </c>
      <c r="H379" s="1520">
        <v>2.5999999999999999E-3</v>
      </c>
      <c r="I379" s="1520">
        <v>8.0000000000000002E-3</v>
      </c>
      <c r="J379" s="1520">
        <v>6.1000000000000004E-3</v>
      </c>
      <c r="K379" s="1520">
        <v>2.5999999999999999E-3</v>
      </c>
      <c r="L379" s="1522">
        <v>7.9000000000000008E-3</v>
      </c>
      <c r="M379" s="1520">
        <v>6.0000000000000001E-3</v>
      </c>
      <c r="N379" s="1520">
        <v>2.5999999999999999E-3</v>
      </c>
      <c r="O379" s="1520">
        <v>7.4000000000000003E-3</v>
      </c>
      <c r="P379" s="1520">
        <v>5.7000000000000002E-3</v>
      </c>
      <c r="Q379" s="1520">
        <v>2.3999999999999998E-3</v>
      </c>
      <c r="R379" s="1520">
        <v>7.4999999999999997E-3</v>
      </c>
      <c r="S379" s="1520">
        <v>5.7000000000000002E-3</v>
      </c>
      <c r="T379" s="1520">
        <v>2.3999999999999998E-3</v>
      </c>
      <c r="U379" s="1520">
        <v>7.4999999999999997E-3</v>
      </c>
      <c r="V379" s="1520">
        <v>5.7000000000000002E-3</v>
      </c>
      <c r="W379" s="1520">
        <v>2.3999999999999998E-3</v>
      </c>
      <c r="X379" s="1520">
        <v>7.6E-3</v>
      </c>
      <c r="Y379" s="1520">
        <v>5.7000000000000002E-3</v>
      </c>
      <c r="Z379" s="1520">
        <v>2.5000000000000001E-3</v>
      </c>
      <c r="AA379" s="1520">
        <v>7.6E-3</v>
      </c>
      <c r="AB379" s="1520">
        <v>5.7999999999999996E-3</v>
      </c>
      <c r="AC379" s="1520">
        <v>2.5000000000000001E-3</v>
      </c>
      <c r="AD379" s="1520">
        <v>7.7000000000000002E-3</v>
      </c>
      <c r="AE379" s="1520">
        <v>5.7999999999999996E-3</v>
      </c>
      <c r="AF379" s="1520">
        <v>2.5000000000000001E-3</v>
      </c>
      <c r="AG379" s="1520">
        <v>8.2000000000000007E-3</v>
      </c>
      <c r="AH379" s="1520">
        <v>6.3E-3</v>
      </c>
      <c r="AI379" s="1520">
        <v>2.7000000000000001E-3</v>
      </c>
      <c r="AJ379" s="1520">
        <v>8.2000000000000007E-3</v>
      </c>
      <c r="AK379" s="1520">
        <v>6.1999999999999998E-3</v>
      </c>
      <c r="AL379" s="1520">
        <v>2.7000000000000001E-3</v>
      </c>
      <c r="AM379" s="1520">
        <v>8.2000000000000007E-3</v>
      </c>
      <c r="AN379" s="1520">
        <v>6.1999999999999998E-3</v>
      </c>
      <c r="AO379" s="1520">
        <v>2.7000000000000001E-3</v>
      </c>
      <c r="AP379" s="1520">
        <v>8.2000000000000007E-3</v>
      </c>
      <c r="AQ379" s="1520">
        <v>6.1999999999999998E-3</v>
      </c>
      <c r="AR379" s="1520">
        <v>2.7000000000000001E-3</v>
      </c>
      <c r="AS379" s="1520">
        <v>8.0999999999999996E-3</v>
      </c>
      <c r="AT379" s="1520">
        <v>6.1999999999999998E-3</v>
      </c>
      <c r="AU379" s="1520">
        <v>2.5999999999999999E-3</v>
      </c>
      <c r="AV379" s="1520">
        <v>7.7999999999999996E-3</v>
      </c>
      <c r="AW379" s="1520">
        <v>6.0000000000000001E-3</v>
      </c>
      <c r="AX379" s="1520">
        <v>2.5000000000000001E-3</v>
      </c>
      <c r="AY379" s="1520">
        <v>7.7999999999999996E-3</v>
      </c>
      <c r="AZ379" s="1520">
        <v>5.8999999999999999E-3</v>
      </c>
      <c r="BA379" s="1520">
        <v>2.5000000000000001E-3</v>
      </c>
      <c r="BB379" s="1522">
        <v>7.7999999999999996E-3</v>
      </c>
      <c r="BC379" s="1522">
        <v>5.8999999999999999E-3</v>
      </c>
      <c r="BD379" s="1522">
        <v>2.5000000000000001E-3</v>
      </c>
      <c r="BE379" s="1164"/>
      <c r="BF379" s="1164"/>
      <c r="BG379" s="1164"/>
    </row>
    <row r="380" spans="3:59" x14ac:dyDescent="0.25">
      <c r="C380" s="1165" t="s">
        <v>1345</v>
      </c>
      <c r="D380" s="1165" t="s">
        <v>1318</v>
      </c>
      <c r="E380" s="1167" t="str">
        <f t="shared" si="6"/>
        <v>VacunoLLEIDA</v>
      </c>
      <c r="F380" s="1520">
        <v>1.0200000000000001E-2</v>
      </c>
      <c r="G380" s="1521">
        <v>7.7000000000000002E-3</v>
      </c>
      <c r="H380" s="1520">
        <v>3.3E-3</v>
      </c>
      <c r="I380" s="1520">
        <v>1.0200000000000001E-2</v>
      </c>
      <c r="J380" s="1520">
        <v>7.7000000000000002E-3</v>
      </c>
      <c r="K380" s="1520">
        <v>3.3E-3</v>
      </c>
      <c r="L380" s="1522">
        <v>0.01</v>
      </c>
      <c r="M380" s="1520">
        <v>7.6E-3</v>
      </c>
      <c r="N380" s="1520">
        <v>3.3E-3</v>
      </c>
      <c r="O380" s="1520">
        <v>9.9000000000000008E-3</v>
      </c>
      <c r="P380" s="1520">
        <v>7.4999999999999997E-3</v>
      </c>
      <c r="Q380" s="1520">
        <v>3.2000000000000002E-3</v>
      </c>
      <c r="R380" s="1520">
        <v>9.1999999999999998E-3</v>
      </c>
      <c r="S380" s="1520">
        <v>7.0000000000000001E-3</v>
      </c>
      <c r="T380" s="1520">
        <v>3.0000000000000001E-3</v>
      </c>
      <c r="U380" s="1520">
        <v>9.4000000000000004E-3</v>
      </c>
      <c r="V380" s="1520">
        <v>7.1000000000000004E-3</v>
      </c>
      <c r="W380" s="1520">
        <v>3.0000000000000001E-3</v>
      </c>
      <c r="X380" s="1520">
        <v>9.4000000000000004E-3</v>
      </c>
      <c r="Y380" s="1520">
        <v>7.1999999999999998E-3</v>
      </c>
      <c r="Z380" s="1520">
        <v>3.0999999999999999E-3</v>
      </c>
      <c r="AA380" s="1520">
        <v>9.4999999999999998E-3</v>
      </c>
      <c r="AB380" s="1520">
        <v>7.1999999999999998E-3</v>
      </c>
      <c r="AC380" s="1520">
        <v>3.0999999999999999E-3</v>
      </c>
      <c r="AD380" s="1520">
        <v>9.5999999999999992E-3</v>
      </c>
      <c r="AE380" s="1520">
        <v>7.3000000000000001E-3</v>
      </c>
      <c r="AF380" s="1520">
        <v>3.0999999999999999E-3</v>
      </c>
      <c r="AG380" s="1520">
        <v>9.9000000000000008E-3</v>
      </c>
      <c r="AH380" s="1520">
        <v>7.4999999999999997E-3</v>
      </c>
      <c r="AI380" s="1520">
        <v>3.2000000000000002E-3</v>
      </c>
      <c r="AJ380" s="1520">
        <v>9.9000000000000008E-3</v>
      </c>
      <c r="AK380" s="1520">
        <v>7.4999999999999997E-3</v>
      </c>
      <c r="AL380" s="1520">
        <v>3.2000000000000002E-3</v>
      </c>
      <c r="AM380" s="1520">
        <v>0.01</v>
      </c>
      <c r="AN380" s="1520">
        <v>7.6E-3</v>
      </c>
      <c r="AO380" s="1520">
        <v>3.2000000000000002E-3</v>
      </c>
      <c r="AP380" s="1520">
        <v>0.01</v>
      </c>
      <c r="AQ380" s="1520">
        <v>7.6E-3</v>
      </c>
      <c r="AR380" s="1520">
        <v>3.2000000000000002E-3</v>
      </c>
      <c r="AS380" s="1520">
        <v>9.9000000000000008E-3</v>
      </c>
      <c r="AT380" s="1520">
        <v>7.4999999999999997E-3</v>
      </c>
      <c r="AU380" s="1520">
        <v>3.2000000000000002E-3</v>
      </c>
      <c r="AV380" s="1520">
        <v>8.8999999999999999E-3</v>
      </c>
      <c r="AW380" s="1520">
        <v>6.7999999999999996E-3</v>
      </c>
      <c r="AX380" s="1520">
        <v>2.8999999999999998E-3</v>
      </c>
      <c r="AY380" s="1520">
        <v>8.6E-3</v>
      </c>
      <c r="AZ380" s="1520">
        <v>6.4999999999999997E-3</v>
      </c>
      <c r="BA380" s="1520">
        <v>2.8E-3</v>
      </c>
      <c r="BB380" s="1522">
        <v>8.8999999999999999E-3</v>
      </c>
      <c r="BC380" s="1522">
        <v>6.7999999999999996E-3</v>
      </c>
      <c r="BD380" s="1522">
        <v>2.8999999999999998E-3</v>
      </c>
      <c r="BE380" s="1164"/>
      <c r="BF380" s="1164"/>
      <c r="BG380" s="1164"/>
    </row>
    <row r="381" spans="3:59" x14ac:dyDescent="0.25">
      <c r="C381" s="1165" t="s">
        <v>1345</v>
      </c>
      <c r="D381" s="1165" t="s">
        <v>1319</v>
      </c>
      <c r="E381" s="1167" t="str">
        <f t="shared" si="6"/>
        <v>VacunoLUGO</v>
      </c>
      <c r="F381" s="1520">
        <v>8.3999999999999995E-3</v>
      </c>
      <c r="G381" s="1521">
        <v>6.4000000000000003E-3</v>
      </c>
      <c r="H381" s="1520">
        <v>2.7000000000000001E-3</v>
      </c>
      <c r="I381" s="1520">
        <v>8.3999999999999995E-3</v>
      </c>
      <c r="J381" s="1520">
        <v>6.4000000000000003E-3</v>
      </c>
      <c r="K381" s="1520">
        <v>2.7000000000000001E-3</v>
      </c>
      <c r="L381" s="1522">
        <v>8.3999999999999995E-3</v>
      </c>
      <c r="M381" s="1520">
        <v>6.4000000000000003E-3</v>
      </c>
      <c r="N381" s="1520">
        <v>2.7000000000000001E-3</v>
      </c>
      <c r="O381" s="1520">
        <v>8.3999999999999995E-3</v>
      </c>
      <c r="P381" s="1520">
        <v>6.4000000000000003E-3</v>
      </c>
      <c r="Q381" s="1520">
        <v>2.7000000000000001E-3</v>
      </c>
      <c r="R381" s="1520">
        <v>8.6999999999999994E-3</v>
      </c>
      <c r="S381" s="1520">
        <v>6.6E-3</v>
      </c>
      <c r="T381" s="1520">
        <v>2.8E-3</v>
      </c>
      <c r="U381" s="1520">
        <v>8.5000000000000006E-3</v>
      </c>
      <c r="V381" s="1520">
        <v>6.4999999999999997E-3</v>
      </c>
      <c r="W381" s="1520">
        <v>2.8E-3</v>
      </c>
      <c r="X381" s="1520">
        <v>8.6E-3</v>
      </c>
      <c r="Y381" s="1520">
        <v>6.4999999999999997E-3</v>
      </c>
      <c r="Z381" s="1520">
        <v>2.8E-3</v>
      </c>
      <c r="AA381" s="1520">
        <v>8.6E-3</v>
      </c>
      <c r="AB381" s="1520">
        <v>6.4999999999999997E-3</v>
      </c>
      <c r="AC381" s="1520">
        <v>2.8E-3</v>
      </c>
      <c r="AD381" s="1520">
        <v>8.6E-3</v>
      </c>
      <c r="AE381" s="1520">
        <v>6.6E-3</v>
      </c>
      <c r="AF381" s="1520">
        <v>2.8E-3</v>
      </c>
      <c r="AG381" s="1520">
        <v>8.3999999999999995E-3</v>
      </c>
      <c r="AH381" s="1520">
        <v>6.4000000000000003E-3</v>
      </c>
      <c r="AI381" s="1520">
        <v>2.7000000000000001E-3</v>
      </c>
      <c r="AJ381" s="1520">
        <v>8.3999999999999995E-3</v>
      </c>
      <c r="AK381" s="1520">
        <v>6.4000000000000003E-3</v>
      </c>
      <c r="AL381" s="1520">
        <v>2.7000000000000001E-3</v>
      </c>
      <c r="AM381" s="1520">
        <v>8.3999999999999995E-3</v>
      </c>
      <c r="AN381" s="1520">
        <v>6.4000000000000003E-3</v>
      </c>
      <c r="AO381" s="1520">
        <v>2.7000000000000001E-3</v>
      </c>
      <c r="AP381" s="1520">
        <v>8.3999999999999995E-3</v>
      </c>
      <c r="AQ381" s="1520">
        <v>6.4000000000000003E-3</v>
      </c>
      <c r="AR381" s="1520">
        <v>2.7000000000000001E-3</v>
      </c>
      <c r="AS381" s="1520">
        <v>8.3999999999999995E-3</v>
      </c>
      <c r="AT381" s="1520">
        <v>6.4000000000000003E-3</v>
      </c>
      <c r="AU381" s="1520">
        <v>2.7000000000000001E-3</v>
      </c>
      <c r="AV381" s="1520">
        <v>8.3000000000000001E-3</v>
      </c>
      <c r="AW381" s="1520">
        <v>6.3E-3</v>
      </c>
      <c r="AX381" s="1520">
        <v>2.7000000000000001E-3</v>
      </c>
      <c r="AY381" s="1520">
        <v>8.3000000000000001E-3</v>
      </c>
      <c r="AZ381" s="1520">
        <v>6.3E-3</v>
      </c>
      <c r="BA381" s="1520">
        <v>2.7000000000000001E-3</v>
      </c>
      <c r="BB381" s="1522">
        <v>8.3000000000000001E-3</v>
      </c>
      <c r="BC381" s="1522">
        <v>6.3E-3</v>
      </c>
      <c r="BD381" s="1522">
        <v>2.7000000000000001E-3</v>
      </c>
      <c r="BE381" s="1164"/>
      <c r="BF381" s="1164"/>
      <c r="BG381" s="1164"/>
    </row>
    <row r="382" spans="3:59" x14ac:dyDescent="0.25">
      <c r="C382" s="1165" t="s">
        <v>1345</v>
      </c>
      <c r="D382" s="1165" t="s">
        <v>1320</v>
      </c>
      <c r="E382" s="1167" t="str">
        <f t="shared" si="6"/>
        <v>VacunoMADRID</v>
      </c>
      <c r="F382" s="1520">
        <v>8.8000000000000005E-3</v>
      </c>
      <c r="G382" s="1521">
        <v>6.7000000000000002E-3</v>
      </c>
      <c r="H382" s="1520">
        <v>2.8999999999999998E-3</v>
      </c>
      <c r="I382" s="1520">
        <v>8.8000000000000005E-3</v>
      </c>
      <c r="J382" s="1520">
        <v>6.7000000000000002E-3</v>
      </c>
      <c r="K382" s="1520">
        <v>2.8E-3</v>
      </c>
      <c r="L382" s="1522">
        <v>8.8000000000000005E-3</v>
      </c>
      <c r="M382" s="1520">
        <v>6.7000000000000002E-3</v>
      </c>
      <c r="N382" s="1520">
        <v>2.8999999999999998E-3</v>
      </c>
      <c r="O382" s="1520">
        <v>9.1000000000000004E-3</v>
      </c>
      <c r="P382" s="1520">
        <v>6.8999999999999999E-3</v>
      </c>
      <c r="Q382" s="1520">
        <v>3.0000000000000001E-3</v>
      </c>
      <c r="R382" s="1520">
        <v>8.6999999999999994E-3</v>
      </c>
      <c r="S382" s="1520">
        <v>6.6E-3</v>
      </c>
      <c r="T382" s="1520">
        <v>2.8E-3</v>
      </c>
      <c r="U382" s="1520">
        <v>8.6E-3</v>
      </c>
      <c r="V382" s="1520">
        <v>6.4999999999999997E-3</v>
      </c>
      <c r="W382" s="1520">
        <v>2.8E-3</v>
      </c>
      <c r="X382" s="1520">
        <v>8.6E-3</v>
      </c>
      <c r="Y382" s="1520">
        <v>6.6E-3</v>
      </c>
      <c r="Z382" s="1520">
        <v>2.8E-3</v>
      </c>
      <c r="AA382" s="1520">
        <v>8.6E-3</v>
      </c>
      <c r="AB382" s="1520">
        <v>6.4999999999999997E-3</v>
      </c>
      <c r="AC382" s="1520">
        <v>2.8E-3</v>
      </c>
      <c r="AD382" s="1520">
        <v>8.6E-3</v>
      </c>
      <c r="AE382" s="1520">
        <v>6.6E-3</v>
      </c>
      <c r="AF382" s="1520">
        <v>2.8E-3</v>
      </c>
      <c r="AG382" s="1520">
        <v>8.9999999999999993E-3</v>
      </c>
      <c r="AH382" s="1520">
        <v>6.7999999999999996E-3</v>
      </c>
      <c r="AI382" s="1520">
        <v>2.8999999999999998E-3</v>
      </c>
      <c r="AJ382" s="1520">
        <v>8.9999999999999993E-3</v>
      </c>
      <c r="AK382" s="1520">
        <v>6.8999999999999999E-3</v>
      </c>
      <c r="AL382" s="1520">
        <v>2.8999999999999998E-3</v>
      </c>
      <c r="AM382" s="1520">
        <v>9.1000000000000004E-3</v>
      </c>
      <c r="AN382" s="1520">
        <v>6.8999999999999999E-3</v>
      </c>
      <c r="AO382" s="1520">
        <v>2.8999999999999998E-3</v>
      </c>
      <c r="AP382" s="1520">
        <v>8.9999999999999993E-3</v>
      </c>
      <c r="AQ382" s="1520">
        <v>6.8999999999999999E-3</v>
      </c>
      <c r="AR382" s="1520">
        <v>2.8999999999999998E-3</v>
      </c>
      <c r="AS382" s="1520">
        <v>8.9999999999999993E-3</v>
      </c>
      <c r="AT382" s="1520">
        <v>6.8999999999999999E-3</v>
      </c>
      <c r="AU382" s="1520">
        <v>2.8999999999999998E-3</v>
      </c>
      <c r="AV382" s="1520">
        <v>8.2000000000000007E-3</v>
      </c>
      <c r="AW382" s="1520">
        <v>6.3E-3</v>
      </c>
      <c r="AX382" s="1520">
        <v>2.7000000000000001E-3</v>
      </c>
      <c r="AY382" s="1520">
        <v>8.2000000000000007E-3</v>
      </c>
      <c r="AZ382" s="1520">
        <v>6.3E-3</v>
      </c>
      <c r="BA382" s="1520">
        <v>2.7000000000000001E-3</v>
      </c>
      <c r="BB382" s="1522">
        <v>8.2000000000000007E-3</v>
      </c>
      <c r="BC382" s="1522">
        <v>6.3E-3</v>
      </c>
      <c r="BD382" s="1522">
        <v>2.7000000000000001E-3</v>
      </c>
      <c r="BE382" s="1164"/>
      <c r="BF382" s="1164"/>
      <c r="BG382" s="1164"/>
    </row>
    <row r="383" spans="3:59" x14ac:dyDescent="0.25">
      <c r="C383" s="1165" t="s">
        <v>1345</v>
      </c>
      <c r="D383" s="1165" t="s">
        <v>1321</v>
      </c>
      <c r="E383" s="1167" t="str">
        <f t="shared" si="6"/>
        <v>VacunoMÁLAGA</v>
      </c>
      <c r="F383" s="1520">
        <v>8.6999999999999994E-3</v>
      </c>
      <c r="G383" s="1521">
        <v>6.6E-3</v>
      </c>
      <c r="H383" s="1520">
        <v>2.8E-3</v>
      </c>
      <c r="I383" s="1520">
        <v>8.5000000000000006E-3</v>
      </c>
      <c r="J383" s="1520">
        <v>6.4999999999999997E-3</v>
      </c>
      <c r="K383" s="1520">
        <v>2.8E-3</v>
      </c>
      <c r="L383" s="1522">
        <v>8.5000000000000006E-3</v>
      </c>
      <c r="M383" s="1520">
        <v>6.4999999999999997E-3</v>
      </c>
      <c r="N383" s="1520">
        <v>2.8E-3</v>
      </c>
      <c r="O383" s="1520">
        <v>8.6999999999999994E-3</v>
      </c>
      <c r="P383" s="1520">
        <v>6.6E-3</v>
      </c>
      <c r="Q383" s="1520">
        <v>2.8E-3</v>
      </c>
      <c r="R383" s="1520">
        <v>8.0000000000000002E-3</v>
      </c>
      <c r="S383" s="1520">
        <v>6.1000000000000004E-3</v>
      </c>
      <c r="T383" s="1520">
        <v>2.5999999999999999E-3</v>
      </c>
      <c r="U383" s="1520">
        <v>8.2000000000000007E-3</v>
      </c>
      <c r="V383" s="1520">
        <v>6.3E-3</v>
      </c>
      <c r="W383" s="1520">
        <v>2.7000000000000001E-3</v>
      </c>
      <c r="X383" s="1520">
        <v>8.3000000000000001E-3</v>
      </c>
      <c r="Y383" s="1520">
        <v>6.3E-3</v>
      </c>
      <c r="Z383" s="1520">
        <v>2.7000000000000001E-3</v>
      </c>
      <c r="AA383" s="1520">
        <v>8.3000000000000001E-3</v>
      </c>
      <c r="AB383" s="1520">
        <v>6.3E-3</v>
      </c>
      <c r="AC383" s="1520">
        <v>2.7000000000000001E-3</v>
      </c>
      <c r="AD383" s="1520">
        <v>8.3000000000000001E-3</v>
      </c>
      <c r="AE383" s="1520">
        <v>6.3E-3</v>
      </c>
      <c r="AF383" s="1520">
        <v>2.7000000000000001E-3</v>
      </c>
      <c r="AG383" s="1520">
        <v>8.6999999999999994E-3</v>
      </c>
      <c r="AH383" s="1520">
        <v>6.6E-3</v>
      </c>
      <c r="AI383" s="1520">
        <v>2.8E-3</v>
      </c>
      <c r="AJ383" s="1520">
        <v>8.8000000000000005E-3</v>
      </c>
      <c r="AK383" s="1520">
        <v>6.7000000000000002E-3</v>
      </c>
      <c r="AL383" s="1520">
        <v>2.8999999999999998E-3</v>
      </c>
      <c r="AM383" s="1520">
        <v>8.8000000000000005E-3</v>
      </c>
      <c r="AN383" s="1520">
        <v>6.7000000000000002E-3</v>
      </c>
      <c r="AO383" s="1520">
        <v>2.8999999999999998E-3</v>
      </c>
      <c r="AP383" s="1520">
        <v>8.8000000000000005E-3</v>
      </c>
      <c r="AQ383" s="1520">
        <v>6.7000000000000002E-3</v>
      </c>
      <c r="AR383" s="1520">
        <v>2.8999999999999998E-3</v>
      </c>
      <c r="AS383" s="1520">
        <v>8.8000000000000005E-3</v>
      </c>
      <c r="AT383" s="1520">
        <v>6.7000000000000002E-3</v>
      </c>
      <c r="AU383" s="1520">
        <v>2.8999999999999998E-3</v>
      </c>
      <c r="AV383" s="1520">
        <v>8.3000000000000001E-3</v>
      </c>
      <c r="AW383" s="1520">
        <v>6.3E-3</v>
      </c>
      <c r="AX383" s="1520">
        <v>2.7000000000000001E-3</v>
      </c>
      <c r="AY383" s="1520">
        <v>8.3000000000000001E-3</v>
      </c>
      <c r="AZ383" s="1520">
        <v>6.3E-3</v>
      </c>
      <c r="BA383" s="1520">
        <v>2.7000000000000001E-3</v>
      </c>
      <c r="BB383" s="1522">
        <v>8.3000000000000001E-3</v>
      </c>
      <c r="BC383" s="1522">
        <v>6.3E-3</v>
      </c>
      <c r="BD383" s="1522">
        <v>2.7000000000000001E-3</v>
      </c>
      <c r="BE383" s="1164"/>
      <c r="BF383" s="1164"/>
      <c r="BG383" s="1164"/>
    </row>
    <row r="384" spans="3:59" x14ac:dyDescent="0.25">
      <c r="C384" s="1165" t="s">
        <v>1345</v>
      </c>
      <c r="D384" s="1165" t="s">
        <v>1322</v>
      </c>
      <c r="E384" s="1167" t="str">
        <f t="shared" si="6"/>
        <v>VacunoMURCIA</v>
      </c>
      <c r="F384" s="1520">
        <v>8.6999999999999994E-3</v>
      </c>
      <c r="G384" s="1521">
        <v>6.6E-3</v>
      </c>
      <c r="H384" s="1520">
        <v>2.8E-3</v>
      </c>
      <c r="I384" s="1520">
        <v>9.1000000000000004E-3</v>
      </c>
      <c r="J384" s="1520">
        <v>6.8999999999999999E-3</v>
      </c>
      <c r="K384" s="1520">
        <v>2.8999999999999998E-3</v>
      </c>
      <c r="L384" s="1522">
        <v>8.9999999999999993E-3</v>
      </c>
      <c r="M384" s="1520">
        <v>6.8999999999999999E-3</v>
      </c>
      <c r="N384" s="1520">
        <v>2.8999999999999998E-3</v>
      </c>
      <c r="O384" s="1520">
        <v>8.9999999999999993E-3</v>
      </c>
      <c r="P384" s="1520">
        <v>6.7999999999999996E-3</v>
      </c>
      <c r="Q384" s="1520">
        <v>2.8999999999999998E-3</v>
      </c>
      <c r="R384" s="1520">
        <v>8.8000000000000005E-3</v>
      </c>
      <c r="S384" s="1520">
        <v>6.7000000000000002E-3</v>
      </c>
      <c r="T384" s="1520">
        <v>2.8999999999999998E-3</v>
      </c>
      <c r="U384" s="1520">
        <v>8.8000000000000005E-3</v>
      </c>
      <c r="V384" s="1520">
        <v>6.7000000000000002E-3</v>
      </c>
      <c r="W384" s="1520">
        <v>2.8999999999999998E-3</v>
      </c>
      <c r="X384" s="1520">
        <v>9.2999999999999992E-3</v>
      </c>
      <c r="Y384" s="1520">
        <v>7.0000000000000001E-3</v>
      </c>
      <c r="Z384" s="1520">
        <v>3.0000000000000001E-3</v>
      </c>
      <c r="AA384" s="1520">
        <v>9.2999999999999992E-3</v>
      </c>
      <c r="AB384" s="1520">
        <v>7.0000000000000001E-3</v>
      </c>
      <c r="AC384" s="1520">
        <v>3.0000000000000001E-3</v>
      </c>
      <c r="AD384" s="1520">
        <v>9.2999999999999992E-3</v>
      </c>
      <c r="AE384" s="1520">
        <v>7.1000000000000004E-3</v>
      </c>
      <c r="AF384" s="1520">
        <v>3.0000000000000001E-3</v>
      </c>
      <c r="AG384" s="1520">
        <v>9.4999999999999998E-3</v>
      </c>
      <c r="AH384" s="1520">
        <v>7.1999999999999998E-3</v>
      </c>
      <c r="AI384" s="1520">
        <v>3.0999999999999999E-3</v>
      </c>
      <c r="AJ384" s="1520">
        <v>9.4999999999999998E-3</v>
      </c>
      <c r="AK384" s="1520">
        <v>7.3000000000000001E-3</v>
      </c>
      <c r="AL384" s="1520">
        <v>3.0999999999999999E-3</v>
      </c>
      <c r="AM384" s="1520">
        <v>9.4999999999999998E-3</v>
      </c>
      <c r="AN384" s="1520">
        <v>7.1999999999999998E-3</v>
      </c>
      <c r="AO384" s="1520">
        <v>3.0999999999999999E-3</v>
      </c>
      <c r="AP384" s="1520">
        <v>9.4999999999999998E-3</v>
      </c>
      <c r="AQ384" s="1520">
        <v>7.3000000000000001E-3</v>
      </c>
      <c r="AR384" s="1520">
        <v>3.0999999999999999E-3</v>
      </c>
      <c r="AS384" s="1520">
        <v>9.4999999999999998E-3</v>
      </c>
      <c r="AT384" s="1520">
        <v>7.1999999999999998E-3</v>
      </c>
      <c r="AU384" s="1520">
        <v>3.0999999999999999E-3</v>
      </c>
      <c r="AV384" s="1520">
        <v>8.3000000000000001E-3</v>
      </c>
      <c r="AW384" s="1520">
        <v>6.3E-3</v>
      </c>
      <c r="AX384" s="1520">
        <v>2.7000000000000001E-3</v>
      </c>
      <c r="AY384" s="1520">
        <v>8.3000000000000001E-3</v>
      </c>
      <c r="AZ384" s="1520">
        <v>6.3E-3</v>
      </c>
      <c r="BA384" s="1520">
        <v>2.7000000000000001E-3</v>
      </c>
      <c r="BB384" s="1522">
        <v>8.3999999999999995E-3</v>
      </c>
      <c r="BC384" s="1522">
        <v>6.4000000000000003E-3</v>
      </c>
      <c r="BD384" s="1522">
        <v>2.7000000000000001E-3</v>
      </c>
      <c r="BE384" s="1164"/>
      <c r="BF384" s="1164"/>
      <c r="BG384" s="1164"/>
    </row>
    <row r="385" spans="3:59" x14ac:dyDescent="0.25">
      <c r="C385" s="1165" t="s">
        <v>1345</v>
      </c>
      <c r="D385" s="1165" t="s">
        <v>1323</v>
      </c>
      <c r="E385" s="1167" t="str">
        <f t="shared" si="6"/>
        <v>VacunoNAVARRA</v>
      </c>
      <c r="F385" s="1520">
        <v>7.7999999999999996E-3</v>
      </c>
      <c r="G385" s="1521">
        <v>5.8999999999999999E-3</v>
      </c>
      <c r="H385" s="1520">
        <v>2.5000000000000001E-3</v>
      </c>
      <c r="I385" s="1520">
        <v>7.7000000000000002E-3</v>
      </c>
      <c r="J385" s="1520">
        <v>5.8999999999999999E-3</v>
      </c>
      <c r="K385" s="1520">
        <v>2.5000000000000001E-3</v>
      </c>
      <c r="L385" s="1522">
        <v>7.7999999999999996E-3</v>
      </c>
      <c r="M385" s="1520">
        <v>5.8999999999999999E-3</v>
      </c>
      <c r="N385" s="1520">
        <v>2.5000000000000001E-3</v>
      </c>
      <c r="O385" s="1520">
        <v>7.7000000000000002E-3</v>
      </c>
      <c r="P385" s="1520">
        <v>5.8999999999999999E-3</v>
      </c>
      <c r="Q385" s="1520">
        <v>2.5000000000000001E-3</v>
      </c>
      <c r="R385" s="1520">
        <v>8.0000000000000002E-3</v>
      </c>
      <c r="S385" s="1520">
        <v>6.1000000000000004E-3</v>
      </c>
      <c r="T385" s="1520">
        <v>2.5999999999999999E-3</v>
      </c>
      <c r="U385" s="1520">
        <v>8.0999999999999996E-3</v>
      </c>
      <c r="V385" s="1520">
        <v>6.1000000000000004E-3</v>
      </c>
      <c r="W385" s="1520">
        <v>2.5999999999999999E-3</v>
      </c>
      <c r="X385" s="1520">
        <v>8.0999999999999996E-3</v>
      </c>
      <c r="Y385" s="1520">
        <v>6.1999999999999998E-3</v>
      </c>
      <c r="Z385" s="1520">
        <v>2.5999999999999999E-3</v>
      </c>
      <c r="AA385" s="1520">
        <v>8.0999999999999996E-3</v>
      </c>
      <c r="AB385" s="1520">
        <v>6.1999999999999998E-3</v>
      </c>
      <c r="AC385" s="1520">
        <v>2.5999999999999999E-3</v>
      </c>
      <c r="AD385" s="1520">
        <v>8.0999999999999996E-3</v>
      </c>
      <c r="AE385" s="1520">
        <v>6.1999999999999998E-3</v>
      </c>
      <c r="AF385" s="1520">
        <v>2.5999999999999999E-3</v>
      </c>
      <c r="AG385" s="1520">
        <v>7.7999999999999996E-3</v>
      </c>
      <c r="AH385" s="1520">
        <v>5.8999999999999999E-3</v>
      </c>
      <c r="AI385" s="1520">
        <v>2.5000000000000001E-3</v>
      </c>
      <c r="AJ385" s="1520">
        <v>7.7999999999999996E-3</v>
      </c>
      <c r="AK385" s="1520">
        <v>5.8999999999999999E-3</v>
      </c>
      <c r="AL385" s="1520">
        <v>2.5000000000000001E-3</v>
      </c>
      <c r="AM385" s="1520">
        <v>7.9000000000000008E-3</v>
      </c>
      <c r="AN385" s="1520">
        <v>6.0000000000000001E-3</v>
      </c>
      <c r="AO385" s="1520">
        <v>2.5999999999999999E-3</v>
      </c>
      <c r="AP385" s="1520">
        <v>7.9000000000000008E-3</v>
      </c>
      <c r="AQ385" s="1520">
        <v>6.0000000000000001E-3</v>
      </c>
      <c r="AR385" s="1520">
        <v>2.5999999999999999E-3</v>
      </c>
      <c r="AS385" s="1520">
        <v>7.9000000000000008E-3</v>
      </c>
      <c r="AT385" s="1520">
        <v>6.0000000000000001E-3</v>
      </c>
      <c r="AU385" s="1520">
        <v>2.5999999999999999E-3</v>
      </c>
      <c r="AV385" s="1520">
        <v>7.6E-3</v>
      </c>
      <c r="AW385" s="1520">
        <v>5.7999999999999996E-3</v>
      </c>
      <c r="AX385" s="1520">
        <v>2.5000000000000001E-3</v>
      </c>
      <c r="AY385" s="1520">
        <v>7.6E-3</v>
      </c>
      <c r="AZ385" s="1520">
        <v>5.7999999999999996E-3</v>
      </c>
      <c r="BA385" s="1520">
        <v>2.5000000000000001E-3</v>
      </c>
      <c r="BB385" s="1522">
        <v>7.6E-3</v>
      </c>
      <c r="BC385" s="1522">
        <v>5.7999999999999996E-3</v>
      </c>
      <c r="BD385" s="1522">
        <v>2.5000000000000001E-3</v>
      </c>
      <c r="BE385" s="1164"/>
      <c r="BF385" s="1164"/>
      <c r="BG385" s="1164"/>
    </row>
    <row r="386" spans="3:59" x14ac:dyDescent="0.25">
      <c r="C386" s="1165" t="s">
        <v>1345</v>
      </c>
      <c r="D386" s="1165" t="s">
        <v>1324</v>
      </c>
      <c r="E386" s="1167" t="str">
        <f t="shared" si="6"/>
        <v>VacunoOURENSE</v>
      </c>
      <c r="F386" s="1520">
        <v>9.7000000000000003E-3</v>
      </c>
      <c r="G386" s="1521">
        <v>7.4000000000000003E-3</v>
      </c>
      <c r="H386" s="1520">
        <v>3.2000000000000002E-3</v>
      </c>
      <c r="I386" s="1520">
        <v>0.01</v>
      </c>
      <c r="J386" s="1520">
        <v>7.6E-3</v>
      </c>
      <c r="K386" s="1520">
        <v>3.2000000000000002E-3</v>
      </c>
      <c r="L386" s="1522">
        <v>9.7999999999999997E-3</v>
      </c>
      <c r="M386" s="1520">
        <v>7.4999999999999997E-3</v>
      </c>
      <c r="N386" s="1520">
        <v>3.2000000000000002E-3</v>
      </c>
      <c r="O386" s="1520">
        <v>9.7999999999999997E-3</v>
      </c>
      <c r="P386" s="1520">
        <v>7.4000000000000003E-3</v>
      </c>
      <c r="Q386" s="1520">
        <v>3.2000000000000002E-3</v>
      </c>
      <c r="R386" s="1520">
        <v>9.4999999999999998E-3</v>
      </c>
      <c r="S386" s="1520">
        <v>7.1999999999999998E-3</v>
      </c>
      <c r="T386" s="1520">
        <v>3.0999999999999999E-3</v>
      </c>
      <c r="U386" s="1520">
        <v>9.4999999999999998E-3</v>
      </c>
      <c r="V386" s="1520">
        <v>7.1999999999999998E-3</v>
      </c>
      <c r="W386" s="1520">
        <v>3.0999999999999999E-3</v>
      </c>
      <c r="X386" s="1520">
        <v>9.5999999999999992E-3</v>
      </c>
      <c r="Y386" s="1520">
        <v>7.3000000000000001E-3</v>
      </c>
      <c r="Z386" s="1520">
        <v>3.0999999999999999E-3</v>
      </c>
      <c r="AA386" s="1520">
        <v>9.5999999999999992E-3</v>
      </c>
      <c r="AB386" s="1520">
        <v>7.3000000000000001E-3</v>
      </c>
      <c r="AC386" s="1520">
        <v>3.0999999999999999E-3</v>
      </c>
      <c r="AD386" s="1520">
        <v>9.5999999999999992E-3</v>
      </c>
      <c r="AE386" s="1520">
        <v>7.3000000000000001E-3</v>
      </c>
      <c r="AF386" s="1520">
        <v>3.0999999999999999E-3</v>
      </c>
      <c r="AG386" s="1520">
        <v>9.7999999999999997E-3</v>
      </c>
      <c r="AH386" s="1520">
        <v>7.4999999999999997E-3</v>
      </c>
      <c r="AI386" s="1520">
        <v>3.2000000000000002E-3</v>
      </c>
      <c r="AJ386" s="1520">
        <v>9.9000000000000008E-3</v>
      </c>
      <c r="AK386" s="1520">
        <v>7.4999999999999997E-3</v>
      </c>
      <c r="AL386" s="1520">
        <v>3.2000000000000002E-3</v>
      </c>
      <c r="AM386" s="1520">
        <v>9.9000000000000008E-3</v>
      </c>
      <c r="AN386" s="1520">
        <v>7.4999999999999997E-3</v>
      </c>
      <c r="AO386" s="1520">
        <v>3.2000000000000002E-3</v>
      </c>
      <c r="AP386" s="1520">
        <v>0.01</v>
      </c>
      <c r="AQ386" s="1520">
        <v>7.6E-3</v>
      </c>
      <c r="AR386" s="1520">
        <v>3.2000000000000002E-3</v>
      </c>
      <c r="AS386" s="1520">
        <v>0.01</v>
      </c>
      <c r="AT386" s="1520">
        <v>7.6E-3</v>
      </c>
      <c r="AU386" s="1520">
        <v>3.3E-3</v>
      </c>
      <c r="AV386" s="1520">
        <v>8.6999999999999994E-3</v>
      </c>
      <c r="AW386" s="1520">
        <v>6.6E-3</v>
      </c>
      <c r="AX386" s="1520">
        <v>2.8E-3</v>
      </c>
      <c r="AY386" s="1520">
        <v>8.6999999999999994E-3</v>
      </c>
      <c r="AZ386" s="1520">
        <v>6.6E-3</v>
      </c>
      <c r="BA386" s="1520">
        <v>2.8E-3</v>
      </c>
      <c r="BB386" s="1522">
        <v>8.6999999999999994E-3</v>
      </c>
      <c r="BC386" s="1522">
        <v>6.6E-3</v>
      </c>
      <c r="BD386" s="1522">
        <v>2.8E-3</v>
      </c>
      <c r="BE386" s="1164"/>
      <c r="BF386" s="1164"/>
      <c r="BG386" s="1164"/>
    </row>
    <row r="387" spans="3:59" x14ac:dyDescent="0.25">
      <c r="C387" s="1165" t="s">
        <v>1345</v>
      </c>
      <c r="D387" s="1165" t="s">
        <v>1325</v>
      </c>
      <c r="E387" s="1167" t="str">
        <f t="shared" si="6"/>
        <v>VacunoPALENCIA</v>
      </c>
      <c r="F387" s="1520">
        <v>8.0999999999999996E-3</v>
      </c>
      <c r="G387" s="1521">
        <v>6.1999999999999998E-3</v>
      </c>
      <c r="H387" s="1520">
        <v>2.5999999999999999E-3</v>
      </c>
      <c r="I387" s="1520">
        <v>8.2000000000000007E-3</v>
      </c>
      <c r="J387" s="1520">
        <v>6.1999999999999998E-3</v>
      </c>
      <c r="K387" s="1520">
        <v>2.7000000000000001E-3</v>
      </c>
      <c r="L387" s="1522">
        <v>8.0000000000000002E-3</v>
      </c>
      <c r="M387" s="1520">
        <v>6.1000000000000004E-3</v>
      </c>
      <c r="N387" s="1520">
        <v>2.5999999999999999E-3</v>
      </c>
      <c r="O387" s="1520">
        <v>8.0000000000000002E-3</v>
      </c>
      <c r="P387" s="1520">
        <v>6.1000000000000004E-3</v>
      </c>
      <c r="Q387" s="1520">
        <v>2.5999999999999999E-3</v>
      </c>
      <c r="R387" s="1520">
        <v>7.6E-3</v>
      </c>
      <c r="S387" s="1520">
        <v>5.7999999999999996E-3</v>
      </c>
      <c r="T387" s="1520">
        <v>2.5000000000000001E-3</v>
      </c>
      <c r="U387" s="1520">
        <v>7.7000000000000002E-3</v>
      </c>
      <c r="V387" s="1520">
        <v>5.7999999999999996E-3</v>
      </c>
      <c r="W387" s="1520">
        <v>2.5000000000000001E-3</v>
      </c>
      <c r="X387" s="1520">
        <v>7.7000000000000002E-3</v>
      </c>
      <c r="Y387" s="1520">
        <v>5.8999999999999999E-3</v>
      </c>
      <c r="Z387" s="1520">
        <v>2.5000000000000001E-3</v>
      </c>
      <c r="AA387" s="1520">
        <v>7.7000000000000002E-3</v>
      </c>
      <c r="AB387" s="1520">
        <v>5.8999999999999999E-3</v>
      </c>
      <c r="AC387" s="1520">
        <v>2.5000000000000001E-3</v>
      </c>
      <c r="AD387" s="1520">
        <v>7.7000000000000002E-3</v>
      </c>
      <c r="AE387" s="1520">
        <v>5.7999999999999996E-3</v>
      </c>
      <c r="AF387" s="1520">
        <v>2.5000000000000001E-3</v>
      </c>
      <c r="AG387" s="1520">
        <v>8.3000000000000001E-3</v>
      </c>
      <c r="AH387" s="1520">
        <v>6.3E-3</v>
      </c>
      <c r="AI387" s="1520">
        <v>2.7000000000000001E-3</v>
      </c>
      <c r="AJ387" s="1520">
        <v>8.3000000000000001E-3</v>
      </c>
      <c r="AK387" s="1520">
        <v>6.3E-3</v>
      </c>
      <c r="AL387" s="1520">
        <v>2.7000000000000001E-3</v>
      </c>
      <c r="AM387" s="1520">
        <v>8.3000000000000001E-3</v>
      </c>
      <c r="AN387" s="1520">
        <v>6.3E-3</v>
      </c>
      <c r="AO387" s="1520">
        <v>2.7000000000000001E-3</v>
      </c>
      <c r="AP387" s="1520">
        <v>8.3000000000000001E-3</v>
      </c>
      <c r="AQ387" s="1520">
        <v>6.3E-3</v>
      </c>
      <c r="AR387" s="1520">
        <v>2.7000000000000001E-3</v>
      </c>
      <c r="AS387" s="1520">
        <v>8.3000000000000001E-3</v>
      </c>
      <c r="AT387" s="1520">
        <v>6.3E-3</v>
      </c>
      <c r="AU387" s="1520">
        <v>2.7000000000000001E-3</v>
      </c>
      <c r="AV387" s="1520">
        <v>8.0999999999999996E-3</v>
      </c>
      <c r="AW387" s="1520">
        <v>6.1999999999999998E-3</v>
      </c>
      <c r="AX387" s="1520">
        <v>2.5999999999999999E-3</v>
      </c>
      <c r="AY387" s="1520">
        <v>8.0999999999999996E-3</v>
      </c>
      <c r="AZ387" s="1520">
        <v>6.1999999999999998E-3</v>
      </c>
      <c r="BA387" s="1520">
        <v>2.5999999999999999E-3</v>
      </c>
      <c r="BB387" s="1522">
        <v>8.0999999999999996E-3</v>
      </c>
      <c r="BC387" s="1522">
        <v>6.1999999999999998E-3</v>
      </c>
      <c r="BD387" s="1522">
        <v>2.5999999999999999E-3</v>
      </c>
      <c r="BE387" s="1164"/>
      <c r="BF387" s="1164"/>
      <c r="BG387" s="1164"/>
    </row>
    <row r="388" spans="3:59" x14ac:dyDescent="0.25">
      <c r="C388" s="1165" t="s">
        <v>1345</v>
      </c>
      <c r="D388" s="1165" t="s">
        <v>1326</v>
      </c>
      <c r="E388" s="1167" t="str">
        <f t="shared" si="6"/>
        <v>VacunoPALMAS, LAS</v>
      </c>
      <c r="F388" s="1520">
        <v>8.8000000000000005E-3</v>
      </c>
      <c r="G388" s="1521">
        <v>6.7000000000000002E-3</v>
      </c>
      <c r="H388" s="1520">
        <v>2.8999999999999998E-3</v>
      </c>
      <c r="I388" s="1520">
        <v>8.6999999999999994E-3</v>
      </c>
      <c r="J388" s="1520">
        <v>6.6E-3</v>
      </c>
      <c r="K388" s="1520">
        <v>2.8E-3</v>
      </c>
      <c r="L388" s="1522">
        <v>8.6999999999999994E-3</v>
      </c>
      <c r="M388" s="1520">
        <v>6.6E-3</v>
      </c>
      <c r="N388" s="1520">
        <v>2.8E-3</v>
      </c>
      <c r="O388" s="1520">
        <v>8.5000000000000006E-3</v>
      </c>
      <c r="P388" s="1520">
        <v>6.4000000000000003E-3</v>
      </c>
      <c r="Q388" s="1520">
        <v>2.7000000000000001E-3</v>
      </c>
      <c r="R388" s="1520">
        <v>8.0999999999999996E-3</v>
      </c>
      <c r="S388" s="1520">
        <v>6.1999999999999998E-3</v>
      </c>
      <c r="T388" s="1520">
        <v>2.5999999999999999E-3</v>
      </c>
      <c r="U388" s="1520">
        <v>8.2000000000000007E-3</v>
      </c>
      <c r="V388" s="1520">
        <v>6.1999999999999998E-3</v>
      </c>
      <c r="W388" s="1520">
        <v>2.7000000000000001E-3</v>
      </c>
      <c r="X388" s="1520">
        <v>8.2000000000000007E-3</v>
      </c>
      <c r="Y388" s="1520">
        <v>6.1999999999999998E-3</v>
      </c>
      <c r="Z388" s="1520">
        <v>2.7000000000000001E-3</v>
      </c>
      <c r="AA388" s="1520">
        <v>8.2000000000000007E-3</v>
      </c>
      <c r="AB388" s="1520">
        <v>6.3E-3</v>
      </c>
      <c r="AC388" s="1520">
        <v>2.7000000000000001E-3</v>
      </c>
      <c r="AD388" s="1520">
        <v>8.2000000000000007E-3</v>
      </c>
      <c r="AE388" s="1520">
        <v>6.3E-3</v>
      </c>
      <c r="AF388" s="1520">
        <v>2.7000000000000001E-3</v>
      </c>
      <c r="AG388" s="1520">
        <v>8.8999999999999999E-3</v>
      </c>
      <c r="AH388" s="1520">
        <v>6.7999999999999996E-3</v>
      </c>
      <c r="AI388" s="1520">
        <v>2.8999999999999998E-3</v>
      </c>
      <c r="AJ388" s="1520">
        <v>8.9999999999999993E-3</v>
      </c>
      <c r="AK388" s="1520">
        <v>6.7999999999999996E-3</v>
      </c>
      <c r="AL388" s="1520">
        <v>2.8999999999999998E-3</v>
      </c>
      <c r="AM388" s="1520">
        <v>8.8999999999999999E-3</v>
      </c>
      <c r="AN388" s="1520">
        <v>6.7999999999999996E-3</v>
      </c>
      <c r="AO388" s="1520">
        <v>2.8999999999999998E-3</v>
      </c>
      <c r="AP388" s="1520">
        <v>8.9999999999999993E-3</v>
      </c>
      <c r="AQ388" s="1520">
        <v>6.7999999999999996E-3</v>
      </c>
      <c r="AR388" s="1520">
        <v>2.8999999999999998E-3</v>
      </c>
      <c r="AS388" s="1520">
        <v>8.9999999999999993E-3</v>
      </c>
      <c r="AT388" s="1520">
        <v>6.7999999999999996E-3</v>
      </c>
      <c r="AU388" s="1520">
        <v>2.8999999999999998E-3</v>
      </c>
      <c r="AV388" s="1520">
        <v>8.3999999999999995E-3</v>
      </c>
      <c r="AW388" s="1520">
        <v>6.4000000000000003E-3</v>
      </c>
      <c r="AX388" s="1520">
        <v>2.7000000000000001E-3</v>
      </c>
      <c r="AY388" s="1520">
        <v>8.3999999999999995E-3</v>
      </c>
      <c r="AZ388" s="1520">
        <v>6.4000000000000003E-3</v>
      </c>
      <c r="BA388" s="1520">
        <v>2.7000000000000001E-3</v>
      </c>
      <c r="BB388" s="1522">
        <v>8.3999999999999995E-3</v>
      </c>
      <c r="BC388" s="1522">
        <v>6.4000000000000003E-3</v>
      </c>
      <c r="BD388" s="1522">
        <v>2.7000000000000001E-3</v>
      </c>
      <c r="BE388" s="1164"/>
      <c r="BF388" s="1164"/>
      <c r="BG388" s="1164"/>
    </row>
    <row r="389" spans="3:59" x14ac:dyDescent="0.25">
      <c r="C389" s="1165" t="s">
        <v>1345</v>
      </c>
      <c r="D389" s="1165" t="s">
        <v>1327</v>
      </c>
      <c r="E389" s="1167" t="str">
        <f t="shared" si="6"/>
        <v>VacunoPONTEVEDRA</v>
      </c>
      <c r="F389" s="1520">
        <v>8.3999999999999995E-3</v>
      </c>
      <c r="G389" s="1521">
        <v>6.4000000000000003E-3</v>
      </c>
      <c r="H389" s="1520">
        <v>2.7000000000000001E-3</v>
      </c>
      <c r="I389" s="1520">
        <v>8.3999999999999995E-3</v>
      </c>
      <c r="J389" s="1520">
        <v>6.4000000000000003E-3</v>
      </c>
      <c r="K389" s="1520">
        <v>2.7000000000000001E-3</v>
      </c>
      <c r="L389" s="1522">
        <v>8.3999999999999995E-3</v>
      </c>
      <c r="M389" s="1520">
        <v>6.4000000000000003E-3</v>
      </c>
      <c r="N389" s="1520">
        <v>2.7000000000000001E-3</v>
      </c>
      <c r="O389" s="1520">
        <v>8.3999999999999995E-3</v>
      </c>
      <c r="P389" s="1520">
        <v>6.4000000000000003E-3</v>
      </c>
      <c r="Q389" s="1520">
        <v>2.7000000000000001E-3</v>
      </c>
      <c r="R389" s="1520">
        <v>8.6999999999999994E-3</v>
      </c>
      <c r="S389" s="1520">
        <v>6.6E-3</v>
      </c>
      <c r="T389" s="1520">
        <v>2.8E-3</v>
      </c>
      <c r="U389" s="1520">
        <v>8.5000000000000006E-3</v>
      </c>
      <c r="V389" s="1520">
        <v>6.4999999999999997E-3</v>
      </c>
      <c r="W389" s="1520">
        <v>2.8E-3</v>
      </c>
      <c r="X389" s="1520">
        <v>8.6E-3</v>
      </c>
      <c r="Y389" s="1520">
        <v>6.4999999999999997E-3</v>
      </c>
      <c r="Z389" s="1520">
        <v>2.8E-3</v>
      </c>
      <c r="AA389" s="1520">
        <v>8.6E-3</v>
      </c>
      <c r="AB389" s="1520">
        <v>6.4999999999999997E-3</v>
      </c>
      <c r="AC389" s="1520">
        <v>2.8E-3</v>
      </c>
      <c r="AD389" s="1520">
        <v>8.6E-3</v>
      </c>
      <c r="AE389" s="1520">
        <v>6.4999999999999997E-3</v>
      </c>
      <c r="AF389" s="1520">
        <v>2.8E-3</v>
      </c>
      <c r="AG389" s="1520">
        <v>8.3999999999999995E-3</v>
      </c>
      <c r="AH389" s="1520">
        <v>6.4000000000000003E-3</v>
      </c>
      <c r="AI389" s="1520">
        <v>2.7000000000000001E-3</v>
      </c>
      <c r="AJ389" s="1520">
        <v>8.3999999999999995E-3</v>
      </c>
      <c r="AK389" s="1520">
        <v>6.4000000000000003E-3</v>
      </c>
      <c r="AL389" s="1520">
        <v>2.7000000000000001E-3</v>
      </c>
      <c r="AM389" s="1520">
        <v>8.3999999999999995E-3</v>
      </c>
      <c r="AN389" s="1520">
        <v>6.4000000000000003E-3</v>
      </c>
      <c r="AO389" s="1520">
        <v>2.7000000000000001E-3</v>
      </c>
      <c r="AP389" s="1520">
        <v>8.3999999999999995E-3</v>
      </c>
      <c r="AQ389" s="1520">
        <v>6.4000000000000003E-3</v>
      </c>
      <c r="AR389" s="1520">
        <v>2.7000000000000001E-3</v>
      </c>
      <c r="AS389" s="1520">
        <v>8.3999999999999995E-3</v>
      </c>
      <c r="AT389" s="1520">
        <v>6.4000000000000003E-3</v>
      </c>
      <c r="AU389" s="1520">
        <v>2.7000000000000001E-3</v>
      </c>
      <c r="AV389" s="1520">
        <v>8.0999999999999996E-3</v>
      </c>
      <c r="AW389" s="1520">
        <v>6.1999999999999998E-3</v>
      </c>
      <c r="AX389" s="1520">
        <v>2.5999999999999999E-3</v>
      </c>
      <c r="AY389" s="1520">
        <v>8.0999999999999996E-3</v>
      </c>
      <c r="AZ389" s="1520">
        <v>6.1000000000000004E-3</v>
      </c>
      <c r="BA389" s="1520">
        <v>2.5999999999999999E-3</v>
      </c>
      <c r="BB389" s="1522">
        <v>8.0999999999999996E-3</v>
      </c>
      <c r="BC389" s="1522">
        <v>6.1000000000000004E-3</v>
      </c>
      <c r="BD389" s="1522">
        <v>2.5999999999999999E-3</v>
      </c>
      <c r="BE389" s="1164"/>
      <c r="BF389" s="1164"/>
      <c r="BG389" s="1164"/>
    </row>
    <row r="390" spans="3:59" x14ac:dyDescent="0.25">
      <c r="C390" s="1165" t="s">
        <v>1345</v>
      </c>
      <c r="D390" s="1165" t="s">
        <v>1328</v>
      </c>
      <c r="E390" s="1167" t="str">
        <f t="shared" si="6"/>
        <v>VacunoRIOJA, LA</v>
      </c>
      <c r="F390" s="1520">
        <v>9.4000000000000004E-3</v>
      </c>
      <c r="G390" s="1521">
        <v>7.1000000000000004E-3</v>
      </c>
      <c r="H390" s="1520">
        <v>3.0000000000000001E-3</v>
      </c>
      <c r="I390" s="1520">
        <v>9.4999999999999998E-3</v>
      </c>
      <c r="J390" s="1520">
        <v>7.1999999999999998E-3</v>
      </c>
      <c r="K390" s="1520">
        <v>3.0999999999999999E-3</v>
      </c>
      <c r="L390" s="1522">
        <v>9.4000000000000004E-3</v>
      </c>
      <c r="M390" s="1520">
        <v>7.1999999999999998E-3</v>
      </c>
      <c r="N390" s="1520">
        <v>3.0999999999999999E-3</v>
      </c>
      <c r="O390" s="1520">
        <v>9.1999999999999998E-3</v>
      </c>
      <c r="P390" s="1520">
        <v>7.0000000000000001E-3</v>
      </c>
      <c r="Q390" s="1520">
        <v>3.0000000000000001E-3</v>
      </c>
      <c r="R390" s="1520">
        <v>8.6E-3</v>
      </c>
      <c r="S390" s="1520">
        <v>6.4999999999999997E-3</v>
      </c>
      <c r="T390" s="1520">
        <v>2.8E-3</v>
      </c>
      <c r="U390" s="1520">
        <v>8.8000000000000005E-3</v>
      </c>
      <c r="V390" s="1520">
        <v>6.7000000000000002E-3</v>
      </c>
      <c r="W390" s="1520">
        <v>2.8999999999999998E-3</v>
      </c>
      <c r="X390" s="1520">
        <v>8.8000000000000005E-3</v>
      </c>
      <c r="Y390" s="1520">
        <v>6.7000000000000002E-3</v>
      </c>
      <c r="Z390" s="1520">
        <v>2.8999999999999998E-3</v>
      </c>
      <c r="AA390" s="1520">
        <v>8.6999999999999994E-3</v>
      </c>
      <c r="AB390" s="1520">
        <v>6.6E-3</v>
      </c>
      <c r="AC390" s="1520">
        <v>2.8E-3</v>
      </c>
      <c r="AD390" s="1520">
        <v>8.8000000000000005E-3</v>
      </c>
      <c r="AE390" s="1520">
        <v>6.7000000000000002E-3</v>
      </c>
      <c r="AF390" s="1520">
        <v>2.8999999999999998E-3</v>
      </c>
      <c r="AG390" s="1520">
        <v>9.1000000000000004E-3</v>
      </c>
      <c r="AH390" s="1520">
        <v>6.8999999999999999E-3</v>
      </c>
      <c r="AI390" s="1520">
        <v>2.8999999999999998E-3</v>
      </c>
      <c r="AJ390" s="1520">
        <v>9.1000000000000004E-3</v>
      </c>
      <c r="AK390" s="1520">
        <v>6.8999999999999999E-3</v>
      </c>
      <c r="AL390" s="1520">
        <v>3.0000000000000001E-3</v>
      </c>
      <c r="AM390" s="1520">
        <v>9.2999999999999992E-3</v>
      </c>
      <c r="AN390" s="1520">
        <v>7.1000000000000004E-3</v>
      </c>
      <c r="AO390" s="1520">
        <v>3.0000000000000001E-3</v>
      </c>
      <c r="AP390" s="1520">
        <v>9.2999999999999992E-3</v>
      </c>
      <c r="AQ390" s="1520">
        <v>7.1000000000000004E-3</v>
      </c>
      <c r="AR390" s="1520">
        <v>3.0000000000000001E-3</v>
      </c>
      <c r="AS390" s="1520">
        <v>9.1000000000000004E-3</v>
      </c>
      <c r="AT390" s="1520">
        <v>6.8999999999999999E-3</v>
      </c>
      <c r="AU390" s="1520">
        <v>3.0000000000000001E-3</v>
      </c>
      <c r="AV390" s="1520">
        <v>8.3000000000000001E-3</v>
      </c>
      <c r="AW390" s="1520">
        <v>6.3E-3</v>
      </c>
      <c r="AX390" s="1520">
        <v>2.7000000000000001E-3</v>
      </c>
      <c r="AY390" s="1520">
        <v>8.3999999999999995E-3</v>
      </c>
      <c r="AZ390" s="1520">
        <v>6.3E-3</v>
      </c>
      <c r="BA390" s="1520">
        <v>2.7000000000000001E-3</v>
      </c>
      <c r="BB390" s="1522">
        <v>8.3999999999999995E-3</v>
      </c>
      <c r="BC390" s="1522">
        <v>6.4000000000000003E-3</v>
      </c>
      <c r="BD390" s="1522">
        <v>2.7000000000000001E-3</v>
      </c>
      <c r="BE390" s="1164"/>
      <c r="BF390" s="1164"/>
      <c r="BG390" s="1164"/>
    </row>
    <row r="391" spans="3:59" x14ac:dyDescent="0.25">
      <c r="C391" s="1165" t="s">
        <v>1345</v>
      </c>
      <c r="D391" s="1165" t="s">
        <v>1329</v>
      </c>
      <c r="E391" s="1167" t="str">
        <f t="shared" si="6"/>
        <v>VacunoSALAMANCA</v>
      </c>
      <c r="F391" s="1520">
        <v>1.03E-2</v>
      </c>
      <c r="G391" s="1521">
        <v>7.7999999999999996E-3</v>
      </c>
      <c r="H391" s="1520">
        <v>3.3E-3</v>
      </c>
      <c r="I391" s="1520">
        <v>1.04E-2</v>
      </c>
      <c r="J391" s="1520">
        <v>7.9000000000000008E-3</v>
      </c>
      <c r="K391" s="1520">
        <v>3.3999999999999998E-3</v>
      </c>
      <c r="L391" s="1522">
        <v>1.04E-2</v>
      </c>
      <c r="M391" s="1520">
        <v>7.9000000000000008E-3</v>
      </c>
      <c r="N391" s="1520">
        <v>3.3999999999999998E-3</v>
      </c>
      <c r="O391" s="1520">
        <v>9.9000000000000008E-3</v>
      </c>
      <c r="P391" s="1520">
        <v>7.4999999999999997E-3</v>
      </c>
      <c r="Q391" s="1520">
        <v>3.2000000000000002E-3</v>
      </c>
      <c r="R391" s="1520">
        <v>9.5999999999999992E-3</v>
      </c>
      <c r="S391" s="1520">
        <v>7.3000000000000001E-3</v>
      </c>
      <c r="T391" s="1520">
        <v>3.0999999999999999E-3</v>
      </c>
      <c r="U391" s="1520">
        <v>9.4000000000000004E-3</v>
      </c>
      <c r="V391" s="1520">
        <v>7.1000000000000004E-3</v>
      </c>
      <c r="W391" s="1520">
        <v>3.0000000000000001E-3</v>
      </c>
      <c r="X391" s="1520">
        <v>9.4000000000000004E-3</v>
      </c>
      <c r="Y391" s="1520">
        <v>7.1000000000000004E-3</v>
      </c>
      <c r="Z391" s="1520">
        <v>3.0000000000000001E-3</v>
      </c>
      <c r="AA391" s="1520">
        <v>9.4000000000000004E-3</v>
      </c>
      <c r="AB391" s="1520">
        <v>7.1000000000000004E-3</v>
      </c>
      <c r="AC391" s="1520">
        <v>3.0000000000000001E-3</v>
      </c>
      <c r="AD391" s="1520">
        <v>9.4000000000000004E-3</v>
      </c>
      <c r="AE391" s="1520">
        <v>7.1999999999999998E-3</v>
      </c>
      <c r="AF391" s="1520">
        <v>3.0999999999999999E-3</v>
      </c>
      <c r="AG391" s="1520">
        <v>9.7999999999999997E-3</v>
      </c>
      <c r="AH391" s="1520">
        <v>7.4999999999999997E-3</v>
      </c>
      <c r="AI391" s="1520">
        <v>3.2000000000000002E-3</v>
      </c>
      <c r="AJ391" s="1520">
        <v>9.9000000000000008E-3</v>
      </c>
      <c r="AK391" s="1520">
        <v>7.4999999999999997E-3</v>
      </c>
      <c r="AL391" s="1520">
        <v>3.2000000000000002E-3</v>
      </c>
      <c r="AM391" s="1520">
        <v>9.9000000000000008E-3</v>
      </c>
      <c r="AN391" s="1520">
        <v>7.4999999999999997E-3</v>
      </c>
      <c r="AO391" s="1520">
        <v>3.2000000000000002E-3</v>
      </c>
      <c r="AP391" s="1520">
        <v>9.9000000000000008E-3</v>
      </c>
      <c r="AQ391" s="1520">
        <v>7.4999999999999997E-3</v>
      </c>
      <c r="AR391" s="1520">
        <v>3.2000000000000002E-3</v>
      </c>
      <c r="AS391" s="1520">
        <v>9.9000000000000008E-3</v>
      </c>
      <c r="AT391" s="1520">
        <v>7.4999999999999997E-3</v>
      </c>
      <c r="AU391" s="1520">
        <v>3.2000000000000002E-3</v>
      </c>
      <c r="AV391" s="1520">
        <v>8.3999999999999995E-3</v>
      </c>
      <c r="AW391" s="1520">
        <v>6.4000000000000003E-3</v>
      </c>
      <c r="AX391" s="1520">
        <v>2.7000000000000001E-3</v>
      </c>
      <c r="AY391" s="1520">
        <v>8.3999999999999995E-3</v>
      </c>
      <c r="AZ391" s="1520">
        <v>6.4000000000000003E-3</v>
      </c>
      <c r="BA391" s="1520">
        <v>2.7000000000000001E-3</v>
      </c>
      <c r="BB391" s="1522">
        <v>8.3999999999999995E-3</v>
      </c>
      <c r="BC391" s="1522">
        <v>6.4000000000000003E-3</v>
      </c>
      <c r="BD391" s="1522">
        <v>2.7000000000000001E-3</v>
      </c>
      <c r="BE391" s="1164"/>
      <c r="BF391" s="1164"/>
      <c r="BG391" s="1164"/>
    </row>
    <row r="392" spans="3:59" x14ac:dyDescent="0.25">
      <c r="C392" s="1165" t="s">
        <v>1345</v>
      </c>
      <c r="D392" s="1165" t="s">
        <v>1330</v>
      </c>
      <c r="E392" s="1167" t="str">
        <f t="shared" si="6"/>
        <v>VacunoSANTA CRUZ DE TENERIFE</v>
      </c>
      <c r="F392" s="1520">
        <v>8.8999999999999999E-3</v>
      </c>
      <c r="G392" s="1521">
        <v>6.7000000000000002E-3</v>
      </c>
      <c r="H392" s="1520">
        <v>2.8999999999999998E-3</v>
      </c>
      <c r="I392" s="1520">
        <v>8.6999999999999994E-3</v>
      </c>
      <c r="J392" s="1520">
        <v>6.6E-3</v>
      </c>
      <c r="K392" s="1520">
        <v>2.8E-3</v>
      </c>
      <c r="L392" s="1522">
        <v>8.8000000000000005E-3</v>
      </c>
      <c r="M392" s="1520">
        <v>6.7000000000000002E-3</v>
      </c>
      <c r="N392" s="1520">
        <v>2.8999999999999998E-3</v>
      </c>
      <c r="O392" s="1520">
        <v>8.8000000000000005E-3</v>
      </c>
      <c r="P392" s="1520">
        <v>6.7000000000000002E-3</v>
      </c>
      <c r="Q392" s="1520">
        <v>2.8999999999999998E-3</v>
      </c>
      <c r="R392" s="1520">
        <v>8.3999999999999995E-3</v>
      </c>
      <c r="S392" s="1520">
        <v>6.4000000000000003E-3</v>
      </c>
      <c r="T392" s="1520">
        <v>2.7000000000000001E-3</v>
      </c>
      <c r="U392" s="1520">
        <v>8.3999999999999995E-3</v>
      </c>
      <c r="V392" s="1520">
        <v>6.4000000000000003E-3</v>
      </c>
      <c r="W392" s="1520">
        <v>2.7000000000000001E-3</v>
      </c>
      <c r="X392" s="1520">
        <v>8.3999999999999995E-3</v>
      </c>
      <c r="Y392" s="1520">
        <v>6.4000000000000003E-3</v>
      </c>
      <c r="Z392" s="1520">
        <v>2.7000000000000001E-3</v>
      </c>
      <c r="AA392" s="1520">
        <v>8.5000000000000006E-3</v>
      </c>
      <c r="AB392" s="1520">
        <v>6.4999999999999997E-3</v>
      </c>
      <c r="AC392" s="1520">
        <v>2.8E-3</v>
      </c>
      <c r="AD392" s="1520">
        <v>8.5000000000000006E-3</v>
      </c>
      <c r="AE392" s="1520">
        <v>6.4000000000000003E-3</v>
      </c>
      <c r="AF392" s="1520">
        <v>2.8E-3</v>
      </c>
      <c r="AG392" s="1520">
        <v>9.1000000000000004E-3</v>
      </c>
      <c r="AH392" s="1520">
        <v>6.8999999999999999E-3</v>
      </c>
      <c r="AI392" s="1520">
        <v>3.0000000000000001E-3</v>
      </c>
      <c r="AJ392" s="1520">
        <v>9.1000000000000004E-3</v>
      </c>
      <c r="AK392" s="1520">
        <v>6.8999999999999999E-3</v>
      </c>
      <c r="AL392" s="1520">
        <v>3.0000000000000001E-3</v>
      </c>
      <c r="AM392" s="1520">
        <v>9.1000000000000004E-3</v>
      </c>
      <c r="AN392" s="1520">
        <v>6.8999999999999999E-3</v>
      </c>
      <c r="AO392" s="1520">
        <v>3.0000000000000001E-3</v>
      </c>
      <c r="AP392" s="1520">
        <v>9.1000000000000004E-3</v>
      </c>
      <c r="AQ392" s="1520">
        <v>6.8999999999999999E-3</v>
      </c>
      <c r="AR392" s="1520">
        <v>3.0000000000000001E-3</v>
      </c>
      <c r="AS392" s="1520">
        <v>9.1000000000000004E-3</v>
      </c>
      <c r="AT392" s="1520">
        <v>6.8999999999999999E-3</v>
      </c>
      <c r="AU392" s="1520">
        <v>3.0000000000000001E-3</v>
      </c>
      <c r="AV392" s="1520">
        <v>8.3999999999999995E-3</v>
      </c>
      <c r="AW392" s="1520">
        <v>6.4000000000000003E-3</v>
      </c>
      <c r="AX392" s="1520">
        <v>2.7000000000000001E-3</v>
      </c>
      <c r="AY392" s="1520">
        <v>8.3999999999999995E-3</v>
      </c>
      <c r="AZ392" s="1520">
        <v>6.4000000000000003E-3</v>
      </c>
      <c r="BA392" s="1520">
        <v>2.7000000000000001E-3</v>
      </c>
      <c r="BB392" s="1522">
        <v>8.5000000000000006E-3</v>
      </c>
      <c r="BC392" s="1522">
        <v>6.4000000000000003E-3</v>
      </c>
      <c r="BD392" s="1522">
        <v>2.8E-3</v>
      </c>
      <c r="BE392" s="1164"/>
      <c r="BF392" s="1164"/>
      <c r="BG392" s="1164"/>
    </row>
    <row r="393" spans="3:59" x14ac:dyDescent="0.25">
      <c r="C393" s="1165" t="s">
        <v>1345</v>
      </c>
      <c r="D393" s="1165" t="s">
        <v>1331</v>
      </c>
      <c r="E393" s="1167" t="str">
        <f t="shared" si="6"/>
        <v>VacunoSEGOVIA</v>
      </c>
      <c r="F393" s="1520">
        <v>9.1999999999999998E-3</v>
      </c>
      <c r="G393" s="1521">
        <v>7.0000000000000001E-3</v>
      </c>
      <c r="H393" s="1520">
        <v>3.0000000000000001E-3</v>
      </c>
      <c r="I393" s="1520">
        <v>9.2999999999999992E-3</v>
      </c>
      <c r="J393" s="1520">
        <v>7.1000000000000004E-3</v>
      </c>
      <c r="K393" s="1520">
        <v>3.0000000000000001E-3</v>
      </c>
      <c r="L393" s="1522">
        <v>8.8999999999999999E-3</v>
      </c>
      <c r="M393" s="1520">
        <v>6.7999999999999996E-3</v>
      </c>
      <c r="N393" s="1520">
        <v>2.8999999999999998E-3</v>
      </c>
      <c r="O393" s="1520">
        <v>8.8999999999999999E-3</v>
      </c>
      <c r="P393" s="1520">
        <v>6.7999999999999996E-3</v>
      </c>
      <c r="Q393" s="1520">
        <v>2.8999999999999998E-3</v>
      </c>
      <c r="R393" s="1520">
        <v>8.6E-3</v>
      </c>
      <c r="S393" s="1520">
        <v>6.4999999999999997E-3</v>
      </c>
      <c r="T393" s="1520">
        <v>2.8E-3</v>
      </c>
      <c r="U393" s="1520">
        <v>8.8000000000000005E-3</v>
      </c>
      <c r="V393" s="1520">
        <v>6.7000000000000002E-3</v>
      </c>
      <c r="W393" s="1520">
        <v>2.8999999999999998E-3</v>
      </c>
      <c r="X393" s="1520">
        <v>8.8999999999999999E-3</v>
      </c>
      <c r="Y393" s="1520">
        <v>6.7999999999999996E-3</v>
      </c>
      <c r="Z393" s="1520">
        <v>2.8999999999999998E-3</v>
      </c>
      <c r="AA393" s="1520">
        <v>8.8999999999999999E-3</v>
      </c>
      <c r="AB393" s="1520">
        <v>6.7999999999999996E-3</v>
      </c>
      <c r="AC393" s="1520">
        <v>2.8999999999999998E-3</v>
      </c>
      <c r="AD393" s="1520">
        <v>8.9999999999999993E-3</v>
      </c>
      <c r="AE393" s="1520">
        <v>6.7999999999999996E-3</v>
      </c>
      <c r="AF393" s="1520">
        <v>2.8999999999999998E-3</v>
      </c>
      <c r="AG393" s="1520">
        <v>9.4000000000000004E-3</v>
      </c>
      <c r="AH393" s="1520">
        <v>7.1000000000000004E-3</v>
      </c>
      <c r="AI393" s="1520">
        <v>3.0999999999999999E-3</v>
      </c>
      <c r="AJ393" s="1520">
        <v>9.4000000000000004E-3</v>
      </c>
      <c r="AK393" s="1520">
        <v>7.1999999999999998E-3</v>
      </c>
      <c r="AL393" s="1520">
        <v>3.0999999999999999E-3</v>
      </c>
      <c r="AM393" s="1520">
        <v>9.4000000000000004E-3</v>
      </c>
      <c r="AN393" s="1520">
        <v>7.1999999999999998E-3</v>
      </c>
      <c r="AO393" s="1520">
        <v>3.0999999999999999E-3</v>
      </c>
      <c r="AP393" s="1520">
        <v>9.4000000000000004E-3</v>
      </c>
      <c r="AQ393" s="1520">
        <v>7.1999999999999998E-3</v>
      </c>
      <c r="AR393" s="1520">
        <v>3.0999999999999999E-3</v>
      </c>
      <c r="AS393" s="1520">
        <v>9.4000000000000004E-3</v>
      </c>
      <c r="AT393" s="1520">
        <v>7.1999999999999998E-3</v>
      </c>
      <c r="AU393" s="1520">
        <v>3.0999999999999999E-3</v>
      </c>
      <c r="AV393" s="1520">
        <v>8.3000000000000001E-3</v>
      </c>
      <c r="AW393" s="1520">
        <v>6.3E-3</v>
      </c>
      <c r="AX393" s="1520">
        <v>2.7000000000000001E-3</v>
      </c>
      <c r="AY393" s="1520">
        <v>8.3000000000000001E-3</v>
      </c>
      <c r="AZ393" s="1520">
        <v>6.3E-3</v>
      </c>
      <c r="BA393" s="1520">
        <v>2.7000000000000001E-3</v>
      </c>
      <c r="BB393" s="1522">
        <v>8.3000000000000001E-3</v>
      </c>
      <c r="BC393" s="1522">
        <v>6.3E-3</v>
      </c>
      <c r="BD393" s="1522">
        <v>2.7000000000000001E-3</v>
      </c>
      <c r="BE393" s="1164"/>
      <c r="BF393" s="1164"/>
      <c r="BG393" s="1164"/>
    </row>
    <row r="394" spans="3:59" x14ac:dyDescent="0.25">
      <c r="C394" s="1165" t="s">
        <v>1345</v>
      </c>
      <c r="D394" s="1165" t="s">
        <v>1332</v>
      </c>
      <c r="E394" s="1167" t="str">
        <f t="shared" si="6"/>
        <v>VacunoSEVILLA</v>
      </c>
      <c r="F394" s="1520">
        <v>8.8000000000000005E-3</v>
      </c>
      <c r="G394" s="1521">
        <v>6.7000000000000002E-3</v>
      </c>
      <c r="H394" s="1520">
        <v>2.8999999999999998E-3</v>
      </c>
      <c r="I394" s="1520">
        <v>9.1000000000000004E-3</v>
      </c>
      <c r="J394" s="1520">
        <v>6.8999999999999999E-3</v>
      </c>
      <c r="K394" s="1520">
        <v>3.0000000000000001E-3</v>
      </c>
      <c r="L394" s="1522">
        <v>8.8999999999999999E-3</v>
      </c>
      <c r="M394" s="1520">
        <v>6.7999999999999996E-3</v>
      </c>
      <c r="N394" s="1520">
        <v>2.8999999999999998E-3</v>
      </c>
      <c r="O394" s="1520">
        <v>8.8999999999999999E-3</v>
      </c>
      <c r="P394" s="1520">
        <v>6.7000000000000002E-3</v>
      </c>
      <c r="Q394" s="1520">
        <v>2.8999999999999998E-3</v>
      </c>
      <c r="R394" s="1520">
        <v>8.3000000000000001E-3</v>
      </c>
      <c r="S394" s="1520">
        <v>6.3E-3</v>
      </c>
      <c r="T394" s="1520">
        <v>2.7000000000000001E-3</v>
      </c>
      <c r="U394" s="1520">
        <v>8.3000000000000001E-3</v>
      </c>
      <c r="V394" s="1520">
        <v>6.3E-3</v>
      </c>
      <c r="W394" s="1520">
        <v>2.7000000000000001E-3</v>
      </c>
      <c r="X394" s="1520">
        <v>8.3000000000000001E-3</v>
      </c>
      <c r="Y394" s="1520">
        <v>6.3E-3</v>
      </c>
      <c r="Z394" s="1520">
        <v>2.7000000000000001E-3</v>
      </c>
      <c r="AA394" s="1520">
        <v>8.3000000000000001E-3</v>
      </c>
      <c r="AB394" s="1520">
        <v>6.3E-3</v>
      </c>
      <c r="AC394" s="1520">
        <v>2.7000000000000001E-3</v>
      </c>
      <c r="AD394" s="1520">
        <v>8.3000000000000001E-3</v>
      </c>
      <c r="AE394" s="1520">
        <v>6.3E-3</v>
      </c>
      <c r="AF394" s="1520">
        <v>2.7000000000000001E-3</v>
      </c>
      <c r="AG394" s="1520">
        <v>8.8000000000000005E-3</v>
      </c>
      <c r="AH394" s="1520">
        <v>6.7000000000000002E-3</v>
      </c>
      <c r="AI394" s="1520">
        <v>2.8E-3</v>
      </c>
      <c r="AJ394" s="1520">
        <v>8.8000000000000005E-3</v>
      </c>
      <c r="AK394" s="1520">
        <v>6.7000000000000002E-3</v>
      </c>
      <c r="AL394" s="1520">
        <v>2.8999999999999998E-3</v>
      </c>
      <c r="AM394" s="1520">
        <v>8.8000000000000005E-3</v>
      </c>
      <c r="AN394" s="1520">
        <v>6.7000000000000002E-3</v>
      </c>
      <c r="AO394" s="1520">
        <v>2.8999999999999998E-3</v>
      </c>
      <c r="AP394" s="1520">
        <v>8.8000000000000005E-3</v>
      </c>
      <c r="AQ394" s="1520">
        <v>6.7000000000000002E-3</v>
      </c>
      <c r="AR394" s="1520">
        <v>2.8999999999999998E-3</v>
      </c>
      <c r="AS394" s="1520">
        <v>8.8999999999999999E-3</v>
      </c>
      <c r="AT394" s="1520">
        <v>6.7000000000000002E-3</v>
      </c>
      <c r="AU394" s="1520">
        <v>2.8999999999999998E-3</v>
      </c>
      <c r="AV394" s="1520">
        <v>8.3000000000000001E-3</v>
      </c>
      <c r="AW394" s="1520">
        <v>6.3E-3</v>
      </c>
      <c r="AX394" s="1520">
        <v>2.7000000000000001E-3</v>
      </c>
      <c r="AY394" s="1520">
        <v>8.3000000000000001E-3</v>
      </c>
      <c r="AZ394" s="1520">
        <v>6.3E-3</v>
      </c>
      <c r="BA394" s="1520">
        <v>2.7000000000000001E-3</v>
      </c>
      <c r="BB394" s="1522">
        <v>8.3000000000000001E-3</v>
      </c>
      <c r="BC394" s="1522">
        <v>6.3E-3</v>
      </c>
      <c r="BD394" s="1522">
        <v>2.7000000000000001E-3</v>
      </c>
      <c r="BE394" s="1164"/>
      <c r="BF394" s="1164"/>
      <c r="BG394" s="1164"/>
    </row>
    <row r="395" spans="3:59" x14ac:dyDescent="0.25">
      <c r="C395" s="1165" t="s">
        <v>1345</v>
      </c>
      <c r="D395" s="1165" t="s">
        <v>1333</v>
      </c>
      <c r="E395" s="1167" t="str">
        <f t="shared" si="6"/>
        <v>VacunoSORIA</v>
      </c>
      <c r="F395" s="1520">
        <v>8.3000000000000001E-3</v>
      </c>
      <c r="G395" s="1521">
        <v>6.3E-3</v>
      </c>
      <c r="H395" s="1520">
        <v>2.7000000000000001E-3</v>
      </c>
      <c r="I395" s="1520">
        <v>7.9000000000000008E-3</v>
      </c>
      <c r="J395" s="1520">
        <v>6.0000000000000001E-3</v>
      </c>
      <c r="K395" s="1520">
        <v>2.5999999999999999E-3</v>
      </c>
      <c r="L395" s="1522">
        <v>8.3999999999999995E-3</v>
      </c>
      <c r="M395" s="1520">
        <v>6.4000000000000003E-3</v>
      </c>
      <c r="N395" s="1520">
        <v>2.7000000000000001E-3</v>
      </c>
      <c r="O395" s="1520">
        <v>8.0000000000000002E-3</v>
      </c>
      <c r="P395" s="1520">
        <v>6.1000000000000004E-3</v>
      </c>
      <c r="Q395" s="1520">
        <v>2.5999999999999999E-3</v>
      </c>
      <c r="R395" s="1520">
        <v>7.3000000000000001E-3</v>
      </c>
      <c r="S395" s="1520">
        <v>5.4999999999999997E-3</v>
      </c>
      <c r="T395" s="1520">
        <v>2.3999999999999998E-3</v>
      </c>
      <c r="U395" s="1520">
        <v>7.0000000000000001E-3</v>
      </c>
      <c r="V395" s="1520">
        <v>5.4000000000000003E-3</v>
      </c>
      <c r="W395" s="1520">
        <v>2.3E-3</v>
      </c>
      <c r="X395" s="1520">
        <v>7.1999999999999998E-3</v>
      </c>
      <c r="Y395" s="1520">
        <v>5.4999999999999997E-3</v>
      </c>
      <c r="Z395" s="1520">
        <v>2.3E-3</v>
      </c>
      <c r="AA395" s="1520">
        <v>7.1000000000000004E-3</v>
      </c>
      <c r="AB395" s="1520">
        <v>5.4000000000000003E-3</v>
      </c>
      <c r="AC395" s="1520">
        <v>2.3E-3</v>
      </c>
      <c r="AD395" s="1520">
        <v>7.1000000000000004E-3</v>
      </c>
      <c r="AE395" s="1520">
        <v>5.4000000000000003E-3</v>
      </c>
      <c r="AF395" s="1520">
        <v>2.3E-3</v>
      </c>
      <c r="AG395" s="1520">
        <v>7.7999999999999996E-3</v>
      </c>
      <c r="AH395" s="1520">
        <v>5.8999999999999999E-3</v>
      </c>
      <c r="AI395" s="1520">
        <v>2.5000000000000001E-3</v>
      </c>
      <c r="AJ395" s="1520">
        <v>7.9000000000000008E-3</v>
      </c>
      <c r="AK395" s="1520">
        <v>6.0000000000000001E-3</v>
      </c>
      <c r="AL395" s="1520">
        <v>2.5999999999999999E-3</v>
      </c>
      <c r="AM395" s="1520">
        <v>7.9000000000000008E-3</v>
      </c>
      <c r="AN395" s="1520">
        <v>6.0000000000000001E-3</v>
      </c>
      <c r="AO395" s="1520">
        <v>2.5999999999999999E-3</v>
      </c>
      <c r="AP395" s="1520">
        <v>7.7999999999999996E-3</v>
      </c>
      <c r="AQ395" s="1520">
        <v>6.0000000000000001E-3</v>
      </c>
      <c r="AR395" s="1520">
        <v>2.5000000000000001E-3</v>
      </c>
      <c r="AS395" s="1520">
        <v>7.9000000000000008E-3</v>
      </c>
      <c r="AT395" s="1520">
        <v>6.0000000000000001E-3</v>
      </c>
      <c r="AU395" s="1520">
        <v>2.5999999999999999E-3</v>
      </c>
      <c r="AV395" s="1520">
        <v>7.1000000000000004E-3</v>
      </c>
      <c r="AW395" s="1520">
        <v>5.4000000000000003E-3</v>
      </c>
      <c r="AX395" s="1520">
        <v>2.3E-3</v>
      </c>
      <c r="AY395" s="1520">
        <v>7.1000000000000004E-3</v>
      </c>
      <c r="AZ395" s="1520">
        <v>5.4000000000000003E-3</v>
      </c>
      <c r="BA395" s="1520">
        <v>2.3E-3</v>
      </c>
      <c r="BB395" s="1522">
        <v>7.1999999999999998E-3</v>
      </c>
      <c r="BC395" s="1522">
        <v>5.4000000000000003E-3</v>
      </c>
      <c r="BD395" s="1522">
        <v>2.3E-3</v>
      </c>
      <c r="BE395" s="1164"/>
      <c r="BF395" s="1164"/>
      <c r="BG395" s="1164"/>
    </row>
    <row r="396" spans="3:59" x14ac:dyDescent="0.25">
      <c r="C396" s="1165" t="s">
        <v>1345</v>
      </c>
      <c r="D396" s="1165" t="s">
        <v>1334</v>
      </c>
      <c r="E396" s="1167" t="str">
        <f t="shared" si="6"/>
        <v>VacunoTARRAGONA</v>
      </c>
      <c r="F396" s="1520">
        <v>1.0999999999999999E-2</v>
      </c>
      <c r="G396" s="1521">
        <v>8.3000000000000001E-3</v>
      </c>
      <c r="H396" s="1520">
        <v>3.5999999999999999E-3</v>
      </c>
      <c r="I396" s="1520">
        <v>1.0500000000000001E-2</v>
      </c>
      <c r="J396" s="1520">
        <v>8.0000000000000002E-3</v>
      </c>
      <c r="K396" s="1520">
        <v>3.3999999999999998E-3</v>
      </c>
      <c r="L396" s="1522">
        <v>1.06E-2</v>
      </c>
      <c r="M396" s="1520">
        <v>8.0999999999999996E-3</v>
      </c>
      <c r="N396" s="1520">
        <v>3.5000000000000001E-3</v>
      </c>
      <c r="O396" s="1520">
        <v>1.1299999999999999E-2</v>
      </c>
      <c r="P396" s="1520">
        <v>8.6E-3</v>
      </c>
      <c r="Q396" s="1520">
        <v>3.7000000000000002E-3</v>
      </c>
      <c r="R396" s="1520">
        <v>1.0500000000000001E-2</v>
      </c>
      <c r="S396" s="1520">
        <v>8.0000000000000002E-3</v>
      </c>
      <c r="T396" s="1520">
        <v>3.3999999999999998E-3</v>
      </c>
      <c r="U396" s="1520">
        <v>1.09E-2</v>
      </c>
      <c r="V396" s="1520">
        <v>8.3000000000000001E-3</v>
      </c>
      <c r="W396" s="1520">
        <v>3.5000000000000001E-3</v>
      </c>
      <c r="X396" s="1520">
        <v>1.12E-2</v>
      </c>
      <c r="Y396" s="1520">
        <v>8.5000000000000006E-3</v>
      </c>
      <c r="Z396" s="1520">
        <v>3.5999999999999999E-3</v>
      </c>
      <c r="AA396" s="1520">
        <v>1.1299999999999999E-2</v>
      </c>
      <c r="AB396" s="1520">
        <v>8.6E-3</v>
      </c>
      <c r="AC396" s="1520">
        <v>3.7000000000000002E-3</v>
      </c>
      <c r="AD396" s="1520">
        <v>1.1299999999999999E-2</v>
      </c>
      <c r="AE396" s="1520">
        <v>8.6E-3</v>
      </c>
      <c r="AF396" s="1520">
        <v>3.7000000000000002E-3</v>
      </c>
      <c r="AG396" s="1520">
        <v>1.14E-2</v>
      </c>
      <c r="AH396" s="1520">
        <v>8.6E-3</v>
      </c>
      <c r="AI396" s="1520">
        <v>3.7000000000000002E-3</v>
      </c>
      <c r="AJ396" s="1520">
        <v>1.1299999999999999E-2</v>
      </c>
      <c r="AK396" s="1520">
        <v>8.6E-3</v>
      </c>
      <c r="AL396" s="1520">
        <v>3.7000000000000002E-3</v>
      </c>
      <c r="AM396" s="1520">
        <v>1.14E-2</v>
      </c>
      <c r="AN396" s="1520">
        <v>8.6999999999999994E-3</v>
      </c>
      <c r="AO396" s="1520">
        <v>3.7000000000000002E-3</v>
      </c>
      <c r="AP396" s="1520">
        <v>1.14E-2</v>
      </c>
      <c r="AQ396" s="1520">
        <v>8.6E-3</v>
      </c>
      <c r="AR396" s="1520">
        <v>3.7000000000000002E-3</v>
      </c>
      <c r="AS396" s="1520">
        <v>1.1299999999999999E-2</v>
      </c>
      <c r="AT396" s="1520">
        <v>8.6E-3</v>
      </c>
      <c r="AU396" s="1520">
        <v>3.7000000000000002E-3</v>
      </c>
      <c r="AV396" s="1520">
        <v>8.6999999999999994E-3</v>
      </c>
      <c r="AW396" s="1520">
        <v>6.6E-3</v>
      </c>
      <c r="AX396" s="1520">
        <v>2.8E-3</v>
      </c>
      <c r="AY396" s="1520">
        <v>8.5000000000000006E-3</v>
      </c>
      <c r="AZ396" s="1520">
        <v>6.4000000000000003E-3</v>
      </c>
      <c r="BA396" s="1520">
        <v>2.8E-3</v>
      </c>
      <c r="BB396" s="1522">
        <v>8.6999999999999994E-3</v>
      </c>
      <c r="BC396" s="1522">
        <v>6.6E-3</v>
      </c>
      <c r="BD396" s="1522">
        <v>2.8E-3</v>
      </c>
      <c r="BE396" s="1164"/>
      <c r="BF396" s="1164"/>
      <c r="BG396" s="1164"/>
    </row>
    <row r="397" spans="3:59" x14ac:dyDescent="0.25">
      <c r="C397" s="1165" t="s">
        <v>1345</v>
      </c>
      <c r="D397" s="1165" t="s">
        <v>1335</v>
      </c>
      <c r="E397" s="1167" t="str">
        <f t="shared" si="6"/>
        <v>VacunoTERUEL</v>
      </c>
      <c r="F397" s="1520">
        <v>1.11E-2</v>
      </c>
      <c r="G397" s="1521">
        <v>8.3999999999999995E-3</v>
      </c>
      <c r="H397" s="1520">
        <v>3.5999999999999999E-3</v>
      </c>
      <c r="I397" s="1520">
        <v>1.06E-2</v>
      </c>
      <c r="J397" s="1520">
        <v>8.0999999999999996E-3</v>
      </c>
      <c r="K397" s="1520">
        <v>3.5000000000000001E-3</v>
      </c>
      <c r="L397" s="1522">
        <v>1.04E-2</v>
      </c>
      <c r="M397" s="1520">
        <v>7.9000000000000008E-3</v>
      </c>
      <c r="N397" s="1520">
        <v>3.3999999999999998E-3</v>
      </c>
      <c r="O397" s="1520">
        <v>1.04E-2</v>
      </c>
      <c r="P397" s="1520">
        <v>7.9000000000000008E-3</v>
      </c>
      <c r="Q397" s="1520">
        <v>3.3999999999999998E-3</v>
      </c>
      <c r="R397" s="1520">
        <v>9.7999999999999997E-3</v>
      </c>
      <c r="S397" s="1520">
        <v>7.4000000000000003E-3</v>
      </c>
      <c r="T397" s="1520">
        <v>3.2000000000000002E-3</v>
      </c>
      <c r="U397" s="1520">
        <v>9.7999999999999997E-3</v>
      </c>
      <c r="V397" s="1520">
        <v>7.4000000000000003E-3</v>
      </c>
      <c r="W397" s="1520">
        <v>3.2000000000000002E-3</v>
      </c>
      <c r="X397" s="1520">
        <v>9.9000000000000008E-3</v>
      </c>
      <c r="Y397" s="1520">
        <v>7.4999999999999997E-3</v>
      </c>
      <c r="Z397" s="1520">
        <v>3.2000000000000002E-3</v>
      </c>
      <c r="AA397" s="1520">
        <v>9.7999999999999997E-3</v>
      </c>
      <c r="AB397" s="1520">
        <v>7.4000000000000003E-3</v>
      </c>
      <c r="AC397" s="1520">
        <v>3.2000000000000002E-3</v>
      </c>
      <c r="AD397" s="1520">
        <v>9.7999999999999997E-3</v>
      </c>
      <c r="AE397" s="1520">
        <v>7.4000000000000003E-3</v>
      </c>
      <c r="AF397" s="1520">
        <v>3.2000000000000002E-3</v>
      </c>
      <c r="AG397" s="1520">
        <v>0.01</v>
      </c>
      <c r="AH397" s="1520">
        <v>7.6E-3</v>
      </c>
      <c r="AI397" s="1520">
        <v>3.3E-3</v>
      </c>
      <c r="AJ397" s="1520">
        <v>0.01</v>
      </c>
      <c r="AK397" s="1520">
        <v>7.6E-3</v>
      </c>
      <c r="AL397" s="1520">
        <v>3.3E-3</v>
      </c>
      <c r="AM397" s="1520">
        <v>1.01E-2</v>
      </c>
      <c r="AN397" s="1520">
        <v>7.7000000000000002E-3</v>
      </c>
      <c r="AO397" s="1520">
        <v>3.3E-3</v>
      </c>
      <c r="AP397" s="1520">
        <v>1.01E-2</v>
      </c>
      <c r="AQ397" s="1520">
        <v>7.7000000000000002E-3</v>
      </c>
      <c r="AR397" s="1520">
        <v>3.3E-3</v>
      </c>
      <c r="AS397" s="1520">
        <v>1.01E-2</v>
      </c>
      <c r="AT397" s="1520">
        <v>7.6E-3</v>
      </c>
      <c r="AU397" s="1520">
        <v>3.3E-3</v>
      </c>
      <c r="AV397" s="1520">
        <v>8.0000000000000002E-3</v>
      </c>
      <c r="AW397" s="1520">
        <v>6.0000000000000001E-3</v>
      </c>
      <c r="AX397" s="1520">
        <v>2.5999999999999999E-3</v>
      </c>
      <c r="AY397" s="1520">
        <v>7.9000000000000008E-3</v>
      </c>
      <c r="AZ397" s="1520">
        <v>6.0000000000000001E-3</v>
      </c>
      <c r="BA397" s="1520">
        <v>2.5999999999999999E-3</v>
      </c>
      <c r="BB397" s="1522">
        <v>8.0000000000000002E-3</v>
      </c>
      <c r="BC397" s="1522">
        <v>6.1000000000000004E-3</v>
      </c>
      <c r="BD397" s="1522">
        <v>2.5999999999999999E-3</v>
      </c>
      <c r="BE397" s="1164"/>
      <c r="BF397" s="1164"/>
      <c r="BG397" s="1164"/>
    </row>
    <row r="398" spans="3:59" x14ac:dyDescent="0.25">
      <c r="C398" s="1165" t="s">
        <v>1345</v>
      </c>
      <c r="D398" s="1165" t="s">
        <v>1336</v>
      </c>
      <c r="E398" s="1167" t="str">
        <f t="shared" si="6"/>
        <v>VacunoTOLEDO</v>
      </c>
      <c r="F398" s="1520">
        <v>8.5000000000000006E-3</v>
      </c>
      <c r="G398" s="1521">
        <v>6.4999999999999997E-3</v>
      </c>
      <c r="H398" s="1520">
        <v>2.8E-3</v>
      </c>
      <c r="I398" s="1520">
        <v>8.8999999999999999E-3</v>
      </c>
      <c r="J398" s="1520">
        <v>6.7000000000000002E-3</v>
      </c>
      <c r="K398" s="1520">
        <v>2.8999999999999998E-3</v>
      </c>
      <c r="L398" s="1522">
        <v>9.2999999999999992E-3</v>
      </c>
      <c r="M398" s="1520">
        <v>7.1000000000000004E-3</v>
      </c>
      <c r="N398" s="1520">
        <v>3.0000000000000001E-3</v>
      </c>
      <c r="O398" s="1520">
        <v>8.6999999999999994E-3</v>
      </c>
      <c r="P398" s="1520">
        <v>6.6E-3</v>
      </c>
      <c r="Q398" s="1520">
        <v>2.8E-3</v>
      </c>
      <c r="R398" s="1520">
        <v>8.6999999999999994E-3</v>
      </c>
      <c r="S398" s="1520">
        <v>6.6E-3</v>
      </c>
      <c r="T398" s="1520">
        <v>2.8E-3</v>
      </c>
      <c r="U398" s="1520">
        <v>8.6E-3</v>
      </c>
      <c r="V398" s="1520">
        <v>6.6E-3</v>
      </c>
      <c r="W398" s="1520">
        <v>2.8E-3</v>
      </c>
      <c r="X398" s="1520">
        <v>8.6999999999999994E-3</v>
      </c>
      <c r="Y398" s="1520">
        <v>6.6E-3</v>
      </c>
      <c r="Z398" s="1520">
        <v>2.8E-3</v>
      </c>
      <c r="AA398" s="1520">
        <v>8.8000000000000005E-3</v>
      </c>
      <c r="AB398" s="1520">
        <v>6.7000000000000002E-3</v>
      </c>
      <c r="AC398" s="1520">
        <v>2.8999999999999998E-3</v>
      </c>
      <c r="AD398" s="1520">
        <v>8.8999999999999999E-3</v>
      </c>
      <c r="AE398" s="1520">
        <v>6.7999999999999996E-3</v>
      </c>
      <c r="AF398" s="1520">
        <v>2.8999999999999998E-3</v>
      </c>
      <c r="AG398" s="1520">
        <v>9.2999999999999992E-3</v>
      </c>
      <c r="AH398" s="1520">
        <v>7.1000000000000004E-3</v>
      </c>
      <c r="AI398" s="1520">
        <v>3.0000000000000001E-3</v>
      </c>
      <c r="AJ398" s="1520">
        <v>9.4000000000000004E-3</v>
      </c>
      <c r="AK398" s="1520">
        <v>7.1000000000000004E-3</v>
      </c>
      <c r="AL398" s="1520">
        <v>3.0999999999999999E-3</v>
      </c>
      <c r="AM398" s="1520">
        <v>9.4000000000000004E-3</v>
      </c>
      <c r="AN398" s="1520">
        <v>7.1999999999999998E-3</v>
      </c>
      <c r="AO398" s="1520">
        <v>3.0999999999999999E-3</v>
      </c>
      <c r="AP398" s="1520">
        <v>9.4000000000000004E-3</v>
      </c>
      <c r="AQ398" s="1520">
        <v>7.1999999999999998E-3</v>
      </c>
      <c r="AR398" s="1520">
        <v>3.0999999999999999E-3</v>
      </c>
      <c r="AS398" s="1520">
        <v>9.4999999999999998E-3</v>
      </c>
      <c r="AT398" s="1520">
        <v>7.1999999999999998E-3</v>
      </c>
      <c r="AU398" s="1520">
        <v>3.0999999999999999E-3</v>
      </c>
      <c r="AV398" s="1520">
        <v>8.2000000000000007E-3</v>
      </c>
      <c r="AW398" s="1520">
        <v>6.3E-3</v>
      </c>
      <c r="AX398" s="1520">
        <v>2.7000000000000001E-3</v>
      </c>
      <c r="AY398" s="1520">
        <v>8.2000000000000007E-3</v>
      </c>
      <c r="AZ398" s="1520">
        <v>6.3E-3</v>
      </c>
      <c r="BA398" s="1520">
        <v>2.7000000000000001E-3</v>
      </c>
      <c r="BB398" s="1522">
        <v>8.2000000000000007E-3</v>
      </c>
      <c r="BC398" s="1522">
        <v>6.3E-3</v>
      </c>
      <c r="BD398" s="1522">
        <v>2.7000000000000001E-3</v>
      </c>
      <c r="BE398" s="1164"/>
      <c r="BF398" s="1164"/>
      <c r="BG398" s="1164"/>
    </row>
    <row r="399" spans="3:59" x14ac:dyDescent="0.25">
      <c r="C399" s="1165" t="s">
        <v>1345</v>
      </c>
      <c r="D399" s="1165" t="s">
        <v>2079</v>
      </c>
      <c r="E399" s="1167" t="str">
        <f t="shared" si="6"/>
        <v>VacunoVALENCIA/VALÉNCIA</v>
      </c>
      <c r="F399" s="1520">
        <v>8.6E-3</v>
      </c>
      <c r="G399" s="1521">
        <v>6.4999999999999997E-3</v>
      </c>
      <c r="H399" s="1520">
        <v>2.8E-3</v>
      </c>
      <c r="I399" s="1520">
        <v>8.6999999999999994E-3</v>
      </c>
      <c r="J399" s="1520">
        <v>6.6E-3</v>
      </c>
      <c r="K399" s="1520">
        <v>2.8E-3</v>
      </c>
      <c r="L399" s="1522">
        <v>8.8000000000000005E-3</v>
      </c>
      <c r="M399" s="1520">
        <v>6.7000000000000002E-3</v>
      </c>
      <c r="N399" s="1520">
        <v>2.8999999999999998E-3</v>
      </c>
      <c r="O399" s="1520">
        <v>8.3999999999999995E-3</v>
      </c>
      <c r="P399" s="1520">
        <v>6.4000000000000003E-3</v>
      </c>
      <c r="Q399" s="1520">
        <v>2.7000000000000001E-3</v>
      </c>
      <c r="R399" s="1520">
        <v>8.0000000000000002E-3</v>
      </c>
      <c r="S399" s="1520">
        <v>6.1000000000000004E-3</v>
      </c>
      <c r="T399" s="1520">
        <v>2.5999999999999999E-3</v>
      </c>
      <c r="U399" s="1520">
        <v>8.2000000000000007E-3</v>
      </c>
      <c r="V399" s="1520">
        <v>6.1999999999999998E-3</v>
      </c>
      <c r="W399" s="1520">
        <v>2.7000000000000001E-3</v>
      </c>
      <c r="X399" s="1520">
        <v>8.2000000000000007E-3</v>
      </c>
      <c r="Y399" s="1520">
        <v>6.1999999999999998E-3</v>
      </c>
      <c r="Z399" s="1520">
        <v>2.7000000000000001E-3</v>
      </c>
      <c r="AA399" s="1520">
        <v>8.0000000000000002E-3</v>
      </c>
      <c r="AB399" s="1520">
        <v>6.1000000000000004E-3</v>
      </c>
      <c r="AC399" s="1520">
        <v>2.5999999999999999E-3</v>
      </c>
      <c r="AD399" s="1520">
        <v>8.0000000000000002E-3</v>
      </c>
      <c r="AE399" s="1520">
        <v>6.1000000000000004E-3</v>
      </c>
      <c r="AF399" s="1520">
        <v>2.5999999999999999E-3</v>
      </c>
      <c r="AG399" s="1520">
        <v>8.8000000000000005E-3</v>
      </c>
      <c r="AH399" s="1520">
        <v>6.7000000000000002E-3</v>
      </c>
      <c r="AI399" s="1520">
        <v>2.8999999999999998E-3</v>
      </c>
      <c r="AJ399" s="1520">
        <v>8.8000000000000005E-3</v>
      </c>
      <c r="AK399" s="1520">
        <v>6.7000000000000002E-3</v>
      </c>
      <c r="AL399" s="1520">
        <v>2.8999999999999998E-3</v>
      </c>
      <c r="AM399" s="1520">
        <v>8.8000000000000005E-3</v>
      </c>
      <c r="AN399" s="1520">
        <v>6.7000000000000002E-3</v>
      </c>
      <c r="AO399" s="1520">
        <v>2.8999999999999998E-3</v>
      </c>
      <c r="AP399" s="1520">
        <v>8.8000000000000005E-3</v>
      </c>
      <c r="AQ399" s="1520">
        <v>6.7000000000000002E-3</v>
      </c>
      <c r="AR399" s="1520">
        <v>2.8999999999999998E-3</v>
      </c>
      <c r="AS399" s="1520">
        <v>8.8000000000000005E-3</v>
      </c>
      <c r="AT399" s="1520">
        <v>6.7000000000000002E-3</v>
      </c>
      <c r="AU399" s="1520">
        <v>2.8E-3</v>
      </c>
      <c r="AV399" s="1520">
        <v>8.2000000000000007E-3</v>
      </c>
      <c r="AW399" s="1520">
        <v>6.3E-3</v>
      </c>
      <c r="AX399" s="1520">
        <v>2.7000000000000001E-3</v>
      </c>
      <c r="AY399" s="1520">
        <v>8.2000000000000007E-3</v>
      </c>
      <c r="AZ399" s="1520">
        <v>6.3E-3</v>
      </c>
      <c r="BA399" s="1520">
        <v>2.7000000000000001E-3</v>
      </c>
      <c r="BB399" s="1522">
        <v>8.3000000000000001E-3</v>
      </c>
      <c r="BC399" s="1522">
        <v>6.3E-3</v>
      </c>
      <c r="BD399" s="1522">
        <v>2.7000000000000001E-3</v>
      </c>
      <c r="BE399" s="1164"/>
      <c r="BF399" s="1164"/>
      <c r="BG399" s="1164"/>
    </row>
    <row r="400" spans="3:59" x14ac:dyDescent="0.25">
      <c r="C400" s="1165" t="s">
        <v>1345</v>
      </c>
      <c r="D400" s="1165" t="s">
        <v>1337</v>
      </c>
      <c r="E400" s="1167" t="str">
        <f t="shared" si="6"/>
        <v>VacunoVALLADOLID</v>
      </c>
      <c r="F400" s="1520">
        <v>8.6E-3</v>
      </c>
      <c r="G400" s="1521">
        <v>6.6E-3</v>
      </c>
      <c r="H400" s="1520">
        <v>2.8E-3</v>
      </c>
      <c r="I400" s="1520">
        <v>8.8000000000000005E-3</v>
      </c>
      <c r="J400" s="1520">
        <v>6.7000000000000002E-3</v>
      </c>
      <c r="K400" s="1520">
        <v>2.8999999999999998E-3</v>
      </c>
      <c r="L400" s="1522">
        <v>8.6999999999999994E-3</v>
      </c>
      <c r="M400" s="1520">
        <v>6.6E-3</v>
      </c>
      <c r="N400" s="1520">
        <v>2.8E-3</v>
      </c>
      <c r="O400" s="1520">
        <v>8.3000000000000001E-3</v>
      </c>
      <c r="P400" s="1520">
        <v>6.3E-3</v>
      </c>
      <c r="Q400" s="1520">
        <v>2.7000000000000001E-3</v>
      </c>
      <c r="R400" s="1520">
        <v>8.2000000000000007E-3</v>
      </c>
      <c r="S400" s="1520">
        <v>6.1999999999999998E-3</v>
      </c>
      <c r="T400" s="1520">
        <v>2.7000000000000001E-3</v>
      </c>
      <c r="U400" s="1520">
        <v>8.2000000000000007E-3</v>
      </c>
      <c r="V400" s="1520">
        <v>6.1999999999999998E-3</v>
      </c>
      <c r="W400" s="1520">
        <v>2.7000000000000001E-3</v>
      </c>
      <c r="X400" s="1520">
        <v>8.3000000000000001E-3</v>
      </c>
      <c r="Y400" s="1520">
        <v>6.3E-3</v>
      </c>
      <c r="Z400" s="1520">
        <v>2.7000000000000001E-3</v>
      </c>
      <c r="AA400" s="1520">
        <v>8.3999999999999995E-3</v>
      </c>
      <c r="AB400" s="1520">
        <v>6.3E-3</v>
      </c>
      <c r="AC400" s="1520">
        <v>2.7000000000000001E-3</v>
      </c>
      <c r="AD400" s="1520">
        <v>8.3999999999999995E-3</v>
      </c>
      <c r="AE400" s="1520">
        <v>6.4000000000000003E-3</v>
      </c>
      <c r="AF400" s="1520">
        <v>2.7000000000000001E-3</v>
      </c>
      <c r="AG400" s="1520">
        <v>8.9999999999999993E-3</v>
      </c>
      <c r="AH400" s="1520">
        <v>6.8999999999999999E-3</v>
      </c>
      <c r="AI400" s="1520">
        <v>2.8999999999999998E-3</v>
      </c>
      <c r="AJ400" s="1520">
        <v>9.1000000000000004E-3</v>
      </c>
      <c r="AK400" s="1520">
        <v>6.8999999999999999E-3</v>
      </c>
      <c r="AL400" s="1520">
        <v>3.0000000000000001E-3</v>
      </c>
      <c r="AM400" s="1520">
        <v>9.1000000000000004E-3</v>
      </c>
      <c r="AN400" s="1520">
        <v>6.8999999999999999E-3</v>
      </c>
      <c r="AO400" s="1520">
        <v>3.0000000000000001E-3</v>
      </c>
      <c r="AP400" s="1520">
        <v>9.1000000000000004E-3</v>
      </c>
      <c r="AQ400" s="1520">
        <v>6.8999999999999999E-3</v>
      </c>
      <c r="AR400" s="1520">
        <v>3.0000000000000001E-3</v>
      </c>
      <c r="AS400" s="1520">
        <v>9.1000000000000004E-3</v>
      </c>
      <c r="AT400" s="1520">
        <v>6.8999999999999999E-3</v>
      </c>
      <c r="AU400" s="1520">
        <v>2.8999999999999998E-3</v>
      </c>
      <c r="AV400" s="1520">
        <v>8.3999999999999995E-3</v>
      </c>
      <c r="AW400" s="1520">
        <v>6.4000000000000003E-3</v>
      </c>
      <c r="AX400" s="1520">
        <v>2.7000000000000001E-3</v>
      </c>
      <c r="AY400" s="1520">
        <v>8.3999999999999995E-3</v>
      </c>
      <c r="AZ400" s="1520">
        <v>6.4000000000000003E-3</v>
      </c>
      <c r="BA400" s="1520">
        <v>2.7000000000000001E-3</v>
      </c>
      <c r="BB400" s="1522">
        <v>8.3999999999999995E-3</v>
      </c>
      <c r="BC400" s="1522">
        <v>6.4000000000000003E-3</v>
      </c>
      <c r="BD400" s="1522">
        <v>2.7000000000000001E-3</v>
      </c>
      <c r="BE400" s="1164"/>
      <c r="BF400" s="1164"/>
      <c r="BG400" s="1164"/>
    </row>
    <row r="401" spans="3:59" x14ac:dyDescent="0.25">
      <c r="C401" s="1165" t="s">
        <v>1345</v>
      </c>
      <c r="D401" s="1165" t="s">
        <v>1338</v>
      </c>
      <c r="E401" s="1167" t="str">
        <f t="shared" si="6"/>
        <v>VacunoZAMORA</v>
      </c>
      <c r="F401" s="1520">
        <v>8.6999999999999994E-3</v>
      </c>
      <c r="G401" s="1521">
        <v>6.6E-3</v>
      </c>
      <c r="H401" s="1520">
        <v>2.8E-3</v>
      </c>
      <c r="I401" s="1520">
        <v>8.8000000000000005E-3</v>
      </c>
      <c r="J401" s="1520">
        <v>6.7000000000000002E-3</v>
      </c>
      <c r="K401" s="1520">
        <v>2.8E-3</v>
      </c>
      <c r="L401" s="1522">
        <v>8.9999999999999993E-3</v>
      </c>
      <c r="M401" s="1520">
        <v>6.7999999999999996E-3</v>
      </c>
      <c r="N401" s="1520">
        <v>2.8999999999999998E-3</v>
      </c>
      <c r="O401" s="1520">
        <v>8.3999999999999995E-3</v>
      </c>
      <c r="P401" s="1520">
        <v>6.4000000000000003E-3</v>
      </c>
      <c r="Q401" s="1520">
        <v>2.7000000000000001E-3</v>
      </c>
      <c r="R401" s="1520">
        <v>8.3000000000000001E-3</v>
      </c>
      <c r="S401" s="1520">
        <v>6.3E-3</v>
      </c>
      <c r="T401" s="1520">
        <v>2.7000000000000001E-3</v>
      </c>
      <c r="U401" s="1520">
        <v>8.2000000000000007E-3</v>
      </c>
      <c r="V401" s="1520">
        <v>6.1999999999999998E-3</v>
      </c>
      <c r="W401" s="1520">
        <v>2.7000000000000001E-3</v>
      </c>
      <c r="X401" s="1520">
        <v>8.3000000000000001E-3</v>
      </c>
      <c r="Y401" s="1520">
        <v>6.3E-3</v>
      </c>
      <c r="Z401" s="1520">
        <v>2.7000000000000001E-3</v>
      </c>
      <c r="AA401" s="1520">
        <v>8.2000000000000007E-3</v>
      </c>
      <c r="AB401" s="1520">
        <v>6.3E-3</v>
      </c>
      <c r="AC401" s="1520">
        <v>2.7000000000000001E-3</v>
      </c>
      <c r="AD401" s="1520">
        <v>8.3000000000000001E-3</v>
      </c>
      <c r="AE401" s="1520">
        <v>6.3E-3</v>
      </c>
      <c r="AF401" s="1520">
        <v>2.7000000000000001E-3</v>
      </c>
      <c r="AG401" s="1520">
        <v>8.9999999999999993E-3</v>
      </c>
      <c r="AH401" s="1520">
        <v>6.8999999999999999E-3</v>
      </c>
      <c r="AI401" s="1520">
        <v>2.8999999999999998E-3</v>
      </c>
      <c r="AJ401" s="1520">
        <v>9.1000000000000004E-3</v>
      </c>
      <c r="AK401" s="1520">
        <v>6.8999999999999999E-3</v>
      </c>
      <c r="AL401" s="1520">
        <v>3.0000000000000001E-3</v>
      </c>
      <c r="AM401" s="1520">
        <v>9.1000000000000004E-3</v>
      </c>
      <c r="AN401" s="1520">
        <v>6.8999999999999999E-3</v>
      </c>
      <c r="AO401" s="1520">
        <v>3.0000000000000001E-3</v>
      </c>
      <c r="AP401" s="1520">
        <v>9.1999999999999998E-3</v>
      </c>
      <c r="AQ401" s="1520">
        <v>7.0000000000000001E-3</v>
      </c>
      <c r="AR401" s="1520">
        <v>3.0000000000000001E-3</v>
      </c>
      <c r="AS401" s="1520">
        <v>9.1999999999999998E-3</v>
      </c>
      <c r="AT401" s="1520">
        <v>7.0000000000000001E-3</v>
      </c>
      <c r="AU401" s="1520">
        <v>3.0000000000000001E-3</v>
      </c>
      <c r="AV401" s="1520">
        <v>8.5000000000000006E-3</v>
      </c>
      <c r="AW401" s="1520">
        <v>6.4999999999999997E-3</v>
      </c>
      <c r="AX401" s="1520">
        <v>2.8E-3</v>
      </c>
      <c r="AY401" s="1520">
        <v>8.6E-3</v>
      </c>
      <c r="AZ401" s="1520">
        <v>6.4999999999999997E-3</v>
      </c>
      <c r="BA401" s="1520">
        <v>2.8E-3</v>
      </c>
      <c r="BB401" s="1522">
        <v>8.5000000000000006E-3</v>
      </c>
      <c r="BC401" s="1522">
        <v>6.4999999999999997E-3</v>
      </c>
      <c r="BD401" s="1522">
        <v>2.8E-3</v>
      </c>
      <c r="BE401" s="1164"/>
      <c r="BF401" s="1164"/>
      <c r="BG401" s="1164"/>
    </row>
    <row r="402" spans="3:59" x14ac:dyDescent="0.25">
      <c r="C402" s="1165" t="s">
        <v>1345</v>
      </c>
      <c r="D402" s="1165" t="s">
        <v>1339</v>
      </c>
      <c r="E402" s="1167" t="str">
        <f t="shared" si="6"/>
        <v>VacunoZARAGOZA</v>
      </c>
      <c r="F402" s="1520">
        <v>9.4999999999999998E-3</v>
      </c>
      <c r="G402" s="1521">
        <v>7.1999999999999998E-3</v>
      </c>
      <c r="H402" s="1520">
        <v>3.0999999999999999E-3</v>
      </c>
      <c r="I402" s="1520">
        <v>9.5999999999999992E-3</v>
      </c>
      <c r="J402" s="1520">
        <v>7.3000000000000001E-3</v>
      </c>
      <c r="K402" s="1520">
        <v>3.0999999999999999E-3</v>
      </c>
      <c r="L402" s="1522">
        <v>9.5999999999999992E-3</v>
      </c>
      <c r="M402" s="1520">
        <v>7.3000000000000001E-3</v>
      </c>
      <c r="N402" s="1520">
        <v>3.0999999999999999E-3</v>
      </c>
      <c r="O402" s="1520">
        <v>9.7999999999999997E-3</v>
      </c>
      <c r="P402" s="1520">
        <v>7.4999999999999997E-3</v>
      </c>
      <c r="Q402" s="1520">
        <v>3.2000000000000002E-3</v>
      </c>
      <c r="R402" s="1520">
        <v>9.4000000000000004E-3</v>
      </c>
      <c r="S402" s="1520">
        <v>7.1000000000000004E-3</v>
      </c>
      <c r="T402" s="1520">
        <v>3.0000000000000001E-3</v>
      </c>
      <c r="U402" s="1520">
        <v>8.8999999999999999E-3</v>
      </c>
      <c r="V402" s="1520">
        <v>6.7999999999999996E-3</v>
      </c>
      <c r="W402" s="1520">
        <v>2.8999999999999998E-3</v>
      </c>
      <c r="X402" s="1520">
        <v>9.1000000000000004E-3</v>
      </c>
      <c r="Y402" s="1520">
        <v>6.8999999999999999E-3</v>
      </c>
      <c r="Z402" s="1520">
        <v>2.8999999999999998E-3</v>
      </c>
      <c r="AA402" s="1520">
        <v>8.9999999999999993E-3</v>
      </c>
      <c r="AB402" s="1520">
        <v>6.8999999999999999E-3</v>
      </c>
      <c r="AC402" s="1520">
        <v>2.8999999999999998E-3</v>
      </c>
      <c r="AD402" s="1520">
        <v>8.9999999999999993E-3</v>
      </c>
      <c r="AE402" s="1520">
        <v>6.8999999999999999E-3</v>
      </c>
      <c r="AF402" s="1520">
        <v>2.8999999999999998E-3</v>
      </c>
      <c r="AG402" s="1520">
        <v>9.7000000000000003E-3</v>
      </c>
      <c r="AH402" s="1520">
        <v>7.4000000000000003E-3</v>
      </c>
      <c r="AI402" s="1520">
        <v>3.2000000000000002E-3</v>
      </c>
      <c r="AJ402" s="1520">
        <v>9.7999999999999997E-3</v>
      </c>
      <c r="AK402" s="1520">
        <v>7.4000000000000003E-3</v>
      </c>
      <c r="AL402" s="1520">
        <v>3.2000000000000002E-3</v>
      </c>
      <c r="AM402" s="1520">
        <v>9.7999999999999997E-3</v>
      </c>
      <c r="AN402" s="1520">
        <v>7.4999999999999997E-3</v>
      </c>
      <c r="AO402" s="1520">
        <v>3.2000000000000002E-3</v>
      </c>
      <c r="AP402" s="1520">
        <v>9.7999999999999997E-3</v>
      </c>
      <c r="AQ402" s="1520">
        <v>7.4999999999999997E-3</v>
      </c>
      <c r="AR402" s="1520">
        <v>3.2000000000000002E-3</v>
      </c>
      <c r="AS402" s="1520">
        <v>9.7999999999999997E-3</v>
      </c>
      <c r="AT402" s="1520">
        <v>7.4000000000000003E-3</v>
      </c>
      <c r="AU402" s="1520">
        <v>3.2000000000000002E-3</v>
      </c>
      <c r="AV402" s="1520">
        <v>8.8000000000000005E-3</v>
      </c>
      <c r="AW402" s="1520">
        <v>6.7000000000000002E-3</v>
      </c>
      <c r="AX402" s="1520">
        <v>2.8E-3</v>
      </c>
      <c r="AY402" s="1520">
        <v>8.6999999999999994E-3</v>
      </c>
      <c r="AZ402" s="1520">
        <v>6.6E-3</v>
      </c>
      <c r="BA402" s="1520">
        <v>2.8E-3</v>
      </c>
      <c r="BB402" s="1522">
        <v>8.8000000000000005E-3</v>
      </c>
      <c r="BC402" s="1522">
        <v>6.7000000000000002E-3</v>
      </c>
      <c r="BD402" s="1522">
        <v>2.8999999999999998E-3</v>
      </c>
      <c r="BE402" s="1164"/>
      <c r="BF402" s="1164"/>
      <c r="BG402" s="1164"/>
    </row>
    <row r="403" spans="3:59" x14ac:dyDescent="0.25">
      <c r="C403" s="1165" t="s">
        <v>1345</v>
      </c>
      <c r="D403" s="1165" t="s">
        <v>1340</v>
      </c>
      <c r="E403" s="1167" t="str">
        <f t="shared" si="6"/>
        <v>VacunoCEUTA Y MELILLA</v>
      </c>
      <c r="F403" s="1520">
        <v>8.6999999999999994E-3</v>
      </c>
      <c r="G403" s="1521">
        <v>6.6E-3</v>
      </c>
      <c r="H403" s="1520">
        <v>2.8E-3</v>
      </c>
      <c r="I403" s="1520">
        <v>8.6999999999999994E-3</v>
      </c>
      <c r="J403" s="1520">
        <v>6.6E-3</v>
      </c>
      <c r="K403" s="1520">
        <v>2.8E-3</v>
      </c>
      <c r="L403" s="1522">
        <v>8.6E-3</v>
      </c>
      <c r="M403" s="1520">
        <v>6.6E-3</v>
      </c>
      <c r="N403" s="1520">
        <v>2.8E-3</v>
      </c>
      <c r="O403" s="1520">
        <v>8.6E-3</v>
      </c>
      <c r="P403" s="1520">
        <v>6.4999999999999997E-3</v>
      </c>
      <c r="Q403" s="1520">
        <v>2.8E-3</v>
      </c>
      <c r="R403" s="1520">
        <v>8.5000000000000006E-3</v>
      </c>
      <c r="S403" s="1520">
        <v>6.4000000000000003E-3</v>
      </c>
      <c r="T403" s="1520">
        <v>2.8E-3</v>
      </c>
      <c r="U403" s="1520">
        <v>8.3999999999999995E-3</v>
      </c>
      <c r="V403" s="1520">
        <v>6.4000000000000003E-3</v>
      </c>
      <c r="W403" s="1520">
        <v>2.7000000000000001E-3</v>
      </c>
      <c r="X403" s="1520">
        <v>8.5000000000000006E-3</v>
      </c>
      <c r="Y403" s="1520">
        <v>6.4000000000000003E-3</v>
      </c>
      <c r="Z403" s="1520">
        <v>2.8E-3</v>
      </c>
      <c r="AA403" s="1520">
        <v>8.5000000000000006E-3</v>
      </c>
      <c r="AB403" s="1520">
        <v>6.4000000000000003E-3</v>
      </c>
      <c r="AC403" s="1520">
        <v>2.8E-3</v>
      </c>
      <c r="AD403" s="1520">
        <v>8.5000000000000006E-3</v>
      </c>
      <c r="AE403" s="1520">
        <v>6.4999999999999997E-3</v>
      </c>
      <c r="AF403" s="1520">
        <v>2.8E-3</v>
      </c>
      <c r="AG403" s="1520">
        <v>8.6E-3</v>
      </c>
      <c r="AH403" s="1520">
        <v>6.4999999999999997E-3</v>
      </c>
      <c r="AI403" s="1520">
        <v>2.8E-3</v>
      </c>
      <c r="AJ403" s="1520">
        <v>8.6999999999999994E-3</v>
      </c>
      <c r="AK403" s="1520">
        <v>6.6E-3</v>
      </c>
      <c r="AL403" s="1520">
        <v>2.8E-3</v>
      </c>
      <c r="AM403" s="1520">
        <v>8.6999999999999994E-3</v>
      </c>
      <c r="AN403" s="1520">
        <v>6.6E-3</v>
      </c>
      <c r="AO403" s="1520">
        <v>2.8E-3</v>
      </c>
      <c r="AP403" s="1520">
        <v>8.6999999999999994E-3</v>
      </c>
      <c r="AQ403" s="1520">
        <v>6.6E-3</v>
      </c>
      <c r="AR403" s="1520">
        <v>2.8E-3</v>
      </c>
      <c r="AS403" s="1520">
        <v>8.6999999999999994E-3</v>
      </c>
      <c r="AT403" s="1520">
        <v>6.6E-3</v>
      </c>
      <c r="AU403" s="1520">
        <v>2.8E-3</v>
      </c>
      <c r="AV403" s="1520">
        <v>8.0999999999999996E-3</v>
      </c>
      <c r="AW403" s="1520">
        <v>6.1999999999999998E-3</v>
      </c>
      <c r="AX403" s="1520">
        <v>2.5999999999999999E-3</v>
      </c>
      <c r="AY403" s="1520">
        <v>8.0999999999999996E-3</v>
      </c>
      <c r="AZ403" s="1520">
        <v>6.1999999999999998E-3</v>
      </c>
      <c r="BA403" s="1520">
        <v>2.5999999999999999E-3</v>
      </c>
      <c r="BB403" s="1522">
        <v>8.0999999999999996E-3</v>
      </c>
      <c r="BC403" s="1522">
        <v>6.1999999999999998E-3</v>
      </c>
      <c r="BD403" s="1522">
        <v>2.5999999999999999E-3</v>
      </c>
      <c r="BE403" s="1164"/>
      <c r="BF403" s="1164"/>
      <c r="BG403" s="1164"/>
    </row>
    <row r="404" spans="3:59" x14ac:dyDescent="0.25">
      <c r="C404" s="1165" t="s">
        <v>2078</v>
      </c>
      <c r="D404" s="1165" t="s">
        <v>1291</v>
      </c>
      <c r="E404" s="1167" t="str">
        <f t="shared" si="6"/>
        <v>CunícolaALBACETE</v>
      </c>
      <c r="F404" s="1520">
        <v>7.2599999999999998E-2</v>
      </c>
      <c r="G404" s="1521">
        <v>3.78E-2</v>
      </c>
      <c r="H404" s="1520" t="s">
        <v>158</v>
      </c>
      <c r="I404" s="1520">
        <v>7.2599999999999998E-2</v>
      </c>
      <c r="J404" s="1520">
        <v>3.78E-2</v>
      </c>
      <c r="K404" s="1520" t="s">
        <v>158</v>
      </c>
      <c r="L404" s="1522">
        <v>7.2599999999999998E-2</v>
      </c>
      <c r="M404" s="1520">
        <v>3.78E-2</v>
      </c>
      <c r="N404" s="1520" t="s">
        <v>158</v>
      </c>
      <c r="O404" s="1520">
        <v>7.2599999999999998E-2</v>
      </c>
      <c r="P404" s="1520">
        <v>3.78E-2</v>
      </c>
      <c r="Q404" s="1520" t="s">
        <v>158</v>
      </c>
      <c r="R404" s="1520">
        <v>7.2599999999999998E-2</v>
      </c>
      <c r="S404" s="1520">
        <v>3.78E-2</v>
      </c>
      <c r="T404" s="1520" t="s">
        <v>158</v>
      </c>
      <c r="U404" s="1520">
        <v>7.2599999999999998E-2</v>
      </c>
      <c r="V404" s="1520">
        <v>3.78E-2</v>
      </c>
      <c r="W404" s="1520" t="s">
        <v>158</v>
      </c>
      <c r="X404" s="1520">
        <v>7.2599999999999998E-2</v>
      </c>
      <c r="Y404" s="1520">
        <v>3.78E-2</v>
      </c>
      <c r="Z404" s="1520" t="s">
        <v>158</v>
      </c>
      <c r="AA404" s="1520">
        <v>7.2599999999999998E-2</v>
      </c>
      <c r="AB404" s="1520">
        <v>3.78E-2</v>
      </c>
      <c r="AC404" s="1520" t="s">
        <v>158</v>
      </c>
      <c r="AD404" s="1520">
        <v>7.2599999999999998E-2</v>
      </c>
      <c r="AE404" s="1520">
        <v>3.78E-2</v>
      </c>
      <c r="AF404" s="1520" t="s">
        <v>158</v>
      </c>
      <c r="AG404" s="1520">
        <v>7.2599999999999998E-2</v>
      </c>
      <c r="AH404" s="1520">
        <v>3.78E-2</v>
      </c>
      <c r="AI404" s="1520" t="s">
        <v>158</v>
      </c>
      <c r="AJ404" s="1520">
        <v>7.2599999999999998E-2</v>
      </c>
      <c r="AK404" s="1520">
        <v>3.78E-2</v>
      </c>
      <c r="AL404" s="1520" t="s">
        <v>158</v>
      </c>
      <c r="AM404" s="1520">
        <v>7.2599999999999998E-2</v>
      </c>
      <c r="AN404" s="1520">
        <v>3.78E-2</v>
      </c>
      <c r="AO404" s="1520" t="s">
        <v>158</v>
      </c>
      <c r="AP404" s="1520">
        <v>7.2599999999999998E-2</v>
      </c>
      <c r="AQ404" s="1520">
        <v>3.78E-2</v>
      </c>
      <c r="AR404" s="1520" t="s">
        <v>158</v>
      </c>
      <c r="AS404" s="1520">
        <v>7.2599999999999998E-2</v>
      </c>
      <c r="AT404" s="1520">
        <v>3.78E-2</v>
      </c>
      <c r="AU404" s="1520" t="s">
        <v>158</v>
      </c>
      <c r="AV404" s="1520">
        <v>7.2599999999999998E-2</v>
      </c>
      <c r="AW404" s="1520">
        <v>3.78E-2</v>
      </c>
      <c r="AX404" s="1520" t="s">
        <v>158</v>
      </c>
      <c r="AY404" s="1520">
        <v>7.2599999999999998E-2</v>
      </c>
      <c r="AZ404" s="1520">
        <v>3.78E-2</v>
      </c>
      <c r="BA404" s="1520" t="s">
        <v>158</v>
      </c>
      <c r="BB404" s="1522">
        <v>7.2599999999999998E-2</v>
      </c>
      <c r="BC404" s="1522">
        <v>3.78E-2</v>
      </c>
      <c r="BD404" s="1522" t="s">
        <v>158</v>
      </c>
      <c r="BE404" s="1164"/>
      <c r="BF404" s="1164"/>
      <c r="BG404" s="1164"/>
    </row>
    <row r="405" spans="3:59" x14ac:dyDescent="0.25">
      <c r="C405" s="1165" t="s">
        <v>2078</v>
      </c>
      <c r="D405" s="1165" t="s">
        <v>1292</v>
      </c>
      <c r="E405" s="1167" t="str">
        <f t="shared" si="6"/>
        <v>CunícolaALICANTE/ALACANT</v>
      </c>
      <c r="F405" s="1520">
        <v>7.2599999999999998E-2</v>
      </c>
      <c r="G405" s="1521">
        <v>3.78E-2</v>
      </c>
      <c r="H405" s="1520" t="s">
        <v>158</v>
      </c>
      <c r="I405" s="1520">
        <v>7.2599999999999998E-2</v>
      </c>
      <c r="J405" s="1520">
        <v>3.78E-2</v>
      </c>
      <c r="K405" s="1520" t="s">
        <v>158</v>
      </c>
      <c r="L405" s="1522">
        <v>7.2599999999999998E-2</v>
      </c>
      <c r="M405" s="1520">
        <v>3.78E-2</v>
      </c>
      <c r="N405" s="1520" t="s">
        <v>158</v>
      </c>
      <c r="O405" s="1520">
        <v>7.2599999999999998E-2</v>
      </c>
      <c r="P405" s="1520">
        <v>3.78E-2</v>
      </c>
      <c r="Q405" s="1520" t="s">
        <v>158</v>
      </c>
      <c r="R405" s="1520">
        <v>7.2599999999999998E-2</v>
      </c>
      <c r="S405" s="1520">
        <v>3.78E-2</v>
      </c>
      <c r="T405" s="1520" t="s">
        <v>158</v>
      </c>
      <c r="U405" s="1520">
        <v>7.2599999999999998E-2</v>
      </c>
      <c r="V405" s="1520">
        <v>3.78E-2</v>
      </c>
      <c r="W405" s="1520" t="s">
        <v>158</v>
      </c>
      <c r="X405" s="1520">
        <v>7.2599999999999998E-2</v>
      </c>
      <c r="Y405" s="1520">
        <v>3.78E-2</v>
      </c>
      <c r="Z405" s="1520" t="s">
        <v>158</v>
      </c>
      <c r="AA405" s="1520">
        <v>7.2599999999999998E-2</v>
      </c>
      <c r="AB405" s="1520">
        <v>3.78E-2</v>
      </c>
      <c r="AC405" s="1520" t="s">
        <v>158</v>
      </c>
      <c r="AD405" s="1520">
        <v>7.2599999999999998E-2</v>
      </c>
      <c r="AE405" s="1520">
        <v>3.78E-2</v>
      </c>
      <c r="AF405" s="1520" t="s">
        <v>158</v>
      </c>
      <c r="AG405" s="1520">
        <v>7.2599999999999998E-2</v>
      </c>
      <c r="AH405" s="1520">
        <v>3.78E-2</v>
      </c>
      <c r="AI405" s="1520" t="s">
        <v>158</v>
      </c>
      <c r="AJ405" s="1520">
        <v>7.2599999999999998E-2</v>
      </c>
      <c r="AK405" s="1520">
        <v>3.78E-2</v>
      </c>
      <c r="AL405" s="1520" t="s">
        <v>158</v>
      </c>
      <c r="AM405" s="1520">
        <v>7.2599999999999998E-2</v>
      </c>
      <c r="AN405" s="1520">
        <v>3.78E-2</v>
      </c>
      <c r="AO405" s="1520" t="s">
        <v>158</v>
      </c>
      <c r="AP405" s="1520">
        <v>7.2599999999999998E-2</v>
      </c>
      <c r="AQ405" s="1520">
        <v>3.78E-2</v>
      </c>
      <c r="AR405" s="1520" t="s">
        <v>158</v>
      </c>
      <c r="AS405" s="1520">
        <v>7.2599999999999998E-2</v>
      </c>
      <c r="AT405" s="1520">
        <v>3.78E-2</v>
      </c>
      <c r="AU405" s="1520" t="s">
        <v>158</v>
      </c>
      <c r="AV405" s="1520">
        <v>7.2599999999999998E-2</v>
      </c>
      <c r="AW405" s="1520">
        <v>3.78E-2</v>
      </c>
      <c r="AX405" s="1520" t="s">
        <v>158</v>
      </c>
      <c r="AY405" s="1520">
        <v>7.2599999999999998E-2</v>
      </c>
      <c r="AZ405" s="1520">
        <v>3.78E-2</v>
      </c>
      <c r="BA405" s="1520" t="s">
        <v>158</v>
      </c>
      <c r="BB405" s="1522">
        <v>7.2599999999999998E-2</v>
      </c>
      <c r="BC405" s="1522">
        <v>3.78E-2</v>
      </c>
      <c r="BD405" s="1522" t="s">
        <v>158</v>
      </c>
      <c r="BE405" s="1164"/>
      <c r="BF405" s="1164"/>
      <c r="BG405" s="1164"/>
    </row>
    <row r="406" spans="3:59" x14ac:dyDescent="0.25">
      <c r="C406" s="1165" t="s">
        <v>2078</v>
      </c>
      <c r="D406" s="1165" t="s">
        <v>1293</v>
      </c>
      <c r="E406" s="1167" t="str">
        <f t="shared" si="6"/>
        <v>CunícolaALMERÍA</v>
      </c>
      <c r="F406" s="1520">
        <v>7.2599999999999998E-2</v>
      </c>
      <c r="G406" s="1521">
        <v>3.78E-2</v>
      </c>
      <c r="H406" s="1520" t="s">
        <v>158</v>
      </c>
      <c r="I406" s="1520">
        <v>7.2599999999999998E-2</v>
      </c>
      <c r="J406" s="1520">
        <v>3.78E-2</v>
      </c>
      <c r="K406" s="1520" t="s">
        <v>158</v>
      </c>
      <c r="L406" s="1522">
        <v>7.2599999999999998E-2</v>
      </c>
      <c r="M406" s="1520">
        <v>3.78E-2</v>
      </c>
      <c r="N406" s="1520" t="s">
        <v>158</v>
      </c>
      <c r="O406" s="1520">
        <v>7.2599999999999998E-2</v>
      </c>
      <c r="P406" s="1520">
        <v>3.78E-2</v>
      </c>
      <c r="Q406" s="1520" t="s">
        <v>158</v>
      </c>
      <c r="R406" s="1520">
        <v>7.2599999999999998E-2</v>
      </c>
      <c r="S406" s="1520">
        <v>3.78E-2</v>
      </c>
      <c r="T406" s="1520" t="s">
        <v>158</v>
      </c>
      <c r="U406" s="1520">
        <v>7.2599999999999998E-2</v>
      </c>
      <c r="V406" s="1520">
        <v>3.78E-2</v>
      </c>
      <c r="W406" s="1520" t="s">
        <v>158</v>
      </c>
      <c r="X406" s="1520">
        <v>7.2599999999999998E-2</v>
      </c>
      <c r="Y406" s="1520">
        <v>3.78E-2</v>
      </c>
      <c r="Z406" s="1520" t="s">
        <v>158</v>
      </c>
      <c r="AA406" s="1520">
        <v>7.2599999999999998E-2</v>
      </c>
      <c r="AB406" s="1520">
        <v>3.78E-2</v>
      </c>
      <c r="AC406" s="1520" t="s">
        <v>158</v>
      </c>
      <c r="AD406" s="1520">
        <v>7.2599999999999998E-2</v>
      </c>
      <c r="AE406" s="1520">
        <v>3.78E-2</v>
      </c>
      <c r="AF406" s="1520" t="s">
        <v>158</v>
      </c>
      <c r="AG406" s="1520">
        <v>7.2599999999999998E-2</v>
      </c>
      <c r="AH406" s="1520">
        <v>3.78E-2</v>
      </c>
      <c r="AI406" s="1520" t="s">
        <v>158</v>
      </c>
      <c r="AJ406" s="1520">
        <v>7.2599999999999998E-2</v>
      </c>
      <c r="AK406" s="1520">
        <v>3.78E-2</v>
      </c>
      <c r="AL406" s="1520" t="s">
        <v>158</v>
      </c>
      <c r="AM406" s="1520">
        <v>7.2599999999999998E-2</v>
      </c>
      <c r="AN406" s="1520">
        <v>3.78E-2</v>
      </c>
      <c r="AO406" s="1520" t="s">
        <v>158</v>
      </c>
      <c r="AP406" s="1520">
        <v>7.2599999999999998E-2</v>
      </c>
      <c r="AQ406" s="1520">
        <v>3.78E-2</v>
      </c>
      <c r="AR406" s="1520" t="s">
        <v>158</v>
      </c>
      <c r="AS406" s="1520">
        <v>7.2599999999999998E-2</v>
      </c>
      <c r="AT406" s="1520">
        <v>3.78E-2</v>
      </c>
      <c r="AU406" s="1520" t="s">
        <v>158</v>
      </c>
      <c r="AV406" s="1520">
        <v>7.2599999999999998E-2</v>
      </c>
      <c r="AW406" s="1520">
        <v>3.78E-2</v>
      </c>
      <c r="AX406" s="1520" t="s">
        <v>158</v>
      </c>
      <c r="AY406" s="1520">
        <v>7.2599999999999998E-2</v>
      </c>
      <c r="AZ406" s="1520">
        <v>3.78E-2</v>
      </c>
      <c r="BA406" s="1520" t="s">
        <v>158</v>
      </c>
      <c r="BB406" s="1522">
        <v>7.2599999999999998E-2</v>
      </c>
      <c r="BC406" s="1522">
        <v>3.78E-2</v>
      </c>
      <c r="BD406" s="1522" t="s">
        <v>158</v>
      </c>
      <c r="BE406" s="1164"/>
      <c r="BF406" s="1164"/>
      <c r="BG406" s="1164"/>
    </row>
    <row r="407" spans="3:59" x14ac:dyDescent="0.25">
      <c r="C407" s="1165" t="s">
        <v>2078</v>
      </c>
      <c r="D407" s="1165" t="s">
        <v>1294</v>
      </c>
      <c r="E407" s="1167" t="str">
        <f t="shared" si="6"/>
        <v>CunícolaARABA/ÁLAVA</v>
      </c>
      <c r="F407" s="1520">
        <v>7.2599999999999998E-2</v>
      </c>
      <c r="G407" s="1521">
        <v>3.78E-2</v>
      </c>
      <c r="H407" s="1520" t="s">
        <v>158</v>
      </c>
      <c r="I407" s="1520">
        <v>7.2599999999999998E-2</v>
      </c>
      <c r="J407" s="1520">
        <v>3.78E-2</v>
      </c>
      <c r="K407" s="1520" t="s">
        <v>158</v>
      </c>
      <c r="L407" s="1522">
        <v>7.2599999999999998E-2</v>
      </c>
      <c r="M407" s="1520">
        <v>3.78E-2</v>
      </c>
      <c r="N407" s="1520" t="s">
        <v>158</v>
      </c>
      <c r="O407" s="1520">
        <v>7.2599999999999998E-2</v>
      </c>
      <c r="P407" s="1520">
        <v>3.78E-2</v>
      </c>
      <c r="Q407" s="1520" t="s">
        <v>158</v>
      </c>
      <c r="R407" s="1520">
        <v>7.2599999999999998E-2</v>
      </c>
      <c r="S407" s="1520">
        <v>3.78E-2</v>
      </c>
      <c r="T407" s="1520" t="s">
        <v>158</v>
      </c>
      <c r="U407" s="1520">
        <v>7.2599999999999998E-2</v>
      </c>
      <c r="V407" s="1520">
        <v>3.78E-2</v>
      </c>
      <c r="W407" s="1520" t="s">
        <v>158</v>
      </c>
      <c r="X407" s="1520">
        <v>7.2599999999999998E-2</v>
      </c>
      <c r="Y407" s="1520">
        <v>3.78E-2</v>
      </c>
      <c r="Z407" s="1520" t="s">
        <v>158</v>
      </c>
      <c r="AA407" s="1520">
        <v>7.2599999999999998E-2</v>
      </c>
      <c r="AB407" s="1520">
        <v>3.78E-2</v>
      </c>
      <c r="AC407" s="1520" t="s">
        <v>158</v>
      </c>
      <c r="AD407" s="1520">
        <v>7.2599999999999998E-2</v>
      </c>
      <c r="AE407" s="1520">
        <v>3.78E-2</v>
      </c>
      <c r="AF407" s="1520" t="s">
        <v>158</v>
      </c>
      <c r="AG407" s="1520">
        <v>7.2599999999999998E-2</v>
      </c>
      <c r="AH407" s="1520">
        <v>3.78E-2</v>
      </c>
      <c r="AI407" s="1520" t="s">
        <v>158</v>
      </c>
      <c r="AJ407" s="1520">
        <v>7.2599999999999998E-2</v>
      </c>
      <c r="AK407" s="1520">
        <v>3.78E-2</v>
      </c>
      <c r="AL407" s="1520" t="s">
        <v>158</v>
      </c>
      <c r="AM407" s="1520">
        <v>7.2599999999999998E-2</v>
      </c>
      <c r="AN407" s="1520">
        <v>3.78E-2</v>
      </c>
      <c r="AO407" s="1520" t="s">
        <v>158</v>
      </c>
      <c r="AP407" s="1520">
        <v>7.2599999999999998E-2</v>
      </c>
      <c r="AQ407" s="1520">
        <v>3.78E-2</v>
      </c>
      <c r="AR407" s="1520" t="s">
        <v>158</v>
      </c>
      <c r="AS407" s="1520">
        <v>7.2599999999999998E-2</v>
      </c>
      <c r="AT407" s="1520">
        <v>3.78E-2</v>
      </c>
      <c r="AU407" s="1520" t="s">
        <v>158</v>
      </c>
      <c r="AV407" s="1520">
        <v>7.2599999999999998E-2</v>
      </c>
      <c r="AW407" s="1520">
        <v>3.78E-2</v>
      </c>
      <c r="AX407" s="1520" t="s">
        <v>158</v>
      </c>
      <c r="AY407" s="1520">
        <v>7.2599999999999998E-2</v>
      </c>
      <c r="AZ407" s="1520">
        <v>3.78E-2</v>
      </c>
      <c r="BA407" s="1520" t="s">
        <v>158</v>
      </c>
      <c r="BB407" s="1522">
        <v>7.2599999999999998E-2</v>
      </c>
      <c r="BC407" s="1522">
        <v>3.78E-2</v>
      </c>
      <c r="BD407" s="1522" t="s">
        <v>158</v>
      </c>
      <c r="BE407" s="1164"/>
      <c r="BF407" s="1164"/>
      <c r="BG407" s="1164"/>
    </row>
    <row r="408" spans="3:59" x14ac:dyDescent="0.25">
      <c r="C408" s="1165" t="s">
        <v>2078</v>
      </c>
      <c r="D408" s="1165" t="s">
        <v>1295</v>
      </c>
      <c r="E408" s="1167" t="str">
        <f t="shared" si="6"/>
        <v>CunícolaASTURIAS</v>
      </c>
      <c r="F408" s="1520">
        <v>7.2599999999999998E-2</v>
      </c>
      <c r="G408" s="1521">
        <v>3.78E-2</v>
      </c>
      <c r="H408" s="1520" t="s">
        <v>158</v>
      </c>
      <c r="I408" s="1520">
        <v>7.2599999999999998E-2</v>
      </c>
      <c r="J408" s="1520">
        <v>3.78E-2</v>
      </c>
      <c r="K408" s="1520" t="s">
        <v>158</v>
      </c>
      <c r="L408" s="1522">
        <v>7.2599999999999998E-2</v>
      </c>
      <c r="M408" s="1520">
        <v>3.78E-2</v>
      </c>
      <c r="N408" s="1520" t="s">
        <v>158</v>
      </c>
      <c r="O408" s="1520">
        <v>7.2599999999999998E-2</v>
      </c>
      <c r="P408" s="1520">
        <v>3.78E-2</v>
      </c>
      <c r="Q408" s="1520" t="s">
        <v>158</v>
      </c>
      <c r="R408" s="1520">
        <v>7.2599999999999998E-2</v>
      </c>
      <c r="S408" s="1520">
        <v>3.78E-2</v>
      </c>
      <c r="T408" s="1520" t="s">
        <v>158</v>
      </c>
      <c r="U408" s="1520">
        <v>7.2599999999999998E-2</v>
      </c>
      <c r="V408" s="1520">
        <v>3.78E-2</v>
      </c>
      <c r="W408" s="1520" t="s">
        <v>158</v>
      </c>
      <c r="X408" s="1520">
        <v>7.2599999999999998E-2</v>
      </c>
      <c r="Y408" s="1520">
        <v>3.78E-2</v>
      </c>
      <c r="Z408" s="1520" t="s">
        <v>158</v>
      </c>
      <c r="AA408" s="1520">
        <v>7.2599999999999998E-2</v>
      </c>
      <c r="AB408" s="1520">
        <v>3.78E-2</v>
      </c>
      <c r="AC408" s="1520" t="s">
        <v>158</v>
      </c>
      <c r="AD408" s="1520">
        <v>7.2599999999999998E-2</v>
      </c>
      <c r="AE408" s="1520">
        <v>3.78E-2</v>
      </c>
      <c r="AF408" s="1520" t="s">
        <v>158</v>
      </c>
      <c r="AG408" s="1520">
        <v>7.2599999999999998E-2</v>
      </c>
      <c r="AH408" s="1520">
        <v>3.78E-2</v>
      </c>
      <c r="AI408" s="1520" t="s">
        <v>158</v>
      </c>
      <c r="AJ408" s="1520">
        <v>7.2599999999999998E-2</v>
      </c>
      <c r="AK408" s="1520">
        <v>3.78E-2</v>
      </c>
      <c r="AL408" s="1520" t="s">
        <v>158</v>
      </c>
      <c r="AM408" s="1520">
        <v>7.2599999999999998E-2</v>
      </c>
      <c r="AN408" s="1520">
        <v>3.78E-2</v>
      </c>
      <c r="AO408" s="1520" t="s">
        <v>158</v>
      </c>
      <c r="AP408" s="1520">
        <v>7.2599999999999998E-2</v>
      </c>
      <c r="AQ408" s="1520">
        <v>3.78E-2</v>
      </c>
      <c r="AR408" s="1520" t="s">
        <v>158</v>
      </c>
      <c r="AS408" s="1520">
        <v>7.2599999999999998E-2</v>
      </c>
      <c r="AT408" s="1520">
        <v>3.78E-2</v>
      </c>
      <c r="AU408" s="1520" t="s">
        <v>158</v>
      </c>
      <c r="AV408" s="1520">
        <v>7.2599999999999998E-2</v>
      </c>
      <c r="AW408" s="1520">
        <v>3.78E-2</v>
      </c>
      <c r="AX408" s="1520" t="s">
        <v>158</v>
      </c>
      <c r="AY408" s="1520">
        <v>7.2599999999999998E-2</v>
      </c>
      <c r="AZ408" s="1520">
        <v>3.78E-2</v>
      </c>
      <c r="BA408" s="1520" t="s">
        <v>158</v>
      </c>
      <c r="BB408" s="1522">
        <v>7.2599999999999998E-2</v>
      </c>
      <c r="BC408" s="1522">
        <v>3.78E-2</v>
      </c>
      <c r="BD408" s="1522" t="s">
        <v>158</v>
      </c>
      <c r="BE408" s="1164"/>
      <c r="BF408" s="1164"/>
      <c r="BG408" s="1164"/>
    </row>
    <row r="409" spans="3:59" x14ac:dyDescent="0.25">
      <c r="C409" s="1165" t="s">
        <v>2078</v>
      </c>
      <c r="D409" s="1165" t="s">
        <v>1296</v>
      </c>
      <c r="E409" s="1167" t="str">
        <f t="shared" si="6"/>
        <v>CunícolaÁVILA</v>
      </c>
      <c r="F409" s="1520">
        <v>7.2599999999999998E-2</v>
      </c>
      <c r="G409" s="1521">
        <v>3.78E-2</v>
      </c>
      <c r="H409" s="1520" t="s">
        <v>158</v>
      </c>
      <c r="I409" s="1520">
        <v>7.2599999999999998E-2</v>
      </c>
      <c r="J409" s="1520">
        <v>3.78E-2</v>
      </c>
      <c r="K409" s="1520" t="s">
        <v>158</v>
      </c>
      <c r="L409" s="1522">
        <v>7.2599999999999998E-2</v>
      </c>
      <c r="M409" s="1520">
        <v>3.78E-2</v>
      </c>
      <c r="N409" s="1520" t="s">
        <v>158</v>
      </c>
      <c r="O409" s="1520">
        <v>7.2599999999999998E-2</v>
      </c>
      <c r="P409" s="1520">
        <v>3.78E-2</v>
      </c>
      <c r="Q409" s="1520" t="s">
        <v>158</v>
      </c>
      <c r="R409" s="1520">
        <v>7.2599999999999998E-2</v>
      </c>
      <c r="S409" s="1520">
        <v>3.78E-2</v>
      </c>
      <c r="T409" s="1520" t="s">
        <v>158</v>
      </c>
      <c r="U409" s="1520">
        <v>7.2599999999999998E-2</v>
      </c>
      <c r="V409" s="1520">
        <v>3.78E-2</v>
      </c>
      <c r="W409" s="1520" t="s">
        <v>158</v>
      </c>
      <c r="X409" s="1520">
        <v>7.2599999999999998E-2</v>
      </c>
      <c r="Y409" s="1520">
        <v>3.78E-2</v>
      </c>
      <c r="Z409" s="1520" t="s">
        <v>158</v>
      </c>
      <c r="AA409" s="1520">
        <v>7.2599999999999998E-2</v>
      </c>
      <c r="AB409" s="1520">
        <v>3.78E-2</v>
      </c>
      <c r="AC409" s="1520" t="s">
        <v>158</v>
      </c>
      <c r="AD409" s="1520">
        <v>7.2599999999999998E-2</v>
      </c>
      <c r="AE409" s="1520">
        <v>3.78E-2</v>
      </c>
      <c r="AF409" s="1520" t="s">
        <v>158</v>
      </c>
      <c r="AG409" s="1520">
        <v>7.2599999999999998E-2</v>
      </c>
      <c r="AH409" s="1520">
        <v>3.78E-2</v>
      </c>
      <c r="AI409" s="1520" t="s">
        <v>158</v>
      </c>
      <c r="AJ409" s="1520">
        <v>7.2599999999999998E-2</v>
      </c>
      <c r="AK409" s="1520">
        <v>3.78E-2</v>
      </c>
      <c r="AL409" s="1520" t="s">
        <v>158</v>
      </c>
      <c r="AM409" s="1520">
        <v>7.2599999999999998E-2</v>
      </c>
      <c r="AN409" s="1520">
        <v>3.78E-2</v>
      </c>
      <c r="AO409" s="1520" t="s">
        <v>158</v>
      </c>
      <c r="AP409" s="1520">
        <v>7.2599999999999998E-2</v>
      </c>
      <c r="AQ409" s="1520">
        <v>3.78E-2</v>
      </c>
      <c r="AR409" s="1520" t="s">
        <v>158</v>
      </c>
      <c r="AS409" s="1520">
        <v>7.2599999999999998E-2</v>
      </c>
      <c r="AT409" s="1520">
        <v>3.78E-2</v>
      </c>
      <c r="AU409" s="1520" t="s">
        <v>158</v>
      </c>
      <c r="AV409" s="1520">
        <v>7.2599999999999998E-2</v>
      </c>
      <c r="AW409" s="1520">
        <v>3.78E-2</v>
      </c>
      <c r="AX409" s="1520" t="s">
        <v>158</v>
      </c>
      <c r="AY409" s="1520">
        <v>7.2599999999999998E-2</v>
      </c>
      <c r="AZ409" s="1520">
        <v>3.78E-2</v>
      </c>
      <c r="BA409" s="1520" t="s">
        <v>158</v>
      </c>
      <c r="BB409" s="1522">
        <v>7.2599999999999998E-2</v>
      </c>
      <c r="BC409" s="1522">
        <v>3.78E-2</v>
      </c>
      <c r="BD409" s="1522" t="s">
        <v>158</v>
      </c>
      <c r="BE409" s="1164"/>
      <c r="BF409" s="1164"/>
      <c r="BG409" s="1164"/>
    </row>
    <row r="410" spans="3:59" x14ac:dyDescent="0.25">
      <c r="C410" s="1165" t="s">
        <v>2078</v>
      </c>
      <c r="D410" s="1165" t="s">
        <v>1297</v>
      </c>
      <c r="E410" s="1167" t="str">
        <f t="shared" si="6"/>
        <v>CunícolaBADAJOZ</v>
      </c>
      <c r="F410" s="1520">
        <v>7.2599999999999998E-2</v>
      </c>
      <c r="G410" s="1521">
        <v>3.78E-2</v>
      </c>
      <c r="H410" s="1520" t="s">
        <v>158</v>
      </c>
      <c r="I410" s="1520">
        <v>7.2599999999999998E-2</v>
      </c>
      <c r="J410" s="1520">
        <v>3.78E-2</v>
      </c>
      <c r="K410" s="1520" t="s">
        <v>158</v>
      </c>
      <c r="L410" s="1522">
        <v>7.2599999999999998E-2</v>
      </c>
      <c r="M410" s="1520">
        <v>3.78E-2</v>
      </c>
      <c r="N410" s="1520" t="s">
        <v>158</v>
      </c>
      <c r="O410" s="1520">
        <v>7.2599999999999998E-2</v>
      </c>
      <c r="P410" s="1520">
        <v>3.78E-2</v>
      </c>
      <c r="Q410" s="1520" t="s">
        <v>158</v>
      </c>
      <c r="R410" s="1520">
        <v>7.2599999999999998E-2</v>
      </c>
      <c r="S410" s="1520">
        <v>3.78E-2</v>
      </c>
      <c r="T410" s="1520" t="s">
        <v>158</v>
      </c>
      <c r="U410" s="1520">
        <v>7.2599999999999998E-2</v>
      </c>
      <c r="V410" s="1520">
        <v>3.78E-2</v>
      </c>
      <c r="W410" s="1520" t="s">
        <v>158</v>
      </c>
      <c r="X410" s="1520">
        <v>7.2599999999999998E-2</v>
      </c>
      <c r="Y410" s="1520">
        <v>3.78E-2</v>
      </c>
      <c r="Z410" s="1520" t="s">
        <v>158</v>
      </c>
      <c r="AA410" s="1520">
        <v>7.2599999999999998E-2</v>
      </c>
      <c r="AB410" s="1520">
        <v>3.78E-2</v>
      </c>
      <c r="AC410" s="1520" t="s">
        <v>158</v>
      </c>
      <c r="AD410" s="1520">
        <v>7.2599999999999998E-2</v>
      </c>
      <c r="AE410" s="1520">
        <v>3.78E-2</v>
      </c>
      <c r="AF410" s="1520" t="s">
        <v>158</v>
      </c>
      <c r="AG410" s="1520">
        <v>7.2599999999999998E-2</v>
      </c>
      <c r="AH410" s="1520">
        <v>3.78E-2</v>
      </c>
      <c r="AI410" s="1520" t="s">
        <v>158</v>
      </c>
      <c r="AJ410" s="1520">
        <v>7.2599999999999998E-2</v>
      </c>
      <c r="AK410" s="1520">
        <v>3.78E-2</v>
      </c>
      <c r="AL410" s="1520" t="s">
        <v>158</v>
      </c>
      <c r="AM410" s="1520">
        <v>7.2599999999999998E-2</v>
      </c>
      <c r="AN410" s="1520">
        <v>3.78E-2</v>
      </c>
      <c r="AO410" s="1520" t="s">
        <v>158</v>
      </c>
      <c r="AP410" s="1520">
        <v>7.2599999999999998E-2</v>
      </c>
      <c r="AQ410" s="1520">
        <v>3.78E-2</v>
      </c>
      <c r="AR410" s="1520" t="s">
        <v>158</v>
      </c>
      <c r="AS410" s="1520">
        <v>7.2599999999999998E-2</v>
      </c>
      <c r="AT410" s="1520">
        <v>3.78E-2</v>
      </c>
      <c r="AU410" s="1520" t="s">
        <v>158</v>
      </c>
      <c r="AV410" s="1520">
        <v>7.2599999999999998E-2</v>
      </c>
      <c r="AW410" s="1520">
        <v>3.78E-2</v>
      </c>
      <c r="AX410" s="1520" t="s">
        <v>158</v>
      </c>
      <c r="AY410" s="1520">
        <v>7.2599999999999998E-2</v>
      </c>
      <c r="AZ410" s="1520">
        <v>3.78E-2</v>
      </c>
      <c r="BA410" s="1520" t="s">
        <v>158</v>
      </c>
      <c r="BB410" s="1522">
        <v>7.2599999999999998E-2</v>
      </c>
      <c r="BC410" s="1522">
        <v>3.78E-2</v>
      </c>
      <c r="BD410" s="1522" t="s">
        <v>158</v>
      </c>
      <c r="BE410" s="1164"/>
      <c r="BF410" s="1164"/>
      <c r="BG410" s="1164"/>
    </row>
    <row r="411" spans="3:59" x14ac:dyDescent="0.25">
      <c r="C411" s="1165" t="s">
        <v>2078</v>
      </c>
      <c r="D411" s="1165" t="s">
        <v>1298</v>
      </c>
      <c r="E411" s="1167" t="str">
        <f t="shared" si="6"/>
        <v>CunícolaBALEARS, ILLES</v>
      </c>
      <c r="F411" s="1520">
        <v>7.2599999999999998E-2</v>
      </c>
      <c r="G411" s="1521">
        <v>3.78E-2</v>
      </c>
      <c r="H411" s="1520" t="s">
        <v>158</v>
      </c>
      <c r="I411" s="1520">
        <v>7.2599999999999998E-2</v>
      </c>
      <c r="J411" s="1520">
        <v>3.78E-2</v>
      </c>
      <c r="K411" s="1520" t="s">
        <v>158</v>
      </c>
      <c r="L411" s="1522">
        <v>7.2599999999999998E-2</v>
      </c>
      <c r="M411" s="1520">
        <v>3.78E-2</v>
      </c>
      <c r="N411" s="1520" t="s">
        <v>158</v>
      </c>
      <c r="O411" s="1520">
        <v>7.2599999999999998E-2</v>
      </c>
      <c r="P411" s="1520">
        <v>3.78E-2</v>
      </c>
      <c r="Q411" s="1520" t="s">
        <v>158</v>
      </c>
      <c r="R411" s="1520">
        <v>7.2599999999999998E-2</v>
      </c>
      <c r="S411" s="1520">
        <v>3.78E-2</v>
      </c>
      <c r="T411" s="1520" t="s">
        <v>158</v>
      </c>
      <c r="U411" s="1520">
        <v>7.2599999999999998E-2</v>
      </c>
      <c r="V411" s="1520">
        <v>3.78E-2</v>
      </c>
      <c r="W411" s="1520" t="s">
        <v>158</v>
      </c>
      <c r="X411" s="1520">
        <v>7.2599999999999998E-2</v>
      </c>
      <c r="Y411" s="1520">
        <v>3.78E-2</v>
      </c>
      <c r="Z411" s="1520" t="s">
        <v>158</v>
      </c>
      <c r="AA411" s="1520">
        <v>7.2599999999999998E-2</v>
      </c>
      <c r="AB411" s="1520">
        <v>3.78E-2</v>
      </c>
      <c r="AC411" s="1520" t="s">
        <v>158</v>
      </c>
      <c r="AD411" s="1520">
        <v>7.2599999999999998E-2</v>
      </c>
      <c r="AE411" s="1520">
        <v>3.78E-2</v>
      </c>
      <c r="AF411" s="1520" t="s">
        <v>158</v>
      </c>
      <c r="AG411" s="1520">
        <v>7.2599999999999998E-2</v>
      </c>
      <c r="AH411" s="1520">
        <v>3.78E-2</v>
      </c>
      <c r="AI411" s="1520" t="s">
        <v>158</v>
      </c>
      <c r="AJ411" s="1520">
        <v>7.2599999999999998E-2</v>
      </c>
      <c r="AK411" s="1520">
        <v>3.78E-2</v>
      </c>
      <c r="AL411" s="1520" t="s">
        <v>158</v>
      </c>
      <c r="AM411" s="1520">
        <v>7.2599999999999998E-2</v>
      </c>
      <c r="AN411" s="1520">
        <v>3.78E-2</v>
      </c>
      <c r="AO411" s="1520" t="s">
        <v>158</v>
      </c>
      <c r="AP411" s="1520">
        <v>7.2599999999999998E-2</v>
      </c>
      <c r="AQ411" s="1520">
        <v>3.78E-2</v>
      </c>
      <c r="AR411" s="1520" t="s">
        <v>158</v>
      </c>
      <c r="AS411" s="1520">
        <v>7.2599999999999998E-2</v>
      </c>
      <c r="AT411" s="1520">
        <v>3.78E-2</v>
      </c>
      <c r="AU411" s="1520" t="s">
        <v>158</v>
      </c>
      <c r="AV411" s="1520">
        <v>7.2599999999999998E-2</v>
      </c>
      <c r="AW411" s="1520">
        <v>3.78E-2</v>
      </c>
      <c r="AX411" s="1520" t="s">
        <v>158</v>
      </c>
      <c r="AY411" s="1520">
        <v>7.2599999999999998E-2</v>
      </c>
      <c r="AZ411" s="1520">
        <v>3.78E-2</v>
      </c>
      <c r="BA411" s="1520" t="s">
        <v>158</v>
      </c>
      <c r="BB411" s="1522">
        <v>7.2599999999999998E-2</v>
      </c>
      <c r="BC411" s="1522">
        <v>3.78E-2</v>
      </c>
      <c r="BD411" s="1522" t="s">
        <v>158</v>
      </c>
      <c r="BE411" s="1164"/>
      <c r="BF411" s="1164"/>
      <c r="BG411" s="1164"/>
    </row>
    <row r="412" spans="3:59" x14ac:dyDescent="0.25">
      <c r="C412" s="1165" t="s">
        <v>2078</v>
      </c>
      <c r="D412" s="1165" t="s">
        <v>1299</v>
      </c>
      <c r="E412" s="1167" t="str">
        <f t="shared" si="6"/>
        <v>CunícolaBARCELONA</v>
      </c>
      <c r="F412" s="1520">
        <v>7.2599999999999998E-2</v>
      </c>
      <c r="G412" s="1521">
        <v>3.78E-2</v>
      </c>
      <c r="H412" s="1520" t="s">
        <v>158</v>
      </c>
      <c r="I412" s="1520">
        <v>7.2599999999999998E-2</v>
      </c>
      <c r="J412" s="1520">
        <v>3.78E-2</v>
      </c>
      <c r="K412" s="1520" t="s">
        <v>158</v>
      </c>
      <c r="L412" s="1522">
        <v>7.2599999999999998E-2</v>
      </c>
      <c r="M412" s="1520">
        <v>3.78E-2</v>
      </c>
      <c r="N412" s="1520" t="s">
        <v>158</v>
      </c>
      <c r="O412" s="1520">
        <v>7.2599999999999998E-2</v>
      </c>
      <c r="P412" s="1520">
        <v>3.78E-2</v>
      </c>
      <c r="Q412" s="1520" t="s">
        <v>158</v>
      </c>
      <c r="R412" s="1520">
        <v>7.2599999999999998E-2</v>
      </c>
      <c r="S412" s="1520">
        <v>3.78E-2</v>
      </c>
      <c r="T412" s="1520" t="s">
        <v>158</v>
      </c>
      <c r="U412" s="1520">
        <v>7.2599999999999998E-2</v>
      </c>
      <c r="V412" s="1520">
        <v>3.78E-2</v>
      </c>
      <c r="W412" s="1520" t="s">
        <v>158</v>
      </c>
      <c r="X412" s="1520">
        <v>7.2599999999999998E-2</v>
      </c>
      <c r="Y412" s="1520">
        <v>3.78E-2</v>
      </c>
      <c r="Z412" s="1520" t="s">
        <v>158</v>
      </c>
      <c r="AA412" s="1520">
        <v>7.2599999999999998E-2</v>
      </c>
      <c r="AB412" s="1520">
        <v>3.78E-2</v>
      </c>
      <c r="AC412" s="1520" t="s">
        <v>158</v>
      </c>
      <c r="AD412" s="1520">
        <v>7.2599999999999998E-2</v>
      </c>
      <c r="AE412" s="1520">
        <v>3.78E-2</v>
      </c>
      <c r="AF412" s="1520" t="s">
        <v>158</v>
      </c>
      <c r="AG412" s="1520">
        <v>7.2599999999999998E-2</v>
      </c>
      <c r="AH412" s="1520">
        <v>3.78E-2</v>
      </c>
      <c r="AI412" s="1520" t="s">
        <v>158</v>
      </c>
      <c r="AJ412" s="1520">
        <v>7.2599999999999998E-2</v>
      </c>
      <c r="AK412" s="1520">
        <v>3.78E-2</v>
      </c>
      <c r="AL412" s="1520" t="s">
        <v>158</v>
      </c>
      <c r="AM412" s="1520">
        <v>7.2599999999999998E-2</v>
      </c>
      <c r="AN412" s="1520">
        <v>3.78E-2</v>
      </c>
      <c r="AO412" s="1520" t="s">
        <v>158</v>
      </c>
      <c r="AP412" s="1520">
        <v>7.2599999999999998E-2</v>
      </c>
      <c r="AQ412" s="1520">
        <v>3.78E-2</v>
      </c>
      <c r="AR412" s="1520" t="s">
        <v>158</v>
      </c>
      <c r="AS412" s="1520">
        <v>7.2599999999999998E-2</v>
      </c>
      <c r="AT412" s="1520">
        <v>3.78E-2</v>
      </c>
      <c r="AU412" s="1520" t="s">
        <v>158</v>
      </c>
      <c r="AV412" s="1520">
        <v>7.2599999999999998E-2</v>
      </c>
      <c r="AW412" s="1520">
        <v>3.78E-2</v>
      </c>
      <c r="AX412" s="1520" t="s">
        <v>158</v>
      </c>
      <c r="AY412" s="1520">
        <v>7.2599999999999998E-2</v>
      </c>
      <c r="AZ412" s="1520">
        <v>3.78E-2</v>
      </c>
      <c r="BA412" s="1520" t="s">
        <v>158</v>
      </c>
      <c r="BB412" s="1522">
        <v>7.2599999999999998E-2</v>
      </c>
      <c r="BC412" s="1522">
        <v>3.78E-2</v>
      </c>
      <c r="BD412" s="1522" t="s">
        <v>158</v>
      </c>
      <c r="BE412" s="1164"/>
      <c r="BF412" s="1164"/>
      <c r="BG412" s="1164"/>
    </row>
    <row r="413" spans="3:59" x14ac:dyDescent="0.25">
      <c r="C413" s="1165" t="s">
        <v>2078</v>
      </c>
      <c r="D413" s="1165" t="s">
        <v>1300</v>
      </c>
      <c r="E413" s="1167" t="str">
        <f t="shared" si="6"/>
        <v>CunícolaBIZKAIA</v>
      </c>
      <c r="F413" s="1520">
        <v>7.2599999999999998E-2</v>
      </c>
      <c r="G413" s="1521">
        <v>3.78E-2</v>
      </c>
      <c r="H413" s="1520" t="s">
        <v>158</v>
      </c>
      <c r="I413" s="1520">
        <v>7.2599999999999998E-2</v>
      </c>
      <c r="J413" s="1520">
        <v>3.78E-2</v>
      </c>
      <c r="K413" s="1520" t="s">
        <v>158</v>
      </c>
      <c r="L413" s="1522">
        <v>7.2599999999999998E-2</v>
      </c>
      <c r="M413" s="1520">
        <v>3.78E-2</v>
      </c>
      <c r="N413" s="1520" t="s">
        <v>158</v>
      </c>
      <c r="O413" s="1520">
        <v>7.2599999999999998E-2</v>
      </c>
      <c r="P413" s="1520">
        <v>3.78E-2</v>
      </c>
      <c r="Q413" s="1520" t="s">
        <v>158</v>
      </c>
      <c r="R413" s="1520">
        <v>7.2599999999999998E-2</v>
      </c>
      <c r="S413" s="1520">
        <v>3.78E-2</v>
      </c>
      <c r="T413" s="1520" t="s">
        <v>158</v>
      </c>
      <c r="U413" s="1520">
        <v>7.2599999999999998E-2</v>
      </c>
      <c r="V413" s="1520">
        <v>3.78E-2</v>
      </c>
      <c r="W413" s="1520" t="s">
        <v>158</v>
      </c>
      <c r="X413" s="1520">
        <v>7.2599999999999998E-2</v>
      </c>
      <c r="Y413" s="1520">
        <v>3.78E-2</v>
      </c>
      <c r="Z413" s="1520" t="s">
        <v>158</v>
      </c>
      <c r="AA413" s="1520">
        <v>7.2599999999999998E-2</v>
      </c>
      <c r="AB413" s="1520">
        <v>3.78E-2</v>
      </c>
      <c r="AC413" s="1520" t="s">
        <v>158</v>
      </c>
      <c r="AD413" s="1520">
        <v>7.2599999999999998E-2</v>
      </c>
      <c r="AE413" s="1520">
        <v>3.78E-2</v>
      </c>
      <c r="AF413" s="1520" t="s">
        <v>158</v>
      </c>
      <c r="AG413" s="1520">
        <v>7.2599999999999998E-2</v>
      </c>
      <c r="AH413" s="1520">
        <v>3.78E-2</v>
      </c>
      <c r="AI413" s="1520" t="s">
        <v>158</v>
      </c>
      <c r="AJ413" s="1520">
        <v>7.2599999999999998E-2</v>
      </c>
      <c r="AK413" s="1520">
        <v>3.78E-2</v>
      </c>
      <c r="AL413" s="1520" t="s">
        <v>158</v>
      </c>
      <c r="AM413" s="1520">
        <v>7.2599999999999998E-2</v>
      </c>
      <c r="AN413" s="1520">
        <v>3.78E-2</v>
      </c>
      <c r="AO413" s="1520" t="s">
        <v>158</v>
      </c>
      <c r="AP413" s="1520">
        <v>7.2599999999999998E-2</v>
      </c>
      <c r="AQ413" s="1520">
        <v>3.78E-2</v>
      </c>
      <c r="AR413" s="1520" t="s">
        <v>158</v>
      </c>
      <c r="AS413" s="1520">
        <v>7.2599999999999998E-2</v>
      </c>
      <c r="AT413" s="1520">
        <v>3.78E-2</v>
      </c>
      <c r="AU413" s="1520" t="s">
        <v>158</v>
      </c>
      <c r="AV413" s="1520">
        <v>7.2599999999999998E-2</v>
      </c>
      <c r="AW413" s="1520">
        <v>3.78E-2</v>
      </c>
      <c r="AX413" s="1520" t="s">
        <v>158</v>
      </c>
      <c r="AY413" s="1520">
        <v>7.2599999999999998E-2</v>
      </c>
      <c r="AZ413" s="1520">
        <v>3.78E-2</v>
      </c>
      <c r="BA413" s="1520" t="s">
        <v>158</v>
      </c>
      <c r="BB413" s="1522">
        <v>7.2599999999999998E-2</v>
      </c>
      <c r="BC413" s="1522">
        <v>3.78E-2</v>
      </c>
      <c r="BD413" s="1522" t="s">
        <v>158</v>
      </c>
      <c r="BE413" s="1164"/>
      <c r="BF413" s="1164"/>
      <c r="BG413" s="1164"/>
    </row>
    <row r="414" spans="3:59" x14ac:dyDescent="0.25">
      <c r="C414" s="1165" t="s">
        <v>2078</v>
      </c>
      <c r="D414" s="1165" t="s">
        <v>1301</v>
      </c>
      <c r="E414" s="1167" t="str">
        <f t="shared" si="6"/>
        <v>CunícolaBURGOS</v>
      </c>
      <c r="F414" s="1520">
        <v>7.2599999999999998E-2</v>
      </c>
      <c r="G414" s="1521">
        <v>3.78E-2</v>
      </c>
      <c r="H414" s="1520" t="s">
        <v>158</v>
      </c>
      <c r="I414" s="1520">
        <v>7.2599999999999998E-2</v>
      </c>
      <c r="J414" s="1520">
        <v>3.78E-2</v>
      </c>
      <c r="K414" s="1520" t="s">
        <v>158</v>
      </c>
      <c r="L414" s="1522">
        <v>7.2599999999999998E-2</v>
      </c>
      <c r="M414" s="1520">
        <v>3.78E-2</v>
      </c>
      <c r="N414" s="1520" t="s">
        <v>158</v>
      </c>
      <c r="O414" s="1520">
        <v>7.2599999999999998E-2</v>
      </c>
      <c r="P414" s="1520">
        <v>3.78E-2</v>
      </c>
      <c r="Q414" s="1520" t="s">
        <v>158</v>
      </c>
      <c r="R414" s="1520">
        <v>7.2599999999999998E-2</v>
      </c>
      <c r="S414" s="1520">
        <v>3.78E-2</v>
      </c>
      <c r="T414" s="1520" t="s">
        <v>158</v>
      </c>
      <c r="U414" s="1520">
        <v>7.2599999999999998E-2</v>
      </c>
      <c r="V414" s="1520">
        <v>3.78E-2</v>
      </c>
      <c r="W414" s="1520" t="s">
        <v>158</v>
      </c>
      <c r="X414" s="1520">
        <v>7.2599999999999998E-2</v>
      </c>
      <c r="Y414" s="1520">
        <v>3.78E-2</v>
      </c>
      <c r="Z414" s="1520" t="s">
        <v>158</v>
      </c>
      <c r="AA414" s="1520">
        <v>7.2599999999999998E-2</v>
      </c>
      <c r="AB414" s="1520">
        <v>3.78E-2</v>
      </c>
      <c r="AC414" s="1520" t="s">
        <v>158</v>
      </c>
      <c r="AD414" s="1520">
        <v>7.2599999999999998E-2</v>
      </c>
      <c r="AE414" s="1520">
        <v>3.78E-2</v>
      </c>
      <c r="AF414" s="1520" t="s">
        <v>158</v>
      </c>
      <c r="AG414" s="1520">
        <v>7.2599999999999998E-2</v>
      </c>
      <c r="AH414" s="1520">
        <v>3.78E-2</v>
      </c>
      <c r="AI414" s="1520" t="s">
        <v>158</v>
      </c>
      <c r="AJ414" s="1520">
        <v>7.2599999999999998E-2</v>
      </c>
      <c r="AK414" s="1520">
        <v>3.78E-2</v>
      </c>
      <c r="AL414" s="1520" t="s">
        <v>158</v>
      </c>
      <c r="AM414" s="1520">
        <v>7.2599999999999998E-2</v>
      </c>
      <c r="AN414" s="1520">
        <v>3.78E-2</v>
      </c>
      <c r="AO414" s="1520" t="s">
        <v>158</v>
      </c>
      <c r="AP414" s="1520">
        <v>7.2599999999999998E-2</v>
      </c>
      <c r="AQ414" s="1520">
        <v>3.78E-2</v>
      </c>
      <c r="AR414" s="1520" t="s">
        <v>158</v>
      </c>
      <c r="AS414" s="1520">
        <v>7.2599999999999998E-2</v>
      </c>
      <c r="AT414" s="1520">
        <v>3.78E-2</v>
      </c>
      <c r="AU414" s="1520" t="s">
        <v>158</v>
      </c>
      <c r="AV414" s="1520">
        <v>7.2599999999999998E-2</v>
      </c>
      <c r="AW414" s="1520">
        <v>3.78E-2</v>
      </c>
      <c r="AX414" s="1520" t="s">
        <v>158</v>
      </c>
      <c r="AY414" s="1520">
        <v>7.2599999999999998E-2</v>
      </c>
      <c r="AZ414" s="1520">
        <v>3.78E-2</v>
      </c>
      <c r="BA414" s="1520" t="s">
        <v>158</v>
      </c>
      <c r="BB414" s="1522">
        <v>7.2599999999999998E-2</v>
      </c>
      <c r="BC414" s="1522">
        <v>3.78E-2</v>
      </c>
      <c r="BD414" s="1522" t="s">
        <v>158</v>
      </c>
      <c r="BE414" s="1164"/>
      <c r="BF414" s="1164"/>
      <c r="BG414" s="1164"/>
    </row>
    <row r="415" spans="3:59" x14ac:dyDescent="0.25">
      <c r="C415" s="1165" t="s">
        <v>2078</v>
      </c>
      <c r="D415" s="1165" t="s">
        <v>1302</v>
      </c>
      <c r="E415" s="1167" t="str">
        <f t="shared" si="6"/>
        <v>CunícolaCÁCERES</v>
      </c>
      <c r="F415" s="1520">
        <v>7.2599999999999998E-2</v>
      </c>
      <c r="G415" s="1521">
        <v>3.78E-2</v>
      </c>
      <c r="H415" s="1520" t="s">
        <v>158</v>
      </c>
      <c r="I415" s="1520">
        <v>7.2599999999999998E-2</v>
      </c>
      <c r="J415" s="1520">
        <v>3.78E-2</v>
      </c>
      <c r="K415" s="1520" t="s">
        <v>158</v>
      </c>
      <c r="L415" s="1522">
        <v>7.2599999999999998E-2</v>
      </c>
      <c r="M415" s="1520">
        <v>3.78E-2</v>
      </c>
      <c r="N415" s="1520" t="s">
        <v>158</v>
      </c>
      <c r="O415" s="1520">
        <v>7.2599999999999998E-2</v>
      </c>
      <c r="P415" s="1520">
        <v>3.78E-2</v>
      </c>
      <c r="Q415" s="1520" t="s">
        <v>158</v>
      </c>
      <c r="R415" s="1520">
        <v>7.2599999999999998E-2</v>
      </c>
      <c r="S415" s="1520">
        <v>3.78E-2</v>
      </c>
      <c r="T415" s="1520" t="s">
        <v>158</v>
      </c>
      <c r="U415" s="1520">
        <v>7.2599999999999998E-2</v>
      </c>
      <c r="V415" s="1520">
        <v>3.78E-2</v>
      </c>
      <c r="W415" s="1520" t="s">
        <v>158</v>
      </c>
      <c r="X415" s="1520">
        <v>7.2599999999999998E-2</v>
      </c>
      <c r="Y415" s="1520">
        <v>3.78E-2</v>
      </c>
      <c r="Z415" s="1520" t="s">
        <v>158</v>
      </c>
      <c r="AA415" s="1520">
        <v>7.2599999999999998E-2</v>
      </c>
      <c r="AB415" s="1520">
        <v>3.78E-2</v>
      </c>
      <c r="AC415" s="1520" t="s">
        <v>158</v>
      </c>
      <c r="AD415" s="1520">
        <v>7.2599999999999998E-2</v>
      </c>
      <c r="AE415" s="1520">
        <v>3.78E-2</v>
      </c>
      <c r="AF415" s="1520" t="s">
        <v>158</v>
      </c>
      <c r="AG415" s="1520">
        <v>7.2599999999999998E-2</v>
      </c>
      <c r="AH415" s="1520">
        <v>3.78E-2</v>
      </c>
      <c r="AI415" s="1520" t="s">
        <v>158</v>
      </c>
      <c r="AJ415" s="1520">
        <v>7.2599999999999998E-2</v>
      </c>
      <c r="AK415" s="1520">
        <v>3.78E-2</v>
      </c>
      <c r="AL415" s="1520" t="s">
        <v>158</v>
      </c>
      <c r="AM415" s="1520">
        <v>7.2599999999999998E-2</v>
      </c>
      <c r="AN415" s="1520">
        <v>3.78E-2</v>
      </c>
      <c r="AO415" s="1520" t="s">
        <v>158</v>
      </c>
      <c r="AP415" s="1520">
        <v>7.2599999999999998E-2</v>
      </c>
      <c r="AQ415" s="1520">
        <v>3.78E-2</v>
      </c>
      <c r="AR415" s="1520" t="s">
        <v>158</v>
      </c>
      <c r="AS415" s="1520">
        <v>7.2599999999999998E-2</v>
      </c>
      <c r="AT415" s="1520">
        <v>3.78E-2</v>
      </c>
      <c r="AU415" s="1520" t="s">
        <v>158</v>
      </c>
      <c r="AV415" s="1520">
        <v>7.2599999999999998E-2</v>
      </c>
      <c r="AW415" s="1520">
        <v>3.78E-2</v>
      </c>
      <c r="AX415" s="1520" t="s">
        <v>158</v>
      </c>
      <c r="AY415" s="1520">
        <v>7.2599999999999998E-2</v>
      </c>
      <c r="AZ415" s="1520">
        <v>3.78E-2</v>
      </c>
      <c r="BA415" s="1520" t="s">
        <v>158</v>
      </c>
      <c r="BB415" s="1522">
        <v>7.2599999999999998E-2</v>
      </c>
      <c r="BC415" s="1522">
        <v>3.78E-2</v>
      </c>
      <c r="BD415" s="1522" t="s">
        <v>158</v>
      </c>
      <c r="BE415" s="1164"/>
      <c r="BF415" s="1164"/>
      <c r="BG415" s="1164"/>
    </row>
    <row r="416" spans="3:59" x14ac:dyDescent="0.25">
      <c r="C416" s="1165" t="s">
        <v>2078</v>
      </c>
      <c r="D416" s="1165" t="s">
        <v>1303</v>
      </c>
      <c r="E416" s="1167" t="str">
        <f t="shared" si="6"/>
        <v>CunícolaCÁDIZ</v>
      </c>
      <c r="F416" s="1520">
        <v>7.2599999999999998E-2</v>
      </c>
      <c r="G416" s="1521">
        <v>3.78E-2</v>
      </c>
      <c r="H416" s="1520" t="s">
        <v>158</v>
      </c>
      <c r="I416" s="1520">
        <v>7.2599999999999998E-2</v>
      </c>
      <c r="J416" s="1520">
        <v>3.78E-2</v>
      </c>
      <c r="K416" s="1520" t="s">
        <v>158</v>
      </c>
      <c r="L416" s="1522">
        <v>7.2599999999999998E-2</v>
      </c>
      <c r="M416" s="1520">
        <v>3.78E-2</v>
      </c>
      <c r="N416" s="1520" t="s">
        <v>158</v>
      </c>
      <c r="O416" s="1520">
        <v>7.2599999999999998E-2</v>
      </c>
      <c r="P416" s="1520">
        <v>3.78E-2</v>
      </c>
      <c r="Q416" s="1520" t="s">
        <v>158</v>
      </c>
      <c r="R416" s="1520">
        <v>7.2599999999999998E-2</v>
      </c>
      <c r="S416" s="1520">
        <v>3.78E-2</v>
      </c>
      <c r="T416" s="1520" t="s">
        <v>158</v>
      </c>
      <c r="U416" s="1520">
        <v>7.2599999999999998E-2</v>
      </c>
      <c r="V416" s="1520">
        <v>3.78E-2</v>
      </c>
      <c r="W416" s="1520" t="s">
        <v>158</v>
      </c>
      <c r="X416" s="1520">
        <v>7.2599999999999998E-2</v>
      </c>
      <c r="Y416" s="1520">
        <v>3.78E-2</v>
      </c>
      <c r="Z416" s="1520" t="s">
        <v>158</v>
      </c>
      <c r="AA416" s="1520">
        <v>7.2599999999999998E-2</v>
      </c>
      <c r="AB416" s="1520">
        <v>3.78E-2</v>
      </c>
      <c r="AC416" s="1520" t="s">
        <v>158</v>
      </c>
      <c r="AD416" s="1520">
        <v>7.2599999999999998E-2</v>
      </c>
      <c r="AE416" s="1520">
        <v>3.78E-2</v>
      </c>
      <c r="AF416" s="1520" t="s">
        <v>158</v>
      </c>
      <c r="AG416" s="1520">
        <v>7.2599999999999998E-2</v>
      </c>
      <c r="AH416" s="1520">
        <v>3.78E-2</v>
      </c>
      <c r="AI416" s="1520" t="s">
        <v>158</v>
      </c>
      <c r="AJ416" s="1520">
        <v>7.2599999999999998E-2</v>
      </c>
      <c r="AK416" s="1520">
        <v>3.78E-2</v>
      </c>
      <c r="AL416" s="1520" t="s">
        <v>158</v>
      </c>
      <c r="AM416" s="1520">
        <v>7.2599999999999998E-2</v>
      </c>
      <c r="AN416" s="1520">
        <v>3.78E-2</v>
      </c>
      <c r="AO416" s="1520" t="s">
        <v>158</v>
      </c>
      <c r="AP416" s="1520">
        <v>7.2599999999999998E-2</v>
      </c>
      <c r="AQ416" s="1520">
        <v>3.78E-2</v>
      </c>
      <c r="AR416" s="1520" t="s">
        <v>158</v>
      </c>
      <c r="AS416" s="1520">
        <v>7.2599999999999998E-2</v>
      </c>
      <c r="AT416" s="1520">
        <v>3.78E-2</v>
      </c>
      <c r="AU416" s="1520" t="s">
        <v>158</v>
      </c>
      <c r="AV416" s="1520">
        <v>7.2599999999999998E-2</v>
      </c>
      <c r="AW416" s="1520">
        <v>3.78E-2</v>
      </c>
      <c r="AX416" s="1520" t="s">
        <v>158</v>
      </c>
      <c r="AY416" s="1520">
        <v>7.2599999999999998E-2</v>
      </c>
      <c r="AZ416" s="1520">
        <v>3.78E-2</v>
      </c>
      <c r="BA416" s="1520" t="s">
        <v>158</v>
      </c>
      <c r="BB416" s="1522">
        <v>7.2599999999999998E-2</v>
      </c>
      <c r="BC416" s="1522">
        <v>3.78E-2</v>
      </c>
      <c r="BD416" s="1522" t="s">
        <v>158</v>
      </c>
      <c r="BE416" s="1164"/>
      <c r="BF416" s="1164"/>
      <c r="BG416" s="1164"/>
    </row>
    <row r="417" spans="3:59" x14ac:dyDescent="0.25">
      <c r="C417" s="1165" t="s">
        <v>2078</v>
      </c>
      <c r="D417" s="1165" t="s">
        <v>1304</v>
      </c>
      <c r="E417" s="1167" t="str">
        <f t="shared" si="6"/>
        <v>CunícolaCANTABRIA</v>
      </c>
      <c r="F417" s="1520">
        <v>7.2599999999999998E-2</v>
      </c>
      <c r="G417" s="1521">
        <v>3.78E-2</v>
      </c>
      <c r="H417" s="1520" t="s">
        <v>158</v>
      </c>
      <c r="I417" s="1520">
        <v>7.2599999999999998E-2</v>
      </c>
      <c r="J417" s="1520">
        <v>3.78E-2</v>
      </c>
      <c r="K417" s="1520" t="s">
        <v>158</v>
      </c>
      <c r="L417" s="1522">
        <v>7.2599999999999998E-2</v>
      </c>
      <c r="M417" s="1520">
        <v>3.78E-2</v>
      </c>
      <c r="N417" s="1520" t="s">
        <v>158</v>
      </c>
      <c r="O417" s="1520">
        <v>7.2599999999999998E-2</v>
      </c>
      <c r="P417" s="1520">
        <v>3.78E-2</v>
      </c>
      <c r="Q417" s="1520" t="s">
        <v>158</v>
      </c>
      <c r="R417" s="1520">
        <v>7.2599999999999998E-2</v>
      </c>
      <c r="S417" s="1520">
        <v>3.78E-2</v>
      </c>
      <c r="T417" s="1520" t="s">
        <v>158</v>
      </c>
      <c r="U417" s="1520">
        <v>7.2599999999999998E-2</v>
      </c>
      <c r="V417" s="1520">
        <v>3.78E-2</v>
      </c>
      <c r="W417" s="1520" t="s">
        <v>158</v>
      </c>
      <c r="X417" s="1520">
        <v>7.2599999999999998E-2</v>
      </c>
      <c r="Y417" s="1520">
        <v>3.78E-2</v>
      </c>
      <c r="Z417" s="1520" t="s">
        <v>158</v>
      </c>
      <c r="AA417" s="1520">
        <v>7.2599999999999998E-2</v>
      </c>
      <c r="AB417" s="1520">
        <v>3.78E-2</v>
      </c>
      <c r="AC417" s="1520" t="s">
        <v>158</v>
      </c>
      <c r="AD417" s="1520">
        <v>7.2599999999999998E-2</v>
      </c>
      <c r="AE417" s="1520">
        <v>3.78E-2</v>
      </c>
      <c r="AF417" s="1520" t="s">
        <v>158</v>
      </c>
      <c r="AG417" s="1520">
        <v>7.2599999999999998E-2</v>
      </c>
      <c r="AH417" s="1520">
        <v>3.78E-2</v>
      </c>
      <c r="AI417" s="1520" t="s">
        <v>158</v>
      </c>
      <c r="AJ417" s="1520">
        <v>7.2599999999999998E-2</v>
      </c>
      <c r="AK417" s="1520">
        <v>3.78E-2</v>
      </c>
      <c r="AL417" s="1520" t="s">
        <v>158</v>
      </c>
      <c r="AM417" s="1520">
        <v>7.2599999999999998E-2</v>
      </c>
      <c r="AN417" s="1520">
        <v>3.78E-2</v>
      </c>
      <c r="AO417" s="1520" t="s">
        <v>158</v>
      </c>
      <c r="AP417" s="1520">
        <v>7.2599999999999998E-2</v>
      </c>
      <c r="AQ417" s="1520">
        <v>3.78E-2</v>
      </c>
      <c r="AR417" s="1520" t="s">
        <v>158</v>
      </c>
      <c r="AS417" s="1520">
        <v>7.2599999999999998E-2</v>
      </c>
      <c r="AT417" s="1520">
        <v>3.78E-2</v>
      </c>
      <c r="AU417" s="1520" t="s">
        <v>158</v>
      </c>
      <c r="AV417" s="1520">
        <v>7.2599999999999998E-2</v>
      </c>
      <c r="AW417" s="1520">
        <v>3.78E-2</v>
      </c>
      <c r="AX417" s="1520" t="s">
        <v>158</v>
      </c>
      <c r="AY417" s="1520">
        <v>7.2599999999999998E-2</v>
      </c>
      <c r="AZ417" s="1520">
        <v>3.78E-2</v>
      </c>
      <c r="BA417" s="1520" t="s">
        <v>158</v>
      </c>
      <c r="BB417" s="1522">
        <v>7.2599999999999998E-2</v>
      </c>
      <c r="BC417" s="1522">
        <v>3.78E-2</v>
      </c>
      <c r="BD417" s="1522" t="s">
        <v>158</v>
      </c>
      <c r="BE417" s="1164"/>
      <c r="BF417" s="1164"/>
      <c r="BG417" s="1164"/>
    </row>
    <row r="418" spans="3:59" x14ac:dyDescent="0.25">
      <c r="C418" s="1165" t="s">
        <v>2078</v>
      </c>
      <c r="D418" s="1165" t="s">
        <v>1305</v>
      </c>
      <c r="E418" s="1167" t="str">
        <f t="shared" si="6"/>
        <v>CunícolaCASTELLÓN/CASTELLÓ</v>
      </c>
      <c r="F418" s="1520">
        <v>7.2599999999999998E-2</v>
      </c>
      <c r="G418" s="1521">
        <v>3.78E-2</v>
      </c>
      <c r="H418" s="1520" t="s">
        <v>158</v>
      </c>
      <c r="I418" s="1520">
        <v>7.2599999999999998E-2</v>
      </c>
      <c r="J418" s="1520">
        <v>3.78E-2</v>
      </c>
      <c r="K418" s="1520" t="s">
        <v>158</v>
      </c>
      <c r="L418" s="1522">
        <v>7.2599999999999998E-2</v>
      </c>
      <c r="M418" s="1520">
        <v>3.78E-2</v>
      </c>
      <c r="N418" s="1520" t="s">
        <v>158</v>
      </c>
      <c r="O418" s="1520">
        <v>7.2599999999999998E-2</v>
      </c>
      <c r="P418" s="1520">
        <v>3.78E-2</v>
      </c>
      <c r="Q418" s="1520" t="s">
        <v>158</v>
      </c>
      <c r="R418" s="1520">
        <v>7.2599999999999998E-2</v>
      </c>
      <c r="S418" s="1520">
        <v>3.78E-2</v>
      </c>
      <c r="T418" s="1520" t="s">
        <v>158</v>
      </c>
      <c r="U418" s="1520">
        <v>7.2599999999999998E-2</v>
      </c>
      <c r="V418" s="1520">
        <v>3.78E-2</v>
      </c>
      <c r="W418" s="1520" t="s">
        <v>158</v>
      </c>
      <c r="X418" s="1520">
        <v>7.2599999999999998E-2</v>
      </c>
      <c r="Y418" s="1520">
        <v>3.78E-2</v>
      </c>
      <c r="Z418" s="1520" t="s">
        <v>158</v>
      </c>
      <c r="AA418" s="1520">
        <v>7.2599999999999998E-2</v>
      </c>
      <c r="AB418" s="1520">
        <v>3.78E-2</v>
      </c>
      <c r="AC418" s="1520" t="s">
        <v>158</v>
      </c>
      <c r="AD418" s="1520">
        <v>7.2599999999999998E-2</v>
      </c>
      <c r="AE418" s="1520">
        <v>3.78E-2</v>
      </c>
      <c r="AF418" s="1520" t="s">
        <v>158</v>
      </c>
      <c r="AG418" s="1520">
        <v>7.2599999999999998E-2</v>
      </c>
      <c r="AH418" s="1520">
        <v>3.78E-2</v>
      </c>
      <c r="AI418" s="1520" t="s">
        <v>158</v>
      </c>
      <c r="AJ418" s="1520">
        <v>7.2599999999999998E-2</v>
      </c>
      <c r="AK418" s="1520">
        <v>3.78E-2</v>
      </c>
      <c r="AL418" s="1520" t="s">
        <v>158</v>
      </c>
      <c r="AM418" s="1520">
        <v>7.2599999999999998E-2</v>
      </c>
      <c r="AN418" s="1520">
        <v>3.78E-2</v>
      </c>
      <c r="AO418" s="1520" t="s">
        <v>158</v>
      </c>
      <c r="AP418" s="1520">
        <v>7.2599999999999998E-2</v>
      </c>
      <c r="AQ418" s="1520">
        <v>3.78E-2</v>
      </c>
      <c r="AR418" s="1520" t="s">
        <v>158</v>
      </c>
      <c r="AS418" s="1520">
        <v>7.2599999999999998E-2</v>
      </c>
      <c r="AT418" s="1520">
        <v>3.78E-2</v>
      </c>
      <c r="AU418" s="1520" t="s">
        <v>158</v>
      </c>
      <c r="AV418" s="1520">
        <v>7.2599999999999998E-2</v>
      </c>
      <c r="AW418" s="1520">
        <v>3.78E-2</v>
      </c>
      <c r="AX418" s="1520" t="s">
        <v>158</v>
      </c>
      <c r="AY418" s="1520">
        <v>7.2599999999999998E-2</v>
      </c>
      <c r="AZ418" s="1520">
        <v>3.78E-2</v>
      </c>
      <c r="BA418" s="1520" t="s">
        <v>158</v>
      </c>
      <c r="BB418" s="1522">
        <v>7.2599999999999998E-2</v>
      </c>
      <c r="BC418" s="1522">
        <v>3.78E-2</v>
      </c>
      <c r="BD418" s="1522" t="s">
        <v>158</v>
      </c>
      <c r="BE418" s="1164"/>
      <c r="BF418" s="1164"/>
      <c r="BG418" s="1164"/>
    </row>
    <row r="419" spans="3:59" x14ac:dyDescent="0.25">
      <c r="C419" s="1165" t="s">
        <v>2078</v>
      </c>
      <c r="D419" s="1165" t="s">
        <v>1306</v>
      </c>
      <c r="E419" s="1167" t="str">
        <f t="shared" ref="E419:E454" si="7">C419&amp;D419</f>
        <v>CunícolaCIUDAD REAL</v>
      </c>
      <c r="F419" s="1520">
        <v>7.2599999999999998E-2</v>
      </c>
      <c r="G419" s="1521">
        <v>3.78E-2</v>
      </c>
      <c r="H419" s="1520" t="s">
        <v>158</v>
      </c>
      <c r="I419" s="1520">
        <v>7.2599999999999998E-2</v>
      </c>
      <c r="J419" s="1520">
        <v>3.78E-2</v>
      </c>
      <c r="K419" s="1520" t="s">
        <v>158</v>
      </c>
      <c r="L419" s="1522">
        <v>7.2599999999999998E-2</v>
      </c>
      <c r="M419" s="1520">
        <v>3.78E-2</v>
      </c>
      <c r="N419" s="1520" t="s">
        <v>158</v>
      </c>
      <c r="O419" s="1520">
        <v>7.2599999999999998E-2</v>
      </c>
      <c r="P419" s="1520">
        <v>3.78E-2</v>
      </c>
      <c r="Q419" s="1520" t="s">
        <v>158</v>
      </c>
      <c r="R419" s="1520">
        <v>7.2599999999999998E-2</v>
      </c>
      <c r="S419" s="1520">
        <v>3.78E-2</v>
      </c>
      <c r="T419" s="1520" t="s">
        <v>158</v>
      </c>
      <c r="U419" s="1520">
        <v>7.2599999999999998E-2</v>
      </c>
      <c r="V419" s="1520">
        <v>3.78E-2</v>
      </c>
      <c r="W419" s="1520" t="s">
        <v>158</v>
      </c>
      <c r="X419" s="1520">
        <v>7.2599999999999998E-2</v>
      </c>
      <c r="Y419" s="1520">
        <v>3.78E-2</v>
      </c>
      <c r="Z419" s="1520" t="s">
        <v>158</v>
      </c>
      <c r="AA419" s="1520">
        <v>7.2599999999999998E-2</v>
      </c>
      <c r="AB419" s="1520">
        <v>3.78E-2</v>
      </c>
      <c r="AC419" s="1520" t="s">
        <v>158</v>
      </c>
      <c r="AD419" s="1520">
        <v>7.2599999999999998E-2</v>
      </c>
      <c r="AE419" s="1520">
        <v>3.78E-2</v>
      </c>
      <c r="AF419" s="1520" t="s">
        <v>158</v>
      </c>
      <c r="AG419" s="1520">
        <v>7.2599999999999998E-2</v>
      </c>
      <c r="AH419" s="1520">
        <v>3.78E-2</v>
      </c>
      <c r="AI419" s="1520" t="s">
        <v>158</v>
      </c>
      <c r="AJ419" s="1520">
        <v>7.2599999999999998E-2</v>
      </c>
      <c r="AK419" s="1520">
        <v>3.78E-2</v>
      </c>
      <c r="AL419" s="1520" t="s">
        <v>158</v>
      </c>
      <c r="AM419" s="1520">
        <v>7.2599999999999998E-2</v>
      </c>
      <c r="AN419" s="1520">
        <v>3.78E-2</v>
      </c>
      <c r="AO419" s="1520" t="s">
        <v>158</v>
      </c>
      <c r="AP419" s="1520">
        <v>7.2599999999999998E-2</v>
      </c>
      <c r="AQ419" s="1520">
        <v>3.78E-2</v>
      </c>
      <c r="AR419" s="1520" t="s">
        <v>158</v>
      </c>
      <c r="AS419" s="1520">
        <v>7.2599999999999998E-2</v>
      </c>
      <c r="AT419" s="1520">
        <v>3.78E-2</v>
      </c>
      <c r="AU419" s="1520" t="s">
        <v>158</v>
      </c>
      <c r="AV419" s="1520">
        <v>7.2599999999999998E-2</v>
      </c>
      <c r="AW419" s="1520">
        <v>3.78E-2</v>
      </c>
      <c r="AX419" s="1520" t="s">
        <v>158</v>
      </c>
      <c r="AY419" s="1520">
        <v>7.2599999999999998E-2</v>
      </c>
      <c r="AZ419" s="1520">
        <v>3.78E-2</v>
      </c>
      <c r="BA419" s="1520" t="s">
        <v>158</v>
      </c>
      <c r="BB419" s="1522">
        <v>7.2599999999999998E-2</v>
      </c>
      <c r="BC419" s="1522">
        <v>3.78E-2</v>
      </c>
      <c r="BD419" s="1522" t="s">
        <v>158</v>
      </c>
      <c r="BE419" s="1164"/>
      <c r="BF419" s="1164"/>
      <c r="BG419" s="1164"/>
    </row>
    <row r="420" spans="3:59" x14ac:dyDescent="0.25">
      <c r="C420" s="1165" t="s">
        <v>2078</v>
      </c>
      <c r="D420" s="1165" t="s">
        <v>1307</v>
      </c>
      <c r="E420" s="1167" t="str">
        <f t="shared" si="7"/>
        <v>CunícolaCÓRDOBA</v>
      </c>
      <c r="F420" s="1520">
        <v>7.2599999999999998E-2</v>
      </c>
      <c r="G420" s="1521">
        <v>3.78E-2</v>
      </c>
      <c r="H420" s="1520" t="s">
        <v>158</v>
      </c>
      <c r="I420" s="1520">
        <v>7.2599999999999998E-2</v>
      </c>
      <c r="J420" s="1520">
        <v>3.78E-2</v>
      </c>
      <c r="K420" s="1520" t="s">
        <v>158</v>
      </c>
      <c r="L420" s="1522">
        <v>7.2599999999999998E-2</v>
      </c>
      <c r="M420" s="1520">
        <v>3.78E-2</v>
      </c>
      <c r="N420" s="1520" t="s">
        <v>158</v>
      </c>
      <c r="O420" s="1520">
        <v>7.2599999999999998E-2</v>
      </c>
      <c r="P420" s="1520">
        <v>3.78E-2</v>
      </c>
      <c r="Q420" s="1520" t="s">
        <v>158</v>
      </c>
      <c r="R420" s="1520">
        <v>7.2599999999999998E-2</v>
      </c>
      <c r="S420" s="1520">
        <v>3.78E-2</v>
      </c>
      <c r="T420" s="1520" t="s">
        <v>158</v>
      </c>
      <c r="U420" s="1520">
        <v>7.2599999999999998E-2</v>
      </c>
      <c r="V420" s="1520">
        <v>3.78E-2</v>
      </c>
      <c r="W420" s="1520" t="s">
        <v>158</v>
      </c>
      <c r="X420" s="1520">
        <v>7.2599999999999998E-2</v>
      </c>
      <c r="Y420" s="1520">
        <v>3.78E-2</v>
      </c>
      <c r="Z420" s="1520" t="s">
        <v>158</v>
      </c>
      <c r="AA420" s="1520">
        <v>7.2599999999999998E-2</v>
      </c>
      <c r="AB420" s="1520">
        <v>3.78E-2</v>
      </c>
      <c r="AC420" s="1520" t="s">
        <v>158</v>
      </c>
      <c r="AD420" s="1520">
        <v>7.2599999999999998E-2</v>
      </c>
      <c r="AE420" s="1520">
        <v>3.78E-2</v>
      </c>
      <c r="AF420" s="1520" t="s">
        <v>158</v>
      </c>
      <c r="AG420" s="1520">
        <v>7.2599999999999998E-2</v>
      </c>
      <c r="AH420" s="1520">
        <v>3.78E-2</v>
      </c>
      <c r="AI420" s="1520" t="s">
        <v>158</v>
      </c>
      <c r="AJ420" s="1520">
        <v>7.2599999999999998E-2</v>
      </c>
      <c r="AK420" s="1520">
        <v>3.78E-2</v>
      </c>
      <c r="AL420" s="1520" t="s">
        <v>158</v>
      </c>
      <c r="AM420" s="1520">
        <v>7.2599999999999998E-2</v>
      </c>
      <c r="AN420" s="1520">
        <v>3.78E-2</v>
      </c>
      <c r="AO420" s="1520" t="s">
        <v>158</v>
      </c>
      <c r="AP420" s="1520">
        <v>7.2599999999999998E-2</v>
      </c>
      <c r="AQ420" s="1520">
        <v>3.78E-2</v>
      </c>
      <c r="AR420" s="1520" t="s">
        <v>158</v>
      </c>
      <c r="AS420" s="1520">
        <v>7.2599999999999998E-2</v>
      </c>
      <c r="AT420" s="1520">
        <v>3.78E-2</v>
      </c>
      <c r="AU420" s="1520" t="s">
        <v>158</v>
      </c>
      <c r="AV420" s="1520">
        <v>7.2599999999999998E-2</v>
      </c>
      <c r="AW420" s="1520">
        <v>3.78E-2</v>
      </c>
      <c r="AX420" s="1520" t="s">
        <v>158</v>
      </c>
      <c r="AY420" s="1520">
        <v>7.2599999999999998E-2</v>
      </c>
      <c r="AZ420" s="1520">
        <v>3.78E-2</v>
      </c>
      <c r="BA420" s="1520" t="s">
        <v>158</v>
      </c>
      <c r="BB420" s="1522">
        <v>7.2599999999999998E-2</v>
      </c>
      <c r="BC420" s="1522">
        <v>3.78E-2</v>
      </c>
      <c r="BD420" s="1522" t="s">
        <v>158</v>
      </c>
      <c r="BE420" s="1164"/>
      <c r="BF420" s="1164"/>
      <c r="BG420" s="1164"/>
    </row>
    <row r="421" spans="3:59" x14ac:dyDescent="0.25">
      <c r="C421" s="1165" t="s">
        <v>2078</v>
      </c>
      <c r="D421" s="1165" t="s">
        <v>1308</v>
      </c>
      <c r="E421" s="1167" t="str">
        <f t="shared" si="7"/>
        <v>CunícolaCORUÑA, A</v>
      </c>
      <c r="F421" s="1520">
        <v>7.2599999999999998E-2</v>
      </c>
      <c r="G421" s="1521">
        <v>3.78E-2</v>
      </c>
      <c r="H421" s="1520" t="s">
        <v>158</v>
      </c>
      <c r="I421" s="1520">
        <v>7.2599999999999998E-2</v>
      </c>
      <c r="J421" s="1520">
        <v>3.78E-2</v>
      </c>
      <c r="K421" s="1520" t="s">
        <v>158</v>
      </c>
      <c r="L421" s="1522">
        <v>7.2599999999999998E-2</v>
      </c>
      <c r="M421" s="1520">
        <v>3.78E-2</v>
      </c>
      <c r="N421" s="1520" t="s">
        <v>158</v>
      </c>
      <c r="O421" s="1520">
        <v>7.2599999999999998E-2</v>
      </c>
      <c r="P421" s="1520">
        <v>3.78E-2</v>
      </c>
      <c r="Q421" s="1520" t="s">
        <v>158</v>
      </c>
      <c r="R421" s="1520">
        <v>7.2599999999999998E-2</v>
      </c>
      <c r="S421" s="1520">
        <v>3.78E-2</v>
      </c>
      <c r="T421" s="1520" t="s">
        <v>158</v>
      </c>
      <c r="U421" s="1520">
        <v>7.2599999999999998E-2</v>
      </c>
      <c r="V421" s="1520">
        <v>3.78E-2</v>
      </c>
      <c r="W421" s="1520" t="s">
        <v>158</v>
      </c>
      <c r="X421" s="1520">
        <v>7.2599999999999998E-2</v>
      </c>
      <c r="Y421" s="1520">
        <v>3.78E-2</v>
      </c>
      <c r="Z421" s="1520" t="s">
        <v>158</v>
      </c>
      <c r="AA421" s="1520">
        <v>7.2599999999999998E-2</v>
      </c>
      <c r="AB421" s="1520">
        <v>3.78E-2</v>
      </c>
      <c r="AC421" s="1520" t="s">
        <v>158</v>
      </c>
      <c r="AD421" s="1520">
        <v>7.2599999999999998E-2</v>
      </c>
      <c r="AE421" s="1520">
        <v>3.78E-2</v>
      </c>
      <c r="AF421" s="1520" t="s">
        <v>158</v>
      </c>
      <c r="AG421" s="1520">
        <v>7.2599999999999998E-2</v>
      </c>
      <c r="AH421" s="1520">
        <v>3.78E-2</v>
      </c>
      <c r="AI421" s="1520" t="s">
        <v>158</v>
      </c>
      <c r="AJ421" s="1520">
        <v>7.2599999999999998E-2</v>
      </c>
      <c r="AK421" s="1520">
        <v>3.78E-2</v>
      </c>
      <c r="AL421" s="1520" t="s">
        <v>158</v>
      </c>
      <c r="AM421" s="1520">
        <v>7.2599999999999998E-2</v>
      </c>
      <c r="AN421" s="1520">
        <v>3.78E-2</v>
      </c>
      <c r="AO421" s="1520" t="s">
        <v>158</v>
      </c>
      <c r="AP421" s="1520">
        <v>7.2599999999999998E-2</v>
      </c>
      <c r="AQ421" s="1520">
        <v>3.78E-2</v>
      </c>
      <c r="AR421" s="1520" t="s">
        <v>158</v>
      </c>
      <c r="AS421" s="1520">
        <v>7.2599999999999998E-2</v>
      </c>
      <c r="AT421" s="1520">
        <v>3.78E-2</v>
      </c>
      <c r="AU421" s="1520" t="s">
        <v>158</v>
      </c>
      <c r="AV421" s="1520">
        <v>7.2599999999999998E-2</v>
      </c>
      <c r="AW421" s="1520">
        <v>3.78E-2</v>
      </c>
      <c r="AX421" s="1520" t="s">
        <v>158</v>
      </c>
      <c r="AY421" s="1520">
        <v>7.2599999999999998E-2</v>
      </c>
      <c r="AZ421" s="1520">
        <v>3.78E-2</v>
      </c>
      <c r="BA421" s="1520" t="s">
        <v>158</v>
      </c>
      <c r="BB421" s="1522">
        <v>7.2599999999999998E-2</v>
      </c>
      <c r="BC421" s="1522">
        <v>3.78E-2</v>
      </c>
      <c r="BD421" s="1522" t="s">
        <v>158</v>
      </c>
      <c r="BE421" s="1164"/>
      <c r="BF421" s="1164"/>
      <c r="BG421" s="1164"/>
    </row>
    <row r="422" spans="3:59" x14ac:dyDescent="0.25">
      <c r="C422" s="1165" t="s">
        <v>2078</v>
      </c>
      <c r="D422" s="1165" t="s">
        <v>1309</v>
      </c>
      <c r="E422" s="1167" t="str">
        <f t="shared" si="7"/>
        <v>CunícolaCUENCA</v>
      </c>
      <c r="F422" s="1520">
        <v>7.2599999999999998E-2</v>
      </c>
      <c r="G422" s="1521">
        <v>3.78E-2</v>
      </c>
      <c r="H422" s="1520" t="s">
        <v>158</v>
      </c>
      <c r="I422" s="1520">
        <v>7.2599999999999998E-2</v>
      </c>
      <c r="J422" s="1520">
        <v>3.78E-2</v>
      </c>
      <c r="K422" s="1520" t="s">
        <v>158</v>
      </c>
      <c r="L422" s="1522">
        <v>7.2599999999999998E-2</v>
      </c>
      <c r="M422" s="1520">
        <v>3.78E-2</v>
      </c>
      <c r="N422" s="1520" t="s">
        <v>158</v>
      </c>
      <c r="O422" s="1520">
        <v>7.2599999999999998E-2</v>
      </c>
      <c r="P422" s="1520">
        <v>3.78E-2</v>
      </c>
      <c r="Q422" s="1520" t="s">
        <v>158</v>
      </c>
      <c r="R422" s="1520">
        <v>7.2599999999999998E-2</v>
      </c>
      <c r="S422" s="1520">
        <v>3.78E-2</v>
      </c>
      <c r="T422" s="1520" t="s">
        <v>158</v>
      </c>
      <c r="U422" s="1520">
        <v>7.2599999999999998E-2</v>
      </c>
      <c r="V422" s="1520">
        <v>3.78E-2</v>
      </c>
      <c r="W422" s="1520" t="s">
        <v>158</v>
      </c>
      <c r="X422" s="1520">
        <v>7.2599999999999998E-2</v>
      </c>
      <c r="Y422" s="1520">
        <v>3.78E-2</v>
      </c>
      <c r="Z422" s="1520" t="s">
        <v>158</v>
      </c>
      <c r="AA422" s="1520">
        <v>7.2599999999999998E-2</v>
      </c>
      <c r="AB422" s="1520">
        <v>3.78E-2</v>
      </c>
      <c r="AC422" s="1520" t="s">
        <v>158</v>
      </c>
      <c r="AD422" s="1520">
        <v>7.2599999999999998E-2</v>
      </c>
      <c r="AE422" s="1520">
        <v>3.78E-2</v>
      </c>
      <c r="AF422" s="1520" t="s">
        <v>158</v>
      </c>
      <c r="AG422" s="1520">
        <v>7.2599999999999998E-2</v>
      </c>
      <c r="AH422" s="1520">
        <v>3.78E-2</v>
      </c>
      <c r="AI422" s="1520" t="s">
        <v>158</v>
      </c>
      <c r="AJ422" s="1520">
        <v>7.2599999999999998E-2</v>
      </c>
      <c r="AK422" s="1520">
        <v>3.78E-2</v>
      </c>
      <c r="AL422" s="1520" t="s">
        <v>158</v>
      </c>
      <c r="AM422" s="1520">
        <v>7.2599999999999998E-2</v>
      </c>
      <c r="AN422" s="1520">
        <v>3.78E-2</v>
      </c>
      <c r="AO422" s="1520" t="s">
        <v>158</v>
      </c>
      <c r="AP422" s="1520">
        <v>7.2599999999999998E-2</v>
      </c>
      <c r="AQ422" s="1520">
        <v>3.78E-2</v>
      </c>
      <c r="AR422" s="1520" t="s">
        <v>158</v>
      </c>
      <c r="AS422" s="1520">
        <v>7.2599999999999998E-2</v>
      </c>
      <c r="AT422" s="1520">
        <v>3.78E-2</v>
      </c>
      <c r="AU422" s="1520" t="s">
        <v>158</v>
      </c>
      <c r="AV422" s="1520">
        <v>7.2599999999999998E-2</v>
      </c>
      <c r="AW422" s="1520">
        <v>3.78E-2</v>
      </c>
      <c r="AX422" s="1520" t="s">
        <v>158</v>
      </c>
      <c r="AY422" s="1520">
        <v>7.2599999999999998E-2</v>
      </c>
      <c r="AZ422" s="1520">
        <v>3.78E-2</v>
      </c>
      <c r="BA422" s="1520" t="s">
        <v>158</v>
      </c>
      <c r="BB422" s="1522">
        <v>7.2599999999999998E-2</v>
      </c>
      <c r="BC422" s="1522">
        <v>3.78E-2</v>
      </c>
      <c r="BD422" s="1522" t="s">
        <v>158</v>
      </c>
      <c r="BE422" s="1164"/>
      <c r="BF422" s="1164"/>
      <c r="BG422" s="1164"/>
    </row>
    <row r="423" spans="3:59" x14ac:dyDescent="0.25">
      <c r="C423" s="1165" t="s">
        <v>2078</v>
      </c>
      <c r="D423" s="1165" t="s">
        <v>1310</v>
      </c>
      <c r="E423" s="1167" t="str">
        <f t="shared" si="7"/>
        <v>CunícolaGIPUZKOA</v>
      </c>
      <c r="F423" s="1520">
        <v>7.2599999999999998E-2</v>
      </c>
      <c r="G423" s="1521">
        <v>3.78E-2</v>
      </c>
      <c r="H423" s="1520" t="s">
        <v>158</v>
      </c>
      <c r="I423" s="1520">
        <v>7.2599999999999998E-2</v>
      </c>
      <c r="J423" s="1520">
        <v>3.78E-2</v>
      </c>
      <c r="K423" s="1520" t="s">
        <v>158</v>
      </c>
      <c r="L423" s="1522">
        <v>7.2599999999999998E-2</v>
      </c>
      <c r="M423" s="1520">
        <v>3.78E-2</v>
      </c>
      <c r="N423" s="1520" t="s">
        <v>158</v>
      </c>
      <c r="O423" s="1520">
        <v>7.2599999999999998E-2</v>
      </c>
      <c r="P423" s="1520">
        <v>3.78E-2</v>
      </c>
      <c r="Q423" s="1520" t="s">
        <v>158</v>
      </c>
      <c r="R423" s="1520">
        <v>7.2599999999999998E-2</v>
      </c>
      <c r="S423" s="1520">
        <v>3.78E-2</v>
      </c>
      <c r="T423" s="1520" t="s">
        <v>158</v>
      </c>
      <c r="U423" s="1520">
        <v>7.2599999999999998E-2</v>
      </c>
      <c r="V423" s="1520">
        <v>3.78E-2</v>
      </c>
      <c r="W423" s="1520" t="s">
        <v>158</v>
      </c>
      <c r="X423" s="1520">
        <v>7.2599999999999998E-2</v>
      </c>
      <c r="Y423" s="1520">
        <v>3.78E-2</v>
      </c>
      <c r="Z423" s="1520" t="s">
        <v>158</v>
      </c>
      <c r="AA423" s="1520">
        <v>7.2599999999999998E-2</v>
      </c>
      <c r="AB423" s="1520">
        <v>3.78E-2</v>
      </c>
      <c r="AC423" s="1520" t="s">
        <v>158</v>
      </c>
      <c r="AD423" s="1520">
        <v>7.2599999999999998E-2</v>
      </c>
      <c r="AE423" s="1520">
        <v>3.78E-2</v>
      </c>
      <c r="AF423" s="1520" t="s">
        <v>158</v>
      </c>
      <c r="AG423" s="1520">
        <v>7.2599999999999998E-2</v>
      </c>
      <c r="AH423" s="1520">
        <v>3.78E-2</v>
      </c>
      <c r="AI423" s="1520" t="s">
        <v>158</v>
      </c>
      <c r="AJ423" s="1520">
        <v>7.2599999999999998E-2</v>
      </c>
      <c r="AK423" s="1520">
        <v>3.78E-2</v>
      </c>
      <c r="AL423" s="1520" t="s">
        <v>158</v>
      </c>
      <c r="AM423" s="1520">
        <v>7.2599999999999998E-2</v>
      </c>
      <c r="AN423" s="1520">
        <v>3.78E-2</v>
      </c>
      <c r="AO423" s="1520" t="s">
        <v>158</v>
      </c>
      <c r="AP423" s="1520">
        <v>7.2599999999999998E-2</v>
      </c>
      <c r="AQ423" s="1520">
        <v>3.78E-2</v>
      </c>
      <c r="AR423" s="1520" t="s">
        <v>158</v>
      </c>
      <c r="AS423" s="1520">
        <v>7.2599999999999998E-2</v>
      </c>
      <c r="AT423" s="1520">
        <v>3.78E-2</v>
      </c>
      <c r="AU423" s="1520" t="s">
        <v>158</v>
      </c>
      <c r="AV423" s="1520">
        <v>7.2599999999999998E-2</v>
      </c>
      <c r="AW423" s="1520">
        <v>3.78E-2</v>
      </c>
      <c r="AX423" s="1520" t="s">
        <v>158</v>
      </c>
      <c r="AY423" s="1520">
        <v>7.2599999999999998E-2</v>
      </c>
      <c r="AZ423" s="1520">
        <v>3.78E-2</v>
      </c>
      <c r="BA423" s="1520" t="s">
        <v>158</v>
      </c>
      <c r="BB423" s="1522">
        <v>7.2599999999999998E-2</v>
      </c>
      <c r="BC423" s="1522">
        <v>3.78E-2</v>
      </c>
      <c r="BD423" s="1522" t="s">
        <v>158</v>
      </c>
      <c r="BE423" s="1164"/>
      <c r="BF423" s="1164"/>
      <c r="BG423" s="1164"/>
    </row>
    <row r="424" spans="3:59" x14ac:dyDescent="0.25">
      <c r="C424" s="1165" t="s">
        <v>2078</v>
      </c>
      <c r="D424" s="1165" t="s">
        <v>1311</v>
      </c>
      <c r="E424" s="1167" t="str">
        <f t="shared" si="7"/>
        <v>CunícolaGIRONA</v>
      </c>
      <c r="F424" s="1520">
        <v>7.2599999999999998E-2</v>
      </c>
      <c r="G424" s="1521">
        <v>3.78E-2</v>
      </c>
      <c r="H424" s="1520" t="s">
        <v>158</v>
      </c>
      <c r="I424" s="1520">
        <v>7.2599999999999998E-2</v>
      </c>
      <c r="J424" s="1520">
        <v>3.78E-2</v>
      </c>
      <c r="K424" s="1520" t="s">
        <v>158</v>
      </c>
      <c r="L424" s="1522">
        <v>7.2599999999999998E-2</v>
      </c>
      <c r="M424" s="1520">
        <v>3.78E-2</v>
      </c>
      <c r="N424" s="1520" t="s">
        <v>158</v>
      </c>
      <c r="O424" s="1520">
        <v>7.2599999999999998E-2</v>
      </c>
      <c r="P424" s="1520">
        <v>3.78E-2</v>
      </c>
      <c r="Q424" s="1520" t="s">
        <v>158</v>
      </c>
      <c r="R424" s="1520">
        <v>7.2599999999999998E-2</v>
      </c>
      <c r="S424" s="1520">
        <v>3.78E-2</v>
      </c>
      <c r="T424" s="1520" t="s">
        <v>158</v>
      </c>
      <c r="U424" s="1520">
        <v>7.2599999999999998E-2</v>
      </c>
      <c r="V424" s="1520">
        <v>3.78E-2</v>
      </c>
      <c r="W424" s="1520" t="s">
        <v>158</v>
      </c>
      <c r="X424" s="1520">
        <v>7.2599999999999998E-2</v>
      </c>
      <c r="Y424" s="1520">
        <v>3.78E-2</v>
      </c>
      <c r="Z424" s="1520" t="s">
        <v>158</v>
      </c>
      <c r="AA424" s="1520">
        <v>7.2599999999999998E-2</v>
      </c>
      <c r="AB424" s="1520">
        <v>3.78E-2</v>
      </c>
      <c r="AC424" s="1520" t="s">
        <v>158</v>
      </c>
      <c r="AD424" s="1520">
        <v>7.2599999999999998E-2</v>
      </c>
      <c r="AE424" s="1520">
        <v>3.78E-2</v>
      </c>
      <c r="AF424" s="1520" t="s">
        <v>158</v>
      </c>
      <c r="AG424" s="1520">
        <v>7.2599999999999998E-2</v>
      </c>
      <c r="AH424" s="1520">
        <v>3.78E-2</v>
      </c>
      <c r="AI424" s="1520" t="s">
        <v>158</v>
      </c>
      <c r="AJ424" s="1520">
        <v>7.2599999999999998E-2</v>
      </c>
      <c r="AK424" s="1520">
        <v>3.78E-2</v>
      </c>
      <c r="AL424" s="1520" t="s">
        <v>158</v>
      </c>
      <c r="AM424" s="1520">
        <v>7.2599999999999998E-2</v>
      </c>
      <c r="AN424" s="1520">
        <v>3.78E-2</v>
      </c>
      <c r="AO424" s="1520" t="s">
        <v>158</v>
      </c>
      <c r="AP424" s="1520">
        <v>7.2599999999999998E-2</v>
      </c>
      <c r="AQ424" s="1520">
        <v>3.78E-2</v>
      </c>
      <c r="AR424" s="1520" t="s">
        <v>158</v>
      </c>
      <c r="AS424" s="1520">
        <v>7.2599999999999998E-2</v>
      </c>
      <c r="AT424" s="1520">
        <v>3.78E-2</v>
      </c>
      <c r="AU424" s="1520" t="s">
        <v>158</v>
      </c>
      <c r="AV424" s="1520">
        <v>7.2599999999999998E-2</v>
      </c>
      <c r="AW424" s="1520">
        <v>3.78E-2</v>
      </c>
      <c r="AX424" s="1520" t="s">
        <v>158</v>
      </c>
      <c r="AY424" s="1520">
        <v>7.2599999999999998E-2</v>
      </c>
      <c r="AZ424" s="1520">
        <v>3.78E-2</v>
      </c>
      <c r="BA424" s="1520" t="s">
        <v>158</v>
      </c>
      <c r="BB424" s="1522">
        <v>7.2599999999999998E-2</v>
      </c>
      <c r="BC424" s="1522">
        <v>3.78E-2</v>
      </c>
      <c r="BD424" s="1522" t="s">
        <v>158</v>
      </c>
      <c r="BE424" s="1164"/>
      <c r="BF424" s="1164"/>
      <c r="BG424" s="1164"/>
    </row>
    <row r="425" spans="3:59" x14ac:dyDescent="0.25">
      <c r="C425" s="1165" t="s">
        <v>2078</v>
      </c>
      <c r="D425" s="1165" t="s">
        <v>1312</v>
      </c>
      <c r="E425" s="1167" t="str">
        <f t="shared" si="7"/>
        <v>CunícolaGRANADA</v>
      </c>
      <c r="F425" s="1520">
        <v>7.2599999999999998E-2</v>
      </c>
      <c r="G425" s="1521">
        <v>3.78E-2</v>
      </c>
      <c r="H425" s="1520" t="s">
        <v>158</v>
      </c>
      <c r="I425" s="1520">
        <v>7.2599999999999998E-2</v>
      </c>
      <c r="J425" s="1520">
        <v>3.78E-2</v>
      </c>
      <c r="K425" s="1520" t="s">
        <v>158</v>
      </c>
      <c r="L425" s="1522">
        <v>7.2599999999999998E-2</v>
      </c>
      <c r="M425" s="1520">
        <v>3.78E-2</v>
      </c>
      <c r="N425" s="1520" t="s">
        <v>158</v>
      </c>
      <c r="O425" s="1520">
        <v>7.2599999999999998E-2</v>
      </c>
      <c r="P425" s="1520">
        <v>3.78E-2</v>
      </c>
      <c r="Q425" s="1520" t="s">
        <v>158</v>
      </c>
      <c r="R425" s="1520">
        <v>7.2599999999999998E-2</v>
      </c>
      <c r="S425" s="1520">
        <v>3.78E-2</v>
      </c>
      <c r="T425" s="1520" t="s">
        <v>158</v>
      </c>
      <c r="U425" s="1520">
        <v>7.2599999999999998E-2</v>
      </c>
      <c r="V425" s="1520">
        <v>3.78E-2</v>
      </c>
      <c r="W425" s="1520" t="s">
        <v>158</v>
      </c>
      <c r="X425" s="1520">
        <v>7.2599999999999998E-2</v>
      </c>
      <c r="Y425" s="1520">
        <v>3.78E-2</v>
      </c>
      <c r="Z425" s="1520" t="s">
        <v>158</v>
      </c>
      <c r="AA425" s="1520">
        <v>7.2599999999999998E-2</v>
      </c>
      <c r="AB425" s="1520">
        <v>3.78E-2</v>
      </c>
      <c r="AC425" s="1520" t="s">
        <v>158</v>
      </c>
      <c r="AD425" s="1520">
        <v>7.2599999999999998E-2</v>
      </c>
      <c r="AE425" s="1520">
        <v>3.78E-2</v>
      </c>
      <c r="AF425" s="1520" t="s">
        <v>158</v>
      </c>
      <c r="AG425" s="1520">
        <v>7.2599999999999998E-2</v>
      </c>
      <c r="AH425" s="1520">
        <v>3.78E-2</v>
      </c>
      <c r="AI425" s="1520" t="s">
        <v>158</v>
      </c>
      <c r="AJ425" s="1520">
        <v>7.2599999999999998E-2</v>
      </c>
      <c r="AK425" s="1520">
        <v>3.78E-2</v>
      </c>
      <c r="AL425" s="1520" t="s">
        <v>158</v>
      </c>
      <c r="AM425" s="1520">
        <v>7.2599999999999998E-2</v>
      </c>
      <c r="AN425" s="1520">
        <v>3.78E-2</v>
      </c>
      <c r="AO425" s="1520" t="s">
        <v>158</v>
      </c>
      <c r="AP425" s="1520">
        <v>7.2599999999999998E-2</v>
      </c>
      <c r="AQ425" s="1520">
        <v>3.78E-2</v>
      </c>
      <c r="AR425" s="1520" t="s">
        <v>158</v>
      </c>
      <c r="AS425" s="1520">
        <v>7.2599999999999998E-2</v>
      </c>
      <c r="AT425" s="1520">
        <v>3.78E-2</v>
      </c>
      <c r="AU425" s="1520" t="s">
        <v>158</v>
      </c>
      <c r="AV425" s="1520">
        <v>7.2599999999999998E-2</v>
      </c>
      <c r="AW425" s="1520">
        <v>3.78E-2</v>
      </c>
      <c r="AX425" s="1520" t="s">
        <v>158</v>
      </c>
      <c r="AY425" s="1520">
        <v>7.2599999999999998E-2</v>
      </c>
      <c r="AZ425" s="1520">
        <v>3.78E-2</v>
      </c>
      <c r="BA425" s="1520" t="s">
        <v>158</v>
      </c>
      <c r="BB425" s="1522">
        <v>7.2599999999999998E-2</v>
      </c>
      <c r="BC425" s="1522">
        <v>3.78E-2</v>
      </c>
      <c r="BD425" s="1522" t="s">
        <v>158</v>
      </c>
      <c r="BE425" s="1164"/>
      <c r="BF425" s="1164"/>
      <c r="BG425" s="1164"/>
    </row>
    <row r="426" spans="3:59" x14ac:dyDescent="0.25">
      <c r="C426" s="1165" t="s">
        <v>2078</v>
      </c>
      <c r="D426" s="1165" t="s">
        <v>1313</v>
      </c>
      <c r="E426" s="1167" t="str">
        <f t="shared" si="7"/>
        <v>CunícolaGUADALAJARA</v>
      </c>
      <c r="F426" s="1520">
        <v>7.2599999999999998E-2</v>
      </c>
      <c r="G426" s="1521">
        <v>3.78E-2</v>
      </c>
      <c r="H426" s="1520" t="s">
        <v>158</v>
      </c>
      <c r="I426" s="1520">
        <v>7.2599999999999998E-2</v>
      </c>
      <c r="J426" s="1520">
        <v>3.78E-2</v>
      </c>
      <c r="K426" s="1520" t="s">
        <v>158</v>
      </c>
      <c r="L426" s="1522">
        <v>7.2599999999999998E-2</v>
      </c>
      <c r="M426" s="1520">
        <v>3.78E-2</v>
      </c>
      <c r="N426" s="1520" t="s">
        <v>158</v>
      </c>
      <c r="O426" s="1520">
        <v>7.2599999999999998E-2</v>
      </c>
      <c r="P426" s="1520">
        <v>3.78E-2</v>
      </c>
      <c r="Q426" s="1520" t="s">
        <v>158</v>
      </c>
      <c r="R426" s="1520">
        <v>7.2599999999999998E-2</v>
      </c>
      <c r="S426" s="1520">
        <v>3.78E-2</v>
      </c>
      <c r="T426" s="1520" t="s">
        <v>158</v>
      </c>
      <c r="U426" s="1520">
        <v>7.2599999999999998E-2</v>
      </c>
      <c r="V426" s="1520">
        <v>3.78E-2</v>
      </c>
      <c r="W426" s="1520" t="s">
        <v>158</v>
      </c>
      <c r="X426" s="1520">
        <v>7.2599999999999998E-2</v>
      </c>
      <c r="Y426" s="1520">
        <v>3.78E-2</v>
      </c>
      <c r="Z426" s="1520" t="s">
        <v>158</v>
      </c>
      <c r="AA426" s="1520">
        <v>7.2599999999999998E-2</v>
      </c>
      <c r="AB426" s="1520">
        <v>3.78E-2</v>
      </c>
      <c r="AC426" s="1520" t="s">
        <v>158</v>
      </c>
      <c r="AD426" s="1520">
        <v>7.2599999999999998E-2</v>
      </c>
      <c r="AE426" s="1520">
        <v>3.78E-2</v>
      </c>
      <c r="AF426" s="1520" t="s">
        <v>158</v>
      </c>
      <c r="AG426" s="1520">
        <v>7.2599999999999998E-2</v>
      </c>
      <c r="AH426" s="1520">
        <v>3.78E-2</v>
      </c>
      <c r="AI426" s="1520" t="s">
        <v>158</v>
      </c>
      <c r="AJ426" s="1520">
        <v>7.2599999999999998E-2</v>
      </c>
      <c r="AK426" s="1520">
        <v>3.78E-2</v>
      </c>
      <c r="AL426" s="1520" t="s">
        <v>158</v>
      </c>
      <c r="AM426" s="1520">
        <v>7.2599999999999998E-2</v>
      </c>
      <c r="AN426" s="1520">
        <v>3.78E-2</v>
      </c>
      <c r="AO426" s="1520" t="s">
        <v>158</v>
      </c>
      <c r="AP426" s="1520">
        <v>7.2599999999999998E-2</v>
      </c>
      <c r="AQ426" s="1520">
        <v>3.78E-2</v>
      </c>
      <c r="AR426" s="1520" t="s">
        <v>158</v>
      </c>
      <c r="AS426" s="1520">
        <v>7.2599999999999998E-2</v>
      </c>
      <c r="AT426" s="1520">
        <v>3.78E-2</v>
      </c>
      <c r="AU426" s="1520" t="s">
        <v>158</v>
      </c>
      <c r="AV426" s="1520">
        <v>7.2599999999999998E-2</v>
      </c>
      <c r="AW426" s="1520">
        <v>3.78E-2</v>
      </c>
      <c r="AX426" s="1520" t="s">
        <v>158</v>
      </c>
      <c r="AY426" s="1520">
        <v>7.2599999999999998E-2</v>
      </c>
      <c r="AZ426" s="1520">
        <v>3.78E-2</v>
      </c>
      <c r="BA426" s="1520" t="s">
        <v>158</v>
      </c>
      <c r="BB426" s="1522">
        <v>7.2599999999999998E-2</v>
      </c>
      <c r="BC426" s="1522">
        <v>3.78E-2</v>
      </c>
      <c r="BD426" s="1522" t="s">
        <v>158</v>
      </c>
      <c r="BE426" s="1164"/>
      <c r="BF426" s="1164"/>
      <c r="BG426" s="1164"/>
    </row>
    <row r="427" spans="3:59" x14ac:dyDescent="0.25">
      <c r="C427" s="1165" t="s">
        <v>2078</v>
      </c>
      <c r="D427" s="1165" t="s">
        <v>1314</v>
      </c>
      <c r="E427" s="1167" t="str">
        <f t="shared" si="7"/>
        <v>CunícolaHUELVA</v>
      </c>
      <c r="F427" s="1520">
        <v>7.2599999999999998E-2</v>
      </c>
      <c r="G427" s="1521">
        <v>3.78E-2</v>
      </c>
      <c r="H427" s="1520" t="s">
        <v>158</v>
      </c>
      <c r="I427" s="1520">
        <v>7.2599999999999998E-2</v>
      </c>
      <c r="J427" s="1520">
        <v>3.78E-2</v>
      </c>
      <c r="K427" s="1520" t="s">
        <v>158</v>
      </c>
      <c r="L427" s="1522">
        <v>7.2599999999999998E-2</v>
      </c>
      <c r="M427" s="1520">
        <v>3.78E-2</v>
      </c>
      <c r="N427" s="1520" t="s">
        <v>158</v>
      </c>
      <c r="O427" s="1520">
        <v>7.2599999999999998E-2</v>
      </c>
      <c r="P427" s="1520">
        <v>3.78E-2</v>
      </c>
      <c r="Q427" s="1520" t="s">
        <v>158</v>
      </c>
      <c r="R427" s="1520">
        <v>7.2599999999999998E-2</v>
      </c>
      <c r="S427" s="1520">
        <v>3.78E-2</v>
      </c>
      <c r="T427" s="1520" t="s">
        <v>158</v>
      </c>
      <c r="U427" s="1520">
        <v>7.2599999999999998E-2</v>
      </c>
      <c r="V427" s="1520">
        <v>3.78E-2</v>
      </c>
      <c r="W427" s="1520" t="s">
        <v>158</v>
      </c>
      <c r="X427" s="1520">
        <v>7.2599999999999998E-2</v>
      </c>
      <c r="Y427" s="1520">
        <v>3.78E-2</v>
      </c>
      <c r="Z427" s="1520" t="s">
        <v>158</v>
      </c>
      <c r="AA427" s="1520">
        <v>7.2599999999999998E-2</v>
      </c>
      <c r="AB427" s="1520">
        <v>3.78E-2</v>
      </c>
      <c r="AC427" s="1520" t="s">
        <v>158</v>
      </c>
      <c r="AD427" s="1520">
        <v>7.2599999999999998E-2</v>
      </c>
      <c r="AE427" s="1520">
        <v>3.78E-2</v>
      </c>
      <c r="AF427" s="1520" t="s">
        <v>158</v>
      </c>
      <c r="AG427" s="1520">
        <v>7.2599999999999998E-2</v>
      </c>
      <c r="AH427" s="1520">
        <v>3.78E-2</v>
      </c>
      <c r="AI427" s="1520" t="s">
        <v>158</v>
      </c>
      <c r="AJ427" s="1520">
        <v>7.2599999999999998E-2</v>
      </c>
      <c r="AK427" s="1520">
        <v>3.78E-2</v>
      </c>
      <c r="AL427" s="1520" t="s">
        <v>158</v>
      </c>
      <c r="AM427" s="1520">
        <v>7.2599999999999998E-2</v>
      </c>
      <c r="AN427" s="1520">
        <v>3.78E-2</v>
      </c>
      <c r="AO427" s="1520" t="s">
        <v>158</v>
      </c>
      <c r="AP427" s="1520">
        <v>7.2599999999999998E-2</v>
      </c>
      <c r="AQ427" s="1520">
        <v>3.78E-2</v>
      </c>
      <c r="AR427" s="1520" t="s">
        <v>158</v>
      </c>
      <c r="AS427" s="1520">
        <v>7.2599999999999998E-2</v>
      </c>
      <c r="AT427" s="1520">
        <v>3.78E-2</v>
      </c>
      <c r="AU427" s="1520" t="s">
        <v>158</v>
      </c>
      <c r="AV427" s="1520">
        <v>7.2599999999999998E-2</v>
      </c>
      <c r="AW427" s="1520">
        <v>3.78E-2</v>
      </c>
      <c r="AX427" s="1520" t="s">
        <v>158</v>
      </c>
      <c r="AY427" s="1520">
        <v>7.2599999999999998E-2</v>
      </c>
      <c r="AZ427" s="1520">
        <v>3.78E-2</v>
      </c>
      <c r="BA427" s="1520" t="s">
        <v>158</v>
      </c>
      <c r="BB427" s="1522">
        <v>7.2599999999999998E-2</v>
      </c>
      <c r="BC427" s="1522">
        <v>3.78E-2</v>
      </c>
      <c r="BD427" s="1522" t="s">
        <v>158</v>
      </c>
      <c r="BE427" s="1164"/>
      <c r="BF427" s="1164"/>
      <c r="BG427" s="1164"/>
    </row>
    <row r="428" spans="3:59" x14ac:dyDescent="0.25">
      <c r="C428" s="1165" t="s">
        <v>2078</v>
      </c>
      <c r="D428" s="1165" t="s">
        <v>1315</v>
      </c>
      <c r="E428" s="1167" t="str">
        <f t="shared" si="7"/>
        <v>CunícolaHUESCA</v>
      </c>
      <c r="F428" s="1520">
        <v>7.2599999999999998E-2</v>
      </c>
      <c r="G428" s="1521">
        <v>3.78E-2</v>
      </c>
      <c r="H428" s="1520" t="s">
        <v>158</v>
      </c>
      <c r="I428" s="1520">
        <v>7.2599999999999998E-2</v>
      </c>
      <c r="J428" s="1520">
        <v>3.78E-2</v>
      </c>
      <c r="K428" s="1520" t="s">
        <v>158</v>
      </c>
      <c r="L428" s="1522">
        <v>7.2599999999999998E-2</v>
      </c>
      <c r="M428" s="1520">
        <v>3.78E-2</v>
      </c>
      <c r="N428" s="1520" t="s">
        <v>158</v>
      </c>
      <c r="O428" s="1520">
        <v>7.2599999999999998E-2</v>
      </c>
      <c r="P428" s="1520">
        <v>3.78E-2</v>
      </c>
      <c r="Q428" s="1520" t="s">
        <v>158</v>
      </c>
      <c r="R428" s="1520">
        <v>7.2599999999999998E-2</v>
      </c>
      <c r="S428" s="1520">
        <v>3.78E-2</v>
      </c>
      <c r="T428" s="1520" t="s">
        <v>158</v>
      </c>
      <c r="U428" s="1520">
        <v>7.2599999999999998E-2</v>
      </c>
      <c r="V428" s="1520">
        <v>3.78E-2</v>
      </c>
      <c r="W428" s="1520" t="s">
        <v>158</v>
      </c>
      <c r="X428" s="1520">
        <v>7.2599999999999998E-2</v>
      </c>
      <c r="Y428" s="1520">
        <v>3.78E-2</v>
      </c>
      <c r="Z428" s="1520" t="s">
        <v>158</v>
      </c>
      <c r="AA428" s="1520">
        <v>7.2599999999999998E-2</v>
      </c>
      <c r="AB428" s="1520">
        <v>3.78E-2</v>
      </c>
      <c r="AC428" s="1520" t="s">
        <v>158</v>
      </c>
      <c r="AD428" s="1520">
        <v>7.2599999999999998E-2</v>
      </c>
      <c r="AE428" s="1520">
        <v>3.78E-2</v>
      </c>
      <c r="AF428" s="1520" t="s">
        <v>158</v>
      </c>
      <c r="AG428" s="1520">
        <v>7.2599999999999998E-2</v>
      </c>
      <c r="AH428" s="1520">
        <v>3.78E-2</v>
      </c>
      <c r="AI428" s="1520" t="s">
        <v>158</v>
      </c>
      <c r="AJ428" s="1520">
        <v>7.2599999999999998E-2</v>
      </c>
      <c r="AK428" s="1520">
        <v>3.78E-2</v>
      </c>
      <c r="AL428" s="1520" t="s">
        <v>158</v>
      </c>
      <c r="AM428" s="1520">
        <v>7.2599999999999998E-2</v>
      </c>
      <c r="AN428" s="1520">
        <v>3.78E-2</v>
      </c>
      <c r="AO428" s="1520" t="s">
        <v>158</v>
      </c>
      <c r="AP428" s="1520">
        <v>7.2599999999999998E-2</v>
      </c>
      <c r="AQ428" s="1520">
        <v>3.78E-2</v>
      </c>
      <c r="AR428" s="1520" t="s">
        <v>158</v>
      </c>
      <c r="AS428" s="1520">
        <v>7.2599999999999998E-2</v>
      </c>
      <c r="AT428" s="1520">
        <v>3.78E-2</v>
      </c>
      <c r="AU428" s="1520" t="s">
        <v>158</v>
      </c>
      <c r="AV428" s="1520">
        <v>7.2599999999999998E-2</v>
      </c>
      <c r="AW428" s="1520">
        <v>3.78E-2</v>
      </c>
      <c r="AX428" s="1520" t="s">
        <v>158</v>
      </c>
      <c r="AY428" s="1520">
        <v>7.2599999999999998E-2</v>
      </c>
      <c r="AZ428" s="1520">
        <v>3.78E-2</v>
      </c>
      <c r="BA428" s="1520" t="s">
        <v>158</v>
      </c>
      <c r="BB428" s="1522">
        <v>7.2599999999999998E-2</v>
      </c>
      <c r="BC428" s="1522">
        <v>3.78E-2</v>
      </c>
      <c r="BD428" s="1522" t="s">
        <v>158</v>
      </c>
      <c r="BE428" s="1164"/>
      <c r="BF428" s="1164"/>
      <c r="BG428" s="1164"/>
    </row>
    <row r="429" spans="3:59" x14ac:dyDescent="0.25">
      <c r="C429" s="1165" t="s">
        <v>2078</v>
      </c>
      <c r="D429" s="1165" t="s">
        <v>1316</v>
      </c>
      <c r="E429" s="1167" t="str">
        <f t="shared" si="7"/>
        <v>CunícolaJAÉN</v>
      </c>
      <c r="F429" s="1520">
        <v>7.2599999999999998E-2</v>
      </c>
      <c r="G429" s="1521">
        <v>3.78E-2</v>
      </c>
      <c r="H429" s="1520" t="s">
        <v>158</v>
      </c>
      <c r="I429" s="1520">
        <v>7.2599999999999998E-2</v>
      </c>
      <c r="J429" s="1520">
        <v>3.78E-2</v>
      </c>
      <c r="K429" s="1520" t="s">
        <v>158</v>
      </c>
      <c r="L429" s="1522">
        <v>7.2599999999999998E-2</v>
      </c>
      <c r="M429" s="1520">
        <v>3.78E-2</v>
      </c>
      <c r="N429" s="1520" t="s">
        <v>158</v>
      </c>
      <c r="O429" s="1520">
        <v>7.2599999999999998E-2</v>
      </c>
      <c r="P429" s="1520">
        <v>3.78E-2</v>
      </c>
      <c r="Q429" s="1520" t="s">
        <v>158</v>
      </c>
      <c r="R429" s="1520">
        <v>7.2599999999999998E-2</v>
      </c>
      <c r="S429" s="1520">
        <v>3.78E-2</v>
      </c>
      <c r="T429" s="1520" t="s">
        <v>158</v>
      </c>
      <c r="U429" s="1520">
        <v>7.2599999999999998E-2</v>
      </c>
      <c r="V429" s="1520">
        <v>3.78E-2</v>
      </c>
      <c r="W429" s="1520" t="s">
        <v>158</v>
      </c>
      <c r="X429" s="1520">
        <v>7.2599999999999998E-2</v>
      </c>
      <c r="Y429" s="1520">
        <v>3.78E-2</v>
      </c>
      <c r="Z429" s="1520" t="s">
        <v>158</v>
      </c>
      <c r="AA429" s="1520">
        <v>7.2599999999999998E-2</v>
      </c>
      <c r="AB429" s="1520">
        <v>3.78E-2</v>
      </c>
      <c r="AC429" s="1520" t="s">
        <v>158</v>
      </c>
      <c r="AD429" s="1520">
        <v>7.2599999999999998E-2</v>
      </c>
      <c r="AE429" s="1520">
        <v>3.78E-2</v>
      </c>
      <c r="AF429" s="1520" t="s">
        <v>158</v>
      </c>
      <c r="AG429" s="1520">
        <v>7.2599999999999998E-2</v>
      </c>
      <c r="AH429" s="1520">
        <v>3.78E-2</v>
      </c>
      <c r="AI429" s="1520" t="s">
        <v>158</v>
      </c>
      <c r="AJ429" s="1520">
        <v>7.2599999999999998E-2</v>
      </c>
      <c r="AK429" s="1520">
        <v>3.78E-2</v>
      </c>
      <c r="AL429" s="1520" t="s">
        <v>158</v>
      </c>
      <c r="AM429" s="1520">
        <v>7.2599999999999998E-2</v>
      </c>
      <c r="AN429" s="1520">
        <v>3.78E-2</v>
      </c>
      <c r="AO429" s="1520" t="s">
        <v>158</v>
      </c>
      <c r="AP429" s="1520">
        <v>7.2599999999999998E-2</v>
      </c>
      <c r="AQ429" s="1520">
        <v>3.78E-2</v>
      </c>
      <c r="AR429" s="1520" t="s">
        <v>158</v>
      </c>
      <c r="AS429" s="1520">
        <v>7.2599999999999998E-2</v>
      </c>
      <c r="AT429" s="1520">
        <v>3.78E-2</v>
      </c>
      <c r="AU429" s="1520" t="s">
        <v>158</v>
      </c>
      <c r="AV429" s="1520">
        <v>7.2599999999999998E-2</v>
      </c>
      <c r="AW429" s="1520">
        <v>3.78E-2</v>
      </c>
      <c r="AX429" s="1520" t="s">
        <v>158</v>
      </c>
      <c r="AY429" s="1520">
        <v>7.2599999999999998E-2</v>
      </c>
      <c r="AZ429" s="1520">
        <v>3.78E-2</v>
      </c>
      <c r="BA429" s="1520" t="s">
        <v>158</v>
      </c>
      <c r="BB429" s="1522">
        <v>7.2599999999999998E-2</v>
      </c>
      <c r="BC429" s="1522">
        <v>3.78E-2</v>
      </c>
      <c r="BD429" s="1522" t="s">
        <v>158</v>
      </c>
      <c r="BE429" s="1164"/>
      <c r="BF429" s="1164"/>
      <c r="BG429" s="1164"/>
    </row>
    <row r="430" spans="3:59" x14ac:dyDescent="0.25">
      <c r="C430" s="1165" t="s">
        <v>2078</v>
      </c>
      <c r="D430" s="1165" t="s">
        <v>1317</v>
      </c>
      <c r="E430" s="1167" t="str">
        <f t="shared" si="7"/>
        <v>CunícolaLEÓN</v>
      </c>
      <c r="F430" s="1520">
        <v>7.2599999999999998E-2</v>
      </c>
      <c r="G430" s="1521">
        <v>3.78E-2</v>
      </c>
      <c r="H430" s="1520" t="s">
        <v>158</v>
      </c>
      <c r="I430" s="1520">
        <v>7.2599999999999998E-2</v>
      </c>
      <c r="J430" s="1520">
        <v>3.78E-2</v>
      </c>
      <c r="K430" s="1520" t="s">
        <v>158</v>
      </c>
      <c r="L430" s="1522">
        <v>7.2599999999999998E-2</v>
      </c>
      <c r="M430" s="1520">
        <v>3.78E-2</v>
      </c>
      <c r="N430" s="1520" t="s">
        <v>158</v>
      </c>
      <c r="O430" s="1520">
        <v>7.2599999999999998E-2</v>
      </c>
      <c r="P430" s="1520">
        <v>3.78E-2</v>
      </c>
      <c r="Q430" s="1520" t="s">
        <v>158</v>
      </c>
      <c r="R430" s="1520">
        <v>7.2599999999999998E-2</v>
      </c>
      <c r="S430" s="1520">
        <v>3.78E-2</v>
      </c>
      <c r="T430" s="1520" t="s">
        <v>158</v>
      </c>
      <c r="U430" s="1520">
        <v>7.2599999999999998E-2</v>
      </c>
      <c r="V430" s="1520">
        <v>3.78E-2</v>
      </c>
      <c r="W430" s="1520" t="s">
        <v>158</v>
      </c>
      <c r="X430" s="1520">
        <v>7.2599999999999998E-2</v>
      </c>
      <c r="Y430" s="1520">
        <v>3.78E-2</v>
      </c>
      <c r="Z430" s="1520" t="s">
        <v>158</v>
      </c>
      <c r="AA430" s="1520">
        <v>7.2599999999999998E-2</v>
      </c>
      <c r="AB430" s="1520">
        <v>3.78E-2</v>
      </c>
      <c r="AC430" s="1520" t="s">
        <v>158</v>
      </c>
      <c r="AD430" s="1520">
        <v>7.2599999999999998E-2</v>
      </c>
      <c r="AE430" s="1520">
        <v>3.78E-2</v>
      </c>
      <c r="AF430" s="1520" t="s">
        <v>158</v>
      </c>
      <c r="AG430" s="1520">
        <v>7.2599999999999998E-2</v>
      </c>
      <c r="AH430" s="1520">
        <v>3.78E-2</v>
      </c>
      <c r="AI430" s="1520" t="s">
        <v>158</v>
      </c>
      <c r="AJ430" s="1520">
        <v>7.2599999999999998E-2</v>
      </c>
      <c r="AK430" s="1520">
        <v>3.78E-2</v>
      </c>
      <c r="AL430" s="1520" t="s">
        <v>158</v>
      </c>
      <c r="AM430" s="1520">
        <v>7.2599999999999998E-2</v>
      </c>
      <c r="AN430" s="1520">
        <v>3.78E-2</v>
      </c>
      <c r="AO430" s="1520" t="s">
        <v>158</v>
      </c>
      <c r="AP430" s="1520">
        <v>7.2599999999999998E-2</v>
      </c>
      <c r="AQ430" s="1520">
        <v>3.78E-2</v>
      </c>
      <c r="AR430" s="1520" t="s">
        <v>158</v>
      </c>
      <c r="AS430" s="1520">
        <v>7.2599999999999998E-2</v>
      </c>
      <c r="AT430" s="1520">
        <v>3.78E-2</v>
      </c>
      <c r="AU430" s="1520" t="s">
        <v>158</v>
      </c>
      <c r="AV430" s="1520">
        <v>7.2599999999999998E-2</v>
      </c>
      <c r="AW430" s="1520">
        <v>3.78E-2</v>
      </c>
      <c r="AX430" s="1520" t="s">
        <v>158</v>
      </c>
      <c r="AY430" s="1520">
        <v>7.2599999999999998E-2</v>
      </c>
      <c r="AZ430" s="1520">
        <v>3.78E-2</v>
      </c>
      <c r="BA430" s="1520" t="s">
        <v>158</v>
      </c>
      <c r="BB430" s="1522">
        <v>7.2599999999999998E-2</v>
      </c>
      <c r="BC430" s="1522">
        <v>3.78E-2</v>
      </c>
      <c r="BD430" s="1522" t="s">
        <v>158</v>
      </c>
      <c r="BE430" s="1164"/>
      <c r="BF430" s="1164"/>
      <c r="BG430" s="1164"/>
    </row>
    <row r="431" spans="3:59" x14ac:dyDescent="0.25">
      <c r="C431" s="1165" t="s">
        <v>2078</v>
      </c>
      <c r="D431" s="1165" t="s">
        <v>1318</v>
      </c>
      <c r="E431" s="1167" t="str">
        <f t="shared" si="7"/>
        <v>CunícolaLLEIDA</v>
      </c>
      <c r="F431" s="1520">
        <v>7.2599999999999998E-2</v>
      </c>
      <c r="G431" s="1521">
        <v>3.78E-2</v>
      </c>
      <c r="H431" s="1520" t="s">
        <v>158</v>
      </c>
      <c r="I431" s="1520">
        <v>7.2599999999999998E-2</v>
      </c>
      <c r="J431" s="1520">
        <v>3.78E-2</v>
      </c>
      <c r="K431" s="1520" t="s">
        <v>158</v>
      </c>
      <c r="L431" s="1522">
        <v>7.2599999999999998E-2</v>
      </c>
      <c r="M431" s="1520">
        <v>3.78E-2</v>
      </c>
      <c r="N431" s="1520" t="s">
        <v>158</v>
      </c>
      <c r="O431" s="1520">
        <v>7.2599999999999998E-2</v>
      </c>
      <c r="P431" s="1520">
        <v>3.78E-2</v>
      </c>
      <c r="Q431" s="1520" t="s">
        <v>158</v>
      </c>
      <c r="R431" s="1520">
        <v>7.2599999999999998E-2</v>
      </c>
      <c r="S431" s="1520">
        <v>3.78E-2</v>
      </c>
      <c r="T431" s="1520" t="s">
        <v>158</v>
      </c>
      <c r="U431" s="1520">
        <v>7.2599999999999998E-2</v>
      </c>
      <c r="V431" s="1520">
        <v>3.78E-2</v>
      </c>
      <c r="W431" s="1520" t="s">
        <v>158</v>
      </c>
      <c r="X431" s="1520">
        <v>7.2599999999999998E-2</v>
      </c>
      <c r="Y431" s="1520">
        <v>3.78E-2</v>
      </c>
      <c r="Z431" s="1520" t="s">
        <v>158</v>
      </c>
      <c r="AA431" s="1520">
        <v>7.2599999999999998E-2</v>
      </c>
      <c r="AB431" s="1520">
        <v>3.78E-2</v>
      </c>
      <c r="AC431" s="1520" t="s">
        <v>158</v>
      </c>
      <c r="AD431" s="1520">
        <v>7.2599999999999998E-2</v>
      </c>
      <c r="AE431" s="1520">
        <v>3.78E-2</v>
      </c>
      <c r="AF431" s="1520" t="s">
        <v>158</v>
      </c>
      <c r="AG431" s="1520">
        <v>7.2599999999999998E-2</v>
      </c>
      <c r="AH431" s="1520">
        <v>3.78E-2</v>
      </c>
      <c r="AI431" s="1520" t="s">
        <v>158</v>
      </c>
      <c r="AJ431" s="1520">
        <v>7.2599999999999998E-2</v>
      </c>
      <c r="AK431" s="1520">
        <v>3.78E-2</v>
      </c>
      <c r="AL431" s="1520" t="s">
        <v>158</v>
      </c>
      <c r="AM431" s="1520">
        <v>7.2599999999999998E-2</v>
      </c>
      <c r="AN431" s="1520">
        <v>3.78E-2</v>
      </c>
      <c r="AO431" s="1520" t="s">
        <v>158</v>
      </c>
      <c r="AP431" s="1520">
        <v>7.2599999999999998E-2</v>
      </c>
      <c r="AQ431" s="1520">
        <v>3.78E-2</v>
      </c>
      <c r="AR431" s="1520" t="s">
        <v>158</v>
      </c>
      <c r="AS431" s="1520">
        <v>7.2599999999999998E-2</v>
      </c>
      <c r="AT431" s="1520">
        <v>3.78E-2</v>
      </c>
      <c r="AU431" s="1520" t="s">
        <v>158</v>
      </c>
      <c r="AV431" s="1520">
        <v>7.2599999999999998E-2</v>
      </c>
      <c r="AW431" s="1520">
        <v>3.78E-2</v>
      </c>
      <c r="AX431" s="1520" t="s">
        <v>158</v>
      </c>
      <c r="AY431" s="1520">
        <v>7.2599999999999998E-2</v>
      </c>
      <c r="AZ431" s="1520">
        <v>3.78E-2</v>
      </c>
      <c r="BA431" s="1520" t="s">
        <v>158</v>
      </c>
      <c r="BB431" s="1522">
        <v>7.2599999999999998E-2</v>
      </c>
      <c r="BC431" s="1522">
        <v>3.78E-2</v>
      </c>
      <c r="BD431" s="1522" t="s">
        <v>158</v>
      </c>
      <c r="BE431" s="1164"/>
      <c r="BF431" s="1164"/>
      <c r="BG431" s="1164"/>
    </row>
    <row r="432" spans="3:59" x14ac:dyDescent="0.25">
      <c r="C432" s="1165" t="s">
        <v>2078</v>
      </c>
      <c r="D432" s="1165" t="s">
        <v>1319</v>
      </c>
      <c r="E432" s="1167" t="str">
        <f t="shared" si="7"/>
        <v>CunícolaLUGO</v>
      </c>
      <c r="F432" s="1520">
        <v>7.2599999999999998E-2</v>
      </c>
      <c r="G432" s="1521">
        <v>3.78E-2</v>
      </c>
      <c r="H432" s="1520" t="s">
        <v>158</v>
      </c>
      <c r="I432" s="1520">
        <v>7.2599999999999998E-2</v>
      </c>
      <c r="J432" s="1520">
        <v>3.78E-2</v>
      </c>
      <c r="K432" s="1520" t="s">
        <v>158</v>
      </c>
      <c r="L432" s="1522">
        <v>7.2599999999999998E-2</v>
      </c>
      <c r="M432" s="1520">
        <v>3.78E-2</v>
      </c>
      <c r="N432" s="1520" t="s">
        <v>158</v>
      </c>
      <c r="O432" s="1520">
        <v>7.2599999999999998E-2</v>
      </c>
      <c r="P432" s="1520">
        <v>3.78E-2</v>
      </c>
      <c r="Q432" s="1520" t="s">
        <v>158</v>
      </c>
      <c r="R432" s="1520">
        <v>7.2599999999999998E-2</v>
      </c>
      <c r="S432" s="1520">
        <v>3.78E-2</v>
      </c>
      <c r="T432" s="1520" t="s">
        <v>158</v>
      </c>
      <c r="U432" s="1520">
        <v>7.2599999999999998E-2</v>
      </c>
      <c r="V432" s="1520">
        <v>3.78E-2</v>
      </c>
      <c r="W432" s="1520" t="s">
        <v>158</v>
      </c>
      <c r="X432" s="1520">
        <v>7.2599999999999998E-2</v>
      </c>
      <c r="Y432" s="1520">
        <v>3.78E-2</v>
      </c>
      <c r="Z432" s="1520" t="s">
        <v>158</v>
      </c>
      <c r="AA432" s="1520">
        <v>7.2599999999999998E-2</v>
      </c>
      <c r="AB432" s="1520">
        <v>3.78E-2</v>
      </c>
      <c r="AC432" s="1520" t="s">
        <v>158</v>
      </c>
      <c r="AD432" s="1520">
        <v>7.2599999999999998E-2</v>
      </c>
      <c r="AE432" s="1520">
        <v>3.78E-2</v>
      </c>
      <c r="AF432" s="1520" t="s">
        <v>158</v>
      </c>
      <c r="AG432" s="1520">
        <v>7.2599999999999998E-2</v>
      </c>
      <c r="AH432" s="1520">
        <v>3.78E-2</v>
      </c>
      <c r="AI432" s="1520" t="s">
        <v>158</v>
      </c>
      <c r="AJ432" s="1520">
        <v>7.2599999999999998E-2</v>
      </c>
      <c r="AK432" s="1520">
        <v>3.78E-2</v>
      </c>
      <c r="AL432" s="1520" t="s">
        <v>158</v>
      </c>
      <c r="AM432" s="1520">
        <v>7.2599999999999998E-2</v>
      </c>
      <c r="AN432" s="1520">
        <v>3.78E-2</v>
      </c>
      <c r="AO432" s="1520" t="s">
        <v>158</v>
      </c>
      <c r="AP432" s="1520">
        <v>7.2599999999999998E-2</v>
      </c>
      <c r="AQ432" s="1520">
        <v>3.78E-2</v>
      </c>
      <c r="AR432" s="1520" t="s">
        <v>158</v>
      </c>
      <c r="AS432" s="1520">
        <v>7.2599999999999998E-2</v>
      </c>
      <c r="AT432" s="1520">
        <v>3.78E-2</v>
      </c>
      <c r="AU432" s="1520" t="s">
        <v>158</v>
      </c>
      <c r="AV432" s="1520">
        <v>7.2599999999999998E-2</v>
      </c>
      <c r="AW432" s="1520">
        <v>3.78E-2</v>
      </c>
      <c r="AX432" s="1520" t="s">
        <v>158</v>
      </c>
      <c r="AY432" s="1520">
        <v>7.2599999999999998E-2</v>
      </c>
      <c r="AZ432" s="1520">
        <v>3.78E-2</v>
      </c>
      <c r="BA432" s="1520" t="s">
        <v>158</v>
      </c>
      <c r="BB432" s="1522">
        <v>7.2599999999999998E-2</v>
      </c>
      <c r="BC432" s="1522">
        <v>3.78E-2</v>
      </c>
      <c r="BD432" s="1522" t="s">
        <v>158</v>
      </c>
      <c r="BE432" s="1164"/>
      <c r="BF432" s="1164"/>
      <c r="BG432" s="1164"/>
    </row>
    <row r="433" spans="3:59" x14ac:dyDescent="0.25">
      <c r="C433" s="1165" t="s">
        <v>2078</v>
      </c>
      <c r="D433" s="1165" t="s">
        <v>1320</v>
      </c>
      <c r="E433" s="1167" t="str">
        <f t="shared" si="7"/>
        <v>CunícolaMADRID</v>
      </c>
      <c r="F433" s="1520">
        <v>7.2599999999999998E-2</v>
      </c>
      <c r="G433" s="1521">
        <v>3.78E-2</v>
      </c>
      <c r="H433" s="1520" t="s">
        <v>158</v>
      </c>
      <c r="I433" s="1520">
        <v>7.2599999999999998E-2</v>
      </c>
      <c r="J433" s="1520">
        <v>3.78E-2</v>
      </c>
      <c r="K433" s="1520" t="s">
        <v>158</v>
      </c>
      <c r="L433" s="1522">
        <v>7.2599999999999998E-2</v>
      </c>
      <c r="M433" s="1520">
        <v>3.78E-2</v>
      </c>
      <c r="N433" s="1520" t="s">
        <v>158</v>
      </c>
      <c r="O433" s="1520">
        <v>7.2599999999999998E-2</v>
      </c>
      <c r="P433" s="1520">
        <v>3.78E-2</v>
      </c>
      <c r="Q433" s="1520" t="s">
        <v>158</v>
      </c>
      <c r="R433" s="1520">
        <v>7.2599999999999998E-2</v>
      </c>
      <c r="S433" s="1520">
        <v>3.78E-2</v>
      </c>
      <c r="T433" s="1520" t="s">
        <v>158</v>
      </c>
      <c r="U433" s="1520">
        <v>7.2599999999999998E-2</v>
      </c>
      <c r="V433" s="1520">
        <v>3.78E-2</v>
      </c>
      <c r="W433" s="1520" t="s">
        <v>158</v>
      </c>
      <c r="X433" s="1520">
        <v>7.2599999999999998E-2</v>
      </c>
      <c r="Y433" s="1520">
        <v>3.78E-2</v>
      </c>
      <c r="Z433" s="1520" t="s">
        <v>158</v>
      </c>
      <c r="AA433" s="1520">
        <v>7.2599999999999998E-2</v>
      </c>
      <c r="AB433" s="1520">
        <v>3.78E-2</v>
      </c>
      <c r="AC433" s="1520" t="s">
        <v>158</v>
      </c>
      <c r="AD433" s="1520">
        <v>7.2599999999999998E-2</v>
      </c>
      <c r="AE433" s="1520">
        <v>3.78E-2</v>
      </c>
      <c r="AF433" s="1520" t="s">
        <v>158</v>
      </c>
      <c r="AG433" s="1520">
        <v>7.2599999999999998E-2</v>
      </c>
      <c r="AH433" s="1520">
        <v>3.78E-2</v>
      </c>
      <c r="AI433" s="1520" t="s">
        <v>158</v>
      </c>
      <c r="AJ433" s="1520">
        <v>7.2599999999999998E-2</v>
      </c>
      <c r="AK433" s="1520">
        <v>3.78E-2</v>
      </c>
      <c r="AL433" s="1520" t="s">
        <v>158</v>
      </c>
      <c r="AM433" s="1520">
        <v>7.2599999999999998E-2</v>
      </c>
      <c r="AN433" s="1520">
        <v>3.78E-2</v>
      </c>
      <c r="AO433" s="1520" t="s">
        <v>158</v>
      </c>
      <c r="AP433" s="1520">
        <v>7.2599999999999998E-2</v>
      </c>
      <c r="AQ433" s="1520">
        <v>3.78E-2</v>
      </c>
      <c r="AR433" s="1520" t="s">
        <v>158</v>
      </c>
      <c r="AS433" s="1520">
        <v>7.2599999999999998E-2</v>
      </c>
      <c r="AT433" s="1520">
        <v>3.78E-2</v>
      </c>
      <c r="AU433" s="1520" t="s">
        <v>158</v>
      </c>
      <c r="AV433" s="1520">
        <v>7.2599999999999998E-2</v>
      </c>
      <c r="AW433" s="1520">
        <v>3.78E-2</v>
      </c>
      <c r="AX433" s="1520" t="s">
        <v>158</v>
      </c>
      <c r="AY433" s="1520">
        <v>7.2599999999999998E-2</v>
      </c>
      <c r="AZ433" s="1520">
        <v>3.78E-2</v>
      </c>
      <c r="BA433" s="1520" t="s">
        <v>158</v>
      </c>
      <c r="BB433" s="1522">
        <v>7.2599999999999998E-2</v>
      </c>
      <c r="BC433" s="1522">
        <v>3.78E-2</v>
      </c>
      <c r="BD433" s="1522" t="s">
        <v>158</v>
      </c>
      <c r="BE433" s="1164"/>
      <c r="BF433" s="1164"/>
      <c r="BG433" s="1164"/>
    </row>
    <row r="434" spans="3:59" x14ac:dyDescent="0.25">
      <c r="C434" s="1165" t="s">
        <v>2078</v>
      </c>
      <c r="D434" s="1165" t="s">
        <v>1321</v>
      </c>
      <c r="E434" s="1167" t="str">
        <f t="shared" si="7"/>
        <v>CunícolaMÁLAGA</v>
      </c>
      <c r="F434" s="1520">
        <v>7.2599999999999998E-2</v>
      </c>
      <c r="G434" s="1521">
        <v>3.78E-2</v>
      </c>
      <c r="H434" s="1520" t="s">
        <v>158</v>
      </c>
      <c r="I434" s="1520">
        <v>7.2599999999999998E-2</v>
      </c>
      <c r="J434" s="1520">
        <v>3.78E-2</v>
      </c>
      <c r="K434" s="1520" t="s">
        <v>158</v>
      </c>
      <c r="L434" s="1522">
        <v>7.2599999999999998E-2</v>
      </c>
      <c r="M434" s="1520">
        <v>3.78E-2</v>
      </c>
      <c r="N434" s="1520" t="s">
        <v>158</v>
      </c>
      <c r="O434" s="1520">
        <v>7.2599999999999998E-2</v>
      </c>
      <c r="P434" s="1520">
        <v>3.78E-2</v>
      </c>
      <c r="Q434" s="1520" t="s">
        <v>158</v>
      </c>
      <c r="R434" s="1520">
        <v>7.2599999999999998E-2</v>
      </c>
      <c r="S434" s="1520">
        <v>3.78E-2</v>
      </c>
      <c r="T434" s="1520" t="s">
        <v>158</v>
      </c>
      <c r="U434" s="1520">
        <v>7.2599999999999998E-2</v>
      </c>
      <c r="V434" s="1520">
        <v>3.78E-2</v>
      </c>
      <c r="W434" s="1520" t="s">
        <v>158</v>
      </c>
      <c r="X434" s="1520">
        <v>7.2599999999999998E-2</v>
      </c>
      <c r="Y434" s="1520">
        <v>3.78E-2</v>
      </c>
      <c r="Z434" s="1520" t="s">
        <v>158</v>
      </c>
      <c r="AA434" s="1520">
        <v>7.2599999999999998E-2</v>
      </c>
      <c r="AB434" s="1520">
        <v>3.78E-2</v>
      </c>
      <c r="AC434" s="1520" t="s">
        <v>158</v>
      </c>
      <c r="AD434" s="1520">
        <v>7.2599999999999998E-2</v>
      </c>
      <c r="AE434" s="1520">
        <v>3.78E-2</v>
      </c>
      <c r="AF434" s="1520" t="s">
        <v>158</v>
      </c>
      <c r="AG434" s="1520">
        <v>7.2599999999999998E-2</v>
      </c>
      <c r="AH434" s="1520">
        <v>3.78E-2</v>
      </c>
      <c r="AI434" s="1520" t="s">
        <v>158</v>
      </c>
      <c r="AJ434" s="1520">
        <v>7.2599999999999998E-2</v>
      </c>
      <c r="AK434" s="1520">
        <v>3.78E-2</v>
      </c>
      <c r="AL434" s="1520" t="s">
        <v>158</v>
      </c>
      <c r="AM434" s="1520">
        <v>7.2599999999999998E-2</v>
      </c>
      <c r="AN434" s="1520">
        <v>3.78E-2</v>
      </c>
      <c r="AO434" s="1520" t="s">
        <v>158</v>
      </c>
      <c r="AP434" s="1520">
        <v>7.2599999999999998E-2</v>
      </c>
      <c r="AQ434" s="1520">
        <v>3.78E-2</v>
      </c>
      <c r="AR434" s="1520" t="s">
        <v>158</v>
      </c>
      <c r="AS434" s="1520">
        <v>7.2599999999999998E-2</v>
      </c>
      <c r="AT434" s="1520">
        <v>3.78E-2</v>
      </c>
      <c r="AU434" s="1520" t="s">
        <v>158</v>
      </c>
      <c r="AV434" s="1520">
        <v>7.2599999999999998E-2</v>
      </c>
      <c r="AW434" s="1520">
        <v>3.78E-2</v>
      </c>
      <c r="AX434" s="1520" t="s">
        <v>158</v>
      </c>
      <c r="AY434" s="1520">
        <v>7.2599999999999998E-2</v>
      </c>
      <c r="AZ434" s="1520">
        <v>3.78E-2</v>
      </c>
      <c r="BA434" s="1520" t="s">
        <v>158</v>
      </c>
      <c r="BB434" s="1522">
        <v>7.2599999999999998E-2</v>
      </c>
      <c r="BC434" s="1522">
        <v>3.78E-2</v>
      </c>
      <c r="BD434" s="1522" t="s">
        <v>158</v>
      </c>
      <c r="BE434" s="1164"/>
      <c r="BF434" s="1164"/>
      <c r="BG434" s="1164"/>
    </row>
    <row r="435" spans="3:59" x14ac:dyDescent="0.25">
      <c r="C435" s="1165" t="s">
        <v>2078</v>
      </c>
      <c r="D435" s="1165" t="s">
        <v>1322</v>
      </c>
      <c r="E435" s="1167" t="str">
        <f t="shared" si="7"/>
        <v>CunícolaMURCIA</v>
      </c>
      <c r="F435" s="1520">
        <v>7.2599999999999998E-2</v>
      </c>
      <c r="G435" s="1521">
        <v>3.78E-2</v>
      </c>
      <c r="H435" s="1520" t="s">
        <v>158</v>
      </c>
      <c r="I435" s="1520">
        <v>7.2599999999999998E-2</v>
      </c>
      <c r="J435" s="1520">
        <v>3.78E-2</v>
      </c>
      <c r="K435" s="1520" t="s">
        <v>158</v>
      </c>
      <c r="L435" s="1522">
        <v>7.2599999999999998E-2</v>
      </c>
      <c r="M435" s="1520">
        <v>3.78E-2</v>
      </c>
      <c r="N435" s="1520" t="s">
        <v>158</v>
      </c>
      <c r="O435" s="1520">
        <v>7.2599999999999998E-2</v>
      </c>
      <c r="P435" s="1520">
        <v>3.78E-2</v>
      </c>
      <c r="Q435" s="1520" t="s">
        <v>158</v>
      </c>
      <c r="R435" s="1520">
        <v>7.2599999999999998E-2</v>
      </c>
      <c r="S435" s="1520">
        <v>3.78E-2</v>
      </c>
      <c r="T435" s="1520" t="s">
        <v>158</v>
      </c>
      <c r="U435" s="1520">
        <v>7.2599999999999998E-2</v>
      </c>
      <c r="V435" s="1520">
        <v>3.78E-2</v>
      </c>
      <c r="W435" s="1520" t="s">
        <v>158</v>
      </c>
      <c r="X435" s="1520">
        <v>7.2599999999999998E-2</v>
      </c>
      <c r="Y435" s="1520">
        <v>3.78E-2</v>
      </c>
      <c r="Z435" s="1520" t="s">
        <v>158</v>
      </c>
      <c r="AA435" s="1520">
        <v>7.2599999999999998E-2</v>
      </c>
      <c r="AB435" s="1520">
        <v>3.78E-2</v>
      </c>
      <c r="AC435" s="1520" t="s">
        <v>158</v>
      </c>
      <c r="AD435" s="1520">
        <v>7.2599999999999998E-2</v>
      </c>
      <c r="AE435" s="1520">
        <v>3.78E-2</v>
      </c>
      <c r="AF435" s="1520" t="s">
        <v>158</v>
      </c>
      <c r="AG435" s="1520">
        <v>7.2599999999999998E-2</v>
      </c>
      <c r="AH435" s="1520">
        <v>3.78E-2</v>
      </c>
      <c r="AI435" s="1520" t="s">
        <v>158</v>
      </c>
      <c r="AJ435" s="1520">
        <v>7.2599999999999998E-2</v>
      </c>
      <c r="AK435" s="1520">
        <v>3.78E-2</v>
      </c>
      <c r="AL435" s="1520" t="s">
        <v>158</v>
      </c>
      <c r="AM435" s="1520">
        <v>7.2599999999999998E-2</v>
      </c>
      <c r="AN435" s="1520">
        <v>3.78E-2</v>
      </c>
      <c r="AO435" s="1520" t="s">
        <v>158</v>
      </c>
      <c r="AP435" s="1520">
        <v>7.2599999999999998E-2</v>
      </c>
      <c r="AQ435" s="1520">
        <v>3.78E-2</v>
      </c>
      <c r="AR435" s="1520" t="s">
        <v>158</v>
      </c>
      <c r="AS435" s="1520">
        <v>7.2599999999999998E-2</v>
      </c>
      <c r="AT435" s="1520">
        <v>3.78E-2</v>
      </c>
      <c r="AU435" s="1520" t="s">
        <v>158</v>
      </c>
      <c r="AV435" s="1520">
        <v>7.2599999999999998E-2</v>
      </c>
      <c r="AW435" s="1520">
        <v>3.78E-2</v>
      </c>
      <c r="AX435" s="1520" t="s">
        <v>158</v>
      </c>
      <c r="AY435" s="1520">
        <v>7.2599999999999998E-2</v>
      </c>
      <c r="AZ435" s="1520">
        <v>3.78E-2</v>
      </c>
      <c r="BA435" s="1520" t="s">
        <v>158</v>
      </c>
      <c r="BB435" s="1522">
        <v>7.2599999999999998E-2</v>
      </c>
      <c r="BC435" s="1522">
        <v>3.78E-2</v>
      </c>
      <c r="BD435" s="1522" t="s">
        <v>158</v>
      </c>
      <c r="BE435" s="1164"/>
      <c r="BF435" s="1164"/>
      <c r="BG435" s="1164"/>
    </row>
    <row r="436" spans="3:59" x14ac:dyDescent="0.25">
      <c r="C436" s="1165" t="s">
        <v>2078</v>
      </c>
      <c r="D436" s="1165" t="s">
        <v>1323</v>
      </c>
      <c r="E436" s="1167" t="str">
        <f t="shared" si="7"/>
        <v>CunícolaNAVARRA</v>
      </c>
      <c r="F436" s="1520">
        <v>7.2599999999999998E-2</v>
      </c>
      <c r="G436" s="1521">
        <v>3.78E-2</v>
      </c>
      <c r="H436" s="1520" t="s">
        <v>158</v>
      </c>
      <c r="I436" s="1520">
        <v>7.2599999999999998E-2</v>
      </c>
      <c r="J436" s="1520">
        <v>3.78E-2</v>
      </c>
      <c r="K436" s="1520" t="s">
        <v>158</v>
      </c>
      <c r="L436" s="1522">
        <v>7.2599999999999998E-2</v>
      </c>
      <c r="M436" s="1520">
        <v>3.78E-2</v>
      </c>
      <c r="N436" s="1520" t="s">
        <v>158</v>
      </c>
      <c r="O436" s="1520">
        <v>7.2599999999999998E-2</v>
      </c>
      <c r="P436" s="1520">
        <v>3.78E-2</v>
      </c>
      <c r="Q436" s="1520" t="s">
        <v>158</v>
      </c>
      <c r="R436" s="1520">
        <v>7.2599999999999998E-2</v>
      </c>
      <c r="S436" s="1520">
        <v>3.78E-2</v>
      </c>
      <c r="T436" s="1520" t="s">
        <v>158</v>
      </c>
      <c r="U436" s="1520">
        <v>7.2599999999999998E-2</v>
      </c>
      <c r="V436" s="1520">
        <v>3.78E-2</v>
      </c>
      <c r="W436" s="1520" t="s">
        <v>158</v>
      </c>
      <c r="X436" s="1520">
        <v>7.2599999999999998E-2</v>
      </c>
      <c r="Y436" s="1520">
        <v>3.78E-2</v>
      </c>
      <c r="Z436" s="1520" t="s">
        <v>158</v>
      </c>
      <c r="AA436" s="1520">
        <v>7.2599999999999998E-2</v>
      </c>
      <c r="AB436" s="1520">
        <v>3.78E-2</v>
      </c>
      <c r="AC436" s="1520" t="s">
        <v>158</v>
      </c>
      <c r="AD436" s="1520">
        <v>7.2599999999999998E-2</v>
      </c>
      <c r="AE436" s="1520">
        <v>3.78E-2</v>
      </c>
      <c r="AF436" s="1520" t="s">
        <v>158</v>
      </c>
      <c r="AG436" s="1520">
        <v>7.2599999999999998E-2</v>
      </c>
      <c r="AH436" s="1520">
        <v>3.78E-2</v>
      </c>
      <c r="AI436" s="1520" t="s">
        <v>158</v>
      </c>
      <c r="AJ436" s="1520">
        <v>7.2599999999999998E-2</v>
      </c>
      <c r="AK436" s="1520">
        <v>3.78E-2</v>
      </c>
      <c r="AL436" s="1520" t="s">
        <v>158</v>
      </c>
      <c r="AM436" s="1520">
        <v>7.2599999999999998E-2</v>
      </c>
      <c r="AN436" s="1520">
        <v>3.78E-2</v>
      </c>
      <c r="AO436" s="1520" t="s">
        <v>158</v>
      </c>
      <c r="AP436" s="1520">
        <v>7.2599999999999998E-2</v>
      </c>
      <c r="AQ436" s="1520">
        <v>3.78E-2</v>
      </c>
      <c r="AR436" s="1520" t="s">
        <v>158</v>
      </c>
      <c r="AS436" s="1520">
        <v>7.2599999999999998E-2</v>
      </c>
      <c r="AT436" s="1520">
        <v>3.78E-2</v>
      </c>
      <c r="AU436" s="1520" t="s">
        <v>158</v>
      </c>
      <c r="AV436" s="1520">
        <v>7.2599999999999998E-2</v>
      </c>
      <c r="AW436" s="1520">
        <v>3.78E-2</v>
      </c>
      <c r="AX436" s="1520" t="s">
        <v>158</v>
      </c>
      <c r="AY436" s="1520">
        <v>7.2599999999999998E-2</v>
      </c>
      <c r="AZ436" s="1520">
        <v>3.78E-2</v>
      </c>
      <c r="BA436" s="1520" t="s">
        <v>158</v>
      </c>
      <c r="BB436" s="1522">
        <v>7.2599999999999998E-2</v>
      </c>
      <c r="BC436" s="1522">
        <v>3.78E-2</v>
      </c>
      <c r="BD436" s="1522" t="s">
        <v>158</v>
      </c>
      <c r="BE436" s="1164"/>
      <c r="BF436" s="1164"/>
      <c r="BG436" s="1164"/>
    </row>
    <row r="437" spans="3:59" x14ac:dyDescent="0.25">
      <c r="C437" s="1165" t="s">
        <v>2078</v>
      </c>
      <c r="D437" s="1165" t="s">
        <v>1324</v>
      </c>
      <c r="E437" s="1167" t="str">
        <f t="shared" si="7"/>
        <v>CunícolaOURENSE</v>
      </c>
      <c r="F437" s="1520">
        <v>7.2599999999999998E-2</v>
      </c>
      <c r="G437" s="1521">
        <v>3.78E-2</v>
      </c>
      <c r="H437" s="1520" t="s">
        <v>158</v>
      </c>
      <c r="I437" s="1520">
        <v>7.2599999999999998E-2</v>
      </c>
      <c r="J437" s="1520">
        <v>3.78E-2</v>
      </c>
      <c r="K437" s="1520" t="s">
        <v>158</v>
      </c>
      <c r="L437" s="1522">
        <v>7.2599999999999998E-2</v>
      </c>
      <c r="M437" s="1520">
        <v>3.78E-2</v>
      </c>
      <c r="N437" s="1520" t="s">
        <v>158</v>
      </c>
      <c r="O437" s="1520">
        <v>7.2599999999999998E-2</v>
      </c>
      <c r="P437" s="1520">
        <v>3.78E-2</v>
      </c>
      <c r="Q437" s="1520" t="s">
        <v>158</v>
      </c>
      <c r="R437" s="1520">
        <v>7.2599999999999998E-2</v>
      </c>
      <c r="S437" s="1520">
        <v>3.78E-2</v>
      </c>
      <c r="T437" s="1520" t="s">
        <v>158</v>
      </c>
      <c r="U437" s="1520">
        <v>7.2599999999999998E-2</v>
      </c>
      <c r="V437" s="1520">
        <v>3.78E-2</v>
      </c>
      <c r="W437" s="1520" t="s">
        <v>158</v>
      </c>
      <c r="X437" s="1520">
        <v>7.2599999999999998E-2</v>
      </c>
      <c r="Y437" s="1520">
        <v>3.78E-2</v>
      </c>
      <c r="Z437" s="1520" t="s">
        <v>158</v>
      </c>
      <c r="AA437" s="1520">
        <v>7.2599999999999998E-2</v>
      </c>
      <c r="AB437" s="1520">
        <v>3.78E-2</v>
      </c>
      <c r="AC437" s="1520" t="s">
        <v>158</v>
      </c>
      <c r="AD437" s="1520">
        <v>7.2599999999999998E-2</v>
      </c>
      <c r="AE437" s="1520">
        <v>3.78E-2</v>
      </c>
      <c r="AF437" s="1520" t="s">
        <v>158</v>
      </c>
      <c r="AG437" s="1520">
        <v>7.2599999999999998E-2</v>
      </c>
      <c r="AH437" s="1520">
        <v>3.78E-2</v>
      </c>
      <c r="AI437" s="1520" t="s">
        <v>158</v>
      </c>
      <c r="AJ437" s="1520">
        <v>7.2599999999999998E-2</v>
      </c>
      <c r="AK437" s="1520">
        <v>3.78E-2</v>
      </c>
      <c r="AL437" s="1520" t="s">
        <v>158</v>
      </c>
      <c r="AM437" s="1520">
        <v>7.2599999999999998E-2</v>
      </c>
      <c r="AN437" s="1520">
        <v>3.78E-2</v>
      </c>
      <c r="AO437" s="1520" t="s">
        <v>158</v>
      </c>
      <c r="AP437" s="1520">
        <v>7.2599999999999998E-2</v>
      </c>
      <c r="AQ437" s="1520">
        <v>3.78E-2</v>
      </c>
      <c r="AR437" s="1520" t="s">
        <v>158</v>
      </c>
      <c r="AS437" s="1520">
        <v>7.2599999999999998E-2</v>
      </c>
      <c r="AT437" s="1520">
        <v>3.78E-2</v>
      </c>
      <c r="AU437" s="1520" t="s">
        <v>158</v>
      </c>
      <c r="AV437" s="1520">
        <v>7.2599999999999998E-2</v>
      </c>
      <c r="AW437" s="1520">
        <v>3.78E-2</v>
      </c>
      <c r="AX437" s="1520" t="s">
        <v>158</v>
      </c>
      <c r="AY437" s="1520">
        <v>7.2599999999999998E-2</v>
      </c>
      <c r="AZ437" s="1520">
        <v>3.78E-2</v>
      </c>
      <c r="BA437" s="1520" t="s">
        <v>158</v>
      </c>
      <c r="BB437" s="1522">
        <v>7.2599999999999998E-2</v>
      </c>
      <c r="BC437" s="1522">
        <v>3.78E-2</v>
      </c>
      <c r="BD437" s="1522" t="s">
        <v>158</v>
      </c>
      <c r="BE437" s="1164"/>
      <c r="BF437" s="1164"/>
      <c r="BG437" s="1164"/>
    </row>
    <row r="438" spans="3:59" x14ac:dyDescent="0.25">
      <c r="C438" s="1165" t="s">
        <v>2078</v>
      </c>
      <c r="D438" s="1165" t="s">
        <v>1325</v>
      </c>
      <c r="E438" s="1167" t="str">
        <f t="shared" si="7"/>
        <v>CunícolaPALENCIA</v>
      </c>
      <c r="F438" s="1520">
        <v>7.2599999999999998E-2</v>
      </c>
      <c r="G438" s="1521">
        <v>3.78E-2</v>
      </c>
      <c r="H438" s="1520" t="s">
        <v>158</v>
      </c>
      <c r="I438" s="1520">
        <v>7.2599999999999998E-2</v>
      </c>
      <c r="J438" s="1520">
        <v>3.78E-2</v>
      </c>
      <c r="K438" s="1520" t="s">
        <v>158</v>
      </c>
      <c r="L438" s="1522">
        <v>7.2599999999999998E-2</v>
      </c>
      <c r="M438" s="1520">
        <v>3.78E-2</v>
      </c>
      <c r="N438" s="1520" t="s">
        <v>158</v>
      </c>
      <c r="O438" s="1520">
        <v>7.2599999999999998E-2</v>
      </c>
      <c r="P438" s="1520">
        <v>3.78E-2</v>
      </c>
      <c r="Q438" s="1520" t="s">
        <v>158</v>
      </c>
      <c r="R438" s="1520">
        <v>7.2599999999999998E-2</v>
      </c>
      <c r="S438" s="1520">
        <v>3.78E-2</v>
      </c>
      <c r="T438" s="1520" t="s">
        <v>158</v>
      </c>
      <c r="U438" s="1520">
        <v>7.2599999999999998E-2</v>
      </c>
      <c r="V438" s="1520">
        <v>3.78E-2</v>
      </c>
      <c r="W438" s="1520" t="s">
        <v>158</v>
      </c>
      <c r="X438" s="1520">
        <v>7.2599999999999998E-2</v>
      </c>
      <c r="Y438" s="1520">
        <v>3.78E-2</v>
      </c>
      <c r="Z438" s="1520" t="s">
        <v>158</v>
      </c>
      <c r="AA438" s="1520">
        <v>7.2599999999999998E-2</v>
      </c>
      <c r="AB438" s="1520">
        <v>3.78E-2</v>
      </c>
      <c r="AC438" s="1520" t="s">
        <v>158</v>
      </c>
      <c r="AD438" s="1520">
        <v>7.2599999999999998E-2</v>
      </c>
      <c r="AE438" s="1520">
        <v>3.78E-2</v>
      </c>
      <c r="AF438" s="1520" t="s">
        <v>158</v>
      </c>
      <c r="AG438" s="1520">
        <v>7.2599999999999998E-2</v>
      </c>
      <c r="AH438" s="1520">
        <v>3.78E-2</v>
      </c>
      <c r="AI438" s="1520" t="s">
        <v>158</v>
      </c>
      <c r="AJ438" s="1520">
        <v>7.2599999999999998E-2</v>
      </c>
      <c r="AK438" s="1520">
        <v>3.78E-2</v>
      </c>
      <c r="AL438" s="1520" t="s">
        <v>158</v>
      </c>
      <c r="AM438" s="1520">
        <v>7.2599999999999998E-2</v>
      </c>
      <c r="AN438" s="1520">
        <v>3.78E-2</v>
      </c>
      <c r="AO438" s="1520" t="s">
        <v>158</v>
      </c>
      <c r="AP438" s="1520">
        <v>7.2599999999999998E-2</v>
      </c>
      <c r="AQ438" s="1520">
        <v>3.78E-2</v>
      </c>
      <c r="AR438" s="1520" t="s">
        <v>158</v>
      </c>
      <c r="AS438" s="1520">
        <v>7.2599999999999998E-2</v>
      </c>
      <c r="AT438" s="1520">
        <v>3.78E-2</v>
      </c>
      <c r="AU438" s="1520" t="s">
        <v>158</v>
      </c>
      <c r="AV438" s="1520">
        <v>7.2599999999999998E-2</v>
      </c>
      <c r="AW438" s="1520">
        <v>3.78E-2</v>
      </c>
      <c r="AX438" s="1520" t="s">
        <v>158</v>
      </c>
      <c r="AY438" s="1520">
        <v>7.2599999999999998E-2</v>
      </c>
      <c r="AZ438" s="1520">
        <v>3.78E-2</v>
      </c>
      <c r="BA438" s="1520" t="s">
        <v>158</v>
      </c>
      <c r="BB438" s="1522">
        <v>7.2599999999999998E-2</v>
      </c>
      <c r="BC438" s="1522">
        <v>3.78E-2</v>
      </c>
      <c r="BD438" s="1522" t="s">
        <v>158</v>
      </c>
      <c r="BE438" s="1164"/>
      <c r="BF438" s="1164"/>
      <c r="BG438" s="1164"/>
    </row>
    <row r="439" spans="3:59" x14ac:dyDescent="0.25">
      <c r="C439" s="1165" t="s">
        <v>2078</v>
      </c>
      <c r="D439" s="1165" t="s">
        <v>1326</v>
      </c>
      <c r="E439" s="1167" t="str">
        <f t="shared" si="7"/>
        <v>CunícolaPALMAS, LAS</v>
      </c>
      <c r="F439" s="1520">
        <v>7.2599999999999998E-2</v>
      </c>
      <c r="G439" s="1521">
        <v>3.78E-2</v>
      </c>
      <c r="H439" s="1520" t="s">
        <v>158</v>
      </c>
      <c r="I439" s="1520">
        <v>7.2599999999999998E-2</v>
      </c>
      <c r="J439" s="1520">
        <v>3.78E-2</v>
      </c>
      <c r="K439" s="1520" t="s">
        <v>158</v>
      </c>
      <c r="L439" s="1522">
        <v>7.2599999999999998E-2</v>
      </c>
      <c r="M439" s="1520">
        <v>3.78E-2</v>
      </c>
      <c r="N439" s="1520" t="s">
        <v>158</v>
      </c>
      <c r="O439" s="1520">
        <v>7.2599999999999998E-2</v>
      </c>
      <c r="P439" s="1520">
        <v>3.78E-2</v>
      </c>
      <c r="Q439" s="1520" t="s">
        <v>158</v>
      </c>
      <c r="R439" s="1520">
        <v>7.2599999999999998E-2</v>
      </c>
      <c r="S439" s="1520">
        <v>3.78E-2</v>
      </c>
      <c r="T439" s="1520" t="s">
        <v>158</v>
      </c>
      <c r="U439" s="1520">
        <v>7.2599999999999998E-2</v>
      </c>
      <c r="V439" s="1520">
        <v>3.78E-2</v>
      </c>
      <c r="W439" s="1520" t="s">
        <v>158</v>
      </c>
      <c r="X439" s="1520">
        <v>7.2599999999999998E-2</v>
      </c>
      <c r="Y439" s="1520">
        <v>3.78E-2</v>
      </c>
      <c r="Z439" s="1520" t="s">
        <v>158</v>
      </c>
      <c r="AA439" s="1520">
        <v>7.2599999999999998E-2</v>
      </c>
      <c r="AB439" s="1520">
        <v>3.78E-2</v>
      </c>
      <c r="AC439" s="1520" t="s">
        <v>158</v>
      </c>
      <c r="AD439" s="1520">
        <v>7.2599999999999998E-2</v>
      </c>
      <c r="AE439" s="1520">
        <v>3.78E-2</v>
      </c>
      <c r="AF439" s="1520" t="s">
        <v>158</v>
      </c>
      <c r="AG439" s="1520">
        <v>7.2599999999999998E-2</v>
      </c>
      <c r="AH439" s="1520">
        <v>3.78E-2</v>
      </c>
      <c r="AI439" s="1520" t="s">
        <v>158</v>
      </c>
      <c r="AJ439" s="1520">
        <v>7.2599999999999998E-2</v>
      </c>
      <c r="AK439" s="1520">
        <v>3.78E-2</v>
      </c>
      <c r="AL439" s="1520" t="s">
        <v>158</v>
      </c>
      <c r="AM439" s="1520">
        <v>7.2599999999999998E-2</v>
      </c>
      <c r="AN439" s="1520">
        <v>3.78E-2</v>
      </c>
      <c r="AO439" s="1520" t="s">
        <v>158</v>
      </c>
      <c r="AP439" s="1520">
        <v>7.2599999999999998E-2</v>
      </c>
      <c r="AQ439" s="1520">
        <v>3.78E-2</v>
      </c>
      <c r="AR439" s="1520" t="s">
        <v>158</v>
      </c>
      <c r="AS439" s="1520">
        <v>7.2599999999999998E-2</v>
      </c>
      <c r="AT439" s="1520">
        <v>3.78E-2</v>
      </c>
      <c r="AU439" s="1520" t="s">
        <v>158</v>
      </c>
      <c r="AV439" s="1520">
        <v>7.2599999999999998E-2</v>
      </c>
      <c r="AW439" s="1520">
        <v>3.78E-2</v>
      </c>
      <c r="AX439" s="1520" t="s">
        <v>158</v>
      </c>
      <c r="AY439" s="1520">
        <v>7.2599999999999998E-2</v>
      </c>
      <c r="AZ439" s="1520">
        <v>3.78E-2</v>
      </c>
      <c r="BA439" s="1520" t="s">
        <v>158</v>
      </c>
      <c r="BB439" s="1522">
        <v>7.2599999999999998E-2</v>
      </c>
      <c r="BC439" s="1522">
        <v>3.78E-2</v>
      </c>
      <c r="BD439" s="1522" t="s">
        <v>158</v>
      </c>
      <c r="BE439" s="1164"/>
      <c r="BF439" s="1164"/>
      <c r="BG439" s="1164"/>
    </row>
    <row r="440" spans="3:59" x14ac:dyDescent="0.25">
      <c r="C440" s="1165" t="s">
        <v>2078</v>
      </c>
      <c r="D440" s="1165" t="s">
        <v>1327</v>
      </c>
      <c r="E440" s="1167" t="str">
        <f t="shared" si="7"/>
        <v>CunícolaPONTEVEDRA</v>
      </c>
      <c r="F440" s="1520">
        <v>7.2599999999999998E-2</v>
      </c>
      <c r="G440" s="1521">
        <v>3.78E-2</v>
      </c>
      <c r="H440" s="1520" t="s">
        <v>158</v>
      </c>
      <c r="I440" s="1520">
        <v>7.2599999999999998E-2</v>
      </c>
      <c r="J440" s="1520">
        <v>3.78E-2</v>
      </c>
      <c r="K440" s="1520" t="s">
        <v>158</v>
      </c>
      <c r="L440" s="1522">
        <v>7.2599999999999998E-2</v>
      </c>
      <c r="M440" s="1520">
        <v>3.78E-2</v>
      </c>
      <c r="N440" s="1520" t="s">
        <v>158</v>
      </c>
      <c r="O440" s="1520">
        <v>7.2599999999999998E-2</v>
      </c>
      <c r="P440" s="1520">
        <v>3.78E-2</v>
      </c>
      <c r="Q440" s="1520" t="s">
        <v>158</v>
      </c>
      <c r="R440" s="1520">
        <v>7.2599999999999998E-2</v>
      </c>
      <c r="S440" s="1520">
        <v>3.78E-2</v>
      </c>
      <c r="T440" s="1520" t="s">
        <v>158</v>
      </c>
      <c r="U440" s="1520">
        <v>7.2599999999999998E-2</v>
      </c>
      <c r="V440" s="1520">
        <v>3.78E-2</v>
      </c>
      <c r="W440" s="1520" t="s">
        <v>158</v>
      </c>
      <c r="X440" s="1520">
        <v>7.2599999999999998E-2</v>
      </c>
      <c r="Y440" s="1520">
        <v>3.78E-2</v>
      </c>
      <c r="Z440" s="1520" t="s">
        <v>158</v>
      </c>
      <c r="AA440" s="1520">
        <v>7.2599999999999998E-2</v>
      </c>
      <c r="AB440" s="1520">
        <v>3.78E-2</v>
      </c>
      <c r="AC440" s="1520" t="s">
        <v>158</v>
      </c>
      <c r="AD440" s="1520">
        <v>7.2599999999999998E-2</v>
      </c>
      <c r="AE440" s="1520">
        <v>3.78E-2</v>
      </c>
      <c r="AF440" s="1520" t="s">
        <v>158</v>
      </c>
      <c r="AG440" s="1520">
        <v>7.2599999999999998E-2</v>
      </c>
      <c r="AH440" s="1520">
        <v>3.78E-2</v>
      </c>
      <c r="AI440" s="1520" t="s">
        <v>158</v>
      </c>
      <c r="AJ440" s="1520">
        <v>7.2599999999999998E-2</v>
      </c>
      <c r="AK440" s="1520">
        <v>3.78E-2</v>
      </c>
      <c r="AL440" s="1520" t="s">
        <v>158</v>
      </c>
      <c r="AM440" s="1520">
        <v>7.2599999999999998E-2</v>
      </c>
      <c r="AN440" s="1520">
        <v>3.78E-2</v>
      </c>
      <c r="AO440" s="1520" t="s">
        <v>158</v>
      </c>
      <c r="AP440" s="1520">
        <v>7.2599999999999998E-2</v>
      </c>
      <c r="AQ440" s="1520">
        <v>3.78E-2</v>
      </c>
      <c r="AR440" s="1520" t="s">
        <v>158</v>
      </c>
      <c r="AS440" s="1520">
        <v>7.2599999999999998E-2</v>
      </c>
      <c r="AT440" s="1520">
        <v>3.78E-2</v>
      </c>
      <c r="AU440" s="1520" t="s">
        <v>158</v>
      </c>
      <c r="AV440" s="1520">
        <v>7.2599999999999998E-2</v>
      </c>
      <c r="AW440" s="1520">
        <v>3.78E-2</v>
      </c>
      <c r="AX440" s="1520" t="s">
        <v>158</v>
      </c>
      <c r="AY440" s="1520">
        <v>7.2599999999999998E-2</v>
      </c>
      <c r="AZ440" s="1520">
        <v>3.78E-2</v>
      </c>
      <c r="BA440" s="1520" t="s">
        <v>158</v>
      </c>
      <c r="BB440" s="1522">
        <v>7.2599999999999998E-2</v>
      </c>
      <c r="BC440" s="1522">
        <v>3.78E-2</v>
      </c>
      <c r="BD440" s="1522" t="s">
        <v>158</v>
      </c>
      <c r="BE440" s="1164"/>
      <c r="BF440" s="1164"/>
      <c r="BG440" s="1164"/>
    </row>
    <row r="441" spans="3:59" x14ac:dyDescent="0.25">
      <c r="C441" s="1165" t="s">
        <v>2078</v>
      </c>
      <c r="D441" s="1165" t="s">
        <v>1328</v>
      </c>
      <c r="E441" s="1167" t="str">
        <f t="shared" si="7"/>
        <v>CunícolaRIOJA, LA</v>
      </c>
      <c r="F441" s="1520">
        <v>7.2599999999999998E-2</v>
      </c>
      <c r="G441" s="1521">
        <v>3.78E-2</v>
      </c>
      <c r="H441" s="1520" t="s">
        <v>158</v>
      </c>
      <c r="I441" s="1520">
        <v>7.2599999999999998E-2</v>
      </c>
      <c r="J441" s="1520">
        <v>3.78E-2</v>
      </c>
      <c r="K441" s="1520" t="s">
        <v>158</v>
      </c>
      <c r="L441" s="1522">
        <v>7.2599999999999998E-2</v>
      </c>
      <c r="M441" s="1520">
        <v>3.78E-2</v>
      </c>
      <c r="N441" s="1520" t="s">
        <v>158</v>
      </c>
      <c r="O441" s="1520">
        <v>7.2599999999999998E-2</v>
      </c>
      <c r="P441" s="1520">
        <v>3.78E-2</v>
      </c>
      <c r="Q441" s="1520" t="s">
        <v>158</v>
      </c>
      <c r="R441" s="1520">
        <v>7.2599999999999998E-2</v>
      </c>
      <c r="S441" s="1520">
        <v>3.78E-2</v>
      </c>
      <c r="T441" s="1520" t="s">
        <v>158</v>
      </c>
      <c r="U441" s="1520">
        <v>7.2599999999999998E-2</v>
      </c>
      <c r="V441" s="1520">
        <v>3.78E-2</v>
      </c>
      <c r="W441" s="1520" t="s">
        <v>158</v>
      </c>
      <c r="X441" s="1520">
        <v>7.2599999999999998E-2</v>
      </c>
      <c r="Y441" s="1520">
        <v>3.78E-2</v>
      </c>
      <c r="Z441" s="1520" t="s">
        <v>158</v>
      </c>
      <c r="AA441" s="1520">
        <v>7.2599999999999998E-2</v>
      </c>
      <c r="AB441" s="1520">
        <v>3.78E-2</v>
      </c>
      <c r="AC441" s="1520" t="s">
        <v>158</v>
      </c>
      <c r="AD441" s="1520">
        <v>7.2599999999999998E-2</v>
      </c>
      <c r="AE441" s="1520">
        <v>3.78E-2</v>
      </c>
      <c r="AF441" s="1520" t="s">
        <v>158</v>
      </c>
      <c r="AG441" s="1520">
        <v>7.2599999999999998E-2</v>
      </c>
      <c r="AH441" s="1520">
        <v>3.78E-2</v>
      </c>
      <c r="AI441" s="1520" t="s">
        <v>158</v>
      </c>
      <c r="AJ441" s="1520">
        <v>7.2599999999999998E-2</v>
      </c>
      <c r="AK441" s="1520">
        <v>3.78E-2</v>
      </c>
      <c r="AL441" s="1520" t="s">
        <v>158</v>
      </c>
      <c r="AM441" s="1520">
        <v>7.2599999999999998E-2</v>
      </c>
      <c r="AN441" s="1520">
        <v>3.78E-2</v>
      </c>
      <c r="AO441" s="1520" t="s">
        <v>158</v>
      </c>
      <c r="AP441" s="1520">
        <v>7.2599999999999998E-2</v>
      </c>
      <c r="AQ441" s="1520">
        <v>3.78E-2</v>
      </c>
      <c r="AR441" s="1520" t="s">
        <v>158</v>
      </c>
      <c r="AS441" s="1520">
        <v>7.2599999999999998E-2</v>
      </c>
      <c r="AT441" s="1520">
        <v>3.78E-2</v>
      </c>
      <c r="AU441" s="1520" t="s">
        <v>158</v>
      </c>
      <c r="AV441" s="1520">
        <v>7.2599999999999998E-2</v>
      </c>
      <c r="AW441" s="1520">
        <v>3.78E-2</v>
      </c>
      <c r="AX441" s="1520" t="s">
        <v>158</v>
      </c>
      <c r="AY441" s="1520">
        <v>7.2599999999999998E-2</v>
      </c>
      <c r="AZ441" s="1520">
        <v>3.78E-2</v>
      </c>
      <c r="BA441" s="1520" t="s">
        <v>158</v>
      </c>
      <c r="BB441" s="1522">
        <v>7.2599999999999998E-2</v>
      </c>
      <c r="BC441" s="1522">
        <v>3.78E-2</v>
      </c>
      <c r="BD441" s="1522" t="s">
        <v>158</v>
      </c>
      <c r="BE441" s="1164"/>
      <c r="BF441" s="1164"/>
      <c r="BG441" s="1164"/>
    </row>
    <row r="442" spans="3:59" x14ac:dyDescent="0.25">
      <c r="C442" s="1165" t="s">
        <v>2078</v>
      </c>
      <c r="D442" s="1165" t="s">
        <v>1329</v>
      </c>
      <c r="E442" s="1167" t="str">
        <f t="shared" si="7"/>
        <v>CunícolaSALAMANCA</v>
      </c>
      <c r="F442" s="1520">
        <v>7.2599999999999998E-2</v>
      </c>
      <c r="G442" s="1521">
        <v>3.78E-2</v>
      </c>
      <c r="H442" s="1520" t="s">
        <v>158</v>
      </c>
      <c r="I442" s="1520">
        <v>7.2599999999999998E-2</v>
      </c>
      <c r="J442" s="1520">
        <v>3.78E-2</v>
      </c>
      <c r="K442" s="1520" t="s">
        <v>158</v>
      </c>
      <c r="L442" s="1522">
        <v>7.2599999999999998E-2</v>
      </c>
      <c r="M442" s="1520">
        <v>3.78E-2</v>
      </c>
      <c r="N442" s="1520" t="s">
        <v>158</v>
      </c>
      <c r="O442" s="1520">
        <v>7.2599999999999998E-2</v>
      </c>
      <c r="P442" s="1520">
        <v>3.78E-2</v>
      </c>
      <c r="Q442" s="1520" t="s">
        <v>158</v>
      </c>
      <c r="R442" s="1520">
        <v>7.2599999999999998E-2</v>
      </c>
      <c r="S442" s="1520">
        <v>3.78E-2</v>
      </c>
      <c r="T442" s="1520" t="s">
        <v>158</v>
      </c>
      <c r="U442" s="1520">
        <v>7.2599999999999998E-2</v>
      </c>
      <c r="V442" s="1520">
        <v>3.78E-2</v>
      </c>
      <c r="W442" s="1520" t="s">
        <v>158</v>
      </c>
      <c r="X442" s="1520">
        <v>7.2599999999999998E-2</v>
      </c>
      <c r="Y442" s="1520">
        <v>3.78E-2</v>
      </c>
      <c r="Z442" s="1520" t="s">
        <v>158</v>
      </c>
      <c r="AA442" s="1520">
        <v>7.2599999999999998E-2</v>
      </c>
      <c r="AB442" s="1520">
        <v>3.78E-2</v>
      </c>
      <c r="AC442" s="1520" t="s">
        <v>158</v>
      </c>
      <c r="AD442" s="1520">
        <v>7.2599999999999998E-2</v>
      </c>
      <c r="AE442" s="1520">
        <v>3.78E-2</v>
      </c>
      <c r="AF442" s="1520" t="s">
        <v>158</v>
      </c>
      <c r="AG442" s="1520">
        <v>7.2599999999999998E-2</v>
      </c>
      <c r="AH442" s="1520">
        <v>3.78E-2</v>
      </c>
      <c r="AI442" s="1520" t="s">
        <v>158</v>
      </c>
      <c r="AJ442" s="1520">
        <v>7.2599999999999998E-2</v>
      </c>
      <c r="AK442" s="1520">
        <v>3.78E-2</v>
      </c>
      <c r="AL442" s="1520" t="s">
        <v>158</v>
      </c>
      <c r="AM442" s="1520">
        <v>7.2599999999999998E-2</v>
      </c>
      <c r="AN442" s="1520">
        <v>3.78E-2</v>
      </c>
      <c r="AO442" s="1520" t="s">
        <v>158</v>
      </c>
      <c r="AP442" s="1520">
        <v>7.2599999999999998E-2</v>
      </c>
      <c r="AQ442" s="1520">
        <v>3.78E-2</v>
      </c>
      <c r="AR442" s="1520" t="s">
        <v>158</v>
      </c>
      <c r="AS442" s="1520">
        <v>7.2599999999999998E-2</v>
      </c>
      <c r="AT442" s="1520">
        <v>3.78E-2</v>
      </c>
      <c r="AU442" s="1520" t="s">
        <v>158</v>
      </c>
      <c r="AV442" s="1520">
        <v>7.2599999999999998E-2</v>
      </c>
      <c r="AW442" s="1520">
        <v>3.78E-2</v>
      </c>
      <c r="AX442" s="1520" t="s">
        <v>158</v>
      </c>
      <c r="AY442" s="1520">
        <v>7.2599999999999998E-2</v>
      </c>
      <c r="AZ442" s="1520">
        <v>3.78E-2</v>
      </c>
      <c r="BA442" s="1520" t="s">
        <v>158</v>
      </c>
      <c r="BB442" s="1522">
        <v>7.2599999999999998E-2</v>
      </c>
      <c r="BC442" s="1522">
        <v>3.78E-2</v>
      </c>
      <c r="BD442" s="1522" t="s">
        <v>158</v>
      </c>
      <c r="BE442" s="1164"/>
      <c r="BF442" s="1164"/>
      <c r="BG442" s="1164"/>
    </row>
    <row r="443" spans="3:59" x14ac:dyDescent="0.25">
      <c r="C443" s="1165" t="s">
        <v>2078</v>
      </c>
      <c r="D443" s="1165" t="s">
        <v>1330</v>
      </c>
      <c r="E443" s="1167" t="str">
        <f t="shared" si="7"/>
        <v>CunícolaSANTA CRUZ DE TENERIFE</v>
      </c>
      <c r="F443" s="1520">
        <v>7.2599999999999998E-2</v>
      </c>
      <c r="G443" s="1521">
        <v>3.78E-2</v>
      </c>
      <c r="H443" s="1520" t="s">
        <v>158</v>
      </c>
      <c r="I443" s="1520">
        <v>7.2599999999999998E-2</v>
      </c>
      <c r="J443" s="1520">
        <v>3.78E-2</v>
      </c>
      <c r="K443" s="1520" t="s">
        <v>158</v>
      </c>
      <c r="L443" s="1522">
        <v>7.2599999999999998E-2</v>
      </c>
      <c r="M443" s="1520">
        <v>3.78E-2</v>
      </c>
      <c r="N443" s="1520" t="s">
        <v>158</v>
      </c>
      <c r="O443" s="1520">
        <v>7.2599999999999998E-2</v>
      </c>
      <c r="P443" s="1520">
        <v>3.78E-2</v>
      </c>
      <c r="Q443" s="1520" t="s">
        <v>158</v>
      </c>
      <c r="R443" s="1520">
        <v>7.2599999999999998E-2</v>
      </c>
      <c r="S443" s="1520">
        <v>3.78E-2</v>
      </c>
      <c r="T443" s="1520" t="s">
        <v>158</v>
      </c>
      <c r="U443" s="1520">
        <v>7.2599999999999998E-2</v>
      </c>
      <c r="V443" s="1520">
        <v>3.78E-2</v>
      </c>
      <c r="W443" s="1520" t="s">
        <v>158</v>
      </c>
      <c r="X443" s="1520">
        <v>7.2599999999999998E-2</v>
      </c>
      <c r="Y443" s="1520">
        <v>3.78E-2</v>
      </c>
      <c r="Z443" s="1520" t="s">
        <v>158</v>
      </c>
      <c r="AA443" s="1520">
        <v>7.2599999999999998E-2</v>
      </c>
      <c r="AB443" s="1520">
        <v>3.78E-2</v>
      </c>
      <c r="AC443" s="1520" t="s">
        <v>158</v>
      </c>
      <c r="AD443" s="1520">
        <v>7.2599999999999998E-2</v>
      </c>
      <c r="AE443" s="1520">
        <v>3.78E-2</v>
      </c>
      <c r="AF443" s="1520" t="s">
        <v>158</v>
      </c>
      <c r="AG443" s="1520">
        <v>7.2599999999999998E-2</v>
      </c>
      <c r="AH443" s="1520">
        <v>3.78E-2</v>
      </c>
      <c r="AI443" s="1520" t="s">
        <v>158</v>
      </c>
      <c r="AJ443" s="1520">
        <v>7.2599999999999998E-2</v>
      </c>
      <c r="AK443" s="1520">
        <v>3.78E-2</v>
      </c>
      <c r="AL443" s="1520" t="s">
        <v>158</v>
      </c>
      <c r="AM443" s="1520">
        <v>7.2599999999999998E-2</v>
      </c>
      <c r="AN443" s="1520">
        <v>3.78E-2</v>
      </c>
      <c r="AO443" s="1520" t="s">
        <v>158</v>
      </c>
      <c r="AP443" s="1520">
        <v>7.2599999999999998E-2</v>
      </c>
      <c r="AQ443" s="1520">
        <v>3.78E-2</v>
      </c>
      <c r="AR443" s="1520" t="s">
        <v>158</v>
      </c>
      <c r="AS443" s="1520">
        <v>7.2599999999999998E-2</v>
      </c>
      <c r="AT443" s="1520">
        <v>3.78E-2</v>
      </c>
      <c r="AU443" s="1520" t="s">
        <v>158</v>
      </c>
      <c r="AV443" s="1520">
        <v>7.2599999999999998E-2</v>
      </c>
      <c r="AW443" s="1520">
        <v>3.78E-2</v>
      </c>
      <c r="AX443" s="1520" t="s">
        <v>158</v>
      </c>
      <c r="AY443" s="1520">
        <v>7.2599999999999998E-2</v>
      </c>
      <c r="AZ443" s="1520">
        <v>3.78E-2</v>
      </c>
      <c r="BA443" s="1520" t="s">
        <v>158</v>
      </c>
      <c r="BB443" s="1522">
        <v>7.2599999999999998E-2</v>
      </c>
      <c r="BC443" s="1522">
        <v>3.78E-2</v>
      </c>
      <c r="BD443" s="1522" t="s">
        <v>158</v>
      </c>
      <c r="BE443" s="1164"/>
      <c r="BF443" s="1164"/>
      <c r="BG443" s="1164"/>
    </row>
    <row r="444" spans="3:59" x14ac:dyDescent="0.25">
      <c r="C444" s="1165" t="s">
        <v>2078</v>
      </c>
      <c r="D444" s="1165" t="s">
        <v>1331</v>
      </c>
      <c r="E444" s="1167" t="str">
        <f t="shared" si="7"/>
        <v>CunícolaSEGOVIA</v>
      </c>
      <c r="F444" s="1520">
        <v>7.2599999999999998E-2</v>
      </c>
      <c r="G444" s="1521">
        <v>3.78E-2</v>
      </c>
      <c r="H444" s="1520" t="s">
        <v>158</v>
      </c>
      <c r="I444" s="1520">
        <v>7.2599999999999998E-2</v>
      </c>
      <c r="J444" s="1520">
        <v>3.78E-2</v>
      </c>
      <c r="K444" s="1520" t="s">
        <v>158</v>
      </c>
      <c r="L444" s="1522">
        <v>7.2599999999999998E-2</v>
      </c>
      <c r="M444" s="1520">
        <v>3.78E-2</v>
      </c>
      <c r="N444" s="1520" t="s">
        <v>158</v>
      </c>
      <c r="O444" s="1520">
        <v>7.2599999999999998E-2</v>
      </c>
      <c r="P444" s="1520">
        <v>3.78E-2</v>
      </c>
      <c r="Q444" s="1520" t="s">
        <v>158</v>
      </c>
      <c r="R444" s="1520">
        <v>7.2599999999999998E-2</v>
      </c>
      <c r="S444" s="1520">
        <v>3.78E-2</v>
      </c>
      <c r="T444" s="1520" t="s">
        <v>158</v>
      </c>
      <c r="U444" s="1520">
        <v>7.2599999999999998E-2</v>
      </c>
      <c r="V444" s="1520">
        <v>3.78E-2</v>
      </c>
      <c r="W444" s="1520" t="s">
        <v>158</v>
      </c>
      <c r="X444" s="1520">
        <v>7.2599999999999998E-2</v>
      </c>
      <c r="Y444" s="1520">
        <v>3.78E-2</v>
      </c>
      <c r="Z444" s="1520" t="s">
        <v>158</v>
      </c>
      <c r="AA444" s="1520">
        <v>7.2599999999999998E-2</v>
      </c>
      <c r="AB444" s="1520">
        <v>3.78E-2</v>
      </c>
      <c r="AC444" s="1520" t="s">
        <v>158</v>
      </c>
      <c r="AD444" s="1520">
        <v>7.2599999999999998E-2</v>
      </c>
      <c r="AE444" s="1520">
        <v>3.78E-2</v>
      </c>
      <c r="AF444" s="1520" t="s">
        <v>158</v>
      </c>
      <c r="AG444" s="1520">
        <v>7.2599999999999998E-2</v>
      </c>
      <c r="AH444" s="1520">
        <v>3.78E-2</v>
      </c>
      <c r="AI444" s="1520" t="s">
        <v>158</v>
      </c>
      <c r="AJ444" s="1520">
        <v>7.2599999999999998E-2</v>
      </c>
      <c r="AK444" s="1520">
        <v>3.78E-2</v>
      </c>
      <c r="AL444" s="1520" t="s">
        <v>158</v>
      </c>
      <c r="AM444" s="1520">
        <v>7.2599999999999998E-2</v>
      </c>
      <c r="AN444" s="1520">
        <v>3.78E-2</v>
      </c>
      <c r="AO444" s="1520" t="s">
        <v>158</v>
      </c>
      <c r="AP444" s="1520">
        <v>7.2599999999999998E-2</v>
      </c>
      <c r="AQ444" s="1520">
        <v>3.78E-2</v>
      </c>
      <c r="AR444" s="1520" t="s">
        <v>158</v>
      </c>
      <c r="AS444" s="1520">
        <v>7.2599999999999998E-2</v>
      </c>
      <c r="AT444" s="1520">
        <v>3.78E-2</v>
      </c>
      <c r="AU444" s="1520" t="s">
        <v>158</v>
      </c>
      <c r="AV444" s="1520">
        <v>7.2599999999999998E-2</v>
      </c>
      <c r="AW444" s="1520">
        <v>3.78E-2</v>
      </c>
      <c r="AX444" s="1520" t="s">
        <v>158</v>
      </c>
      <c r="AY444" s="1520">
        <v>7.2599999999999998E-2</v>
      </c>
      <c r="AZ444" s="1520">
        <v>3.78E-2</v>
      </c>
      <c r="BA444" s="1520" t="s">
        <v>158</v>
      </c>
      <c r="BB444" s="1522">
        <v>7.2599999999999998E-2</v>
      </c>
      <c r="BC444" s="1522">
        <v>3.78E-2</v>
      </c>
      <c r="BD444" s="1522" t="s">
        <v>158</v>
      </c>
      <c r="BE444" s="1164"/>
      <c r="BF444" s="1164"/>
      <c r="BG444" s="1164"/>
    </row>
    <row r="445" spans="3:59" x14ac:dyDescent="0.25">
      <c r="C445" s="1165" t="s">
        <v>2078</v>
      </c>
      <c r="D445" s="1165" t="s">
        <v>1332</v>
      </c>
      <c r="E445" s="1167" t="str">
        <f t="shared" si="7"/>
        <v>CunícolaSEVILLA</v>
      </c>
      <c r="F445" s="1520">
        <v>7.2599999999999998E-2</v>
      </c>
      <c r="G445" s="1521">
        <v>3.78E-2</v>
      </c>
      <c r="H445" s="1520" t="s">
        <v>158</v>
      </c>
      <c r="I445" s="1520">
        <v>7.2599999999999998E-2</v>
      </c>
      <c r="J445" s="1520">
        <v>3.78E-2</v>
      </c>
      <c r="K445" s="1520" t="s">
        <v>158</v>
      </c>
      <c r="L445" s="1522">
        <v>7.2599999999999998E-2</v>
      </c>
      <c r="M445" s="1520">
        <v>3.78E-2</v>
      </c>
      <c r="N445" s="1520" t="s">
        <v>158</v>
      </c>
      <c r="O445" s="1520">
        <v>7.2599999999999998E-2</v>
      </c>
      <c r="P445" s="1520">
        <v>3.78E-2</v>
      </c>
      <c r="Q445" s="1520" t="s">
        <v>158</v>
      </c>
      <c r="R445" s="1520">
        <v>7.2599999999999998E-2</v>
      </c>
      <c r="S445" s="1520">
        <v>3.78E-2</v>
      </c>
      <c r="T445" s="1520" t="s">
        <v>158</v>
      </c>
      <c r="U445" s="1520">
        <v>7.2599999999999998E-2</v>
      </c>
      <c r="V445" s="1520">
        <v>3.78E-2</v>
      </c>
      <c r="W445" s="1520" t="s">
        <v>158</v>
      </c>
      <c r="X445" s="1520">
        <v>7.2599999999999998E-2</v>
      </c>
      <c r="Y445" s="1520">
        <v>3.78E-2</v>
      </c>
      <c r="Z445" s="1520" t="s">
        <v>158</v>
      </c>
      <c r="AA445" s="1520">
        <v>7.2599999999999998E-2</v>
      </c>
      <c r="AB445" s="1520">
        <v>3.78E-2</v>
      </c>
      <c r="AC445" s="1520" t="s">
        <v>158</v>
      </c>
      <c r="AD445" s="1520">
        <v>7.2599999999999998E-2</v>
      </c>
      <c r="AE445" s="1520">
        <v>3.78E-2</v>
      </c>
      <c r="AF445" s="1520" t="s">
        <v>158</v>
      </c>
      <c r="AG445" s="1520">
        <v>7.2599999999999998E-2</v>
      </c>
      <c r="AH445" s="1520">
        <v>3.78E-2</v>
      </c>
      <c r="AI445" s="1520" t="s">
        <v>158</v>
      </c>
      <c r="AJ445" s="1520">
        <v>7.2599999999999998E-2</v>
      </c>
      <c r="AK445" s="1520">
        <v>3.78E-2</v>
      </c>
      <c r="AL445" s="1520" t="s">
        <v>158</v>
      </c>
      <c r="AM445" s="1520">
        <v>7.2599999999999998E-2</v>
      </c>
      <c r="AN445" s="1520">
        <v>3.78E-2</v>
      </c>
      <c r="AO445" s="1520" t="s">
        <v>158</v>
      </c>
      <c r="AP445" s="1520">
        <v>7.2599999999999998E-2</v>
      </c>
      <c r="AQ445" s="1520">
        <v>3.78E-2</v>
      </c>
      <c r="AR445" s="1520" t="s">
        <v>158</v>
      </c>
      <c r="AS445" s="1520">
        <v>7.2599999999999998E-2</v>
      </c>
      <c r="AT445" s="1520">
        <v>3.78E-2</v>
      </c>
      <c r="AU445" s="1520" t="s">
        <v>158</v>
      </c>
      <c r="AV445" s="1520">
        <v>7.2599999999999998E-2</v>
      </c>
      <c r="AW445" s="1520">
        <v>3.78E-2</v>
      </c>
      <c r="AX445" s="1520" t="s">
        <v>158</v>
      </c>
      <c r="AY445" s="1520">
        <v>7.2599999999999998E-2</v>
      </c>
      <c r="AZ445" s="1520">
        <v>3.78E-2</v>
      </c>
      <c r="BA445" s="1520" t="s">
        <v>158</v>
      </c>
      <c r="BB445" s="1522">
        <v>7.2599999999999998E-2</v>
      </c>
      <c r="BC445" s="1522">
        <v>3.78E-2</v>
      </c>
      <c r="BD445" s="1522" t="s">
        <v>158</v>
      </c>
      <c r="BE445" s="1164"/>
      <c r="BF445" s="1164"/>
      <c r="BG445" s="1164"/>
    </row>
    <row r="446" spans="3:59" x14ac:dyDescent="0.25">
      <c r="C446" s="1165" t="s">
        <v>2078</v>
      </c>
      <c r="D446" s="1165" t="s">
        <v>1333</v>
      </c>
      <c r="E446" s="1167" t="str">
        <f t="shared" si="7"/>
        <v>CunícolaSORIA</v>
      </c>
      <c r="F446" s="1520">
        <v>7.2599999999999998E-2</v>
      </c>
      <c r="G446" s="1521">
        <v>3.78E-2</v>
      </c>
      <c r="H446" s="1520" t="s">
        <v>158</v>
      </c>
      <c r="I446" s="1520">
        <v>7.2599999999999998E-2</v>
      </c>
      <c r="J446" s="1520">
        <v>3.78E-2</v>
      </c>
      <c r="K446" s="1520" t="s">
        <v>158</v>
      </c>
      <c r="L446" s="1522">
        <v>7.2599999999999998E-2</v>
      </c>
      <c r="M446" s="1520">
        <v>3.78E-2</v>
      </c>
      <c r="N446" s="1520" t="s">
        <v>158</v>
      </c>
      <c r="O446" s="1520">
        <v>7.2599999999999998E-2</v>
      </c>
      <c r="P446" s="1520">
        <v>3.78E-2</v>
      </c>
      <c r="Q446" s="1520" t="s">
        <v>158</v>
      </c>
      <c r="R446" s="1520">
        <v>7.2599999999999998E-2</v>
      </c>
      <c r="S446" s="1520">
        <v>3.78E-2</v>
      </c>
      <c r="T446" s="1520" t="s">
        <v>158</v>
      </c>
      <c r="U446" s="1520">
        <v>7.2599999999999998E-2</v>
      </c>
      <c r="V446" s="1520">
        <v>3.78E-2</v>
      </c>
      <c r="W446" s="1520" t="s">
        <v>158</v>
      </c>
      <c r="X446" s="1520">
        <v>7.2599999999999998E-2</v>
      </c>
      <c r="Y446" s="1520">
        <v>3.78E-2</v>
      </c>
      <c r="Z446" s="1520" t="s">
        <v>158</v>
      </c>
      <c r="AA446" s="1520">
        <v>7.2599999999999998E-2</v>
      </c>
      <c r="AB446" s="1520">
        <v>3.78E-2</v>
      </c>
      <c r="AC446" s="1520" t="s">
        <v>158</v>
      </c>
      <c r="AD446" s="1520">
        <v>7.2599999999999998E-2</v>
      </c>
      <c r="AE446" s="1520">
        <v>3.78E-2</v>
      </c>
      <c r="AF446" s="1520" t="s">
        <v>158</v>
      </c>
      <c r="AG446" s="1520">
        <v>7.2599999999999998E-2</v>
      </c>
      <c r="AH446" s="1520">
        <v>3.78E-2</v>
      </c>
      <c r="AI446" s="1520" t="s">
        <v>158</v>
      </c>
      <c r="AJ446" s="1520">
        <v>7.2599999999999998E-2</v>
      </c>
      <c r="AK446" s="1520">
        <v>3.78E-2</v>
      </c>
      <c r="AL446" s="1520" t="s">
        <v>158</v>
      </c>
      <c r="AM446" s="1520">
        <v>7.2599999999999998E-2</v>
      </c>
      <c r="AN446" s="1520">
        <v>3.78E-2</v>
      </c>
      <c r="AO446" s="1520" t="s">
        <v>158</v>
      </c>
      <c r="AP446" s="1520">
        <v>7.2599999999999998E-2</v>
      </c>
      <c r="AQ446" s="1520">
        <v>3.78E-2</v>
      </c>
      <c r="AR446" s="1520" t="s">
        <v>158</v>
      </c>
      <c r="AS446" s="1520">
        <v>7.2599999999999998E-2</v>
      </c>
      <c r="AT446" s="1520">
        <v>3.78E-2</v>
      </c>
      <c r="AU446" s="1520" t="s">
        <v>158</v>
      </c>
      <c r="AV446" s="1520">
        <v>7.2599999999999998E-2</v>
      </c>
      <c r="AW446" s="1520">
        <v>3.78E-2</v>
      </c>
      <c r="AX446" s="1520" t="s">
        <v>158</v>
      </c>
      <c r="AY446" s="1520">
        <v>7.2599999999999998E-2</v>
      </c>
      <c r="AZ446" s="1520">
        <v>3.78E-2</v>
      </c>
      <c r="BA446" s="1520" t="s">
        <v>158</v>
      </c>
      <c r="BB446" s="1522">
        <v>7.2599999999999998E-2</v>
      </c>
      <c r="BC446" s="1522">
        <v>3.78E-2</v>
      </c>
      <c r="BD446" s="1522" t="s">
        <v>158</v>
      </c>
      <c r="BE446" s="1164"/>
      <c r="BF446" s="1164"/>
      <c r="BG446" s="1164"/>
    </row>
    <row r="447" spans="3:59" x14ac:dyDescent="0.25">
      <c r="C447" s="1165" t="s">
        <v>2078</v>
      </c>
      <c r="D447" s="1165" t="s">
        <v>1334</v>
      </c>
      <c r="E447" s="1167" t="str">
        <f t="shared" si="7"/>
        <v>CunícolaTARRAGONA</v>
      </c>
      <c r="F447" s="1520">
        <v>7.2599999999999998E-2</v>
      </c>
      <c r="G447" s="1521">
        <v>3.78E-2</v>
      </c>
      <c r="H447" s="1520" t="s">
        <v>158</v>
      </c>
      <c r="I447" s="1520">
        <v>7.2599999999999998E-2</v>
      </c>
      <c r="J447" s="1520">
        <v>3.78E-2</v>
      </c>
      <c r="K447" s="1520" t="s">
        <v>158</v>
      </c>
      <c r="L447" s="1522">
        <v>7.2599999999999998E-2</v>
      </c>
      <c r="M447" s="1520">
        <v>3.78E-2</v>
      </c>
      <c r="N447" s="1520" t="s">
        <v>158</v>
      </c>
      <c r="O447" s="1520">
        <v>7.2599999999999998E-2</v>
      </c>
      <c r="P447" s="1520">
        <v>3.78E-2</v>
      </c>
      <c r="Q447" s="1520" t="s">
        <v>158</v>
      </c>
      <c r="R447" s="1520">
        <v>7.2599999999999998E-2</v>
      </c>
      <c r="S447" s="1520">
        <v>3.78E-2</v>
      </c>
      <c r="T447" s="1520" t="s">
        <v>158</v>
      </c>
      <c r="U447" s="1520">
        <v>7.2599999999999998E-2</v>
      </c>
      <c r="V447" s="1520">
        <v>3.78E-2</v>
      </c>
      <c r="W447" s="1520" t="s">
        <v>158</v>
      </c>
      <c r="X447" s="1520">
        <v>7.2599999999999998E-2</v>
      </c>
      <c r="Y447" s="1520">
        <v>3.78E-2</v>
      </c>
      <c r="Z447" s="1520" t="s">
        <v>158</v>
      </c>
      <c r="AA447" s="1520">
        <v>7.2599999999999998E-2</v>
      </c>
      <c r="AB447" s="1520">
        <v>3.78E-2</v>
      </c>
      <c r="AC447" s="1520" t="s">
        <v>158</v>
      </c>
      <c r="AD447" s="1520">
        <v>7.2599999999999998E-2</v>
      </c>
      <c r="AE447" s="1520">
        <v>3.78E-2</v>
      </c>
      <c r="AF447" s="1520" t="s">
        <v>158</v>
      </c>
      <c r="AG447" s="1520">
        <v>7.2599999999999998E-2</v>
      </c>
      <c r="AH447" s="1520">
        <v>3.78E-2</v>
      </c>
      <c r="AI447" s="1520" t="s">
        <v>158</v>
      </c>
      <c r="AJ447" s="1520">
        <v>7.2599999999999998E-2</v>
      </c>
      <c r="AK447" s="1520">
        <v>3.78E-2</v>
      </c>
      <c r="AL447" s="1520" t="s">
        <v>158</v>
      </c>
      <c r="AM447" s="1520">
        <v>7.2599999999999998E-2</v>
      </c>
      <c r="AN447" s="1520">
        <v>3.78E-2</v>
      </c>
      <c r="AO447" s="1520" t="s">
        <v>158</v>
      </c>
      <c r="AP447" s="1520">
        <v>7.2599999999999998E-2</v>
      </c>
      <c r="AQ447" s="1520">
        <v>3.78E-2</v>
      </c>
      <c r="AR447" s="1520" t="s">
        <v>158</v>
      </c>
      <c r="AS447" s="1520">
        <v>7.2599999999999998E-2</v>
      </c>
      <c r="AT447" s="1520">
        <v>3.78E-2</v>
      </c>
      <c r="AU447" s="1520" t="s">
        <v>158</v>
      </c>
      <c r="AV447" s="1520">
        <v>7.2599999999999998E-2</v>
      </c>
      <c r="AW447" s="1520">
        <v>3.78E-2</v>
      </c>
      <c r="AX447" s="1520" t="s">
        <v>158</v>
      </c>
      <c r="AY447" s="1520">
        <v>7.2599999999999998E-2</v>
      </c>
      <c r="AZ447" s="1520">
        <v>3.78E-2</v>
      </c>
      <c r="BA447" s="1520" t="s">
        <v>158</v>
      </c>
      <c r="BB447" s="1522">
        <v>7.2599999999999998E-2</v>
      </c>
      <c r="BC447" s="1522">
        <v>3.78E-2</v>
      </c>
      <c r="BD447" s="1522" t="s">
        <v>158</v>
      </c>
      <c r="BE447" s="1164"/>
      <c r="BF447" s="1164"/>
      <c r="BG447" s="1164"/>
    </row>
    <row r="448" spans="3:59" x14ac:dyDescent="0.25">
      <c r="C448" s="1165" t="s">
        <v>2078</v>
      </c>
      <c r="D448" s="1165" t="s">
        <v>1335</v>
      </c>
      <c r="E448" s="1167" t="str">
        <f t="shared" si="7"/>
        <v>CunícolaTERUEL</v>
      </c>
      <c r="F448" s="1520">
        <v>7.2599999999999998E-2</v>
      </c>
      <c r="G448" s="1521">
        <v>3.78E-2</v>
      </c>
      <c r="H448" s="1520" t="s">
        <v>158</v>
      </c>
      <c r="I448" s="1520">
        <v>7.2599999999999998E-2</v>
      </c>
      <c r="J448" s="1520">
        <v>3.78E-2</v>
      </c>
      <c r="K448" s="1520" t="s">
        <v>158</v>
      </c>
      <c r="L448" s="1522">
        <v>7.2599999999999998E-2</v>
      </c>
      <c r="M448" s="1520">
        <v>3.78E-2</v>
      </c>
      <c r="N448" s="1520" t="s">
        <v>158</v>
      </c>
      <c r="O448" s="1520">
        <v>7.2599999999999998E-2</v>
      </c>
      <c r="P448" s="1520">
        <v>3.78E-2</v>
      </c>
      <c r="Q448" s="1520" t="s">
        <v>158</v>
      </c>
      <c r="R448" s="1520">
        <v>7.2599999999999998E-2</v>
      </c>
      <c r="S448" s="1520">
        <v>3.78E-2</v>
      </c>
      <c r="T448" s="1520" t="s">
        <v>158</v>
      </c>
      <c r="U448" s="1520">
        <v>7.2599999999999998E-2</v>
      </c>
      <c r="V448" s="1520">
        <v>3.78E-2</v>
      </c>
      <c r="W448" s="1520" t="s">
        <v>158</v>
      </c>
      <c r="X448" s="1520">
        <v>7.2599999999999998E-2</v>
      </c>
      <c r="Y448" s="1520">
        <v>3.78E-2</v>
      </c>
      <c r="Z448" s="1520" t="s">
        <v>158</v>
      </c>
      <c r="AA448" s="1520">
        <v>7.2599999999999998E-2</v>
      </c>
      <c r="AB448" s="1520">
        <v>3.78E-2</v>
      </c>
      <c r="AC448" s="1520" t="s">
        <v>158</v>
      </c>
      <c r="AD448" s="1520">
        <v>7.2599999999999998E-2</v>
      </c>
      <c r="AE448" s="1520">
        <v>3.78E-2</v>
      </c>
      <c r="AF448" s="1520" t="s">
        <v>158</v>
      </c>
      <c r="AG448" s="1520">
        <v>7.2599999999999998E-2</v>
      </c>
      <c r="AH448" s="1520">
        <v>3.78E-2</v>
      </c>
      <c r="AI448" s="1520" t="s">
        <v>158</v>
      </c>
      <c r="AJ448" s="1520">
        <v>7.2599999999999998E-2</v>
      </c>
      <c r="AK448" s="1520">
        <v>3.78E-2</v>
      </c>
      <c r="AL448" s="1520" t="s">
        <v>158</v>
      </c>
      <c r="AM448" s="1520">
        <v>7.2599999999999998E-2</v>
      </c>
      <c r="AN448" s="1520">
        <v>3.78E-2</v>
      </c>
      <c r="AO448" s="1520" t="s">
        <v>158</v>
      </c>
      <c r="AP448" s="1520">
        <v>7.2599999999999998E-2</v>
      </c>
      <c r="AQ448" s="1520">
        <v>3.78E-2</v>
      </c>
      <c r="AR448" s="1520" t="s">
        <v>158</v>
      </c>
      <c r="AS448" s="1520">
        <v>7.2599999999999998E-2</v>
      </c>
      <c r="AT448" s="1520">
        <v>3.78E-2</v>
      </c>
      <c r="AU448" s="1520" t="s">
        <v>158</v>
      </c>
      <c r="AV448" s="1520">
        <v>7.2599999999999998E-2</v>
      </c>
      <c r="AW448" s="1520">
        <v>3.78E-2</v>
      </c>
      <c r="AX448" s="1520" t="s">
        <v>158</v>
      </c>
      <c r="AY448" s="1520">
        <v>7.2599999999999998E-2</v>
      </c>
      <c r="AZ448" s="1520">
        <v>3.78E-2</v>
      </c>
      <c r="BA448" s="1520" t="s">
        <v>158</v>
      </c>
      <c r="BB448" s="1522">
        <v>7.2599999999999998E-2</v>
      </c>
      <c r="BC448" s="1522">
        <v>3.78E-2</v>
      </c>
      <c r="BD448" s="1522" t="s">
        <v>158</v>
      </c>
      <c r="BE448" s="1164"/>
      <c r="BF448" s="1164"/>
      <c r="BG448" s="1164"/>
    </row>
    <row r="449" spans="1:59" x14ac:dyDescent="0.25">
      <c r="C449" s="1165" t="s">
        <v>2078</v>
      </c>
      <c r="D449" s="1165" t="s">
        <v>1336</v>
      </c>
      <c r="E449" s="1167" t="str">
        <f t="shared" si="7"/>
        <v>CunícolaTOLEDO</v>
      </c>
      <c r="F449" s="1520">
        <v>7.2599999999999998E-2</v>
      </c>
      <c r="G449" s="1521">
        <v>3.78E-2</v>
      </c>
      <c r="H449" s="1520" t="s">
        <v>158</v>
      </c>
      <c r="I449" s="1520">
        <v>7.2599999999999998E-2</v>
      </c>
      <c r="J449" s="1520">
        <v>3.78E-2</v>
      </c>
      <c r="K449" s="1520" t="s">
        <v>158</v>
      </c>
      <c r="L449" s="1522">
        <v>7.2599999999999998E-2</v>
      </c>
      <c r="M449" s="1520">
        <v>3.78E-2</v>
      </c>
      <c r="N449" s="1520" t="s">
        <v>158</v>
      </c>
      <c r="O449" s="1520">
        <v>7.2599999999999998E-2</v>
      </c>
      <c r="P449" s="1520">
        <v>3.78E-2</v>
      </c>
      <c r="Q449" s="1520" t="s">
        <v>158</v>
      </c>
      <c r="R449" s="1520">
        <v>7.2599999999999998E-2</v>
      </c>
      <c r="S449" s="1520">
        <v>3.78E-2</v>
      </c>
      <c r="T449" s="1520" t="s">
        <v>158</v>
      </c>
      <c r="U449" s="1520">
        <v>7.2599999999999998E-2</v>
      </c>
      <c r="V449" s="1520">
        <v>3.78E-2</v>
      </c>
      <c r="W449" s="1520" t="s">
        <v>158</v>
      </c>
      <c r="X449" s="1520">
        <v>7.2599999999999998E-2</v>
      </c>
      <c r="Y449" s="1520">
        <v>3.78E-2</v>
      </c>
      <c r="Z449" s="1520" t="s">
        <v>158</v>
      </c>
      <c r="AA449" s="1520">
        <v>7.2599999999999998E-2</v>
      </c>
      <c r="AB449" s="1520">
        <v>3.78E-2</v>
      </c>
      <c r="AC449" s="1520" t="s">
        <v>158</v>
      </c>
      <c r="AD449" s="1520">
        <v>7.2599999999999998E-2</v>
      </c>
      <c r="AE449" s="1520">
        <v>3.78E-2</v>
      </c>
      <c r="AF449" s="1520" t="s">
        <v>158</v>
      </c>
      <c r="AG449" s="1520">
        <v>7.2599999999999998E-2</v>
      </c>
      <c r="AH449" s="1520">
        <v>3.78E-2</v>
      </c>
      <c r="AI449" s="1520" t="s">
        <v>158</v>
      </c>
      <c r="AJ449" s="1520">
        <v>7.2599999999999998E-2</v>
      </c>
      <c r="AK449" s="1520">
        <v>3.78E-2</v>
      </c>
      <c r="AL449" s="1520" t="s">
        <v>158</v>
      </c>
      <c r="AM449" s="1520">
        <v>7.2599999999999998E-2</v>
      </c>
      <c r="AN449" s="1520">
        <v>3.78E-2</v>
      </c>
      <c r="AO449" s="1520" t="s">
        <v>158</v>
      </c>
      <c r="AP449" s="1520">
        <v>7.2599999999999998E-2</v>
      </c>
      <c r="AQ449" s="1520">
        <v>3.78E-2</v>
      </c>
      <c r="AR449" s="1520" t="s">
        <v>158</v>
      </c>
      <c r="AS449" s="1520">
        <v>7.2599999999999998E-2</v>
      </c>
      <c r="AT449" s="1520">
        <v>3.78E-2</v>
      </c>
      <c r="AU449" s="1520" t="s">
        <v>158</v>
      </c>
      <c r="AV449" s="1520">
        <v>7.2599999999999998E-2</v>
      </c>
      <c r="AW449" s="1520">
        <v>3.78E-2</v>
      </c>
      <c r="AX449" s="1520" t="s">
        <v>158</v>
      </c>
      <c r="AY449" s="1520">
        <v>7.2599999999999998E-2</v>
      </c>
      <c r="AZ449" s="1520">
        <v>3.78E-2</v>
      </c>
      <c r="BA449" s="1520" t="s">
        <v>158</v>
      </c>
      <c r="BB449" s="1522">
        <v>7.2599999999999998E-2</v>
      </c>
      <c r="BC449" s="1522">
        <v>3.78E-2</v>
      </c>
      <c r="BD449" s="1522" t="s">
        <v>158</v>
      </c>
      <c r="BE449" s="1164"/>
      <c r="BF449" s="1164"/>
      <c r="BG449" s="1164"/>
    </row>
    <row r="450" spans="1:59" x14ac:dyDescent="0.25">
      <c r="C450" s="1165" t="s">
        <v>2078</v>
      </c>
      <c r="D450" s="1165" t="s">
        <v>2079</v>
      </c>
      <c r="E450" s="1167" t="str">
        <f t="shared" si="7"/>
        <v>CunícolaVALENCIA/VALÉNCIA</v>
      </c>
      <c r="F450" s="1520">
        <v>7.2599999999999998E-2</v>
      </c>
      <c r="G450" s="1521">
        <v>3.78E-2</v>
      </c>
      <c r="H450" s="1520" t="s">
        <v>158</v>
      </c>
      <c r="I450" s="1520">
        <v>7.2599999999999998E-2</v>
      </c>
      <c r="J450" s="1520">
        <v>3.78E-2</v>
      </c>
      <c r="K450" s="1520" t="s">
        <v>158</v>
      </c>
      <c r="L450" s="1522">
        <v>7.2599999999999998E-2</v>
      </c>
      <c r="M450" s="1520">
        <v>3.78E-2</v>
      </c>
      <c r="N450" s="1520" t="s">
        <v>158</v>
      </c>
      <c r="O450" s="1520">
        <v>7.2599999999999998E-2</v>
      </c>
      <c r="P450" s="1520">
        <v>3.78E-2</v>
      </c>
      <c r="Q450" s="1520" t="s">
        <v>158</v>
      </c>
      <c r="R450" s="1520">
        <v>7.2599999999999998E-2</v>
      </c>
      <c r="S450" s="1520">
        <v>3.78E-2</v>
      </c>
      <c r="T450" s="1520" t="s">
        <v>158</v>
      </c>
      <c r="U450" s="1520">
        <v>7.2599999999999998E-2</v>
      </c>
      <c r="V450" s="1520">
        <v>3.78E-2</v>
      </c>
      <c r="W450" s="1520" t="s">
        <v>158</v>
      </c>
      <c r="X450" s="1520">
        <v>7.2599999999999998E-2</v>
      </c>
      <c r="Y450" s="1520">
        <v>3.78E-2</v>
      </c>
      <c r="Z450" s="1520" t="s">
        <v>158</v>
      </c>
      <c r="AA450" s="1520">
        <v>7.2599999999999998E-2</v>
      </c>
      <c r="AB450" s="1520">
        <v>3.78E-2</v>
      </c>
      <c r="AC450" s="1520" t="s">
        <v>158</v>
      </c>
      <c r="AD450" s="1520">
        <v>7.2599999999999998E-2</v>
      </c>
      <c r="AE450" s="1520">
        <v>3.78E-2</v>
      </c>
      <c r="AF450" s="1520" t="s">
        <v>158</v>
      </c>
      <c r="AG450" s="1520">
        <v>7.2599999999999998E-2</v>
      </c>
      <c r="AH450" s="1520">
        <v>3.78E-2</v>
      </c>
      <c r="AI450" s="1520" t="s">
        <v>158</v>
      </c>
      <c r="AJ450" s="1520">
        <v>7.2599999999999998E-2</v>
      </c>
      <c r="AK450" s="1520">
        <v>3.78E-2</v>
      </c>
      <c r="AL450" s="1520" t="s">
        <v>158</v>
      </c>
      <c r="AM450" s="1520">
        <v>7.2599999999999998E-2</v>
      </c>
      <c r="AN450" s="1520">
        <v>3.78E-2</v>
      </c>
      <c r="AO450" s="1520" t="s">
        <v>158</v>
      </c>
      <c r="AP450" s="1520">
        <v>7.2599999999999998E-2</v>
      </c>
      <c r="AQ450" s="1520">
        <v>3.78E-2</v>
      </c>
      <c r="AR450" s="1520" t="s">
        <v>158</v>
      </c>
      <c r="AS450" s="1520">
        <v>7.2599999999999998E-2</v>
      </c>
      <c r="AT450" s="1520">
        <v>3.78E-2</v>
      </c>
      <c r="AU450" s="1520" t="s">
        <v>158</v>
      </c>
      <c r="AV450" s="1520">
        <v>7.2599999999999998E-2</v>
      </c>
      <c r="AW450" s="1520">
        <v>3.78E-2</v>
      </c>
      <c r="AX450" s="1520" t="s">
        <v>158</v>
      </c>
      <c r="AY450" s="1520">
        <v>7.2599999999999998E-2</v>
      </c>
      <c r="AZ450" s="1520">
        <v>3.78E-2</v>
      </c>
      <c r="BA450" s="1520" t="s">
        <v>158</v>
      </c>
      <c r="BB450" s="1522">
        <v>7.2599999999999998E-2</v>
      </c>
      <c r="BC450" s="1522">
        <v>3.78E-2</v>
      </c>
      <c r="BD450" s="1522" t="s">
        <v>158</v>
      </c>
      <c r="BE450" s="1164"/>
      <c r="BF450" s="1164"/>
      <c r="BG450" s="1164"/>
    </row>
    <row r="451" spans="1:59" x14ac:dyDescent="0.25">
      <c r="C451" s="1165" t="s">
        <v>2078</v>
      </c>
      <c r="D451" s="1165" t="s">
        <v>1337</v>
      </c>
      <c r="E451" s="1167" t="str">
        <f t="shared" si="7"/>
        <v>CunícolaVALLADOLID</v>
      </c>
      <c r="F451" s="1520">
        <v>7.2599999999999998E-2</v>
      </c>
      <c r="G451" s="1521">
        <v>3.78E-2</v>
      </c>
      <c r="H451" s="1520" t="s">
        <v>158</v>
      </c>
      <c r="I451" s="1520">
        <v>7.2599999999999998E-2</v>
      </c>
      <c r="J451" s="1520">
        <v>3.78E-2</v>
      </c>
      <c r="K451" s="1520" t="s">
        <v>158</v>
      </c>
      <c r="L451" s="1522">
        <v>7.2599999999999998E-2</v>
      </c>
      <c r="M451" s="1520">
        <v>3.78E-2</v>
      </c>
      <c r="N451" s="1520" t="s">
        <v>158</v>
      </c>
      <c r="O451" s="1520">
        <v>7.2599999999999998E-2</v>
      </c>
      <c r="P451" s="1520">
        <v>3.78E-2</v>
      </c>
      <c r="Q451" s="1520" t="s">
        <v>158</v>
      </c>
      <c r="R451" s="1520">
        <v>7.2599999999999998E-2</v>
      </c>
      <c r="S451" s="1520">
        <v>3.78E-2</v>
      </c>
      <c r="T451" s="1520" t="s">
        <v>158</v>
      </c>
      <c r="U451" s="1520">
        <v>7.2599999999999998E-2</v>
      </c>
      <c r="V451" s="1520">
        <v>3.78E-2</v>
      </c>
      <c r="W451" s="1520" t="s">
        <v>158</v>
      </c>
      <c r="X451" s="1520">
        <v>7.2599999999999998E-2</v>
      </c>
      <c r="Y451" s="1520">
        <v>3.78E-2</v>
      </c>
      <c r="Z451" s="1520" t="s">
        <v>158</v>
      </c>
      <c r="AA451" s="1520">
        <v>7.2599999999999998E-2</v>
      </c>
      <c r="AB451" s="1520">
        <v>3.78E-2</v>
      </c>
      <c r="AC451" s="1520" t="s">
        <v>158</v>
      </c>
      <c r="AD451" s="1520">
        <v>7.2599999999999998E-2</v>
      </c>
      <c r="AE451" s="1520">
        <v>3.78E-2</v>
      </c>
      <c r="AF451" s="1520" t="s">
        <v>158</v>
      </c>
      <c r="AG451" s="1520">
        <v>7.2599999999999998E-2</v>
      </c>
      <c r="AH451" s="1520">
        <v>3.78E-2</v>
      </c>
      <c r="AI451" s="1520" t="s">
        <v>158</v>
      </c>
      <c r="AJ451" s="1520">
        <v>7.2599999999999998E-2</v>
      </c>
      <c r="AK451" s="1520">
        <v>3.78E-2</v>
      </c>
      <c r="AL451" s="1520" t="s">
        <v>158</v>
      </c>
      <c r="AM451" s="1520">
        <v>7.2599999999999998E-2</v>
      </c>
      <c r="AN451" s="1520">
        <v>3.78E-2</v>
      </c>
      <c r="AO451" s="1520" t="s">
        <v>158</v>
      </c>
      <c r="AP451" s="1520">
        <v>7.2599999999999998E-2</v>
      </c>
      <c r="AQ451" s="1520">
        <v>3.78E-2</v>
      </c>
      <c r="AR451" s="1520" t="s">
        <v>158</v>
      </c>
      <c r="AS451" s="1520">
        <v>7.2599999999999998E-2</v>
      </c>
      <c r="AT451" s="1520">
        <v>3.78E-2</v>
      </c>
      <c r="AU451" s="1520" t="s">
        <v>158</v>
      </c>
      <c r="AV451" s="1520">
        <v>7.2599999999999998E-2</v>
      </c>
      <c r="AW451" s="1520">
        <v>3.78E-2</v>
      </c>
      <c r="AX451" s="1520" t="s">
        <v>158</v>
      </c>
      <c r="AY451" s="1520">
        <v>7.2599999999999998E-2</v>
      </c>
      <c r="AZ451" s="1520">
        <v>3.78E-2</v>
      </c>
      <c r="BA451" s="1520" t="s">
        <v>158</v>
      </c>
      <c r="BB451" s="1522">
        <v>7.2599999999999998E-2</v>
      </c>
      <c r="BC451" s="1522">
        <v>3.78E-2</v>
      </c>
      <c r="BD451" s="1522" t="s">
        <v>158</v>
      </c>
      <c r="BE451" s="1164"/>
      <c r="BF451" s="1164"/>
      <c r="BG451" s="1164"/>
    </row>
    <row r="452" spans="1:59" x14ac:dyDescent="0.25">
      <c r="C452" s="1165" t="s">
        <v>2078</v>
      </c>
      <c r="D452" s="1165" t="s">
        <v>1338</v>
      </c>
      <c r="E452" s="1167" t="str">
        <f t="shared" si="7"/>
        <v>CunícolaZAMORA</v>
      </c>
      <c r="F452" s="1520">
        <v>7.2599999999999998E-2</v>
      </c>
      <c r="G452" s="1521">
        <v>3.78E-2</v>
      </c>
      <c r="H452" s="1520" t="s">
        <v>158</v>
      </c>
      <c r="I452" s="1520">
        <v>7.2599999999999998E-2</v>
      </c>
      <c r="J452" s="1520">
        <v>3.78E-2</v>
      </c>
      <c r="K452" s="1520" t="s">
        <v>158</v>
      </c>
      <c r="L452" s="1522">
        <v>7.2599999999999998E-2</v>
      </c>
      <c r="M452" s="1520">
        <v>3.78E-2</v>
      </c>
      <c r="N452" s="1520" t="s">
        <v>158</v>
      </c>
      <c r="O452" s="1520">
        <v>7.2599999999999998E-2</v>
      </c>
      <c r="P452" s="1520">
        <v>3.78E-2</v>
      </c>
      <c r="Q452" s="1520" t="s">
        <v>158</v>
      </c>
      <c r="R452" s="1520">
        <v>7.2599999999999998E-2</v>
      </c>
      <c r="S452" s="1520">
        <v>3.78E-2</v>
      </c>
      <c r="T452" s="1520" t="s">
        <v>158</v>
      </c>
      <c r="U452" s="1520">
        <v>7.2599999999999998E-2</v>
      </c>
      <c r="V452" s="1520">
        <v>3.78E-2</v>
      </c>
      <c r="W452" s="1520" t="s">
        <v>158</v>
      </c>
      <c r="X452" s="1520">
        <v>7.2599999999999998E-2</v>
      </c>
      <c r="Y452" s="1520">
        <v>3.78E-2</v>
      </c>
      <c r="Z452" s="1520" t="s">
        <v>158</v>
      </c>
      <c r="AA452" s="1520">
        <v>7.2599999999999998E-2</v>
      </c>
      <c r="AB452" s="1520">
        <v>3.78E-2</v>
      </c>
      <c r="AC452" s="1520" t="s">
        <v>158</v>
      </c>
      <c r="AD452" s="1520">
        <v>7.2599999999999998E-2</v>
      </c>
      <c r="AE452" s="1520">
        <v>3.78E-2</v>
      </c>
      <c r="AF452" s="1520" t="s">
        <v>158</v>
      </c>
      <c r="AG452" s="1520">
        <v>7.2599999999999998E-2</v>
      </c>
      <c r="AH452" s="1520">
        <v>3.78E-2</v>
      </c>
      <c r="AI452" s="1520" t="s">
        <v>158</v>
      </c>
      <c r="AJ452" s="1520">
        <v>7.2599999999999998E-2</v>
      </c>
      <c r="AK452" s="1520">
        <v>3.78E-2</v>
      </c>
      <c r="AL452" s="1520" t="s">
        <v>158</v>
      </c>
      <c r="AM452" s="1520">
        <v>7.2599999999999998E-2</v>
      </c>
      <c r="AN452" s="1520">
        <v>3.78E-2</v>
      </c>
      <c r="AO452" s="1520" t="s">
        <v>158</v>
      </c>
      <c r="AP452" s="1520">
        <v>7.2599999999999998E-2</v>
      </c>
      <c r="AQ452" s="1520">
        <v>3.78E-2</v>
      </c>
      <c r="AR452" s="1520" t="s">
        <v>158</v>
      </c>
      <c r="AS452" s="1520">
        <v>7.2599999999999998E-2</v>
      </c>
      <c r="AT452" s="1520">
        <v>3.78E-2</v>
      </c>
      <c r="AU452" s="1520" t="s">
        <v>158</v>
      </c>
      <c r="AV452" s="1520">
        <v>7.2599999999999998E-2</v>
      </c>
      <c r="AW452" s="1520">
        <v>3.78E-2</v>
      </c>
      <c r="AX452" s="1520" t="s">
        <v>158</v>
      </c>
      <c r="AY452" s="1520">
        <v>7.2599999999999998E-2</v>
      </c>
      <c r="AZ452" s="1520">
        <v>3.78E-2</v>
      </c>
      <c r="BA452" s="1520" t="s">
        <v>158</v>
      </c>
      <c r="BB452" s="1522">
        <v>7.2599999999999998E-2</v>
      </c>
      <c r="BC452" s="1522">
        <v>3.78E-2</v>
      </c>
      <c r="BD452" s="1522" t="s">
        <v>158</v>
      </c>
      <c r="BE452" s="1164"/>
      <c r="BF452" s="1164"/>
      <c r="BG452" s="1164"/>
    </row>
    <row r="453" spans="1:59" x14ac:dyDescent="0.25">
      <c r="C453" s="1165" t="s">
        <v>2078</v>
      </c>
      <c r="D453" s="1165" t="s">
        <v>1339</v>
      </c>
      <c r="E453" s="1167" t="str">
        <f t="shared" si="7"/>
        <v>CunícolaZARAGOZA</v>
      </c>
      <c r="F453" s="1520">
        <v>7.2599999999999998E-2</v>
      </c>
      <c r="G453" s="1521">
        <v>3.78E-2</v>
      </c>
      <c r="H453" s="1520" t="s">
        <v>158</v>
      </c>
      <c r="I453" s="1520">
        <v>7.2599999999999998E-2</v>
      </c>
      <c r="J453" s="1520">
        <v>3.78E-2</v>
      </c>
      <c r="K453" s="1520" t="s">
        <v>158</v>
      </c>
      <c r="L453" s="1522">
        <v>7.2599999999999998E-2</v>
      </c>
      <c r="M453" s="1520">
        <v>3.78E-2</v>
      </c>
      <c r="N453" s="1520" t="s">
        <v>158</v>
      </c>
      <c r="O453" s="1520">
        <v>7.2599999999999998E-2</v>
      </c>
      <c r="P453" s="1520">
        <v>3.78E-2</v>
      </c>
      <c r="Q453" s="1520" t="s">
        <v>158</v>
      </c>
      <c r="R453" s="1520">
        <v>7.2599999999999998E-2</v>
      </c>
      <c r="S453" s="1520">
        <v>3.78E-2</v>
      </c>
      <c r="T453" s="1520" t="s">
        <v>158</v>
      </c>
      <c r="U453" s="1520">
        <v>7.2599999999999998E-2</v>
      </c>
      <c r="V453" s="1520">
        <v>3.78E-2</v>
      </c>
      <c r="W453" s="1520" t="s">
        <v>158</v>
      </c>
      <c r="X453" s="1520">
        <v>7.2599999999999998E-2</v>
      </c>
      <c r="Y453" s="1520">
        <v>3.78E-2</v>
      </c>
      <c r="Z453" s="1520" t="s">
        <v>158</v>
      </c>
      <c r="AA453" s="1520">
        <v>7.2599999999999998E-2</v>
      </c>
      <c r="AB453" s="1520">
        <v>3.78E-2</v>
      </c>
      <c r="AC453" s="1520" t="s">
        <v>158</v>
      </c>
      <c r="AD453" s="1520">
        <v>7.2599999999999998E-2</v>
      </c>
      <c r="AE453" s="1520">
        <v>3.78E-2</v>
      </c>
      <c r="AF453" s="1520" t="s">
        <v>158</v>
      </c>
      <c r="AG453" s="1520">
        <v>7.2599999999999998E-2</v>
      </c>
      <c r="AH453" s="1520">
        <v>3.78E-2</v>
      </c>
      <c r="AI453" s="1520" t="s">
        <v>158</v>
      </c>
      <c r="AJ453" s="1520">
        <v>7.2599999999999998E-2</v>
      </c>
      <c r="AK453" s="1520">
        <v>3.78E-2</v>
      </c>
      <c r="AL453" s="1520" t="s">
        <v>158</v>
      </c>
      <c r="AM453" s="1520">
        <v>7.2599999999999998E-2</v>
      </c>
      <c r="AN453" s="1520">
        <v>3.78E-2</v>
      </c>
      <c r="AO453" s="1520" t="s">
        <v>158</v>
      </c>
      <c r="AP453" s="1520">
        <v>7.2599999999999998E-2</v>
      </c>
      <c r="AQ453" s="1520">
        <v>3.78E-2</v>
      </c>
      <c r="AR453" s="1520" t="s">
        <v>158</v>
      </c>
      <c r="AS453" s="1520">
        <v>7.2599999999999998E-2</v>
      </c>
      <c r="AT453" s="1520">
        <v>3.78E-2</v>
      </c>
      <c r="AU453" s="1520" t="s">
        <v>158</v>
      </c>
      <c r="AV453" s="1520">
        <v>7.2599999999999998E-2</v>
      </c>
      <c r="AW453" s="1520">
        <v>3.78E-2</v>
      </c>
      <c r="AX453" s="1520" t="s">
        <v>158</v>
      </c>
      <c r="AY453" s="1520">
        <v>7.2599999999999998E-2</v>
      </c>
      <c r="AZ453" s="1520">
        <v>3.78E-2</v>
      </c>
      <c r="BA453" s="1520" t="s">
        <v>158</v>
      </c>
      <c r="BB453" s="1522">
        <v>7.2599999999999998E-2</v>
      </c>
      <c r="BC453" s="1522">
        <v>3.78E-2</v>
      </c>
      <c r="BD453" s="1522" t="s">
        <v>158</v>
      </c>
      <c r="BE453" s="1164"/>
      <c r="BF453" s="1164"/>
      <c r="BG453" s="1164"/>
    </row>
    <row r="454" spans="1:59" x14ac:dyDescent="0.25">
      <c r="C454" s="1165" t="s">
        <v>2078</v>
      </c>
      <c r="D454" s="1165" t="s">
        <v>1340</v>
      </c>
      <c r="E454" s="1167" t="str">
        <f t="shared" si="7"/>
        <v>CunícolaCEUTA Y MELILLA</v>
      </c>
      <c r="F454" s="1520">
        <v>7.2599999999999998E-2</v>
      </c>
      <c r="G454" s="1521">
        <v>3.78E-2</v>
      </c>
      <c r="H454" s="1520" t="s">
        <v>158</v>
      </c>
      <c r="I454" s="1520">
        <v>7.2599999999999998E-2</v>
      </c>
      <c r="J454" s="1520">
        <v>3.78E-2</v>
      </c>
      <c r="K454" s="1520" t="s">
        <v>158</v>
      </c>
      <c r="L454" s="1522">
        <v>7.2599999999999998E-2</v>
      </c>
      <c r="M454" s="1520">
        <v>3.78E-2</v>
      </c>
      <c r="N454" s="1520" t="s">
        <v>158</v>
      </c>
      <c r="O454" s="1520">
        <v>7.2599999999999998E-2</v>
      </c>
      <c r="P454" s="1520">
        <v>3.78E-2</v>
      </c>
      <c r="Q454" s="1520" t="s">
        <v>158</v>
      </c>
      <c r="R454" s="1520">
        <v>7.2599999999999998E-2</v>
      </c>
      <c r="S454" s="1520">
        <v>3.78E-2</v>
      </c>
      <c r="T454" s="1520" t="s">
        <v>158</v>
      </c>
      <c r="U454" s="1520">
        <v>7.2599999999999998E-2</v>
      </c>
      <c r="V454" s="1520">
        <v>3.78E-2</v>
      </c>
      <c r="W454" s="1520" t="s">
        <v>158</v>
      </c>
      <c r="X454" s="1520">
        <v>7.2599999999999998E-2</v>
      </c>
      <c r="Y454" s="1520">
        <v>3.78E-2</v>
      </c>
      <c r="Z454" s="1520" t="s">
        <v>158</v>
      </c>
      <c r="AA454" s="1520">
        <v>7.2599999999999998E-2</v>
      </c>
      <c r="AB454" s="1520">
        <v>3.78E-2</v>
      </c>
      <c r="AC454" s="1520" t="s">
        <v>158</v>
      </c>
      <c r="AD454" s="1520">
        <v>7.2599999999999998E-2</v>
      </c>
      <c r="AE454" s="1520">
        <v>3.78E-2</v>
      </c>
      <c r="AF454" s="1520" t="s">
        <v>158</v>
      </c>
      <c r="AG454" s="1520">
        <v>7.2599999999999998E-2</v>
      </c>
      <c r="AH454" s="1520">
        <v>3.78E-2</v>
      </c>
      <c r="AI454" s="1520" t="s">
        <v>158</v>
      </c>
      <c r="AJ454" s="1520">
        <v>7.2599999999999998E-2</v>
      </c>
      <c r="AK454" s="1520">
        <v>3.78E-2</v>
      </c>
      <c r="AL454" s="1520" t="s">
        <v>158</v>
      </c>
      <c r="AM454" s="1520">
        <v>7.2599999999999998E-2</v>
      </c>
      <c r="AN454" s="1520">
        <v>3.78E-2</v>
      </c>
      <c r="AO454" s="1520" t="s">
        <v>158</v>
      </c>
      <c r="AP454" s="1520">
        <v>7.2599999999999998E-2</v>
      </c>
      <c r="AQ454" s="1520">
        <v>3.78E-2</v>
      </c>
      <c r="AR454" s="1520" t="s">
        <v>158</v>
      </c>
      <c r="AS454" s="1520">
        <v>7.2599999999999998E-2</v>
      </c>
      <c r="AT454" s="1520">
        <v>3.78E-2</v>
      </c>
      <c r="AU454" s="1520" t="s">
        <v>158</v>
      </c>
      <c r="AV454" s="1520">
        <v>7.2599999999999998E-2</v>
      </c>
      <c r="AW454" s="1520">
        <v>3.78E-2</v>
      </c>
      <c r="AX454" s="1520" t="s">
        <v>158</v>
      </c>
      <c r="AY454" s="1520">
        <v>7.2599999999999998E-2</v>
      </c>
      <c r="AZ454" s="1520">
        <v>3.78E-2</v>
      </c>
      <c r="BA454" s="1520" t="s">
        <v>158</v>
      </c>
      <c r="BB454" s="1522">
        <v>7.2599999999999998E-2</v>
      </c>
      <c r="BC454" s="1522">
        <v>3.78E-2</v>
      </c>
      <c r="BD454" s="1522" t="s">
        <v>158</v>
      </c>
      <c r="BE454" s="1164"/>
      <c r="BF454" s="1164"/>
      <c r="BG454" s="1164"/>
    </row>
    <row r="455" spans="1:59" x14ac:dyDescent="0.25">
      <c r="F455" s="1179"/>
      <c r="G455" s="1180"/>
      <c r="H455" s="1179"/>
      <c r="I455" s="1179"/>
      <c r="J455" s="1179"/>
      <c r="K455" s="1179"/>
      <c r="L455" s="1181"/>
      <c r="M455" s="1179"/>
      <c r="N455" s="1179"/>
      <c r="O455" s="1179"/>
      <c r="P455" s="1179"/>
      <c r="Q455" s="1179"/>
      <c r="R455" s="1179"/>
      <c r="S455" s="1179"/>
      <c r="T455" s="1179"/>
      <c r="U455" s="1179"/>
      <c r="V455" s="1179"/>
      <c r="W455" s="1179"/>
      <c r="X455" s="1179"/>
      <c r="Y455" s="1179"/>
      <c r="Z455" s="1179"/>
      <c r="AA455" s="1179"/>
      <c r="AB455" s="1179"/>
      <c r="AC455" s="1179"/>
      <c r="AD455" s="1179"/>
      <c r="AE455" s="1179"/>
      <c r="AF455" s="1179"/>
      <c r="AG455" s="1179"/>
      <c r="AH455" s="1179"/>
      <c r="AI455" s="1179"/>
      <c r="AJ455" s="1179"/>
      <c r="AK455" s="1179"/>
      <c r="AL455" s="1179"/>
      <c r="AM455" s="1179"/>
      <c r="AN455" s="1179"/>
      <c r="AO455" s="1179"/>
      <c r="AP455" s="1179"/>
      <c r="AQ455" s="1179"/>
      <c r="AR455" s="1179"/>
      <c r="AS455" s="1179"/>
      <c r="AT455" s="1179"/>
      <c r="AU455" s="1179"/>
      <c r="AV455" s="1179"/>
      <c r="AW455" s="1179"/>
      <c r="AX455" s="1179"/>
      <c r="AY455" s="25"/>
      <c r="AZ455" s="25"/>
      <c r="BA455" s="25"/>
      <c r="BB455" s="25"/>
      <c r="BC455" s="25"/>
      <c r="BD455" s="25"/>
      <c r="BE455" s="25"/>
    </row>
    <row r="456" spans="1:59" s="16" customFormat="1" x14ac:dyDescent="0.25">
      <c r="A456" s="871"/>
      <c r="C456" s="505"/>
      <c r="D456" s="503"/>
      <c r="L456" s="506"/>
    </row>
    <row r="457" spans="1:59" s="459" customFormat="1" x14ac:dyDescent="0.25">
      <c r="A457" s="866"/>
      <c r="B457" s="15"/>
      <c r="C457" s="94" t="s">
        <v>1674</v>
      </c>
      <c r="D457" s="15"/>
      <c r="E457" s="15"/>
      <c r="F457" s="15"/>
      <c r="G457" s="15"/>
      <c r="H457" s="15"/>
      <c r="I457" s="15"/>
      <c r="J457" s="16"/>
      <c r="K457" s="16"/>
      <c r="L457" s="16"/>
      <c r="M457" s="16"/>
      <c r="N457" s="16"/>
      <c r="O457" s="16"/>
      <c r="P457" s="15"/>
      <c r="Q457" s="16"/>
      <c r="R457" s="15"/>
      <c r="S457" s="15"/>
      <c r="T457" s="15"/>
      <c r="U457" s="15"/>
      <c r="V457" s="15"/>
      <c r="W457" s="15"/>
    </row>
    <row r="458" spans="1:59" s="459" customFormat="1" x14ac:dyDescent="0.25">
      <c r="A458" s="866"/>
      <c r="B458" s="15"/>
      <c r="C458" s="15"/>
      <c r="D458" s="15"/>
      <c r="E458" s="15"/>
      <c r="F458" s="15"/>
      <c r="G458" s="15"/>
      <c r="H458" s="15"/>
      <c r="I458" s="15"/>
      <c r="J458" s="15"/>
      <c r="K458" s="15"/>
      <c r="L458" s="15"/>
      <c r="M458" s="15"/>
      <c r="N458" s="15"/>
      <c r="O458" s="15"/>
      <c r="P458" s="15"/>
      <c r="Q458" s="16"/>
      <c r="R458" s="15"/>
      <c r="S458" s="15"/>
      <c r="T458" s="15"/>
      <c r="U458" s="15"/>
      <c r="V458" s="15"/>
      <c r="W458" s="15"/>
    </row>
    <row r="459" spans="1:59" s="459" customFormat="1" x14ac:dyDescent="0.25">
      <c r="A459" s="866"/>
      <c r="B459" s="15"/>
      <c r="C459" s="15"/>
      <c r="D459" s="1177">
        <v>2007</v>
      </c>
      <c r="E459" s="1177">
        <v>2008</v>
      </c>
      <c r="F459" s="1177">
        <v>2009</v>
      </c>
      <c r="G459" s="1177">
        <v>2010</v>
      </c>
      <c r="H459" s="1177">
        <v>2011</v>
      </c>
      <c r="I459" s="1177">
        <v>2012</v>
      </c>
      <c r="J459" s="1177">
        <v>2013</v>
      </c>
      <c r="K459" s="1177">
        <v>2014</v>
      </c>
      <c r="L459" s="1177">
        <v>2015</v>
      </c>
      <c r="M459" s="1177">
        <v>2016</v>
      </c>
      <c r="N459" s="1177">
        <v>2017</v>
      </c>
      <c r="O459" s="1177">
        <v>2018</v>
      </c>
      <c r="P459" s="1177">
        <v>2019</v>
      </c>
      <c r="Q459" s="1177">
        <v>2020</v>
      </c>
      <c r="R459" s="1177">
        <v>2021</v>
      </c>
      <c r="S459" s="1177">
        <v>2022</v>
      </c>
      <c r="T459" s="1182">
        <v>2023</v>
      </c>
      <c r="U459" s="15"/>
      <c r="V459" s="15"/>
      <c r="W459" s="15"/>
    </row>
    <row r="460" spans="1:59" s="459" customFormat="1" x14ac:dyDescent="0.25">
      <c r="A460" s="866"/>
      <c r="B460" s="15"/>
      <c r="C460" s="511" t="s">
        <v>1357</v>
      </c>
      <c r="D460" s="383">
        <v>0.2</v>
      </c>
      <c r="E460" s="383">
        <v>0.2</v>
      </c>
      <c r="F460" s="383">
        <v>0.2</v>
      </c>
      <c r="G460" s="383">
        <v>0.2</v>
      </c>
      <c r="H460" s="383">
        <v>0.2</v>
      </c>
      <c r="I460" s="383">
        <v>0.2</v>
      </c>
      <c r="J460" s="384">
        <v>0.2</v>
      </c>
      <c r="K460" s="1352">
        <v>0.18809999999999999</v>
      </c>
      <c r="L460" s="1352">
        <v>0.2359</v>
      </c>
      <c r="M460" s="1352">
        <v>0.25780000000000003</v>
      </c>
      <c r="N460" s="1352">
        <v>0.24859999999999999</v>
      </c>
      <c r="O460" s="1352">
        <v>0.26960000000000001</v>
      </c>
      <c r="P460" s="1352">
        <v>0.2026</v>
      </c>
      <c r="Q460" s="1353">
        <v>0.214</v>
      </c>
      <c r="R460" s="1354">
        <v>0.20879999999999999</v>
      </c>
      <c r="S460" s="1354">
        <v>0.21260000000000001</v>
      </c>
      <c r="T460" s="1354">
        <v>0.24030000000000001</v>
      </c>
      <c r="U460" s="15"/>
      <c r="V460" s="15"/>
      <c r="W460" s="15"/>
    </row>
    <row r="461" spans="1:59" s="459" customFormat="1" x14ac:dyDescent="0.25">
      <c r="A461" s="866"/>
      <c r="B461" s="15"/>
      <c r="C461" s="511" t="s">
        <v>1358</v>
      </c>
      <c r="D461" s="383">
        <v>0.6</v>
      </c>
      <c r="E461" s="383">
        <v>0.6</v>
      </c>
      <c r="F461" s="383">
        <v>0.6</v>
      </c>
      <c r="G461" s="383">
        <v>0.6</v>
      </c>
      <c r="H461" s="383">
        <v>0.6</v>
      </c>
      <c r="I461" s="383">
        <v>0.6</v>
      </c>
      <c r="J461" s="383">
        <v>0.6</v>
      </c>
      <c r="K461" s="383">
        <v>0.6</v>
      </c>
      <c r="L461" s="383">
        <v>0.6</v>
      </c>
      <c r="M461" s="384">
        <v>0.6</v>
      </c>
      <c r="N461" s="383">
        <v>0.6</v>
      </c>
      <c r="O461" s="383">
        <v>0.6</v>
      </c>
      <c r="P461" s="383">
        <v>0.6</v>
      </c>
      <c r="Q461" s="1170">
        <v>0.6</v>
      </c>
      <c r="R461" s="1162">
        <v>0.6</v>
      </c>
      <c r="S461" s="1162">
        <v>0.6</v>
      </c>
      <c r="T461" s="1162">
        <v>0.6</v>
      </c>
      <c r="U461" s="15"/>
      <c r="V461" s="15"/>
      <c r="W461" s="15"/>
    </row>
    <row r="462" spans="1:59" x14ac:dyDescent="0.25">
      <c r="C462" s="15" t="s">
        <v>1603</v>
      </c>
      <c r="AG462" s="15"/>
      <c r="AK462" s="16"/>
    </row>
    <row r="463" spans="1:59" s="16" customFormat="1" x14ac:dyDescent="0.25">
      <c r="A463" s="871"/>
      <c r="C463" s="505"/>
      <c r="D463" s="503"/>
      <c r="L463" s="506"/>
    </row>
    <row r="464" spans="1:59" s="16" customFormat="1" x14ac:dyDescent="0.25">
      <c r="A464" s="871"/>
      <c r="C464" s="505"/>
      <c r="D464" s="503"/>
      <c r="L464" s="506"/>
    </row>
    <row r="465" spans="2:33" x14ac:dyDescent="0.25">
      <c r="B465" s="15" t="s">
        <v>1639</v>
      </c>
      <c r="C465" s="505"/>
      <c r="D465" s="503"/>
      <c r="L465" s="506"/>
      <c r="AG465" s="15"/>
    </row>
    <row r="466" spans="2:33" ht="15" customHeight="1" x14ac:dyDescent="0.25">
      <c r="C466" s="505"/>
      <c r="D466" s="503"/>
      <c r="L466" s="506"/>
      <c r="AG466" s="15"/>
    </row>
    <row r="467" spans="2:33" x14ac:dyDescent="0.25">
      <c r="C467" s="2037" t="s">
        <v>897</v>
      </c>
      <c r="D467" s="2037" t="s">
        <v>1647</v>
      </c>
      <c r="E467" s="557" t="s">
        <v>1537</v>
      </c>
      <c r="F467" s="557" t="s">
        <v>1538</v>
      </c>
      <c r="L467" s="506"/>
      <c r="AG467" s="15"/>
    </row>
    <row r="468" spans="2:33" x14ac:dyDescent="0.25">
      <c r="C468" s="2038"/>
      <c r="D468" s="2038"/>
      <c r="E468" s="558"/>
      <c r="F468" s="558"/>
      <c r="L468" s="506"/>
      <c r="AG468" s="15"/>
    </row>
    <row r="469" spans="2:33" x14ac:dyDescent="0.25">
      <c r="C469" s="146" t="str">
        <f>IF(ISTEXT('3. Datos cultivos'!E18),'3. Datos cultivos'!E18,"")</f>
        <v/>
      </c>
      <c r="D469" s="146" t="str">
        <f>IF(ISTEXT('3. Datos cultivos'!F18),'3. Datos cultivos'!F18,"")</f>
        <v/>
      </c>
      <c r="E469" s="484" t="str">
        <f>IF(ISNUMBER('3. Datos cultivos'!G18),'3. Datos cultivos'!G18,"")</f>
        <v/>
      </c>
      <c r="F469" s="484" t="str">
        <f>IF(ISNUMBER('3. Datos cultivos'!H18),'3. Datos cultivos'!H18,"")</f>
        <v/>
      </c>
      <c r="L469" s="506"/>
      <c r="AG469" s="15"/>
    </row>
    <row r="470" spans="2:33" x14ac:dyDescent="0.25">
      <c r="C470" s="146" t="str">
        <f>IF(ISTEXT('3. Datos cultivos'!E19),'3. Datos cultivos'!E19,"")</f>
        <v/>
      </c>
      <c r="D470" s="146" t="str">
        <f>IF(ISTEXT('3. Datos cultivos'!F19),'3. Datos cultivos'!F19,"")</f>
        <v/>
      </c>
      <c r="E470" s="484" t="str">
        <f>IF(ISNUMBER('3. Datos cultivos'!G19),'3. Datos cultivos'!G19,"")</f>
        <v/>
      </c>
      <c r="F470" s="484" t="str">
        <f>IF(ISNUMBER('3. Datos cultivos'!H19),'3. Datos cultivos'!H19,"")</f>
        <v/>
      </c>
      <c r="AG470" s="15"/>
    </row>
    <row r="471" spans="2:33" x14ac:dyDescent="0.25">
      <c r="C471" s="146" t="str">
        <f>IF(ISTEXT('3. Datos cultivos'!E20),'3. Datos cultivos'!E20,"")</f>
        <v/>
      </c>
      <c r="D471" s="146" t="str">
        <f>IF(ISTEXT('3. Datos cultivos'!F20),'3. Datos cultivos'!F20,"")</f>
        <v/>
      </c>
      <c r="E471" s="484" t="str">
        <f>IF(ISNUMBER('3. Datos cultivos'!G20),'3. Datos cultivos'!G20,"")</f>
        <v/>
      </c>
      <c r="F471" s="484" t="str">
        <f>IF(ISNUMBER('3. Datos cultivos'!H20),'3. Datos cultivos'!H20,"")</f>
        <v/>
      </c>
      <c r="AG471" s="15"/>
    </row>
    <row r="472" spans="2:33" x14ac:dyDescent="0.25">
      <c r="C472" s="146" t="str">
        <f>IF(ISTEXT('3. Datos cultivos'!E21),'3. Datos cultivos'!E21,"")</f>
        <v/>
      </c>
      <c r="D472" s="146" t="str">
        <f>IF(ISTEXT('3. Datos cultivos'!F21),'3. Datos cultivos'!F21,"")</f>
        <v/>
      </c>
      <c r="E472" s="484" t="str">
        <f>IF(ISNUMBER('3. Datos cultivos'!G21),'3. Datos cultivos'!G21,"")</f>
        <v/>
      </c>
      <c r="F472" s="484" t="str">
        <f>IF(ISNUMBER('3. Datos cultivos'!H21),'3. Datos cultivos'!H21,"")</f>
        <v/>
      </c>
      <c r="AG472" s="15"/>
    </row>
    <row r="473" spans="2:33" x14ac:dyDescent="0.25">
      <c r="C473" s="146" t="str">
        <f>IF(ISTEXT('3. Datos cultivos'!E22),'3. Datos cultivos'!E22,"")</f>
        <v/>
      </c>
      <c r="D473" s="146" t="str">
        <f>IF(ISTEXT('3. Datos cultivos'!F22),'3. Datos cultivos'!F22,"")</f>
        <v/>
      </c>
      <c r="E473" s="484" t="str">
        <f>IF(ISNUMBER('3. Datos cultivos'!G22),'3. Datos cultivos'!G22,"")</f>
        <v/>
      </c>
      <c r="F473" s="484" t="str">
        <f>IF(ISNUMBER('3. Datos cultivos'!H22),'3. Datos cultivos'!H22,"")</f>
        <v/>
      </c>
      <c r="AG473" s="15"/>
    </row>
    <row r="474" spans="2:33" x14ac:dyDescent="0.25">
      <c r="C474" s="146" t="str">
        <f>IF(ISTEXT('3. Datos cultivos'!E23),'3. Datos cultivos'!E23,"")</f>
        <v/>
      </c>
      <c r="D474" s="146" t="str">
        <f>IF(ISTEXT('3. Datos cultivos'!F23),'3. Datos cultivos'!F23,"")</f>
        <v/>
      </c>
      <c r="E474" s="484" t="str">
        <f>IF(ISNUMBER('3. Datos cultivos'!G23),'3. Datos cultivos'!G23,"")</f>
        <v/>
      </c>
      <c r="F474" s="484" t="str">
        <f>IF(ISNUMBER('3. Datos cultivos'!H23),'3. Datos cultivos'!H23,"")</f>
        <v/>
      </c>
      <c r="AG474" s="15"/>
    </row>
    <row r="475" spans="2:33" x14ac:dyDescent="0.25">
      <c r="C475" s="505"/>
      <c r="D475" s="503"/>
      <c r="AG475" s="15"/>
    </row>
    <row r="476" spans="2:33" x14ac:dyDescent="0.25">
      <c r="B476" s="15" t="s">
        <v>1640</v>
      </c>
      <c r="C476" s="505"/>
      <c r="D476" s="503"/>
      <c r="AG476" s="15"/>
    </row>
    <row r="477" spans="2:33" x14ac:dyDescent="0.25">
      <c r="C477" s="505"/>
      <c r="D477" s="503"/>
      <c r="AG477" s="15"/>
    </row>
    <row r="478" spans="2:33" x14ac:dyDescent="0.25">
      <c r="C478" s="554" t="s">
        <v>1643</v>
      </c>
      <c r="D478" s="503"/>
      <c r="AG478" s="15"/>
    </row>
    <row r="479" spans="2:33" x14ac:dyDescent="0.25">
      <c r="C479" s="2039" t="s">
        <v>897</v>
      </c>
      <c r="D479" s="2039" t="s">
        <v>1528</v>
      </c>
      <c r="E479" s="2045" t="s">
        <v>1473</v>
      </c>
      <c r="F479" s="2053" t="s">
        <v>1541</v>
      </c>
      <c r="G479" s="2053"/>
      <c r="H479" s="2053"/>
      <c r="I479" s="509" t="s">
        <v>1542</v>
      </c>
      <c r="L479" s="506"/>
      <c r="AG479" s="15"/>
    </row>
    <row r="480" spans="2:33" ht="15" customHeight="1" x14ac:dyDescent="0.25">
      <c r="C480" s="2040"/>
      <c r="D480" s="2030"/>
      <c r="E480" s="2046"/>
      <c r="F480" s="2054" t="s">
        <v>1648</v>
      </c>
      <c r="G480" s="2056" t="s">
        <v>1649</v>
      </c>
      <c r="H480" s="2056"/>
      <c r="I480" s="2056" t="s">
        <v>1658</v>
      </c>
      <c r="L480" s="506"/>
      <c r="AG480" s="15"/>
    </row>
    <row r="481" spans="3:33" x14ac:dyDescent="0.25">
      <c r="C481" s="2041"/>
      <c r="D481" s="2030"/>
      <c r="E481" s="2046"/>
      <c r="F481" s="2055"/>
      <c r="G481" s="510" t="s">
        <v>70</v>
      </c>
      <c r="H481" s="510" t="s">
        <v>169</v>
      </c>
      <c r="I481" s="2057"/>
      <c r="L481" s="506"/>
      <c r="AG481" s="15"/>
    </row>
    <row r="482" spans="3:33" x14ac:dyDescent="0.25">
      <c r="C482" s="146" t="str">
        <f>IF(ISTEXT('3. Datos cultivos'!E38),'3. Datos cultivos'!E38,"")</f>
        <v/>
      </c>
      <c r="D482" s="555" t="str">
        <f>IF(ISTEXT('3. Datos cultivos'!F38),'3. Datos cultivos'!F38,"")</f>
        <v/>
      </c>
      <c r="E482" s="511" t="str">
        <f>IF(ISTEXT('3. Datos cultivos'!G38),'3. Datos cultivos'!G38,"")</f>
        <v/>
      </c>
      <c r="F482" s="512" t="str">
        <f>IF('3. Datos cultivos'!H38&lt;&gt;"",'3. Datos cultivos'!H38,"")</f>
        <v/>
      </c>
      <c r="G482" s="513" t="str">
        <f>IF(OR(D482="Complejos",D482="Otros fertilizantes",ISNUMBER(H482)),"",IFERROR(VLOOKUP(D482,$J$40:$K$56,2,FALSE), ""))</f>
        <v/>
      </c>
      <c r="H482" s="514" t="str">
        <f>IF('3. Datos cultivos'!J38&lt;&gt;"",'3. Datos cultivos'!J38,"")</f>
        <v/>
      </c>
      <c r="I482" s="512" t="str">
        <f>IF('3. Datos cultivos'!K38&lt;&gt;"",'3. Datos cultivos'!K38,"")</f>
        <v/>
      </c>
      <c r="L482" s="506"/>
      <c r="AG482" s="15"/>
    </row>
    <row r="483" spans="3:33" x14ac:dyDescent="0.25">
      <c r="C483" s="146" t="str">
        <f>IF(ISTEXT('3. Datos cultivos'!E39),'3. Datos cultivos'!E39,"")</f>
        <v/>
      </c>
      <c r="D483" s="555" t="str">
        <f>IF(ISTEXT('3. Datos cultivos'!F39),'3. Datos cultivos'!F39,"")</f>
        <v/>
      </c>
      <c r="E483" s="511" t="str">
        <f>IF(ISTEXT('3. Datos cultivos'!G39),'3. Datos cultivos'!G39,"")</f>
        <v/>
      </c>
      <c r="F483" s="512" t="str">
        <f>IF('3. Datos cultivos'!H39&lt;&gt;"",'3. Datos cultivos'!H39,"")</f>
        <v/>
      </c>
      <c r="G483" s="513" t="str">
        <f t="shared" ref="G483:G486" si="8">IF(OR(D483="Complejos",D483="Otros fertilizantes",ISNUMBER(H483)),"",IFERROR(VLOOKUP(D483,$J$40:$K$56,2,FALSE), ""))</f>
        <v/>
      </c>
      <c r="H483" s="514" t="str">
        <f>IF('3. Datos cultivos'!J39&lt;&gt;"",'3. Datos cultivos'!J39,"")</f>
        <v/>
      </c>
      <c r="I483" s="512" t="str">
        <f>IF('3. Datos cultivos'!K39&lt;&gt;"",'3. Datos cultivos'!K39,"")</f>
        <v/>
      </c>
      <c r="L483" s="506"/>
      <c r="AG483" s="15"/>
    </row>
    <row r="484" spans="3:33" x14ac:dyDescent="0.25">
      <c r="C484" s="146" t="str">
        <f>IF(ISTEXT('3. Datos cultivos'!E40),'3. Datos cultivos'!E40,"")</f>
        <v/>
      </c>
      <c r="D484" s="555" t="str">
        <f>IF(ISTEXT('3. Datos cultivos'!F40),'3. Datos cultivos'!F40,"")</f>
        <v/>
      </c>
      <c r="E484" s="511" t="str">
        <f>IF(ISTEXT('3. Datos cultivos'!G40),'3. Datos cultivos'!G40,"")</f>
        <v/>
      </c>
      <c r="F484" s="512" t="str">
        <f>IF('3. Datos cultivos'!H40&lt;&gt;"",'3. Datos cultivos'!H40,"")</f>
        <v/>
      </c>
      <c r="G484" s="513" t="str">
        <f t="shared" si="8"/>
        <v/>
      </c>
      <c r="H484" s="514" t="str">
        <f>IF('3. Datos cultivos'!J40&lt;&gt;"",'3. Datos cultivos'!J40,"")</f>
        <v/>
      </c>
      <c r="I484" s="512" t="str">
        <f>IF('3. Datos cultivos'!K40&lt;&gt;"",'3. Datos cultivos'!K40,"")</f>
        <v/>
      </c>
      <c r="L484" s="506"/>
      <c r="AG484" s="15"/>
    </row>
    <row r="485" spans="3:33" x14ac:dyDescent="0.25">
      <c r="C485" s="146" t="str">
        <f>IF(ISTEXT('3. Datos cultivos'!E41),'3. Datos cultivos'!E41,"")</f>
        <v/>
      </c>
      <c r="D485" s="555" t="str">
        <f>IF(ISTEXT('3. Datos cultivos'!F41),'3. Datos cultivos'!F41,"")</f>
        <v/>
      </c>
      <c r="E485" s="511" t="str">
        <f>IF(ISTEXT('3. Datos cultivos'!G41),'3. Datos cultivos'!G41,"")</f>
        <v/>
      </c>
      <c r="F485" s="512" t="str">
        <f>IF('3. Datos cultivos'!H41&lt;&gt;"",'3. Datos cultivos'!H41,"")</f>
        <v/>
      </c>
      <c r="G485" s="513" t="str">
        <f t="shared" si="8"/>
        <v/>
      </c>
      <c r="H485" s="514" t="str">
        <f>IF('3. Datos cultivos'!J41&lt;&gt;"",'3. Datos cultivos'!J41,"")</f>
        <v/>
      </c>
      <c r="I485" s="512" t="str">
        <f>IF('3. Datos cultivos'!K41&lt;&gt;"",'3. Datos cultivos'!K41,"")</f>
        <v/>
      </c>
      <c r="L485" s="506"/>
      <c r="AG485" s="15"/>
    </row>
    <row r="486" spans="3:33" x14ac:dyDescent="0.25">
      <c r="C486" s="146" t="str">
        <f>IF(ISTEXT('3. Datos cultivos'!E42),'3. Datos cultivos'!E42,"")</f>
        <v/>
      </c>
      <c r="D486" s="555" t="str">
        <f>IF(ISTEXT('3. Datos cultivos'!F42),'3. Datos cultivos'!F42,"")</f>
        <v/>
      </c>
      <c r="E486" s="511" t="str">
        <f>IF(ISTEXT('3. Datos cultivos'!G42),'3. Datos cultivos'!G42,"")</f>
        <v/>
      </c>
      <c r="F486" s="512" t="str">
        <f>IF('3. Datos cultivos'!H42&lt;&gt;"",'3. Datos cultivos'!H42,"")</f>
        <v/>
      </c>
      <c r="G486" s="513" t="str">
        <f t="shared" si="8"/>
        <v/>
      </c>
      <c r="H486" s="514" t="str">
        <f>IF('3. Datos cultivos'!J42&lt;&gt;"",'3. Datos cultivos'!J42,"")</f>
        <v/>
      </c>
      <c r="I486" s="512" t="str">
        <f>IF('3. Datos cultivos'!K42&lt;&gt;"",'3. Datos cultivos'!K42,"")</f>
        <v/>
      </c>
      <c r="L486" s="506"/>
      <c r="AG486" s="15"/>
    </row>
    <row r="487" spans="3:33" x14ac:dyDescent="0.25">
      <c r="C487" s="146" t="str">
        <f>IF(ISTEXT('3. Datos cultivos'!E43),'3. Datos cultivos'!E43,"")</f>
        <v/>
      </c>
      <c r="D487" s="555" t="str">
        <f>IF(ISTEXT('3. Datos cultivos'!F43),'3. Datos cultivos'!F43,"")</f>
        <v/>
      </c>
      <c r="E487" s="511" t="str">
        <f>IF(ISTEXT('3. Datos cultivos'!G43),'3. Datos cultivos'!G43,"")</f>
        <v/>
      </c>
      <c r="F487" s="512" t="str">
        <f>IF('3. Datos cultivos'!H43&lt;&gt;"",'3. Datos cultivos'!H43,"")</f>
        <v/>
      </c>
      <c r="G487" s="513" t="str">
        <f>IF(OR(D487="Complejos",D487="Otros fertilizantes",ISNUMBER(H487)),"",IFERROR(VLOOKUP(D487,$J$40:$K$56,2,FALSE), ""))</f>
        <v/>
      </c>
      <c r="H487" s="514" t="str">
        <f>IF('3. Datos cultivos'!J43&lt;&gt;"",'3. Datos cultivos'!J43,"")</f>
        <v/>
      </c>
      <c r="I487" s="512" t="str">
        <f>IF('3. Datos cultivos'!K43&lt;&gt;"",'3. Datos cultivos'!K43,"")</f>
        <v/>
      </c>
      <c r="L487" s="506"/>
      <c r="AG487" s="15"/>
    </row>
    <row r="488" spans="3:33" x14ac:dyDescent="0.25">
      <c r="C488" s="505"/>
      <c r="D488" s="503"/>
      <c r="L488" s="506"/>
      <c r="AG488" s="15"/>
    </row>
    <row r="489" spans="3:33" x14ac:dyDescent="0.25">
      <c r="C489" s="554" t="s">
        <v>1644</v>
      </c>
      <c r="D489" s="503"/>
      <c r="L489" s="506"/>
      <c r="AG489" s="15"/>
    </row>
    <row r="490" spans="3:33" ht="15" customHeight="1" x14ac:dyDescent="0.25">
      <c r="C490" s="2039" t="s">
        <v>897</v>
      </c>
      <c r="D490" s="2039" t="s">
        <v>1346</v>
      </c>
      <c r="E490" s="2043" t="s">
        <v>1347</v>
      </c>
      <c r="F490" s="2045" t="s">
        <v>1473</v>
      </c>
      <c r="G490" s="2047" t="s">
        <v>1541</v>
      </c>
      <c r="H490" s="2048"/>
      <c r="I490" s="2049"/>
      <c r="J490" s="509" t="s">
        <v>1542</v>
      </c>
      <c r="AG490" s="15"/>
    </row>
    <row r="491" spans="3:33" ht="15.75" customHeight="1" x14ac:dyDescent="0.25">
      <c r="C491" s="2040"/>
      <c r="D491" s="2030"/>
      <c r="E491" s="2044"/>
      <c r="F491" s="2046"/>
      <c r="G491" s="2027" t="s">
        <v>1650</v>
      </c>
      <c r="H491" s="2050" t="s">
        <v>1543</v>
      </c>
      <c r="I491" s="2051"/>
      <c r="J491" s="2027" t="s">
        <v>1651</v>
      </c>
      <c r="AG491" s="15"/>
    </row>
    <row r="492" spans="3:33" x14ac:dyDescent="0.25">
      <c r="C492" s="2041"/>
      <c r="D492" s="2030"/>
      <c r="E492" s="2044"/>
      <c r="F492" s="2046"/>
      <c r="G492" s="2028"/>
      <c r="H492" s="515" t="s">
        <v>70</v>
      </c>
      <c r="I492" s="515" t="s">
        <v>169</v>
      </c>
      <c r="J492" s="2028"/>
      <c r="AG492" s="15"/>
    </row>
    <row r="493" spans="3:33" x14ac:dyDescent="0.25">
      <c r="C493" s="146" t="str">
        <f>IF(ISTEXT('3. Datos cultivos'!E51),'3. Datos cultivos'!E51,"")</f>
        <v/>
      </c>
      <c r="D493" s="1523" t="str">
        <f>IF(ISTEXT('3. Datos cultivos'!F51),'3. Datos cultivos'!F51,"")</f>
        <v/>
      </c>
      <c r="E493" s="1523" t="str">
        <f>IF(ISTEXT('3. Datos cultivos'!G51),'3. Datos cultivos'!G51,"")</f>
        <v/>
      </c>
      <c r="F493" s="511" t="str">
        <f>IF(ISTEXT('3. Datos cultivos'!H51),'3. Datos cultivos'!H51,"")</f>
        <v/>
      </c>
      <c r="G493" s="512" t="str">
        <f>IF('3. Datos cultivos'!I51&lt;&gt;"",'3. Datos cultivos'!I51,"")</f>
        <v/>
      </c>
      <c r="H493" s="1524" t="str">
        <f>IFERROR(IF(E493="Otros","",IF(ISNONTEXT(I493),"",INDEX($F$98:$BG$454,MATCH($E493&amp;$H$6,$E$98:$E$454,0),MATCH($D$6&amp;$D493,$F$97:$BG$97,0)))),"")</f>
        <v/>
      </c>
      <c r="I493" s="1169" t="str">
        <f>IF(ISNUMBER('3. Datos cultivos'!K51),'3. Datos cultivos'!K51,"")</f>
        <v/>
      </c>
      <c r="J493" s="512" t="str">
        <f>IF('3. Datos cultivos'!L51&lt;&gt;"",'3. Datos cultivos'!L51,"")</f>
        <v/>
      </c>
      <c r="AG493" s="15"/>
    </row>
    <row r="494" spans="3:33" x14ac:dyDescent="0.25">
      <c r="C494" s="146" t="str">
        <f>IF(ISTEXT('3. Datos cultivos'!E52),'3. Datos cultivos'!E52,"")</f>
        <v/>
      </c>
      <c r="D494" s="1523" t="str">
        <f>IF(ISTEXT('3. Datos cultivos'!F52),'3. Datos cultivos'!F52,"")</f>
        <v/>
      </c>
      <c r="E494" s="1523" t="str">
        <f>IF(ISTEXT('3. Datos cultivos'!G52),'3. Datos cultivos'!G52,"")</f>
        <v/>
      </c>
      <c r="F494" s="511" t="str">
        <f>IF(ISTEXT('3. Datos cultivos'!H52),'3. Datos cultivos'!H52,"")</f>
        <v/>
      </c>
      <c r="G494" s="512" t="str">
        <f>IF('3. Datos cultivos'!I52&lt;&gt;"",'3. Datos cultivos'!I52,"")</f>
        <v/>
      </c>
      <c r="H494" s="1524" t="str">
        <f t="shared" ref="H494:H497" si="9">IFERROR(IF(E494="Otros","",IF(ISNONTEXT(I494),"",INDEX($F$98:$BG$454,MATCH($E494&amp;$H$6,$E$98:$E$454,0),MATCH($D$6&amp;$D494,$F$97:$BG$97,0)))),"")</f>
        <v/>
      </c>
      <c r="I494" s="1169" t="str">
        <f>IF(ISNUMBER('3. Datos cultivos'!K52),'3. Datos cultivos'!K52,"")</f>
        <v/>
      </c>
      <c r="J494" s="512" t="str">
        <f>IF('3. Datos cultivos'!L52&lt;&gt;"",'3. Datos cultivos'!L52,"")</f>
        <v/>
      </c>
      <c r="AG494" s="15"/>
    </row>
    <row r="495" spans="3:33" x14ac:dyDescent="0.25">
      <c r="C495" s="146" t="str">
        <f>IF(ISTEXT('3. Datos cultivos'!E53),'3. Datos cultivos'!E53,"")</f>
        <v/>
      </c>
      <c r="D495" s="1523" t="str">
        <f>IF(ISTEXT('3. Datos cultivos'!F53),'3. Datos cultivos'!F53,"")</f>
        <v/>
      </c>
      <c r="E495" s="1523" t="str">
        <f>IF(ISTEXT('3. Datos cultivos'!G53),'3. Datos cultivos'!G53,"")</f>
        <v/>
      </c>
      <c r="F495" s="511" t="str">
        <f>IF(ISTEXT('3. Datos cultivos'!H53),'3. Datos cultivos'!H53,"")</f>
        <v/>
      </c>
      <c r="G495" s="512" t="str">
        <f>IF('3. Datos cultivos'!I53&lt;&gt;"",'3. Datos cultivos'!I53,"")</f>
        <v/>
      </c>
      <c r="H495" s="1524" t="str">
        <f t="shared" si="9"/>
        <v/>
      </c>
      <c r="I495" s="1169" t="str">
        <f>IF(ISNUMBER('3. Datos cultivos'!K53),'3. Datos cultivos'!K53,"")</f>
        <v/>
      </c>
      <c r="J495" s="512" t="str">
        <f>IF('3. Datos cultivos'!L53&lt;&gt;"",'3. Datos cultivos'!L53,"")</f>
        <v/>
      </c>
      <c r="AG495" s="15"/>
    </row>
    <row r="496" spans="3:33" x14ac:dyDescent="0.25">
      <c r="C496" s="146" t="str">
        <f>IF(ISTEXT('3. Datos cultivos'!E54),'3. Datos cultivos'!E54,"")</f>
        <v/>
      </c>
      <c r="D496" s="1523" t="str">
        <f>IF(ISTEXT('3. Datos cultivos'!F54),'3. Datos cultivos'!F54,"")</f>
        <v/>
      </c>
      <c r="E496" s="1523" t="str">
        <f>IF(ISTEXT('3. Datos cultivos'!G54),'3. Datos cultivos'!G54,"")</f>
        <v/>
      </c>
      <c r="F496" s="511" t="str">
        <f>IF(ISTEXT('3. Datos cultivos'!H54),'3. Datos cultivos'!H54,"")</f>
        <v/>
      </c>
      <c r="G496" s="512" t="str">
        <f>IF('3. Datos cultivos'!I54&lt;&gt;"",'3. Datos cultivos'!I54,"")</f>
        <v/>
      </c>
      <c r="H496" s="1524" t="str">
        <f t="shared" si="9"/>
        <v/>
      </c>
      <c r="I496" s="1169" t="str">
        <f>IF(ISNUMBER('3. Datos cultivos'!K54),'3. Datos cultivos'!K54,"")</f>
        <v/>
      </c>
      <c r="J496" s="512" t="str">
        <f>IF('3. Datos cultivos'!L54&lt;&gt;"",'3. Datos cultivos'!L54,"")</f>
        <v/>
      </c>
      <c r="AG496" s="15"/>
    </row>
    <row r="497" spans="2:33" x14ac:dyDescent="0.25">
      <c r="C497" s="146" t="str">
        <f>IF(ISTEXT('3. Datos cultivos'!E55),'3. Datos cultivos'!E55,"")</f>
        <v/>
      </c>
      <c r="D497" s="1523" t="str">
        <f>IF(ISTEXT('3. Datos cultivos'!F55),'3. Datos cultivos'!F55,"")</f>
        <v/>
      </c>
      <c r="E497" s="1523" t="str">
        <f>IF(ISTEXT('3. Datos cultivos'!G55),'3. Datos cultivos'!G55,"")</f>
        <v/>
      </c>
      <c r="F497" s="511" t="str">
        <f>IF(ISTEXT('3. Datos cultivos'!H55),'3. Datos cultivos'!H55,"")</f>
        <v/>
      </c>
      <c r="G497" s="512" t="str">
        <f>IF('3. Datos cultivos'!I55&lt;&gt;"",'3. Datos cultivos'!I55,"")</f>
        <v/>
      </c>
      <c r="H497" s="1524" t="str">
        <f t="shared" si="9"/>
        <v/>
      </c>
      <c r="I497" s="1169" t="str">
        <f>IF(ISNUMBER('3. Datos cultivos'!K55),'3. Datos cultivos'!K55,"")</f>
        <v/>
      </c>
      <c r="J497" s="512" t="str">
        <f>IF('3. Datos cultivos'!L55&lt;&gt;"",'3. Datos cultivos'!L55,"")</f>
        <v/>
      </c>
      <c r="AG497" s="15"/>
    </row>
    <row r="498" spans="2:33" x14ac:dyDescent="0.25">
      <c r="C498" s="146" t="str">
        <f>IF(ISTEXT('3. Datos cultivos'!E56),'3. Datos cultivos'!E56,"")</f>
        <v/>
      </c>
      <c r="D498" s="1523" t="str">
        <f>IF(ISTEXT('3. Datos cultivos'!F56),'3. Datos cultivos'!F56,"")</f>
        <v/>
      </c>
      <c r="E498" s="1523" t="str">
        <f>IF(ISTEXT('3. Datos cultivos'!G56),'3. Datos cultivos'!G56,"")</f>
        <v/>
      </c>
      <c r="F498" s="511" t="str">
        <f>IF(ISTEXT('3. Datos cultivos'!H56),'3. Datos cultivos'!H56,"")</f>
        <v/>
      </c>
      <c r="G498" s="512" t="str">
        <f>IF('3. Datos cultivos'!I56&lt;&gt;"",'3. Datos cultivos'!I56,"")</f>
        <v/>
      </c>
      <c r="H498" s="1524" t="str">
        <f>IFERROR(IF(E498="Otros","",IF(ISNONTEXT(I498),"",INDEX($F$98:$BG$454,MATCH($E498&amp;$H$6,$E$98:$E$454,0),MATCH($D$6&amp;$D498,$F$97:$BG$97,0)))),"")</f>
        <v/>
      </c>
      <c r="I498" s="1169" t="str">
        <f>IF(ISNUMBER('3. Datos cultivos'!K56),'3. Datos cultivos'!K56,"")</f>
        <v/>
      </c>
      <c r="J498" s="512" t="str">
        <f>IF('3. Datos cultivos'!L56&lt;&gt;"",'3. Datos cultivos'!L56,"")</f>
        <v/>
      </c>
      <c r="AG498" s="15"/>
    </row>
    <row r="499" spans="2:33" x14ac:dyDescent="0.25">
      <c r="C499" s="505"/>
      <c r="D499" s="503"/>
      <c r="F499" s="16"/>
      <c r="L499" s="506"/>
      <c r="AG499" s="15"/>
    </row>
    <row r="500" spans="2:33" x14ac:dyDescent="0.25">
      <c r="C500" s="554" t="s">
        <v>1526</v>
      </c>
      <c r="D500" s="503"/>
      <c r="L500" s="506"/>
      <c r="AG500" s="15"/>
    </row>
    <row r="501" spans="2:33" x14ac:dyDescent="0.25">
      <c r="C501" s="2039" t="s">
        <v>897</v>
      </c>
      <c r="D501" s="2042" t="s">
        <v>1528</v>
      </c>
      <c r="E501" s="2045" t="s">
        <v>1473</v>
      </c>
      <c r="F501" s="2052" t="s">
        <v>1541</v>
      </c>
      <c r="G501" s="2052"/>
      <c r="H501" s="2052"/>
      <c r="I501" s="2052"/>
      <c r="J501" s="2052"/>
      <c r="K501" s="559" t="s">
        <v>1544</v>
      </c>
      <c r="L501" s="506"/>
      <c r="AG501" s="15"/>
    </row>
    <row r="502" spans="2:33" ht="15.75" customHeight="1" x14ac:dyDescent="0.25">
      <c r="C502" s="2040"/>
      <c r="D502" s="2042"/>
      <c r="E502" s="2046"/>
      <c r="F502" s="2027" t="s">
        <v>1545</v>
      </c>
      <c r="G502" s="2050" t="s">
        <v>1529</v>
      </c>
      <c r="H502" s="2051"/>
      <c r="I502" s="2050" t="s">
        <v>1354</v>
      </c>
      <c r="J502" s="2051"/>
      <c r="K502" s="2027" t="s">
        <v>1546</v>
      </c>
      <c r="L502" s="506"/>
      <c r="AG502" s="15"/>
    </row>
    <row r="503" spans="2:33" x14ac:dyDescent="0.25">
      <c r="C503" s="2041"/>
      <c r="D503" s="2042"/>
      <c r="E503" s="2046"/>
      <c r="F503" s="2028"/>
      <c r="G503" s="1178" t="s">
        <v>70</v>
      </c>
      <c r="H503" s="1178" t="s">
        <v>169</v>
      </c>
      <c r="I503" s="560" t="s">
        <v>70</v>
      </c>
      <c r="J503" s="560" t="s">
        <v>169</v>
      </c>
      <c r="K503" s="2028"/>
      <c r="L503" s="506"/>
      <c r="AG503" s="15"/>
    </row>
    <row r="504" spans="2:33" x14ac:dyDescent="0.25">
      <c r="C504" s="146" t="str">
        <f>IF(ISTEXT('3. Datos cultivos'!E65),'3. Datos cultivos'!E65,"")</f>
        <v/>
      </c>
      <c r="D504" s="511" t="str">
        <f>IF(ISTEXT('3. Datos cultivos'!F65),'3. Datos cultivos'!F65,"")</f>
        <v/>
      </c>
      <c r="E504" s="511" t="str">
        <f>IF(ISTEXT('3. Datos cultivos'!G65),'3. Datos cultivos'!G65,"")</f>
        <v/>
      </c>
      <c r="F504" s="561" t="str">
        <f>IF(ISNUMBER('3. Datos cultivos'!H65),'3. Datos cultivos'!H65,"")</f>
        <v/>
      </c>
      <c r="G504" s="1525" t="str">
        <f>IF(OR(D504="Otros",ISNUMBER(H504)),"",IFERROR(INDEX($D$460:$T$461,MATCH(D504,$C$460:$C$461,0),MATCH($D$6,$D$459:$T$459,0)),""))</f>
        <v/>
      </c>
      <c r="H504" s="562" t="str">
        <f>IF(ISNUMBER('3. Datos cultivos'!J65),'3. Datos cultivos'!J65,"")</f>
        <v/>
      </c>
      <c r="I504" s="513" t="str">
        <f>IF(OR(D504="Otros",ISNUMBER(J504)),"",IFERROR(VLOOKUP(D504,$G$42:$H$43,2,FALSE), ""))</f>
        <v/>
      </c>
      <c r="J504" s="562" t="str">
        <f>IF(ISNUMBER('3. Datos cultivos'!L65),'3. Datos cultivos'!L65,"")</f>
        <v/>
      </c>
      <c r="K504" s="561" t="str">
        <f>IF(ISNUMBER('3. Datos cultivos'!M65),'3. Datos cultivos'!M65,"")</f>
        <v/>
      </c>
      <c r="AG504" s="15"/>
    </row>
    <row r="505" spans="2:33" x14ac:dyDescent="0.25">
      <c r="C505" s="146" t="str">
        <f>IF(ISTEXT('3. Datos cultivos'!E66),'3. Datos cultivos'!E66,"")</f>
        <v/>
      </c>
      <c r="D505" s="511" t="str">
        <f>IF(ISTEXT('3. Datos cultivos'!F66),'3. Datos cultivos'!F66,"")</f>
        <v/>
      </c>
      <c r="E505" s="511" t="str">
        <f>IF(ISTEXT('3. Datos cultivos'!G66),'3. Datos cultivos'!G66,"")</f>
        <v/>
      </c>
      <c r="F505" s="561" t="str">
        <f>IF(ISNUMBER('3. Datos cultivos'!H66),'3. Datos cultivos'!H66,"")</f>
        <v/>
      </c>
      <c r="G505" s="1525" t="str">
        <f t="shared" ref="G505:G508" si="10">IF(OR(D505="Otros",ISNUMBER(H505)),"",IFERROR(INDEX($D$460:$T$461,MATCH(D505,$C$460:$C$461,0),MATCH($D$6,$D$459:$T$459,0)),""))</f>
        <v/>
      </c>
      <c r="H505" s="562" t="str">
        <f>IF(ISNUMBER('3. Datos cultivos'!J66),'3. Datos cultivos'!J66,"")</f>
        <v/>
      </c>
      <c r="I505" s="513" t="str">
        <f t="shared" ref="I505:I509" si="11">IF(OR(D505="Otros",ISNUMBER(J505)),"",IFERROR(VLOOKUP(D505,$G$42:$H$43,2,FALSE), ""))</f>
        <v/>
      </c>
      <c r="J505" s="562" t="str">
        <f>IF(ISNUMBER('3. Datos cultivos'!L66),'3. Datos cultivos'!L66,"")</f>
        <v/>
      </c>
      <c r="K505" s="561" t="str">
        <f>IF(ISNUMBER('3. Datos cultivos'!M66),'3. Datos cultivos'!M66,"")</f>
        <v/>
      </c>
      <c r="AG505" s="15"/>
    </row>
    <row r="506" spans="2:33" x14ac:dyDescent="0.25">
      <c r="C506" s="146" t="str">
        <f>IF(ISTEXT('3. Datos cultivos'!E67),'3. Datos cultivos'!E67,"")</f>
        <v/>
      </c>
      <c r="D506" s="511" t="str">
        <f>IF(ISTEXT('3. Datos cultivos'!F67),'3. Datos cultivos'!F67,"")</f>
        <v/>
      </c>
      <c r="E506" s="511" t="str">
        <f>IF(ISTEXT('3. Datos cultivos'!G67),'3. Datos cultivos'!G67,"")</f>
        <v/>
      </c>
      <c r="F506" s="561" t="str">
        <f>IF(ISNUMBER('3. Datos cultivos'!H67),'3. Datos cultivos'!H67,"")</f>
        <v/>
      </c>
      <c r="G506" s="1525" t="str">
        <f t="shared" si="10"/>
        <v/>
      </c>
      <c r="H506" s="562" t="str">
        <f>IF(ISNUMBER('3. Datos cultivos'!J67),'3. Datos cultivos'!J67,"")</f>
        <v/>
      </c>
      <c r="I506" s="513" t="str">
        <f t="shared" si="11"/>
        <v/>
      </c>
      <c r="J506" s="562" t="str">
        <f>IF(ISNUMBER('3. Datos cultivos'!L67),'3. Datos cultivos'!L67,"")</f>
        <v/>
      </c>
      <c r="K506" s="561" t="str">
        <f>IF(ISNUMBER('3. Datos cultivos'!M67),'3. Datos cultivos'!M67,"")</f>
        <v/>
      </c>
      <c r="AG506" s="15"/>
    </row>
    <row r="507" spans="2:33" x14ac:dyDescent="0.25">
      <c r="C507" s="146" t="str">
        <f>IF(ISTEXT('3. Datos cultivos'!E68),'3. Datos cultivos'!E68,"")</f>
        <v/>
      </c>
      <c r="D507" s="511" t="str">
        <f>IF(ISTEXT('3. Datos cultivos'!F68),'3. Datos cultivos'!F68,"")</f>
        <v/>
      </c>
      <c r="E507" s="511" t="str">
        <f>IF(ISTEXT('3. Datos cultivos'!G68),'3. Datos cultivos'!G68,"")</f>
        <v/>
      </c>
      <c r="F507" s="561" t="str">
        <f>IF(ISNUMBER('3. Datos cultivos'!H68),'3. Datos cultivos'!H68,"")</f>
        <v/>
      </c>
      <c r="G507" s="1525" t="str">
        <f t="shared" si="10"/>
        <v/>
      </c>
      <c r="H507" s="562" t="str">
        <f>IF(ISNUMBER('3. Datos cultivos'!J68),'3. Datos cultivos'!J68,"")</f>
        <v/>
      </c>
      <c r="I507" s="513" t="str">
        <f t="shared" si="11"/>
        <v/>
      </c>
      <c r="J507" s="562" t="str">
        <f>IF(ISNUMBER('3. Datos cultivos'!L68),'3. Datos cultivos'!L68,"")</f>
        <v/>
      </c>
      <c r="K507" s="561" t="str">
        <f>IF(ISNUMBER('3. Datos cultivos'!M68),'3. Datos cultivos'!M68,"")</f>
        <v/>
      </c>
      <c r="AG507" s="15"/>
    </row>
    <row r="508" spans="2:33" x14ac:dyDescent="0.25">
      <c r="C508" s="146" t="str">
        <f>IF(ISTEXT('3. Datos cultivos'!E69),'3. Datos cultivos'!E69,"")</f>
        <v/>
      </c>
      <c r="D508" s="511" t="str">
        <f>IF(ISTEXT('3. Datos cultivos'!F69),'3. Datos cultivos'!F69,"")</f>
        <v/>
      </c>
      <c r="E508" s="511" t="str">
        <f>IF(ISTEXT('3. Datos cultivos'!G69),'3. Datos cultivos'!G69,"")</f>
        <v/>
      </c>
      <c r="F508" s="561" t="str">
        <f>IF(ISNUMBER('3. Datos cultivos'!H69),'3. Datos cultivos'!H69,"")</f>
        <v/>
      </c>
      <c r="G508" s="1525" t="str">
        <f t="shared" si="10"/>
        <v/>
      </c>
      <c r="H508" s="562" t="str">
        <f>IF(ISNUMBER('3. Datos cultivos'!J69),'3. Datos cultivos'!J69,"")</f>
        <v/>
      </c>
      <c r="I508" s="513" t="str">
        <f t="shared" si="11"/>
        <v/>
      </c>
      <c r="J508" s="562" t="str">
        <f>IF(ISNUMBER('3. Datos cultivos'!L69),'3. Datos cultivos'!L69,"")</f>
        <v/>
      </c>
      <c r="K508" s="561" t="str">
        <f>IF(ISNUMBER('3. Datos cultivos'!M69),'3. Datos cultivos'!M69,"")</f>
        <v/>
      </c>
      <c r="AG508" s="15"/>
    </row>
    <row r="509" spans="2:33" x14ac:dyDescent="0.25">
      <c r="C509" s="146" t="str">
        <f>IF(ISTEXT('3. Datos cultivos'!E70),'3. Datos cultivos'!E70,"")</f>
        <v/>
      </c>
      <c r="D509" s="511" t="str">
        <f>IF(ISTEXT('3. Datos cultivos'!F70),'3. Datos cultivos'!F70,"")</f>
        <v/>
      </c>
      <c r="E509" s="511" t="str">
        <f>IF(ISTEXT('3. Datos cultivos'!G70),'3. Datos cultivos'!G70,"")</f>
        <v/>
      </c>
      <c r="F509" s="561" t="str">
        <f>IF(ISNUMBER('3. Datos cultivos'!H70),'3. Datos cultivos'!H70,"")</f>
        <v/>
      </c>
      <c r="G509" s="1525" t="str">
        <f>IF(OR(D509="Otros",ISNUMBER(H509)),"",IFERROR(INDEX($D$460:$T$461,MATCH(D509,$C$460:$C$461,0),MATCH($D$6,$D$459:$T$459,0)),""))</f>
        <v/>
      </c>
      <c r="H509" s="562" t="str">
        <f>IF(ISNUMBER('3. Datos cultivos'!J70),'3. Datos cultivos'!J70,"")</f>
        <v/>
      </c>
      <c r="I509" s="513" t="str">
        <f t="shared" si="11"/>
        <v/>
      </c>
      <c r="J509" s="562" t="str">
        <f>IF(ISNUMBER('3. Datos cultivos'!L70),'3. Datos cultivos'!L70,"")</f>
        <v/>
      </c>
      <c r="K509" s="561" t="str">
        <f>IF(ISNUMBER('3. Datos cultivos'!M70),'3. Datos cultivos'!M70,"")</f>
        <v/>
      </c>
      <c r="AG509" s="15"/>
    </row>
    <row r="510" spans="2:33" x14ac:dyDescent="0.25">
      <c r="C510" s="505"/>
      <c r="D510" s="503"/>
      <c r="AG510" s="15"/>
    </row>
    <row r="511" spans="2:33" x14ac:dyDescent="0.25">
      <c r="B511" s="15" t="s">
        <v>1641</v>
      </c>
      <c r="C511" s="505"/>
      <c r="D511" s="503"/>
      <c r="AG511" s="15"/>
    </row>
    <row r="512" spans="2:33" x14ac:dyDescent="0.25">
      <c r="C512" s="2029" t="s">
        <v>897</v>
      </c>
      <c r="D512" s="2034" t="s">
        <v>1550</v>
      </c>
      <c r="E512" s="2034" t="s">
        <v>1551</v>
      </c>
      <c r="L512" s="506"/>
      <c r="AG512" s="15"/>
    </row>
    <row r="513" spans="2:33" x14ac:dyDescent="0.25">
      <c r="C513" s="2030"/>
      <c r="D513" s="2036"/>
      <c r="E513" s="2036"/>
      <c r="L513" s="506"/>
      <c r="AG513" s="15"/>
    </row>
    <row r="514" spans="2:33" x14ac:dyDescent="0.25">
      <c r="C514" s="146" t="str">
        <f>IF(ISTEXT('3. Datos cultivos'!E83),'3. Datos cultivos'!E83,"")</f>
        <v/>
      </c>
      <c r="D514" s="563" t="s">
        <v>1552</v>
      </c>
      <c r="E514" s="564" t="str">
        <f>IF(ISNUMBER('3. Datos cultivos'!G83),'3. Datos cultivos'!G83,"")</f>
        <v/>
      </c>
      <c r="L514" s="506"/>
      <c r="AG514" s="15"/>
    </row>
    <row r="515" spans="2:33" x14ac:dyDescent="0.25">
      <c r="C515" s="146" t="str">
        <f>IF(ISTEXT('3. Datos cultivos'!E84),'3. Datos cultivos'!E84,"")</f>
        <v/>
      </c>
      <c r="D515" s="563" t="s">
        <v>1553</v>
      </c>
      <c r="E515" s="564" t="str">
        <f>IF(ISNUMBER('3. Datos cultivos'!G84),'3. Datos cultivos'!G84,"")</f>
        <v/>
      </c>
      <c r="L515" s="506"/>
      <c r="AG515" s="15"/>
    </row>
    <row r="516" spans="2:33" x14ac:dyDescent="0.25">
      <c r="L516" s="506"/>
      <c r="AG516" s="15"/>
    </row>
    <row r="517" spans="2:33" x14ac:dyDescent="0.25">
      <c r="C517" s="505"/>
      <c r="D517" s="503"/>
      <c r="L517" s="506"/>
      <c r="AG517" s="15"/>
    </row>
    <row r="518" spans="2:33" x14ac:dyDescent="0.25">
      <c r="C518" s="505"/>
      <c r="D518" s="503"/>
      <c r="L518" s="506"/>
      <c r="AG518" s="15"/>
    </row>
    <row r="519" spans="2:33" x14ac:dyDescent="0.25">
      <c r="B519" s="15" t="s">
        <v>1642</v>
      </c>
      <c r="C519" s="505"/>
      <c r="D519" s="503"/>
      <c r="L519" s="506"/>
      <c r="AG519" s="15"/>
    </row>
    <row r="520" spans="2:33" x14ac:dyDescent="0.25">
      <c r="C520" s="2029" t="s">
        <v>897</v>
      </c>
      <c r="D520" s="2034" t="s">
        <v>1365</v>
      </c>
      <c r="E520" s="2034" t="s">
        <v>1659</v>
      </c>
      <c r="F520" s="2034" t="s">
        <v>1556</v>
      </c>
      <c r="L520" s="506"/>
      <c r="AG520" s="15"/>
    </row>
    <row r="521" spans="2:33" ht="15" customHeight="1" x14ac:dyDescent="0.25">
      <c r="C521" s="2030"/>
      <c r="D521" s="2035"/>
      <c r="E521" s="2035"/>
      <c r="F521" s="2035"/>
      <c r="L521" s="506"/>
      <c r="AG521" s="15"/>
    </row>
    <row r="522" spans="2:33" x14ac:dyDescent="0.25">
      <c r="C522" s="146" t="str">
        <f>IF(ISTEXT('3. Datos cultivos'!E96),'3. Datos cultivos'!E96,"")</f>
        <v/>
      </c>
      <c r="D522" s="563" t="str">
        <f>'3. Datos cultivos'!F96</f>
        <v/>
      </c>
      <c r="E522" s="565" t="str">
        <f>IF(ISNUMBER('3. Datos cultivos'!G96),'3. Datos cultivos'!G96,"")</f>
        <v/>
      </c>
      <c r="F522" s="565" t="str">
        <f>IF(ISNUMBER('3. Datos cultivos'!H96),'3. Datos cultivos'!H96,"")</f>
        <v/>
      </c>
      <c r="L522" s="506"/>
      <c r="AG522" s="15"/>
    </row>
    <row r="523" spans="2:33" x14ac:dyDescent="0.25">
      <c r="C523" s="146" t="str">
        <f>IF(ISTEXT('3. Datos cultivos'!E97),'3. Datos cultivos'!E97,"")</f>
        <v/>
      </c>
      <c r="D523" s="563" t="str">
        <f>'3. Datos cultivos'!F97</f>
        <v/>
      </c>
      <c r="E523" s="565" t="str">
        <f>IF(ISNUMBER('3. Datos cultivos'!G97),'3. Datos cultivos'!G97,"")</f>
        <v/>
      </c>
      <c r="F523" s="565" t="str">
        <f>IF(ISNUMBER('3. Datos cultivos'!H97),'3. Datos cultivos'!H97,"")</f>
        <v/>
      </c>
      <c r="L523" s="506"/>
      <c r="AG523" s="15"/>
    </row>
    <row r="524" spans="2:33" x14ac:dyDescent="0.25">
      <c r="C524" s="146" t="str">
        <f>IF(ISTEXT('3. Datos cultivos'!E98),'3. Datos cultivos'!E98,"")</f>
        <v/>
      </c>
      <c r="D524" s="563" t="str">
        <f>'3. Datos cultivos'!F98</f>
        <v/>
      </c>
      <c r="E524" s="565" t="str">
        <f>IF(ISNUMBER('3. Datos cultivos'!G98),'3. Datos cultivos'!G98,"")</f>
        <v/>
      </c>
      <c r="F524" s="565" t="str">
        <f>IF(ISNUMBER('3. Datos cultivos'!H98),'3. Datos cultivos'!H98,"")</f>
        <v/>
      </c>
      <c r="L524" s="506"/>
      <c r="AG524" s="15"/>
    </row>
    <row r="525" spans="2:33" x14ac:dyDescent="0.25">
      <c r="C525" s="146" t="str">
        <f>IF(ISTEXT('3. Datos cultivos'!E99),'3. Datos cultivos'!E99,"")</f>
        <v/>
      </c>
      <c r="D525" s="563" t="str">
        <f>'3. Datos cultivos'!F99</f>
        <v/>
      </c>
      <c r="E525" s="565" t="str">
        <f>IF(ISNUMBER('3. Datos cultivos'!G99),'3. Datos cultivos'!G99,"")</f>
        <v/>
      </c>
      <c r="F525" s="565" t="str">
        <f>IF(ISNUMBER('3. Datos cultivos'!H99),'3. Datos cultivos'!H99,"")</f>
        <v/>
      </c>
      <c r="L525" s="506"/>
      <c r="AG525" s="15"/>
    </row>
    <row r="526" spans="2:33" x14ac:dyDescent="0.25">
      <c r="C526" s="146" t="str">
        <f>IF(ISTEXT('3. Datos cultivos'!E100),'3. Datos cultivos'!E100,"")</f>
        <v/>
      </c>
      <c r="D526" s="563" t="str">
        <f>'3. Datos cultivos'!F100</f>
        <v/>
      </c>
      <c r="E526" s="565" t="str">
        <f>IF(ISNUMBER('3. Datos cultivos'!G100),'3. Datos cultivos'!G100,"")</f>
        <v/>
      </c>
      <c r="F526" s="565" t="str">
        <f>IF(ISNUMBER('3. Datos cultivos'!H100),'3. Datos cultivos'!H100,"")</f>
        <v/>
      </c>
      <c r="L526" s="506"/>
      <c r="AG526" s="15"/>
    </row>
    <row r="527" spans="2:33" x14ac:dyDescent="0.25">
      <c r="C527" s="146" t="str">
        <f>IF(ISTEXT('3. Datos cultivos'!E101),'3. Datos cultivos'!E101,"")</f>
        <v/>
      </c>
      <c r="D527" s="563" t="str">
        <f>'3. Datos cultivos'!F101</f>
        <v/>
      </c>
      <c r="E527" s="565" t="str">
        <f>IF(ISNUMBER('3. Datos cultivos'!G101),'3. Datos cultivos'!G101,"")</f>
        <v/>
      </c>
      <c r="F527" s="565" t="str">
        <f>IF(ISNUMBER('3. Datos cultivos'!H101),'3. Datos cultivos'!H101,"")</f>
        <v/>
      </c>
      <c r="L527" s="506"/>
      <c r="AG527" s="15"/>
    </row>
    <row r="528" spans="2:33" x14ac:dyDescent="0.25">
      <c r="L528" s="506"/>
      <c r="AG528" s="15"/>
    </row>
    <row r="529" spans="1:34" x14ac:dyDescent="0.25">
      <c r="C529" s="505"/>
      <c r="D529" s="503"/>
      <c r="L529" s="506"/>
      <c r="AG529" s="15"/>
    </row>
    <row r="530" spans="1:34" x14ac:dyDescent="0.25">
      <c r="C530" s="505"/>
      <c r="D530" s="503"/>
      <c r="L530" s="506"/>
      <c r="AG530" s="15"/>
    </row>
    <row r="531" spans="1:34" s="890" customFormat="1" ht="18" customHeight="1" x14ac:dyDescent="0.25">
      <c r="A531" s="889" t="s">
        <v>1662</v>
      </c>
      <c r="B531" s="500"/>
      <c r="C531" s="501"/>
      <c r="D531" s="501"/>
      <c r="E531" s="501"/>
      <c r="F531" s="501"/>
      <c r="G531" s="501"/>
      <c r="H531" s="501"/>
      <c r="I531" s="501"/>
      <c r="J531" s="501"/>
      <c r="K531" s="501"/>
      <c r="L531" s="501"/>
      <c r="M531" s="501"/>
      <c r="Q531" s="891"/>
      <c r="AG531" s="891"/>
    </row>
    <row r="532" spans="1:34" x14ac:dyDescent="0.25">
      <c r="C532" s="505"/>
      <c r="D532" s="503"/>
      <c r="AG532" s="15"/>
    </row>
    <row r="533" spans="1:34" ht="18" customHeight="1" x14ac:dyDescent="0.25">
      <c r="B533" s="94" t="s">
        <v>778</v>
      </c>
      <c r="C533" s="3"/>
      <c r="D533" s="3"/>
      <c r="E533" s="3"/>
      <c r="J533" s="25"/>
      <c r="K533" s="25"/>
      <c r="Q533" s="15"/>
      <c r="R533" s="16"/>
      <c r="AG533" s="15"/>
      <c r="AH533" s="16"/>
    </row>
    <row r="534" spans="1:34" ht="18" customHeight="1" x14ac:dyDescent="0.25">
      <c r="B534" s="94"/>
      <c r="C534" s="3"/>
      <c r="D534" s="3"/>
      <c r="E534" s="3"/>
      <c r="J534" s="25"/>
      <c r="K534" s="25"/>
      <c r="Q534" s="15"/>
      <c r="R534" s="16"/>
      <c r="AG534" s="15"/>
      <c r="AH534" s="16"/>
    </row>
    <row r="535" spans="1:34" ht="31.5" customHeight="1" x14ac:dyDescent="0.25">
      <c r="B535" s="94"/>
      <c r="C535" s="1171" t="s">
        <v>2083</v>
      </c>
      <c r="D535" s="1171" t="s">
        <v>2080</v>
      </c>
      <c r="E535" s="1171" t="s">
        <v>2081</v>
      </c>
      <c r="F535" s="1171" t="s">
        <v>1555</v>
      </c>
      <c r="J535" s="25"/>
      <c r="K535" s="25"/>
      <c r="Q535" s="15"/>
      <c r="R535" s="16"/>
      <c r="AG535" s="15"/>
      <c r="AH535" s="16"/>
    </row>
    <row r="536" spans="1:34" ht="18" customHeight="1" x14ac:dyDescent="0.25">
      <c r="B536" s="94"/>
      <c r="C536" s="1173" t="s">
        <v>1407</v>
      </c>
      <c r="D536" s="1173" t="s">
        <v>2082</v>
      </c>
      <c r="E536" s="1173" t="s">
        <v>2082</v>
      </c>
      <c r="F536" s="1173" t="s">
        <v>2082</v>
      </c>
      <c r="J536" s="25"/>
      <c r="K536" s="25"/>
      <c r="Q536" s="15"/>
      <c r="R536" s="16"/>
      <c r="AG536" s="15"/>
      <c r="AH536" s="16"/>
    </row>
    <row r="537" spans="1:34" ht="18" customHeight="1" x14ac:dyDescent="0.25">
      <c r="B537" s="94"/>
      <c r="C537" s="1172" t="s">
        <v>1291</v>
      </c>
      <c r="D537" s="1174">
        <v>5.0000000000000001E-3</v>
      </c>
      <c r="E537" s="1174">
        <v>5.0000000000000001E-3</v>
      </c>
      <c r="F537" s="1174">
        <v>5.0000000000000001E-3</v>
      </c>
      <c r="J537" s="25"/>
      <c r="K537" s="25"/>
      <c r="Q537" s="15"/>
      <c r="R537" s="16"/>
      <c r="AG537" s="15"/>
      <c r="AH537" s="16"/>
    </row>
    <row r="538" spans="1:34" ht="18" customHeight="1" x14ac:dyDescent="0.25">
      <c r="B538" s="94"/>
      <c r="C538" s="1172" t="s">
        <v>1292</v>
      </c>
      <c r="D538" s="1174">
        <v>5.0000000000000001E-3</v>
      </c>
      <c r="E538" s="1174">
        <v>5.0000000000000001E-3</v>
      </c>
      <c r="F538" s="1174">
        <v>5.0000000000000001E-3</v>
      </c>
      <c r="J538" s="25"/>
      <c r="K538" s="25"/>
      <c r="Q538" s="15"/>
      <c r="R538" s="16"/>
      <c r="AG538" s="15"/>
      <c r="AH538" s="16"/>
    </row>
    <row r="539" spans="1:34" ht="18" customHeight="1" x14ac:dyDescent="0.25">
      <c r="B539" s="94"/>
      <c r="C539" s="1172" t="s">
        <v>1293</v>
      </c>
      <c r="D539" s="1174">
        <v>5.0000000000000001E-3</v>
      </c>
      <c r="E539" s="1174">
        <v>5.0000000000000001E-3</v>
      </c>
      <c r="F539" s="1174">
        <v>5.0000000000000001E-3</v>
      </c>
      <c r="J539" s="25"/>
      <c r="K539" s="25"/>
      <c r="Q539" s="15"/>
      <c r="R539" s="16"/>
      <c r="AG539" s="15"/>
      <c r="AH539" s="16"/>
    </row>
    <row r="540" spans="1:34" ht="18" customHeight="1" x14ac:dyDescent="0.25">
      <c r="B540" s="94"/>
      <c r="C540" s="1172" t="s">
        <v>1294</v>
      </c>
      <c r="D540" s="1174">
        <v>1.4999999999999999E-2</v>
      </c>
      <c r="E540" s="1174">
        <v>6.0000000000000001E-3</v>
      </c>
      <c r="F540" s="1174">
        <v>6.0000000000000001E-3</v>
      </c>
      <c r="J540" s="25"/>
      <c r="K540" s="25"/>
      <c r="Q540" s="15"/>
      <c r="R540" s="16"/>
      <c r="AG540" s="15"/>
      <c r="AH540" s="16"/>
    </row>
    <row r="541" spans="1:34" ht="18" customHeight="1" x14ac:dyDescent="0.25">
      <c r="B541" s="94"/>
      <c r="C541" s="1172" t="s">
        <v>1295</v>
      </c>
      <c r="D541" s="1174">
        <v>1.6E-2</v>
      </c>
      <c r="E541" s="1174">
        <v>6.0000000000000001E-3</v>
      </c>
      <c r="F541" s="1174">
        <v>6.0000000000000001E-3</v>
      </c>
      <c r="J541" s="25"/>
      <c r="K541" s="25"/>
      <c r="Q541" s="15"/>
      <c r="R541" s="16"/>
      <c r="AG541" s="15"/>
      <c r="AH541" s="16"/>
    </row>
    <row r="542" spans="1:34" ht="18" customHeight="1" x14ac:dyDescent="0.25">
      <c r="B542" s="94"/>
      <c r="C542" s="1172" t="s">
        <v>1296</v>
      </c>
      <c r="D542" s="1174">
        <v>6.0000000000000001E-3</v>
      </c>
      <c r="E542" s="1174">
        <v>5.0000000000000001E-3</v>
      </c>
      <c r="F542" s="1174">
        <v>5.0000000000000001E-3</v>
      </c>
      <c r="J542" s="25"/>
      <c r="K542" s="25"/>
      <c r="Q542" s="15"/>
      <c r="R542" s="16"/>
      <c r="AG542" s="15"/>
      <c r="AH542" s="16"/>
    </row>
    <row r="543" spans="1:34" ht="18" customHeight="1" x14ac:dyDescent="0.25">
      <c r="B543" s="94"/>
      <c r="C543" s="1172" t="s">
        <v>1297</v>
      </c>
      <c r="D543" s="1174">
        <v>5.0000000000000001E-3</v>
      </c>
      <c r="E543" s="1174">
        <v>5.0000000000000001E-3</v>
      </c>
      <c r="F543" s="1174">
        <v>5.0000000000000001E-3</v>
      </c>
      <c r="J543" s="25"/>
      <c r="K543" s="25"/>
      <c r="Q543" s="15"/>
      <c r="R543" s="16"/>
      <c r="AG543" s="15"/>
      <c r="AH543" s="16"/>
    </row>
    <row r="544" spans="1:34" ht="18" customHeight="1" x14ac:dyDescent="0.25">
      <c r="B544" s="94"/>
      <c r="C544" s="1172" t="s">
        <v>1298</v>
      </c>
      <c r="D544" s="1174">
        <v>5.0000000000000001E-3</v>
      </c>
      <c r="E544" s="1174">
        <v>5.0000000000000001E-3</v>
      </c>
      <c r="F544" s="1174">
        <v>5.0000000000000001E-3</v>
      </c>
      <c r="J544" s="25"/>
      <c r="K544" s="25"/>
      <c r="Q544" s="15"/>
      <c r="R544" s="16"/>
      <c r="AG544" s="15"/>
      <c r="AH544" s="16"/>
    </row>
    <row r="545" spans="2:34" ht="18" customHeight="1" x14ac:dyDescent="0.25">
      <c r="B545" s="94"/>
      <c r="C545" s="1172" t="s">
        <v>1299</v>
      </c>
      <c r="D545" s="1174">
        <v>7.0000000000000001E-3</v>
      </c>
      <c r="E545" s="1174">
        <v>5.0000000000000001E-3</v>
      </c>
      <c r="F545" s="1174">
        <v>5.0000000000000001E-3</v>
      </c>
      <c r="J545" s="25"/>
      <c r="K545" s="25"/>
      <c r="Q545" s="15"/>
      <c r="R545" s="16"/>
      <c r="AG545" s="15"/>
      <c r="AH545" s="16"/>
    </row>
    <row r="546" spans="2:34" ht="18" customHeight="1" x14ac:dyDescent="0.25">
      <c r="B546" s="94"/>
      <c r="C546" s="1172" t="s">
        <v>1300</v>
      </c>
      <c r="D546" s="1174">
        <v>1.6E-2</v>
      </c>
      <c r="E546" s="1174">
        <v>6.0000000000000001E-3</v>
      </c>
      <c r="F546" s="1174">
        <v>6.0000000000000001E-3</v>
      </c>
      <c r="J546" s="25"/>
      <c r="K546" s="25"/>
      <c r="Q546" s="15"/>
      <c r="R546" s="16"/>
      <c r="AG546" s="15"/>
      <c r="AH546" s="16"/>
    </row>
    <row r="547" spans="2:34" ht="18" customHeight="1" x14ac:dyDescent="0.25">
      <c r="B547" s="94"/>
      <c r="C547" s="1172" t="s">
        <v>1301</v>
      </c>
      <c r="D547" s="1174">
        <v>8.9999999999999993E-3</v>
      </c>
      <c r="E547" s="1174">
        <v>5.0000000000000001E-3</v>
      </c>
      <c r="F547" s="1174">
        <v>5.0000000000000001E-3</v>
      </c>
      <c r="J547" s="25"/>
      <c r="K547" s="25"/>
      <c r="Q547" s="15"/>
      <c r="R547" s="16"/>
      <c r="AG547" s="15"/>
      <c r="AH547" s="16"/>
    </row>
    <row r="548" spans="2:34" ht="18" customHeight="1" x14ac:dyDescent="0.25">
      <c r="B548" s="94"/>
      <c r="C548" s="1172" t="s">
        <v>1302</v>
      </c>
      <c r="D548" s="1174">
        <v>5.0000000000000001E-3</v>
      </c>
      <c r="E548" s="1174">
        <v>5.0000000000000001E-3</v>
      </c>
      <c r="F548" s="1174">
        <v>5.0000000000000001E-3</v>
      </c>
      <c r="J548" s="25"/>
      <c r="K548" s="25"/>
      <c r="Q548" s="15"/>
      <c r="R548" s="16"/>
      <c r="AG548" s="15"/>
      <c r="AH548" s="16"/>
    </row>
    <row r="549" spans="2:34" ht="18" customHeight="1" x14ac:dyDescent="0.25">
      <c r="B549" s="94"/>
      <c r="C549" s="1172" t="s">
        <v>1303</v>
      </c>
      <c r="D549" s="1174">
        <v>5.0000000000000001E-3</v>
      </c>
      <c r="E549" s="1174">
        <v>5.0000000000000001E-3</v>
      </c>
      <c r="F549" s="1174">
        <v>5.0000000000000001E-3</v>
      </c>
      <c r="J549" s="25"/>
      <c r="K549" s="25"/>
      <c r="Q549" s="15"/>
      <c r="R549" s="16"/>
      <c r="AG549" s="15"/>
      <c r="AH549" s="16"/>
    </row>
    <row r="550" spans="2:34" ht="18" customHeight="1" x14ac:dyDescent="0.25">
      <c r="B550" s="94"/>
      <c r="C550" s="1172" t="s">
        <v>1304</v>
      </c>
      <c r="D550" s="1174">
        <v>1.6E-2</v>
      </c>
      <c r="E550" s="1174">
        <v>6.0000000000000001E-3</v>
      </c>
      <c r="F550" s="1174">
        <v>6.0000000000000001E-3</v>
      </c>
      <c r="J550" s="25"/>
      <c r="K550" s="25"/>
      <c r="Q550" s="15"/>
      <c r="R550" s="16"/>
      <c r="AG550" s="15"/>
      <c r="AH550" s="16"/>
    </row>
    <row r="551" spans="2:34" ht="18" customHeight="1" x14ac:dyDescent="0.25">
      <c r="B551" s="94"/>
      <c r="C551" s="1172" t="s">
        <v>1305</v>
      </c>
      <c r="D551" s="1174">
        <v>5.0000000000000001E-3</v>
      </c>
      <c r="E551" s="1174">
        <v>5.0000000000000001E-3</v>
      </c>
      <c r="F551" s="1174">
        <v>5.0000000000000001E-3</v>
      </c>
      <c r="J551" s="25"/>
      <c r="K551" s="25"/>
      <c r="Q551" s="15"/>
      <c r="R551" s="16"/>
      <c r="AG551" s="15"/>
      <c r="AH551" s="16"/>
    </row>
    <row r="552" spans="2:34" ht="18" customHeight="1" x14ac:dyDescent="0.25">
      <c r="B552" s="94"/>
      <c r="C552" s="1172" t="s">
        <v>1306</v>
      </c>
      <c r="D552" s="1174">
        <v>5.0000000000000001E-3</v>
      </c>
      <c r="E552" s="1174">
        <v>5.0000000000000001E-3</v>
      </c>
      <c r="F552" s="1174">
        <v>5.0000000000000001E-3</v>
      </c>
      <c r="J552" s="25"/>
      <c r="K552" s="25"/>
      <c r="Q552" s="15"/>
      <c r="R552" s="16"/>
      <c r="AG552" s="15"/>
      <c r="AH552" s="16"/>
    </row>
    <row r="553" spans="2:34" ht="18" customHeight="1" x14ac:dyDescent="0.25">
      <c r="B553" s="94"/>
      <c r="C553" s="1172" t="s">
        <v>1307</v>
      </c>
      <c r="D553" s="1174">
        <v>5.0000000000000001E-3</v>
      </c>
      <c r="E553" s="1174">
        <v>5.0000000000000001E-3</v>
      </c>
      <c r="F553" s="1174">
        <v>5.0000000000000001E-3</v>
      </c>
      <c r="J553" s="25"/>
      <c r="K553" s="25"/>
      <c r="Q553" s="15"/>
      <c r="R553" s="16"/>
      <c r="AG553" s="15"/>
      <c r="AH553" s="16"/>
    </row>
    <row r="554" spans="2:34" ht="18" customHeight="1" x14ac:dyDescent="0.25">
      <c r="B554" s="94"/>
      <c r="C554" s="1172" t="s">
        <v>1308</v>
      </c>
      <c r="D554" s="1174">
        <v>1.6E-2</v>
      </c>
      <c r="E554" s="1174">
        <v>6.0000000000000001E-3</v>
      </c>
      <c r="F554" s="1174">
        <v>6.0000000000000001E-3</v>
      </c>
      <c r="J554" s="25"/>
      <c r="K554" s="25"/>
      <c r="Q554" s="15"/>
      <c r="R554" s="16"/>
      <c r="AG554" s="15"/>
      <c r="AH554" s="16"/>
    </row>
    <row r="555" spans="2:34" ht="18" customHeight="1" x14ac:dyDescent="0.25">
      <c r="B555" s="94"/>
      <c r="C555" s="1172" t="s">
        <v>1309</v>
      </c>
      <c r="D555" s="1174">
        <v>5.0000000000000001E-3</v>
      </c>
      <c r="E555" s="1174">
        <v>5.0000000000000001E-3</v>
      </c>
      <c r="F555" s="1174">
        <v>5.0000000000000001E-3</v>
      </c>
      <c r="J555" s="25"/>
      <c r="K555" s="25"/>
      <c r="Q555" s="15"/>
      <c r="R555" s="16"/>
      <c r="AG555" s="15"/>
      <c r="AH555" s="16"/>
    </row>
    <row r="556" spans="2:34" ht="18" customHeight="1" x14ac:dyDescent="0.25">
      <c r="B556" s="94"/>
      <c r="C556" s="1172" t="s">
        <v>1310</v>
      </c>
      <c r="D556" s="1174">
        <v>1.6E-2</v>
      </c>
      <c r="E556" s="1174">
        <v>6.0000000000000001E-3</v>
      </c>
      <c r="F556" s="1174">
        <v>6.0000000000000001E-3</v>
      </c>
      <c r="J556" s="25"/>
      <c r="K556" s="25"/>
      <c r="Q556" s="15"/>
      <c r="R556" s="16"/>
      <c r="AG556" s="15"/>
      <c r="AH556" s="16"/>
    </row>
    <row r="557" spans="2:34" ht="18" customHeight="1" x14ac:dyDescent="0.25">
      <c r="B557" s="94"/>
      <c r="C557" s="1172" t="s">
        <v>1311</v>
      </c>
      <c r="D557" s="1174">
        <v>0.01</v>
      </c>
      <c r="E557" s="1174">
        <v>5.0000000000000001E-3</v>
      </c>
      <c r="F557" s="1174">
        <v>5.0000000000000001E-3</v>
      </c>
      <c r="J557" s="25"/>
      <c r="K557" s="25"/>
      <c r="Q557" s="15"/>
      <c r="R557" s="16"/>
      <c r="AG557" s="15"/>
      <c r="AH557" s="16"/>
    </row>
    <row r="558" spans="2:34" ht="18" customHeight="1" x14ac:dyDescent="0.25">
      <c r="B558" s="94"/>
      <c r="C558" s="1172" t="s">
        <v>1312</v>
      </c>
      <c r="D558" s="1174">
        <v>6.0000000000000001E-3</v>
      </c>
      <c r="E558" s="1174">
        <v>5.0000000000000001E-3</v>
      </c>
      <c r="F558" s="1174">
        <v>5.0000000000000001E-3</v>
      </c>
      <c r="J558" s="25"/>
      <c r="K558" s="25"/>
      <c r="Q558" s="15"/>
      <c r="R558" s="16"/>
      <c r="AG558" s="15"/>
      <c r="AH558" s="16"/>
    </row>
    <row r="559" spans="2:34" ht="18" customHeight="1" x14ac:dyDescent="0.25">
      <c r="B559" s="94"/>
      <c r="C559" s="1172" t="s">
        <v>1313</v>
      </c>
      <c r="D559" s="1174">
        <v>5.0000000000000001E-3</v>
      </c>
      <c r="E559" s="1174">
        <v>5.0000000000000001E-3</v>
      </c>
      <c r="F559" s="1174">
        <v>5.0000000000000001E-3</v>
      </c>
      <c r="J559" s="25"/>
      <c r="K559" s="25"/>
      <c r="Q559" s="15"/>
      <c r="R559" s="16"/>
      <c r="AG559" s="15"/>
      <c r="AH559" s="16"/>
    </row>
    <row r="560" spans="2:34" ht="18" customHeight="1" x14ac:dyDescent="0.25">
      <c r="B560" s="94"/>
      <c r="C560" s="1172" t="s">
        <v>1314</v>
      </c>
      <c r="D560" s="1174">
        <v>5.0000000000000001E-3</v>
      </c>
      <c r="E560" s="1174">
        <v>5.0000000000000001E-3</v>
      </c>
      <c r="F560" s="1174">
        <v>5.0000000000000001E-3</v>
      </c>
      <c r="J560" s="25"/>
      <c r="K560" s="25"/>
      <c r="Q560" s="15"/>
      <c r="R560" s="16"/>
      <c r="AG560" s="15"/>
      <c r="AH560" s="16"/>
    </row>
    <row r="561" spans="2:34" ht="18" customHeight="1" x14ac:dyDescent="0.25">
      <c r="B561" s="94"/>
      <c r="C561" s="1172" t="s">
        <v>1315</v>
      </c>
      <c r="D561" s="1174">
        <v>0.01</v>
      </c>
      <c r="E561" s="1174">
        <v>5.0000000000000001E-3</v>
      </c>
      <c r="F561" s="1174">
        <v>5.0000000000000001E-3</v>
      </c>
      <c r="J561" s="25"/>
      <c r="K561" s="25"/>
      <c r="Q561" s="15"/>
      <c r="R561" s="16"/>
      <c r="AG561" s="15"/>
      <c r="AH561" s="16"/>
    </row>
    <row r="562" spans="2:34" ht="18" customHeight="1" x14ac:dyDescent="0.25">
      <c r="B562" s="94"/>
      <c r="C562" s="1172" t="s">
        <v>1316</v>
      </c>
      <c r="D562" s="1174">
        <v>5.0000000000000001E-3</v>
      </c>
      <c r="E562" s="1174">
        <v>5.0000000000000001E-3</v>
      </c>
      <c r="F562" s="1174">
        <v>5.0000000000000001E-3</v>
      </c>
      <c r="J562" s="25"/>
      <c r="K562" s="25"/>
      <c r="Q562" s="15"/>
      <c r="R562" s="16"/>
      <c r="AG562" s="15"/>
      <c r="AH562" s="16"/>
    </row>
    <row r="563" spans="2:34" ht="18" customHeight="1" x14ac:dyDescent="0.25">
      <c r="B563" s="94"/>
      <c r="C563" s="1172" t="s">
        <v>1317</v>
      </c>
      <c r="D563" s="1174">
        <v>1.0999999999999999E-2</v>
      </c>
      <c r="E563" s="1174">
        <v>6.0000000000000001E-3</v>
      </c>
      <c r="F563" s="1174">
        <v>6.0000000000000001E-3</v>
      </c>
      <c r="J563" s="25"/>
      <c r="K563" s="25"/>
      <c r="Q563" s="15"/>
      <c r="R563" s="16"/>
      <c r="AG563" s="15"/>
      <c r="AH563" s="16"/>
    </row>
    <row r="564" spans="2:34" ht="18" customHeight="1" x14ac:dyDescent="0.25">
      <c r="B564" s="94"/>
      <c r="C564" s="1172" t="s">
        <v>1318</v>
      </c>
      <c r="D564" s="1174">
        <v>0.01</v>
      </c>
      <c r="E564" s="1174">
        <v>5.0000000000000001E-3</v>
      </c>
      <c r="F564" s="1174">
        <v>5.0000000000000001E-3</v>
      </c>
      <c r="J564" s="25"/>
      <c r="K564" s="25"/>
      <c r="Q564" s="15"/>
      <c r="R564" s="16"/>
      <c r="AG564" s="15"/>
      <c r="AH564" s="16"/>
    </row>
    <row r="565" spans="2:34" ht="18" customHeight="1" x14ac:dyDescent="0.25">
      <c r="B565" s="94"/>
      <c r="C565" s="1172" t="s">
        <v>1319</v>
      </c>
      <c r="D565" s="1174">
        <v>1.6E-2</v>
      </c>
      <c r="E565" s="1174">
        <v>6.0000000000000001E-3</v>
      </c>
      <c r="F565" s="1174">
        <v>6.0000000000000001E-3</v>
      </c>
      <c r="J565" s="25"/>
      <c r="K565" s="25"/>
      <c r="Q565" s="15"/>
      <c r="R565" s="16"/>
      <c r="AG565" s="15"/>
      <c r="AH565" s="16"/>
    </row>
    <row r="566" spans="2:34" ht="18" customHeight="1" x14ac:dyDescent="0.25">
      <c r="B566" s="94"/>
      <c r="C566" s="1172" t="s">
        <v>1320</v>
      </c>
      <c r="D566" s="1174">
        <v>5.0000000000000001E-3</v>
      </c>
      <c r="E566" s="1174">
        <v>5.0000000000000001E-3</v>
      </c>
      <c r="F566" s="1174">
        <v>5.0000000000000001E-3</v>
      </c>
      <c r="J566" s="25"/>
      <c r="K566" s="25"/>
      <c r="Q566" s="15"/>
      <c r="R566" s="16"/>
      <c r="AG566" s="15"/>
      <c r="AH566" s="16"/>
    </row>
    <row r="567" spans="2:34" ht="18" customHeight="1" x14ac:dyDescent="0.25">
      <c r="B567" s="94"/>
      <c r="C567" s="1172" t="s">
        <v>1321</v>
      </c>
      <c r="D567" s="1174">
        <v>5.0000000000000001E-3</v>
      </c>
      <c r="E567" s="1174">
        <v>5.0000000000000001E-3</v>
      </c>
      <c r="F567" s="1174">
        <v>5.0000000000000001E-3</v>
      </c>
      <c r="J567" s="25"/>
      <c r="K567" s="25"/>
      <c r="Q567" s="15"/>
      <c r="R567" s="16"/>
      <c r="AG567" s="15"/>
      <c r="AH567" s="16"/>
    </row>
    <row r="568" spans="2:34" ht="18" customHeight="1" x14ac:dyDescent="0.25">
      <c r="B568" s="94"/>
      <c r="C568" s="1172" t="s">
        <v>1322</v>
      </c>
      <c r="D568" s="1174">
        <v>5.0000000000000001E-3</v>
      </c>
      <c r="E568" s="1174">
        <v>5.0000000000000001E-3</v>
      </c>
      <c r="F568" s="1174">
        <v>5.0000000000000001E-3</v>
      </c>
      <c r="J568" s="25"/>
      <c r="K568" s="25"/>
      <c r="Q568" s="15"/>
      <c r="R568" s="16"/>
      <c r="AG568" s="15"/>
      <c r="AH568" s="16"/>
    </row>
    <row r="569" spans="2:34" ht="18" customHeight="1" x14ac:dyDescent="0.25">
      <c r="B569" s="94"/>
      <c r="C569" s="1172" t="s">
        <v>1323</v>
      </c>
      <c r="D569" s="1174">
        <v>1.2E-2</v>
      </c>
      <c r="E569" s="1174">
        <v>6.0000000000000001E-3</v>
      </c>
      <c r="F569" s="1174">
        <v>6.0000000000000001E-3</v>
      </c>
      <c r="J569" s="25"/>
      <c r="K569" s="25"/>
      <c r="Q569" s="15"/>
      <c r="R569" s="16"/>
      <c r="AG569" s="15"/>
      <c r="AH569" s="16"/>
    </row>
    <row r="570" spans="2:34" ht="18" customHeight="1" x14ac:dyDescent="0.25">
      <c r="B570" s="94"/>
      <c r="C570" s="1172" t="s">
        <v>1324</v>
      </c>
      <c r="D570" s="1174">
        <v>1.6E-2</v>
      </c>
      <c r="E570" s="1174">
        <v>6.0000000000000001E-3</v>
      </c>
      <c r="F570" s="1174">
        <v>6.0000000000000001E-3</v>
      </c>
      <c r="J570" s="25"/>
      <c r="K570" s="25"/>
      <c r="Q570" s="15"/>
      <c r="R570" s="16"/>
      <c r="AG570" s="15"/>
      <c r="AH570" s="16"/>
    </row>
    <row r="571" spans="2:34" ht="18" customHeight="1" x14ac:dyDescent="0.25">
      <c r="B571" s="94"/>
      <c r="C571" s="1172" t="s">
        <v>1325</v>
      </c>
      <c r="D571" s="1174">
        <v>8.0000000000000002E-3</v>
      </c>
      <c r="E571" s="1174">
        <v>5.0000000000000001E-3</v>
      </c>
      <c r="F571" s="1174">
        <v>5.0000000000000001E-3</v>
      </c>
      <c r="J571" s="25"/>
      <c r="K571" s="25"/>
      <c r="Q571" s="15"/>
      <c r="R571" s="16"/>
      <c r="AG571" s="15"/>
      <c r="AH571" s="16"/>
    </row>
    <row r="572" spans="2:34" ht="18" customHeight="1" x14ac:dyDescent="0.25">
      <c r="B572" s="94"/>
      <c r="C572" s="1172" t="s">
        <v>1326</v>
      </c>
      <c r="D572" s="1174">
        <v>5.0000000000000001E-3</v>
      </c>
      <c r="E572" s="1174">
        <v>5.0000000000000001E-3</v>
      </c>
      <c r="F572" s="1174">
        <v>5.0000000000000001E-3</v>
      </c>
      <c r="J572" s="25"/>
      <c r="K572" s="25"/>
      <c r="Q572" s="15"/>
      <c r="R572" s="16"/>
      <c r="AG572" s="15"/>
      <c r="AH572" s="16"/>
    </row>
    <row r="573" spans="2:34" ht="18" customHeight="1" x14ac:dyDescent="0.25">
      <c r="B573" s="94"/>
      <c r="C573" s="1172" t="s">
        <v>1327</v>
      </c>
      <c r="D573" s="1174">
        <v>1.6E-2</v>
      </c>
      <c r="E573" s="1174">
        <v>6.0000000000000001E-3</v>
      </c>
      <c r="F573" s="1174">
        <v>6.0000000000000001E-3</v>
      </c>
      <c r="J573" s="25"/>
      <c r="K573" s="25"/>
      <c r="Q573" s="15"/>
      <c r="R573" s="16"/>
      <c r="AG573" s="15"/>
      <c r="AH573" s="16"/>
    </row>
    <row r="574" spans="2:34" ht="18" customHeight="1" x14ac:dyDescent="0.25">
      <c r="B574" s="94"/>
      <c r="C574" s="1172" t="s">
        <v>1328</v>
      </c>
      <c r="D574" s="1174">
        <v>8.0000000000000002E-3</v>
      </c>
      <c r="E574" s="1174">
        <v>5.0000000000000001E-3</v>
      </c>
      <c r="F574" s="1174">
        <v>5.0000000000000001E-3</v>
      </c>
      <c r="J574" s="25"/>
      <c r="K574" s="25"/>
      <c r="Q574" s="15"/>
      <c r="R574" s="16"/>
      <c r="AG574" s="15"/>
      <c r="AH574" s="16"/>
    </row>
    <row r="575" spans="2:34" ht="18" customHeight="1" x14ac:dyDescent="0.25">
      <c r="B575" s="94"/>
      <c r="C575" s="1172" t="s">
        <v>1329</v>
      </c>
      <c r="D575" s="1174">
        <v>6.0000000000000001E-3</v>
      </c>
      <c r="E575" s="1174">
        <v>5.0000000000000001E-3</v>
      </c>
      <c r="F575" s="1174">
        <v>5.0000000000000001E-3</v>
      </c>
      <c r="J575" s="25"/>
      <c r="K575" s="25"/>
      <c r="Q575" s="15"/>
      <c r="R575" s="16"/>
      <c r="AG575" s="15"/>
      <c r="AH575" s="16"/>
    </row>
    <row r="576" spans="2:34" ht="18" customHeight="1" x14ac:dyDescent="0.25">
      <c r="B576" s="94"/>
      <c r="C576" s="1172" t="s">
        <v>1330</v>
      </c>
      <c r="D576" s="1174">
        <v>5.0000000000000001E-3</v>
      </c>
      <c r="E576" s="1174">
        <v>5.0000000000000001E-3</v>
      </c>
      <c r="F576" s="1174">
        <v>5.0000000000000001E-3</v>
      </c>
      <c r="J576" s="25"/>
      <c r="K576" s="25"/>
      <c r="Q576" s="15"/>
      <c r="R576" s="16"/>
      <c r="AG576" s="15"/>
      <c r="AH576" s="16"/>
    </row>
    <row r="577" spans="2:34" ht="18" customHeight="1" x14ac:dyDescent="0.25">
      <c r="B577" s="94"/>
      <c r="C577" s="1172" t="s">
        <v>1331</v>
      </c>
      <c r="D577" s="1174">
        <v>5.0000000000000001E-3</v>
      </c>
      <c r="E577" s="1174">
        <v>5.0000000000000001E-3</v>
      </c>
      <c r="F577" s="1174">
        <v>5.0000000000000001E-3</v>
      </c>
      <c r="J577" s="25"/>
      <c r="K577" s="25"/>
      <c r="Q577" s="15"/>
      <c r="R577" s="16"/>
      <c r="AG577" s="15"/>
      <c r="AH577" s="16"/>
    </row>
    <row r="578" spans="2:34" ht="18" customHeight="1" x14ac:dyDescent="0.25">
      <c r="B578" s="94"/>
      <c r="C578" s="1172" t="s">
        <v>1332</v>
      </c>
      <c r="D578" s="1174">
        <v>5.0000000000000001E-3</v>
      </c>
      <c r="E578" s="1174">
        <v>5.0000000000000001E-3</v>
      </c>
      <c r="F578" s="1174">
        <v>5.0000000000000001E-3</v>
      </c>
      <c r="J578" s="25"/>
      <c r="K578" s="25"/>
      <c r="Q578" s="15"/>
      <c r="R578" s="16"/>
      <c r="AG578" s="15"/>
      <c r="AH578" s="16"/>
    </row>
    <row r="579" spans="2:34" ht="18" customHeight="1" x14ac:dyDescent="0.25">
      <c r="B579" s="94"/>
      <c r="C579" s="1172" t="s">
        <v>1333</v>
      </c>
      <c r="D579" s="1174">
        <v>6.0000000000000001E-3</v>
      </c>
      <c r="E579" s="1174">
        <v>5.0000000000000001E-3</v>
      </c>
      <c r="F579" s="1174">
        <v>5.0000000000000001E-3</v>
      </c>
      <c r="J579" s="25"/>
      <c r="K579" s="25"/>
      <c r="Q579" s="15"/>
      <c r="R579" s="16"/>
      <c r="AG579" s="15"/>
      <c r="AH579" s="16"/>
    </row>
    <row r="580" spans="2:34" ht="18" customHeight="1" x14ac:dyDescent="0.25">
      <c r="B580" s="94"/>
      <c r="C580" s="1172" t="s">
        <v>1334</v>
      </c>
      <c r="D580" s="1174">
        <v>5.0000000000000001E-3</v>
      </c>
      <c r="E580" s="1174">
        <v>5.0000000000000001E-3</v>
      </c>
      <c r="F580" s="1174">
        <v>5.0000000000000001E-3</v>
      </c>
      <c r="J580" s="25"/>
      <c r="K580" s="25"/>
      <c r="Q580" s="15"/>
      <c r="R580" s="16"/>
      <c r="AG580" s="15"/>
      <c r="AH580" s="16"/>
    </row>
    <row r="581" spans="2:34" ht="18" customHeight="1" x14ac:dyDescent="0.25">
      <c r="B581" s="94"/>
      <c r="C581" s="1172" t="s">
        <v>1335</v>
      </c>
      <c r="D581" s="1174">
        <v>6.0000000000000001E-3</v>
      </c>
      <c r="E581" s="1174">
        <v>5.0000000000000001E-3</v>
      </c>
      <c r="F581" s="1174">
        <v>5.0000000000000001E-3</v>
      </c>
      <c r="J581" s="25"/>
      <c r="K581" s="25"/>
      <c r="Q581" s="15"/>
      <c r="R581" s="16"/>
      <c r="AG581" s="15"/>
      <c r="AH581" s="16"/>
    </row>
    <row r="582" spans="2:34" ht="18" customHeight="1" x14ac:dyDescent="0.25">
      <c r="B582" s="94"/>
      <c r="C582" s="1172" t="s">
        <v>1336</v>
      </c>
      <c r="D582" s="1174">
        <v>5.0000000000000001E-3</v>
      </c>
      <c r="E582" s="1174">
        <v>5.0000000000000001E-3</v>
      </c>
      <c r="F582" s="1174">
        <v>5.0000000000000001E-3</v>
      </c>
      <c r="J582" s="25"/>
      <c r="K582" s="25"/>
      <c r="Q582" s="15"/>
      <c r="R582" s="16"/>
      <c r="AG582" s="15"/>
      <c r="AH582" s="16"/>
    </row>
    <row r="583" spans="2:34" ht="18" customHeight="1" x14ac:dyDescent="0.25">
      <c r="B583" s="94"/>
      <c r="C583" s="1176" t="s">
        <v>2079</v>
      </c>
      <c r="D583" s="1174">
        <v>5.0000000000000001E-3</v>
      </c>
      <c r="E583" s="1174">
        <v>5.0000000000000001E-3</v>
      </c>
      <c r="F583" s="1174">
        <v>5.0000000000000001E-3</v>
      </c>
      <c r="J583" s="25"/>
      <c r="K583" s="25"/>
      <c r="Q583" s="15"/>
      <c r="R583" s="16"/>
      <c r="AG583" s="15"/>
      <c r="AH583" s="16"/>
    </row>
    <row r="584" spans="2:34" ht="18" customHeight="1" x14ac:dyDescent="0.25">
      <c r="B584" s="94"/>
      <c r="C584" s="1172" t="s">
        <v>1337</v>
      </c>
      <c r="D584" s="1174">
        <v>5.0000000000000001E-3</v>
      </c>
      <c r="E584" s="1174">
        <v>5.0000000000000001E-3</v>
      </c>
      <c r="F584" s="1174">
        <v>5.0000000000000001E-3</v>
      </c>
      <c r="J584" s="25"/>
      <c r="K584" s="25"/>
      <c r="Q584" s="15"/>
      <c r="R584" s="16"/>
      <c r="AG584" s="15"/>
      <c r="AH584" s="16"/>
    </row>
    <row r="585" spans="2:34" ht="18" customHeight="1" x14ac:dyDescent="0.25">
      <c r="B585" s="94"/>
      <c r="C585" s="1172" t="s">
        <v>1338</v>
      </c>
      <c r="D585" s="1174">
        <v>6.0000000000000001E-3</v>
      </c>
      <c r="E585" s="1174">
        <v>5.0000000000000001E-3</v>
      </c>
      <c r="F585" s="1174">
        <v>5.0000000000000001E-3</v>
      </c>
      <c r="J585" s="25"/>
      <c r="K585" s="25"/>
      <c r="Q585" s="15"/>
      <c r="R585" s="16"/>
      <c r="AG585" s="15"/>
      <c r="AH585" s="16"/>
    </row>
    <row r="586" spans="2:34" ht="18" customHeight="1" x14ac:dyDescent="0.25">
      <c r="B586" s="94"/>
      <c r="C586" s="1172" t="s">
        <v>1339</v>
      </c>
      <c r="D586" s="1174">
        <v>6.0000000000000001E-3</v>
      </c>
      <c r="E586" s="1174">
        <v>5.0000000000000001E-3</v>
      </c>
      <c r="F586" s="1174">
        <v>5.0000000000000001E-3</v>
      </c>
      <c r="J586" s="25"/>
      <c r="K586" s="25"/>
      <c r="Q586" s="15"/>
      <c r="R586" s="16"/>
      <c r="AG586" s="15"/>
      <c r="AH586" s="16"/>
    </row>
    <row r="587" spans="2:34" ht="18" customHeight="1" x14ac:dyDescent="0.25">
      <c r="B587" s="94"/>
      <c r="C587" s="1351" t="s">
        <v>1340</v>
      </c>
      <c r="D587" s="1175">
        <v>5.0000000000000001E-3</v>
      </c>
      <c r="E587" s="1175">
        <v>5.0000000000000001E-3</v>
      </c>
      <c r="F587" s="1175">
        <v>5.0000000000000001E-3</v>
      </c>
      <c r="J587" s="25"/>
      <c r="K587" s="25"/>
      <c r="Q587" s="15"/>
      <c r="R587" s="16"/>
      <c r="AG587" s="15"/>
      <c r="AH587" s="16"/>
    </row>
    <row r="588" spans="2:34" ht="18" customHeight="1" x14ac:dyDescent="0.25">
      <c r="B588" s="94"/>
      <c r="C588" s="15" t="s">
        <v>2084</v>
      </c>
      <c r="D588" s="3"/>
      <c r="E588" s="3"/>
      <c r="J588" s="25"/>
      <c r="K588" s="25"/>
      <c r="Q588" s="15"/>
      <c r="R588" s="16"/>
      <c r="AG588" s="15"/>
      <c r="AH588" s="16"/>
    </row>
    <row r="589" spans="2:34" ht="18" customHeight="1" x14ac:dyDescent="0.25">
      <c r="B589" s="94"/>
      <c r="C589" s="15" t="s">
        <v>2425</v>
      </c>
      <c r="D589" s="3"/>
      <c r="E589" s="3"/>
      <c r="J589" s="25"/>
      <c r="K589" s="25"/>
      <c r="Q589" s="15"/>
      <c r="R589" s="16"/>
      <c r="AG589" s="15"/>
      <c r="AH589" s="16"/>
    </row>
    <row r="590" spans="2:34" ht="18" customHeight="1" x14ac:dyDescent="0.25">
      <c r="B590" s="94"/>
      <c r="C590" s="3"/>
      <c r="D590" s="3"/>
      <c r="E590" s="3"/>
      <c r="J590" s="25"/>
      <c r="K590" s="25"/>
      <c r="Q590" s="15"/>
      <c r="R590" s="16"/>
      <c r="AG590" s="15"/>
      <c r="AH590" s="16"/>
    </row>
    <row r="591" spans="2:34" ht="18" customHeight="1" x14ac:dyDescent="0.25">
      <c r="B591" s="94"/>
      <c r="C591" s="3"/>
      <c r="D591" s="3"/>
      <c r="E591" s="3"/>
      <c r="J591" s="25"/>
      <c r="K591" s="25"/>
      <c r="Q591" s="15"/>
      <c r="R591" s="16"/>
      <c r="AG591" s="15"/>
      <c r="AH591" s="16"/>
    </row>
    <row r="592" spans="2:34" ht="18" customHeight="1" x14ac:dyDescent="0.25">
      <c r="C592" s="3"/>
      <c r="D592" s="3"/>
      <c r="E592" s="3"/>
      <c r="J592" s="25"/>
      <c r="K592" s="25"/>
      <c r="Q592" s="15"/>
      <c r="R592" s="16"/>
      <c r="AG592" s="15"/>
      <c r="AH592" s="16"/>
    </row>
    <row r="593" spans="1:37" x14ac:dyDescent="0.25">
      <c r="C593" s="453" t="s">
        <v>1360</v>
      </c>
      <c r="D593" s="453" t="s">
        <v>669</v>
      </c>
      <c r="E593" s="453" t="s">
        <v>850</v>
      </c>
      <c r="F593" s="453" t="s">
        <v>740</v>
      </c>
      <c r="H593" s="453" t="s">
        <v>156</v>
      </c>
      <c r="I593" s="453" t="s">
        <v>157</v>
      </c>
      <c r="J593" s="453" t="s">
        <v>1599</v>
      </c>
      <c r="L593" s="93"/>
      <c r="AG593" s="15"/>
    </row>
    <row r="594" spans="1:37" ht="23.25" customHeight="1" x14ac:dyDescent="0.25">
      <c r="C594" s="211" t="s">
        <v>2085</v>
      </c>
      <c r="D594" s="208" t="s">
        <v>666</v>
      </c>
      <c r="E594" s="1183">
        <v>4.0000000000000001E-3</v>
      </c>
      <c r="F594" s="1206" t="s">
        <v>1361</v>
      </c>
      <c r="H594" s="208" t="s">
        <v>683</v>
      </c>
      <c r="I594" s="462" t="s">
        <v>668</v>
      </c>
      <c r="J594" s="211">
        <v>1</v>
      </c>
      <c r="L594" s="93"/>
      <c r="AG594" s="15"/>
    </row>
    <row r="595" spans="1:37" ht="37.5" customHeight="1" x14ac:dyDescent="0.25">
      <c r="C595" s="25" t="s">
        <v>1245</v>
      </c>
      <c r="H595" s="208" t="s">
        <v>817</v>
      </c>
      <c r="I595" s="462" t="s">
        <v>665</v>
      </c>
      <c r="J595" s="211">
        <v>27.9</v>
      </c>
      <c r="L595" s="93"/>
      <c r="AG595" s="15"/>
    </row>
    <row r="596" spans="1:37" ht="23.25" customHeight="1" x14ac:dyDescent="0.3">
      <c r="C596" s="1199" t="s">
        <v>2105</v>
      </c>
      <c r="D596" s="25"/>
      <c r="E596" s="25"/>
      <c r="F596" s="25"/>
      <c r="H596" s="208" t="s">
        <v>1278</v>
      </c>
      <c r="I596" s="462" t="s">
        <v>666</v>
      </c>
      <c r="J596" s="211">
        <v>273</v>
      </c>
      <c r="L596" s="93"/>
      <c r="AG596" s="15"/>
    </row>
    <row r="597" spans="1:37" x14ac:dyDescent="0.25">
      <c r="C597" s="1205" t="s">
        <v>2106</v>
      </c>
      <c r="D597" s="25"/>
      <c r="E597" s="672"/>
      <c r="F597" s="25"/>
      <c r="L597" s="93"/>
      <c r="AG597" s="15"/>
    </row>
    <row r="598" spans="1:37" x14ac:dyDescent="0.25">
      <c r="C598" s="1201" t="s">
        <v>1600</v>
      </c>
      <c r="D598" s="25"/>
      <c r="E598" s="672"/>
      <c r="F598" s="25"/>
      <c r="L598" s="93"/>
      <c r="AG598" s="15"/>
    </row>
    <row r="599" spans="1:37" x14ac:dyDescent="0.25">
      <c r="C599" s="1549" t="s">
        <v>2441</v>
      </c>
      <c r="D599" s="25"/>
      <c r="E599" s="25"/>
      <c r="F599" s="25"/>
      <c r="L599" s="93"/>
      <c r="AG599" s="15"/>
    </row>
    <row r="600" spans="1:37" x14ac:dyDescent="0.25">
      <c r="D600" s="25"/>
      <c r="E600" s="25"/>
      <c r="F600" s="25"/>
      <c r="L600" s="93"/>
      <c r="AG600" s="15"/>
    </row>
    <row r="601" spans="1:37" s="1201" customFormat="1" x14ac:dyDescent="0.25">
      <c r="A601" s="1200"/>
      <c r="C601" s="15"/>
      <c r="L601" s="1202"/>
      <c r="Q601" s="1203"/>
    </row>
    <row r="602" spans="1:37" x14ac:dyDescent="0.25">
      <c r="L602" s="93"/>
      <c r="AG602" s="15"/>
    </row>
    <row r="603" spans="1:37" x14ac:dyDescent="0.25">
      <c r="L603" s="93"/>
      <c r="AG603" s="15"/>
    </row>
    <row r="604" spans="1:37" x14ac:dyDescent="0.25">
      <c r="C604" s="505"/>
      <c r="D604" s="503"/>
      <c r="L604" s="93"/>
      <c r="AG604" s="15"/>
    </row>
    <row r="605" spans="1:37" x14ac:dyDescent="0.25">
      <c r="AG605" s="15"/>
      <c r="AK605" s="16"/>
    </row>
    <row r="606" spans="1:37" x14ac:dyDescent="0.25">
      <c r="C606" s="94" t="s">
        <v>1679</v>
      </c>
      <c r="AG606" s="15"/>
      <c r="AK606" s="16"/>
    </row>
    <row r="607" spans="1:37" x14ac:dyDescent="0.25">
      <c r="AG607" s="15"/>
      <c r="AK607" s="16"/>
    </row>
    <row r="608" spans="1:37" x14ac:dyDescent="0.25">
      <c r="C608" s="453" t="s">
        <v>1365</v>
      </c>
      <c r="D608" s="453" t="s">
        <v>1366</v>
      </c>
      <c r="E608" s="453" t="s">
        <v>1367</v>
      </c>
      <c r="F608" s="453" t="s">
        <v>1368</v>
      </c>
      <c r="G608" s="453" t="s">
        <v>1369</v>
      </c>
      <c r="H608" s="453" t="s">
        <v>1354</v>
      </c>
      <c r="I608" s="453" t="s">
        <v>1370</v>
      </c>
      <c r="J608" s="453" t="s">
        <v>1371</v>
      </c>
      <c r="Q608" s="15"/>
      <c r="AG608" s="15"/>
      <c r="AK608" s="16"/>
    </row>
    <row r="609" spans="3:37" ht="15" customHeight="1" x14ac:dyDescent="0.25">
      <c r="C609" s="19" t="s">
        <v>1372</v>
      </c>
      <c r="D609" s="1076">
        <f>8.96/(15.92+8.96)</f>
        <v>0.36012861736334406</v>
      </c>
      <c r="E609" s="1078">
        <v>1.2</v>
      </c>
      <c r="F609" s="604">
        <v>0.85</v>
      </c>
      <c r="G609" s="564">
        <v>45.67</v>
      </c>
      <c r="H609" s="564">
        <v>0.43</v>
      </c>
      <c r="I609" s="504">
        <v>0.9</v>
      </c>
      <c r="J609" s="445" t="s">
        <v>158</v>
      </c>
      <c r="Q609" s="15"/>
      <c r="AG609" s="15"/>
      <c r="AK609" s="16"/>
    </row>
    <row r="610" spans="3:37" ht="15" customHeight="1" x14ac:dyDescent="0.25">
      <c r="C610" s="19" t="s">
        <v>1373</v>
      </c>
      <c r="D610" s="1076">
        <f>7.79/(13.84+7.79)</f>
        <v>0.36014794267221456</v>
      </c>
      <c r="E610" s="1078">
        <v>1.3</v>
      </c>
      <c r="F610" s="604">
        <v>0.85</v>
      </c>
      <c r="G610" s="564">
        <v>48.53</v>
      </c>
      <c r="H610" s="564">
        <v>0.28000000000000003</v>
      </c>
      <c r="I610" s="504">
        <v>0.9</v>
      </c>
      <c r="J610" s="445" t="s">
        <v>158</v>
      </c>
      <c r="Q610" s="15"/>
      <c r="AG610" s="15"/>
      <c r="AK610" s="16"/>
    </row>
    <row r="611" spans="3:37" ht="15" customHeight="1" x14ac:dyDescent="0.25">
      <c r="C611" s="19" t="s">
        <v>1374</v>
      </c>
      <c r="D611" s="1076">
        <f>18.07/(27.31+18.07)</f>
        <v>0.39819303657999122</v>
      </c>
      <c r="E611" s="1078">
        <v>1</v>
      </c>
      <c r="F611" s="604">
        <v>0.78</v>
      </c>
      <c r="G611" s="564">
        <v>47.09</v>
      </c>
      <c r="H611" s="564">
        <v>0.81</v>
      </c>
      <c r="I611" s="504">
        <v>0.8</v>
      </c>
      <c r="J611" s="445" t="s">
        <v>158</v>
      </c>
      <c r="Q611" s="15"/>
      <c r="AG611" s="15"/>
      <c r="AK611" s="16"/>
    </row>
    <row r="612" spans="3:37" ht="15" customHeight="1" x14ac:dyDescent="0.25">
      <c r="C612" s="19" t="s">
        <v>1375</v>
      </c>
      <c r="D612" s="1076">
        <f>8.41/(21.03+8.41)</f>
        <v>0.28566576086956519</v>
      </c>
      <c r="E612" s="1078">
        <v>1.3</v>
      </c>
      <c r="F612" s="604">
        <v>0.92</v>
      </c>
      <c r="G612" s="564">
        <v>41.18</v>
      </c>
      <c r="H612" s="564">
        <v>0.7</v>
      </c>
      <c r="I612" s="504">
        <v>0.9</v>
      </c>
      <c r="J612" s="445" t="s">
        <v>158</v>
      </c>
      <c r="Q612" s="15"/>
      <c r="AG612" s="15"/>
      <c r="AK612" s="16"/>
    </row>
    <row r="613" spans="3:37" ht="15" customHeight="1" x14ac:dyDescent="0.25">
      <c r="C613" s="19" t="s">
        <v>1376</v>
      </c>
      <c r="D613" s="1076">
        <f>8.41/(21.03+8.41)</f>
        <v>0.28566576086956519</v>
      </c>
      <c r="E613" s="1078">
        <v>1.4</v>
      </c>
      <c r="F613" s="604">
        <v>0.85</v>
      </c>
      <c r="G613" s="564">
        <v>41.44</v>
      </c>
      <c r="H613" s="564">
        <v>0.67</v>
      </c>
      <c r="I613" s="504">
        <v>0.8</v>
      </c>
      <c r="J613" s="445" t="s">
        <v>158</v>
      </c>
      <c r="Q613" s="15"/>
      <c r="AG613" s="15"/>
      <c r="AK613" s="16"/>
    </row>
    <row r="614" spans="3:37" ht="15" customHeight="1" x14ac:dyDescent="0.25">
      <c r="C614" s="19" t="s">
        <v>1377</v>
      </c>
      <c r="D614" s="1076">
        <f>8.96/(15.92+8.96)</f>
        <v>0.36012861736334406</v>
      </c>
      <c r="E614" s="1078">
        <f t="shared" ref="E614:H614" si="12">E610</f>
        <v>1.3</v>
      </c>
      <c r="F614" s="604">
        <f t="shared" si="12"/>
        <v>0.85</v>
      </c>
      <c r="G614" s="564">
        <f t="shared" si="12"/>
        <v>48.53</v>
      </c>
      <c r="H614" s="564">
        <f t="shared" si="12"/>
        <v>0.28000000000000003</v>
      </c>
      <c r="I614" s="504">
        <v>0.9</v>
      </c>
      <c r="J614" s="445" t="s">
        <v>1378</v>
      </c>
      <c r="Q614" s="15"/>
      <c r="AG614" s="15"/>
      <c r="AK614" s="16"/>
    </row>
    <row r="615" spans="3:37" ht="15" customHeight="1" x14ac:dyDescent="0.25">
      <c r="C615" s="19" t="s">
        <v>1379</v>
      </c>
      <c r="D615" s="1076">
        <f>11.5/(17.3+11.5)</f>
        <v>0.39930555555555552</v>
      </c>
      <c r="E615" s="1078">
        <v>2.08</v>
      </c>
      <c r="F615" s="604">
        <v>0.87</v>
      </c>
      <c r="G615" s="564">
        <v>20</v>
      </c>
      <c r="H615" s="564">
        <v>0.8</v>
      </c>
      <c r="I615" s="504">
        <v>0.9</v>
      </c>
      <c r="J615" s="445" t="s">
        <v>158</v>
      </c>
      <c r="Q615" s="15"/>
      <c r="AG615" s="15"/>
      <c r="AK615" s="16"/>
    </row>
    <row r="616" spans="3:37" ht="15" customHeight="1" x14ac:dyDescent="0.25">
      <c r="C616" s="19" t="s">
        <v>1380</v>
      </c>
      <c r="D616" s="1076">
        <f>11.5/(17.3+11.5)</f>
        <v>0.39930555555555552</v>
      </c>
      <c r="E616" s="1078">
        <f t="shared" ref="E616:H616" si="13">E615</f>
        <v>2.08</v>
      </c>
      <c r="F616" s="604">
        <f t="shared" si="13"/>
        <v>0.87</v>
      </c>
      <c r="G616" s="564">
        <f t="shared" si="13"/>
        <v>20</v>
      </c>
      <c r="H616" s="564">
        <f t="shared" si="13"/>
        <v>0.8</v>
      </c>
      <c r="I616" s="504">
        <v>0.9</v>
      </c>
      <c r="J616" s="445" t="s">
        <v>1381</v>
      </c>
      <c r="Q616" s="15"/>
      <c r="AG616" s="15"/>
      <c r="AK616" s="16"/>
    </row>
    <row r="617" spans="3:37" ht="15" customHeight="1" x14ac:dyDescent="0.25">
      <c r="C617" s="19" t="s">
        <v>1382</v>
      </c>
      <c r="D617" s="1076">
        <f>5/(50+5)</f>
        <v>9.0909090909090912E-2</v>
      </c>
      <c r="E617" s="1078">
        <v>0.43</v>
      </c>
      <c r="F617" s="604">
        <v>0.45</v>
      </c>
      <c r="G617" s="564">
        <v>42.26</v>
      </c>
      <c r="H617" s="564">
        <v>1.1000000000000001</v>
      </c>
      <c r="I617" s="504">
        <v>0.9</v>
      </c>
      <c r="J617" s="445" t="s">
        <v>1383</v>
      </c>
      <c r="Q617" s="15"/>
      <c r="AG617" s="15"/>
      <c r="AK617" s="16"/>
    </row>
    <row r="618" spans="3:37" ht="15" customHeight="1" x14ac:dyDescent="0.25">
      <c r="C618" s="19" t="s">
        <v>1384</v>
      </c>
      <c r="D618" s="1076">
        <f>5.01/(15.66+5.01)</f>
        <v>0.24238026124818574</v>
      </c>
      <c r="E618" s="1078">
        <v>1</v>
      </c>
      <c r="F618" s="604">
        <v>0.85</v>
      </c>
      <c r="G618" s="564">
        <v>49.32</v>
      </c>
      <c r="H618" s="564">
        <v>2.9</v>
      </c>
      <c r="I618" s="504">
        <v>0.9</v>
      </c>
      <c r="J618" s="445" t="s">
        <v>1385</v>
      </c>
      <c r="Q618" s="15"/>
      <c r="AG618" s="15"/>
      <c r="AK618" s="16"/>
    </row>
    <row r="619" spans="3:37" ht="20.25" customHeight="1" x14ac:dyDescent="0.25">
      <c r="C619" s="19" t="s">
        <v>1386</v>
      </c>
      <c r="D619" s="1076">
        <f>10/(18+10)</f>
        <v>0.35714285714285715</v>
      </c>
      <c r="E619" s="1078">
        <v>1</v>
      </c>
      <c r="F619" s="604">
        <v>0.1</v>
      </c>
      <c r="G619" s="564">
        <v>41</v>
      </c>
      <c r="H619" s="564">
        <v>2.74</v>
      </c>
      <c r="I619" s="504">
        <v>0.9</v>
      </c>
      <c r="J619" s="445" t="s">
        <v>1387</v>
      </c>
      <c r="Q619" s="15"/>
      <c r="AG619" s="15"/>
      <c r="AK619" s="16"/>
    </row>
    <row r="620" spans="3:37" ht="15" customHeight="1" x14ac:dyDescent="0.25">
      <c r="C620" s="19" t="s">
        <v>1388</v>
      </c>
      <c r="D620" s="1076">
        <f>10/(0+10)</f>
        <v>1</v>
      </c>
      <c r="E620" s="1078">
        <v>0</v>
      </c>
      <c r="F620" s="604">
        <v>0.25</v>
      </c>
      <c r="G620" s="564">
        <v>44.22</v>
      </c>
      <c r="H620" s="564">
        <v>2.6</v>
      </c>
      <c r="I620" s="504">
        <v>0.9</v>
      </c>
      <c r="J620" s="445" t="s">
        <v>158</v>
      </c>
      <c r="Q620" s="15"/>
      <c r="AG620" s="15"/>
      <c r="AK620" s="16"/>
    </row>
    <row r="621" spans="3:37" ht="15" customHeight="1" x14ac:dyDescent="0.25">
      <c r="C621" s="19" t="s">
        <v>1389</v>
      </c>
      <c r="D621" s="1076">
        <f>10/(0+10)</f>
        <v>1</v>
      </c>
      <c r="E621" s="1078">
        <v>0</v>
      </c>
      <c r="F621" s="604">
        <v>0.25</v>
      </c>
      <c r="G621" s="564">
        <v>51.02</v>
      </c>
      <c r="H621" s="564">
        <v>3</v>
      </c>
      <c r="I621" s="504">
        <v>0.9</v>
      </c>
      <c r="J621" s="445" t="s">
        <v>1390</v>
      </c>
      <c r="Q621" s="15"/>
      <c r="AG621" s="15"/>
      <c r="AK621" s="16"/>
    </row>
    <row r="622" spans="3:37" ht="15" customHeight="1" x14ac:dyDescent="0.25">
      <c r="C622" s="19" t="s">
        <v>1391</v>
      </c>
      <c r="D622" s="1076">
        <f>10/(0+10)</f>
        <v>1</v>
      </c>
      <c r="E622" s="1078">
        <v>0</v>
      </c>
      <c r="F622" s="604">
        <v>0.25</v>
      </c>
      <c r="G622" s="564">
        <v>42.52</v>
      </c>
      <c r="H622" s="564">
        <v>0.15</v>
      </c>
      <c r="I622" s="504">
        <v>0.9</v>
      </c>
      <c r="J622" s="445" t="s">
        <v>158</v>
      </c>
      <c r="Q622" s="15"/>
      <c r="AG622" s="15"/>
      <c r="AK622" s="16"/>
    </row>
    <row r="623" spans="3:37" ht="15" customHeight="1" x14ac:dyDescent="0.25">
      <c r="C623" s="19" t="s">
        <v>1392</v>
      </c>
      <c r="D623" s="1076">
        <v>1</v>
      </c>
      <c r="E623" s="1078">
        <v>1.1299999999999999</v>
      </c>
      <c r="F623" s="604">
        <v>0.78149999999999997</v>
      </c>
      <c r="G623" s="564">
        <v>49.5</v>
      </c>
      <c r="H623" s="564">
        <v>0.39</v>
      </c>
      <c r="I623" s="504">
        <v>0.9</v>
      </c>
      <c r="J623" s="445" t="s">
        <v>158</v>
      </c>
      <c r="Q623" s="15"/>
      <c r="AG623" s="15"/>
      <c r="AK623" s="16"/>
    </row>
    <row r="624" spans="3:37" ht="15" customHeight="1" x14ac:dyDescent="0.25">
      <c r="C624" s="19" t="s">
        <v>1393</v>
      </c>
      <c r="D624" s="1076">
        <v>1</v>
      </c>
      <c r="E624" s="1078">
        <v>0.43</v>
      </c>
      <c r="F624" s="604">
        <v>0.73599999999999999</v>
      </c>
      <c r="G624" s="564">
        <v>45</v>
      </c>
      <c r="H624" s="564">
        <v>0.36</v>
      </c>
      <c r="I624" s="504">
        <v>0.9</v>
      </c>
      <c r="J624" s="445" t="s">
        <v>158</v>
      </c>
      <c r="Q624" s="15"/>
      <c r="AG624" s="15"/>
      <c r="AK624" s="16"/>
    </row>
    <row r="625" spans="2:37" ht="15" customHeight="1" x14ac:dyDescent="0.25">
      <c r="C625" s="19" t="s">
        <v>1394</v>
      </c>
      <c r="D625" s="1076">
        <v>1</v>
      </c>
      <c r="E625" s="1078">
        <v>3.17</v>
      </c>
      <c r="F625" s="604">
        <v>0.85</v>
      </c>
      <c r="G625" s="564">
        <v>57</v>
      </c>
      <c r="H625" s="564">
        <v>0.36</v>
      </c>
      <c r="I625" s="504">
        <v>0.9</v>
      </c>
      <c r="J625" s="445" t="s">
        <v>158</v>
      </c>
      <c r="Q625" s="15"/>
      <c r="AG625" s="15"/>
      <c r="AK625" s="16"/>
    </row>
    <row r="626" spans="2:37" ht="15" customHeight="1" x14ac:dyDescent="0.25">
      <c r="C626" s="19" t="s">
        <v>1395</v>
      </c>
      <c r="D626" s="1076">
        <v>1</v>
      </c>
      <c r="E626" s="1078">
        <v>7.0000000000000007E-2</v>
      </c>
      <c r="F626" s="604">
        <v>0.8</v>
      </c>
      <c r="G626" s="564">
        <v>55</v>
      </c>
      <c r="H626" s="564">
        <v>0.20300000000000001</v>
      </c>
      <c r="I626" s="504">
        <v>0.9</v>
      </c>
      <c r="J626" s="445" t="s">
        <v>158</v>
      </c>
      <c r="Q626" s="15"/>
      <c r="AG626" s="15"/>
      <c r="AK626" s="16"/>
    </row>
    <row r="627" spans="2:37" ht="24.75" customHeight="1" x14ac:dyDescent="0.25">
      <c r="C627" s="436" t="s">
        <v>1396</v>
      </c>
      <c r="D627" s="1076">
        <v>1</v>
      </c>
      <c r="E627" s="1078">
        <v>7.0000000000000007E-2</v>
      </c>
      <c r="F627" s="604">
        <v>0.8</v>
      </c>
      <c r="G627" s="564">
        <v>55</v>
      </c>
      <c r="H627" s="564">
        <v>0.20300000000000001</v>
      </c>
      <c r="I627" s="504">
        <v>0.9</v>
      </c>
      <c r="J627" s="445" t="s">
        <v>1397</v>
      </c>
      <c r="Q627" s="15"/>
      <c r="AG627" s="15"/>
      <c r="AK627" s="16"/>
    </row>
    <row r="628" spans="2:37" ht="15" customHeight="1" x14ac:dyDescent="0.25">
      <c r="C628" s="495" t="s">
        <v>1398</v>
      </c>
      <c r="D628" s="1076">
        <f>8.96/(15.92+8.96)</f>
        <v>0.36012861736334406</v>
      </c>
      <c r="E628" s="1078">
        <v>1.3</v>
      </c>
      <c r="F628" s="604">
        <v>0.85</v>
      </c>
      <c r="G628" s="564">
        <v>48.53</v>
      </c>
      <c r="H628" s="564">
        <v>0.28000000000000003</v>
      </c>
      <c r="I628" s="504">
        <v>0.9</v>
      </c>
      <c r="J628" s="445" t="s">
        <v>1378</v>
      </c>
      <c r="Q628" s="15"/>
      <c r="AG628" s="15"/>
      <c r="AK628" s="16"/>
    </row>
    <row r="629" spans="2:37" x14ac:dyDescent="0.25">
      <c r="C629" s="93" t="s">
        <v>2028</v>
      </c>
      <c r="AG629" s="15"/>
      <c r="AK629" s="16"/>
    </row>
    <row r="630" spans="2:37" x14ac:dyDescent="0.25">
      <c r="C630" s="93"/>
      <c r="AG630" s="15"/>
      <c r="AK630" s="16"/>
    </row>
    <row r="631" spans="2:37" x14ac:dyDescent="0.25">
      <c r="B631" s="15" t="s">
        <v>682</v>
      </c>
      <c r="C631" s="505"/>
      <c r="D631" s="503"/>
      <c r="AG631" s="15"/>
    </row>
    <row r="632" spans="2:37" x14ac:dyDescent="0.25">
      <c r="C632" s="505"/>
      <c r="D632" s="503"/>
      <c r="AG632" s="15"/>
    </row>
    <row r="633" spans="2:37" x14ac:dyDescent="0.25">
      <c r="B633" s="15" t="s">
        <v>1682</v>
      </c>
      <c r="C633" s="764" t="str">
        <f>B650</f>
        <v>Fertilizantes sintéticos nitrogenados</v>
      </c>
      <c r="D633" s="768">
        <f>IF(ISNUMBER(G653),G653,"")</f>
        <v>0</v>
      </c>
      <c r="E633" s="575" t="s">
        <v>1763</v>
      </c>
      <c r="AG633" s="15"/>
    </row>
    <row r="634" spans="2:37" x14ac:dyDescent="0.25">
      <c r="B634" s="15" t="s">
        <v>1683</v>
      </c>
      <c r="C634" s="764" t="str">
        <f>B664</f>
        <v>Estiércoles y purines aplicados al campo</v>
      </c>
      <c r="D634" s="768">
        <f>IF(ISNUMBER(G667),G667,"")</f>
        <v>0</v>
      </c>
      <c r="E634" s="575" t="s">
        <v>1763</v>
      </c>
      <c r="AG634" s="15"/>
    </row>
    <row r="635" spans="2:37" ht="30" x14ac:dyDescent="0.25">
      <c r="B635" s="31" t="s">
        <v>1684</v>
      </c>
      <c r="C635" s="764" t="str">
        <f>B678</f>
        <v>Otros fertilizantes orgánicos (lodos, compost, otros)</v>
      </c>
      <c r="D635" s="768">
        <f>IF(ISNUMBER(G681),G681,"")</f>
        <v>0</v>
      </c>
      <c r="E635" s="575" t="s">
        <v>1763</v>
      </c>
      <c r="AG635" s="15"/>
    </row>
    <row r="636" spans="2:37" x14ac:dyDescent="0.25">
      <c r="B636" s="31" t="s">
        <v>1685</v>
      </c>
      <c r="C636" s="764" t="str">
        <f>C696</f>
        <v>Residuos de cultivos</v>
      </c>
      <c r="D636" s="768">
        <f>IF(ISNUMBER(G696),G696,"")</f>
        <v>0</v>
      </c>
      <c r="E636" s="575" t="s">
        <v>1763</v>
      </c>
      <c r="AG636" s="15"/>
    </row>
    <row r="637" spans="2:37" x14ac:dyDescent="0.25">
      <c r="B637" s="31" t="s">
        <v>1694</v>
      </c>
      <c r="C637" s="764" t="str">
        <f>B975</f>
        <v>Emisiones indirectas N2O</v>
      </c>
      <c r="D637" s="768">
        <f>IF(ISNUMBER(G978),G978,"")</f>
        <v>0</v>
      </c>
      <c r="E637" s="575" t="s">
        <v>1763</v>
      </c>
      <c r="AG637" s="15"/>
    </row>
    <row r="638" spans="2:37" x14ac:dyDescent="0.25">
      <c r="B638" s="31" t="s">
        <v>1693</v>
      </c>
      <c r="C638" s="764" t="str">
        <f>B998</f>
        <v>Consumo de urea</v>
      </c>
      <c r="D638" s="768">
        <f>IF(ISNUMBER(G1001),G1001,"")</f>
        <v>0</v>
      </c>
      <c r="E638" s="575" t="s">
        <v>1763</v>
      </c>
      <c r="AG638" s="15"/>
    </row>
    <row r="639" spans="2:37" x14ac:dyDescent="0.25">
      <c r="B639" s="31" t="s">
        <v>1702</v>
      </c>
      <c r="C639" s="764" t="str">
        <f>B1024</f>
        <v>Cultivo de arroz</v>
      </c>
      <c r="D639" s="768">
        <f>IF(ISNUMBER(G1027),G1027,"")</f>
        <v>0</v>
      </c>
      <c r="E639" s="575" t="s">
        <v>1763</v>
      </c>
      <c r="AG639" s="15"/>
    </row>
    <row r="640" spans="2:37" x14ac:dyDescent="0.25">
      <c r="B640" s="31" t="s">
        <v>1729</v>
      </c>
      <c r="C640" s="764" t="str">
        <f>B1051</f>
        <v>Aplicación de enmiendas calizas</v>
      </c>
      <c r="D640" s="768">
        <f>IF(ISNUMBER(G1054),G1054,"")</f>
        <v>0</v>
      </c>
      <c r="E640" s="575" t="s">
        <v>1763</v>
      </c>
      <c r="AG640" s="15"/>
    </row>
    <row r="641" spans="1:53" ht="16.5" customHeight="1" x14ac:dyDescent="0.25">
      <c r="B641" s="31" t="s">
        <v>1712</v>
      </c>
      <c r="C641" s="765" t="str">
        <f>B1072</f>
        <v>Aplicación de otros fertilizantes con carbono</v>
      </c>
      <c r="D641" s="768">
        <f>IF(ISNUMBER(G1075),G1075,"")</f>
        <v>0</v>
      </c>
      <c r="E641" s="575" t="s">
        <v>1763</v>
      </c>
      <c r="AG641" s="15"/>
    </row>
    <row r="642" spans="1:53" ht="16.5" customHeight="1" x14ac:dyDescent="0.25">
      <c r="B642" s="31" t="s">
        <v>1730</v>
      </c>
      <c r="C642" s="765" t="str">
        <f>B1124</f>
        <v>Quema de residuos en campo abierto y quema de restos de poda</v>
      </c>
      <c r="D642" s="768">
        <f>IF(ISNUMBER(G1127),G1127,"")</f>
        <v>0</v>
      </c>
      <c r="E642" s="575" t="s">
        <v>1763</v>
      </c>
      <c r="AG642" s="15"/>
    </row>
    <row r="643" spans="1:53" ht="16.5" customHeight="1" x14ac:dyDescent="0.25">
      <c r="C643" s="766" t="s">
        <v>528</v>
      </c>
      <c r="D643" s="769">
        <f>SUM(D633:D642)</f>
        <v>0</v>
      </c>
      <c r="E643" s="767" t="s">
        <v>1763</v>
      </c>
      <c r="AG643" s="15"/>
    </row>
    <row r="644" spans="1:53" ht="16.5" customHeight="1" x14ac:dyDescent="0.25">
      <c r="AG644" s="15"/>
    </row>
    <row r="645" spans="1:53" ht="18" customHeight="1" x14ac:dyDescent="0.25">
      <c r="A645" s="868"/>
      <c r="B645" s="70"/>
      <c r="C645" s="67"/>
      <c r="D645" s="67"/>
      <c r="E645" s="67"/>
      <c r="F645" s="67"/>
      <c r="H645" s="67"/>
      <c r="J645" s="69"/>
      <c r="K645" s="69"/>
      <c r="L645" s="69"/>
      <c r="M645" s="69"/>
      <c r="N645" s="69"/>
      <c r="O645" s="69"/>
      <c r="P645" s="67"/>
      <c r="Q645" s="67"/>
      <c r="R645" s="67"/>
      <c r="S645" s="67"/>
      <c r="T645" s="67"/>
      <c r="U645" s="67"/>
      <c r="V645" s="69"/>
      <c r="W645" s="69"/>
      <c r="X645" s="69"/>
      <c r="Y645" s="69"/>
      <c r="Z645" s="69"/>
      <c r="AA645" s="69"/>
      <c r="AB645" s="67"/>
      <c r="AC645" s="67"/>
      <c r="AD645" s="67"/>
      <c r="AE645" s="67"/>
      <c r="AF645" s="67"/>
      <c r="AG645" s="67"/>
      <c r="AH645" s="69"/>
      <c r="AI645" s="69"/>
      <c r="AJ645" s="69"/>
      <c r="AK645" s="69"/>
      <c r="AL645" s="69"/>
      <c r="AM645" s="69"/>
      <c r="AN645" s="67"/>
      <c r="AO645" s="67"/>
      <c r="AP645" s="67"/>
      <c r="AQ645" s="67"/>
      <c r="AR645" s="67"/>
      <c r="AS645" s="67"/>
      <c r="AT645" s="69"/>
      <c r="AU645" s="69"/>
      <c r="AV645" s="69"/>
      <c r="AW645" s="69"/>
      <c r="AX645" s="69"/>
      <c r="AY645" s="69"/>
      <c r="AZ645" s="67"/>
      <c r="BA645" s="67"/>
    </row>
    <row r="646" spans="1:53" ht="18" customHeight="1" x14ac:dyDescent="0.25">
      <c r="B646" s="523" t="s">
        <v>1359</v>
      </c>
      <c r="C646" s="523"/>
      <c r="D646" s="523"/>
      <c r="E646" s="523"/>
      <c r="F646" s="523"/>
      <c r="G646" s="523"/>
      <c r="H646" s="523"/>
      <c r="I646" s="523"/>
      <c r="J646" s="523"/>
      <c r="K646" s="523"/>
    </row>
    <row r="647" spans="1:53" x14ac:dyDescent="0.25">
      <c r="C647" s="505"/>
      <c r="D647" s="503"/>
      <c r="L647" s="506"/>
      <c r="AG647" s="15"/>
    </row>
    <row r="648" spans="1:53" ht="18" customHeight="1" x14ac:dyDescent="0.25">
      <c r="B648" s="94" t="s">
        <v>780</v>
      </c>
      <c r="C648" s="3"/>
      <c r="D648" s="3"/>
      <c r="E648" s="3"/>
      <c r="F648" s="3"/>
      <c r="J648" s="25"/>
      <c r="K648" s="25"/>
      <c r="Q648" s="15"/>
      <c r="R648" s="16"/>
      <c r="AG648" s="15"/>
      <c r="AH648" s="16"/>
    </row>
    <row r="649" spans="1:53" ht="18" customHeight="1" x14ac:dyDescent="0.25">
      <c r="B649" s="94"/>
      <c r="C649" s="3"/>
      <c r="D649" s="3"/>
      <c r="E649" s="3"/>
      <c r="J649" s="25"/>
      <c r="K649" s="25"/>
      <c r="AG649" s="15"/>
      <c r="AH649" s="16"/>
    </row>
    <row r="650" spans="1:53" ht="18" customHeight="1" x14ac:dyDescent="0.25">
      <c r="B650" s="554" t="s">
        <v>1983</v>
      </c>
      <c r="D650" s="3"/>
      <c r="E650" s="3"/>
      <c r="F650" s="3"/>
      <c r="G650" s="3"/>
      <c r="H650" s="3"/>
      <c r="I650" s="3"/>
      <c r="J650" s="3"/>
      <c r="K650" s="3"/>
    </row>
    <row r="651" spans="1:53" ht="18" customHeight="1" x14ac:dyDescent="0.25">
      <c r="I651" s="15" t="e">
        <f>VLOOKUP($H$6,$C$535:$F$587,2,FALSE)</f>
        <v>#N/A</v>
      </c>
    </row>
    <row r="652" spans="1:53" ht="18" customHeight="1" x14ac:dyDescent="0.25">
      <c r="D652" s="144" t="s">
        <v>851</v>
      </c>
      <c r="E652" s="144" t="s">
        <v>852</v>
      </c>
      <c r="F652" s="144" t="s">
        <v>853</v>
      </c>
      <c r="G652" s="144" t="s">
        <v>854</v>
      </c>
    </row>
    <row r="653" spans="1:53" ht="18" customHeight="1" x14ac:dyDescent="0.25">
      <c r="A653" s="866">
        <v>1</v>
      </c>
      <c r="B653" s="625" t="s">
        <v>1682</v>
      </c>
      <c r="C653" s="110" t="str">
        <f>B650</f>
        <v>Fertilizantes sintéticos nitrogenados</v>
      </c>
      <c r="D653" s="145" t="s">
        <v>158</v>
      </c>
      <c r="E653" s="145" t="s">
        <v>158</v>
      </c>
      <c r="F653" s="145">
        <f>ROUND(K663*1000,2)</f>
        <v>0</v>
      </c>
      <c r="G653" s="145">
        <f>ROUND(L663,2)</f>
        <v>0</v>
      </c>
      <c r="H653" s="143"/>
      <c r="J653" s="25"/>
      <c r="K653" s="25"/>
      <c r="AG653" s="15"/>
      <c r="AH653" s="16"/>
    </row>
    <row r="654" spans="1:53" x14ac:dyDescent="0.25">
      <c r="D654" s="503"/>
      <c r="L654" s="506"/>
      <c r="AG654" s="15"/>
    </row>
    <row r="655" spans="1:53" ht="24.75" customHeight="1" x14ac:dyDescent="0.25">
      <c r="C655" s="560" t="s">
        <v>897</v>
      </c>
      <c r="D655" s="560" t="s">
        <v>1528</v>
      </c>
      <c r="E655" s="560" t="s">
        <v>1473</v>
      </c>
      <c r="F655" s="560" t="s">
        <v>1551</v>
      </c>
      <c r="G655" s="560" t="s">
        <v>1354</v>
      </c>
      <c r="H655" s="560" t="s">
        <v>1559</v>
      </c>
      <c r="I655" s="560" t="s">
        <v>1686</v>
      </c>
      <c r="J655" s="619" t="s">
        <v>1601</v>
      </c>
      <c r="K655" s="560" t="s">
        <v>1678</v>
      </c>
      <c r="L655" s="560" t="s">
        <v>1676</v>
      </c>
      <c r="M655" s="560" t="s">
        <v>1672</v>
      </c>
      <c r="AG655" s="15"/>
    </row>
    <row r="656" spans="1:53" x14ac:dyDescent="0.25">
      <c r="C656" s="659" t="s">
        <v>897</v>
      </c>
      <c r="D656" s="660"/>
      <c r="E656" s="661"/>
      <c r="F656" s="662"/>
      <c r="G656" s="663"/>
      <c r="H656" s="663"/>
      <c r="I656" s="663"/>
      <c r="J656" s="663"/>
      <c r="K656" s="660"/>
      <c r="L656" s="660"/>
      <c r="M656" s="664" t="s">
        <v>775</v>
      </c>
      <c r="AG656" s="15"/>
    </row>
    <row r="657" spans="1:34" x14ac:dyDescent="0.25">
      <c r="C657" s="563" t="str">
        <f t="shared" ref="C657:F662" si="14">C482</f>
        <v/>
      </c>
      <c r="D657" s="563" t="str">
        <f t="shared" si="14"/>
        <v/>
      </c>
      <c r="E657" s="563" t="str">
        <f t="shared" si="14"/>
        <v/>
      </c>
      <c r="F657" s="563" t="str">
        <f t="shared" si="14"/>
        <v/>
      </c>
      <c r="G657" s="601" t="str">
        <f>IF(ISNUMBER(H482),H482,IF(ISNUMBER(G482),G482,""))</f>
        <v/>
      </c>
      <c r="H657" s="602" t="str">
        <f>IFERROR(IF(ISNUMBER(I482),I482,F657*G657),"")</f>
        <v/>
      </c>
      <c r="I657" s="603" t="str">
        <f>IF(ISNUMBER(J657),"-",IF(D657="", "",IF(E657="Arroz",$E$594,VLOOKUP($H$6,$C$535:$F$587,2,FALSE))))</f>
        <v/>
      </c>
      <c r="J657" s="604" t="str">
        <f>IF(ISNUMBER('4. Emisiones cultivos'!L33),'4. Emisiones cultivos'!L33,"")</f>
        <v/>
      </c>
      <c r="K657" s="605" t="str">
        <f>IFERROR(IF(D657="","", IF(J657="", H657*I657,H657*J657)*(44/28)),"")</f>
        <v/>
      </c>
      <c r="L657" s="605" t="str">
        <f>IF(K657="", "", K657*$H$10)</f>
        <v/>
      </c>
      <c r="M657" s="606">
        <f>SUM(L657:L662)</f>
        <v>0</v>
      </c>
      <c r="AG657" s="15"/>
    </row>
    <row r="658" spans="1:34" x14ac:dyDescent="0.25">
      <c r="C658" s="563" t="str">
        <f t="shared" si="14"/>
        <v/>
      </c>
      <c r="D658" s="563" t="str">
        <f t="shared" si="14"/>
        <v/>
      </c>
      <c r="E658" s="563" t="str">
        <f t="shared" si="14"/>
        <v/>
      </c>
      <c r="F658" s="563" t="str">
        <f t="shared" si="14"/>
        <v/>
      </c>
      <c r="G658" s="601" t="str">
        <f t="shared" ref="G658:G662" si="15">IF(ISNUMBER(H483),H483,IF(ISNUMBER(G483),G483,""))</f>
        <v/>
      </c>
      <c r="H658" s="602" t="str">
        <f t="shared" ref="H658:H662" si="16">IFERROR(IF(ISNUMBER(I483),I483,F658*G658),"")</f>
        <v/>
      </c>
      <c r="I658" s="603" t="str">
        <f t="shared" ref="I658:I662" si="17">IF(ISNUMBER(J658),"-",IF(D658="", "",IF(E658="Arroz",$E$594,VLOOKUP($H$6,$C$535:$F$587,2,FALSE))))</f>
        <v/>
      </c>
      <c r="J658" s="604" t="str">
        <f>IF(ISNUMBER('4. Emisiones cultivos'!L34),'4. Emisiones cultivos'!L34,"")</f>
        <v/>
      </c>
      <c r="K658" s="605" t="str">
        <f t="shared" ref="K658:K662" si="18">IFERROR(IF(D658="","", IF(J658="", H658*I658,H658*J658)*(44/28)),"")</f>
        <v/>
      </c>
      <c r="L658" s="605" t="str">
        <f>IF(K658="", "", K658*$H$10)</f>
        <v/>
      </c>
      <c r="M658" s="607"/>
      <c r="AG658" s="15"/>
    </row>
    <row r="659" spans="1:34" x14ac:dyDescent="0.25">
      <c r="C659" s="563" t="str">
        <f t="shared" si="14"/>
        <v/>
      </c>
      <c r="D659" s="563" t="str">
        <f t="shared" si="14"/>
        <v/>
      </c>
      <c r="E659" s="563" t="str">
        <f t="shared" si="14"/>
        <v/>
      </c>
      <c r="F659" s="563" t="str">
        <f t="shared" si="14"/>
        <v/>
      </c>
      <c r="G659" s="601" t="str">
        <f t="shared" si="15"/>
        <v/>
      </c>
      <c r="H659" s="602" t="str">
        <f t="shared" si="16"/>
        <v/>
      </c>
      <c r="I659" s="603" t="str">
        <f t="shared" si="17"/>
        <v/>
      </c>
      <c r="J659" s="604" t="str">
        <f>IF(ISNUMBER('4. Emisiones cultivos'!L35),'4. Emisiones cultivos'!L35,"")</f>
        <v/>
      </c>
      <c r="K659" s="605" t="str">
        <f t="shared" si="18"/>
        <v/>
      </c>
      <c r="L659" s="605" t="str">
        <f t="shared" ref="L659:L662" si="19">IF(K659="", "", K659*$H$10)</f>
        <v/>
      </c>
      <c r="M659" s="607"/>
      <c r="AG659" s="15"/>
    </row>
    <row r="660" spans="1:34" x14ac:dyDescent="0.25">
      <c r="C660" s="563" t="str">
        <f t="shared" si="14"/>
        <v/>
      </c>
      <c r="D660" s="563" t="str">
        <f t="shared" si="14"/>
        <v/>
      </c>
      <c r="E660" s="563" t="str">
        <f t="shared" si="14"/>
        <v/>
      </c>
      <c r="F660" s="563" t="str">
        <f t="shared" si="14"/>
        <v/>
      </c>
      <c r="G660" s="601" t="str">
        <f t="shared" si="15"/>
        <v/>
      </c>
      <c r="H660" s="602" t="str">
        <f t="shared" si="16"/>
        <v/>
      </c>
      <c r="I660" s="603" t="str">
        <f t="shared" si="17"/>
        <v/>
      </c>
      <c r="J660" s="604" t="str">
        <f>IF(ISNUMBER('4. Emisiones cultivos'!L36),'4. Emisiones cultivos'!L36,"")</f>
        <v/>
      </c>
      <c r="K660" s="605" t="str">
        <f t="shared" si="18"/>
        <v/>
      </c>
      <c r="L660" s="605" t="str">
        <f t="shared" si="19"/>
        <v/>
      </c>
      <c r="M660" s="607"/>
      <c r="AG660" s="15"/>
    </row>
    <row r="661" spans="1:34" x14ac:dyDescent="0.25">
      <c r="C661" s="563" t="str">
        <f t="shared" si="14"/>
        <v/>
      </c>
      <c r="D661" s="563" t="str">
        <f t="shared" si="14"/>
        <v/>
      </c>
      <c r="E661" s="563" t="str">
        <f t="shared" si="14"/>
        <v/>
      </c>
      <c r="F661" s="563" t="str">
        <f t="shared" si="14"/>
        <v/>
      </c>
      <c r="G661" s="601" t="str">
        <f t="shared" si="15"/>
        <v/>
      </c>
      <c r="H661" s="602" t="str">
        <f t="shared" si="16"/>
        <v/>
      </c>
      <c r="I661" s="603" t="str">
        <f t="shared" si="17"/>
        <v/>
      </c>
      <c r="J661" s="604" t="str">
        <f>IF(ISNUMBER('4. Emisiones cultivos'!L37),'4. Emisiones cultivos'!L37,"")</f>
        <v/>
      </c>
      <c r="K661" s="605" t="str">
        <f t="shared" si="18"/>
        <v/>
      </c>
      <c r="L661" s="605" t="str">
        <f t="shared" si="19"/>
        <v/>
      </c>
      <c r="M661" s="607"/>
      <c r="AG661" s="15"/>
    </row>
    <row r="662" spans="1:34" ht="15" customHeight="1" x14ac:dyDescent="0.25">
      <c r="C662" s="563" t="str">
        <f t="shared" si="14"/>
        <v/>
      </c>
      <c r="D662" s="563" t="str">
        <f t="shared" si="14"/>
        <v/>
      </c>
      <c r="E662" s="563" t="str">
        <f t="shared" si="14"/>
        <v/>
      </c>
      <c r="F662" s="563" t="str">
        <f t="shared" si="14"/>
        <v/>
      </c>
      <c r="G662" s="601" t="str">
        <f t="shared" si="15"/>
        <v/>
      </c>
      <c r="H662" s="602" t="str">
        <f t="shared" si="16"/>
        <v/>
      </c>
      <c r="I662" s="603" t="str">
        <f t="shared" si="17"/>
        <v/>
      </c>
      <c r="J662" s="604" t="str">
        <f>IF(ISNUMBER('4. Emisiones cultivos'!L38),'4. Emisiones cultivos'!L38,"")</f>
        <v/>
      </c>
      <c r="K662" s="605" t="str">
        <f t="shared" si="18"/>
        <v/>
      </c>
      <c r="L662" s="605" t="str">
        <f t="shared" si="19"/>
        <v/>
      </c>
      <c r="M662" s="607"/>
      <c r="AG662" s="15"/>
    </row>
    <row r="663" spans="1:34" x14ac:dyDescent="0.25">
      <c r="D663" s="505"/>
      <c r="E663" s="503"/>
      <c r="H663" s="450">
        <f>SUM(H657:H662)</f>
        <v>0</v>
      </c>
      <c r="K663" s="450">
        <f>SUM(K657:K662)</f>
        <v>0</v>
      </c>
      <c r="L663" s="450">
        <f>SUM(L657:L662)</f>
        <v>0</v>
      </c>
      <c r="M663" s="506"/>
      <c r="AG663" s="15"/>
    </row>
    <row r="664" spans="1:34" ht="18" customHeight="1" x14ac:dyDescent="0.25">
      <c r="B664" s="554" t="s">
        <v>1644</v>
      </c>
      <c r="D664" s="3"/>
      <c r="E664" s="3"/>
      <c r="F664" s="3"/>
      <c r="G664" s="3"/>
      <c r="H664" s="3"/>
      <c r="I664" s="3"/>
      <c r="J664" s="3"/>
      <c r="K664" s="3"/>
    </row>
    <row r="665" spans="1:34" ht="18" customHeight="1" x14ac:dyDescent="0.25"/>
    <row r="666" spans="1:34" ht="18" customHeight="1" x14ac:dyDescent="0.25">
      <c r="D666" s="144" t="s">
        <v>851</v>
      </c>
      <c r="E666" s="144" t="s">
        <v>852</v>
      </c>
      <c r="F666" s="144" t="s">
        <v>853</v>
      </c>
      <c r="G666" s="144" t="s">
        <v>854</v>
      </c>
    </row>
    <row r="667" spans="1:34" ht="18" customHeight="1" x14ac:dyDescent="0.25">
      <c r="A667" s="866">
        <v>2</v>
      </c>
      <c r="B667" s="625" t="s">
        <v>1683</v>
      </c>
      <c r="C667" s="110" t="str">
        <f>B664</f>
        <v>Estiércoles y purines aplicados al campo</v>
      </c>
      <c r="D667" s="145" t="s">
        <v>158</v>
      </c>
      <c r="E667" s="145" t="s">
        <v>158</v>
      </c>
      <c r="F667" s="145">
        <f>ROUND(L677*1000,2)</f>
        <v>0</v>
      </c>
      <c r="G667" s="145">
        <f>ROUND(M677,2)</f>
        <v>0</v>
      </c>
      <c r="I667" s="16"/>
      <c r="J667" s="25"/>
      <c r="K667" s="25"/>
      <c r="AG667" s="15"/>
      <c r="AH667" s="16"/>
    </row>
    <row r="668" spans="1:34" x14ac:dyDescent="0.25">
      <c r="D668" s="503"/>
      <c r="L668" s="506"/>
      <c r="AG668" s="15"/>
    </row>
    <row r="669" spans="1:34" ht="29.25" customHeight="1" x14ac:dyDescent="0.25">
      <c r="C669" s="560" t="s">
        <v>897</v>
      </c>
      <c r="D669" s="560" t="s">
        <v>1346</v>
      </c>
      <c r="E669" s="560" t="s">
        <v>1347</v>
      </c>
      <c r="F669" s="1161" t="s">
        <v>1473</v>
      </c>
      <c r="G669" s="560" t="s">
        <v>1551</v>
      </c>
      <c r="H669" s="560" t="s">
        <v>1280</v>
      </c>
      <c r="I669" s="560" t="s">
        <v>1563</v>
      </c>
      <c r="J669" s="560" t="s">
        <v>1686</v>
      </c>
      <c r="K669" s="619" t="s">
        <v>1601</v>
      </c>
      <c r="L669" s="560" t="s">
        <v>1677</v>
      </c>
      <c r="M669" s="560" t="s">
        <v>1676</v>
      </c>
      <c r="N669" s="560" t="s">
        <v>1673</v>
      </c>
      <c r="AG669" s="15"/>
    </row>
    <row r="670" spans="1:34" x14ac:dyDescent="0.25">
      <c r="C670" s="659" t="s">
        <v>897</v>
      </c>
      <c r="D670" s="598"/>
      <c r="E670" s="577"/>
      <c r="F670" s="577"/>
      <c r="G670" s="599"/>
      <c r="H670" s="600"/>
      <c r="I670" s="600"/>
      <c r="J670" s="600"/>
      <c r="K670" s="600"/>
      <c r="L670" s="598"/>
      <c r="M670" s="598"/>
      <c r="N670" s="664" t="s">
        <v>775</v>
      </c>
      <c r="AG670" s="15"/>
    </row>
    <row r="671" spans="1:34" x14ac:dyDescent="0.25">
      <c r="C671" s="563" t="str">
        <f t="shared" ref="C671:G676" si="20">C493</f>
        <v/>
      </c>
      <c r="D671" s="563" t="str">
        <f t="shared" si="20"/>
        <v/>
      </c>
      <c r="E671" s="563" t="str">
        <f t="shared" si="20"/>
        <v/>
      </c>
      <c r="F671" s="1163" t="str">
        <f t="shared" si="20"/>
        <v/>
      </c>
      <c r="G671" s="563" t="str">
        <f t="shared" si="20"/>
        <v/>
      </c>
      <c r="H671" s="609" t="str">
        <f>IF(ISNUMBER(I493),I493,IF(ISNUMBER(H493),H493,""))</f>
        <v/>
      </c>
      <c r="I671" s="610" t="str">
        <f>IFERROR(IF(ISTEXT(D671),IF(ISNUMBER(J493),J493,G671*H671),""),"")</f>
        <v/>
      </c>
      <c r="J671" s="603" t="str">
        <f>IF(ISNUMBER(K671),"-",IF(D671="", "",IF(F671="Arroz",$E$594,VLOOKUP($H$6,$C$535:$F$587,3,FALSE))))</f>
        <v/>
      </c>
      <c r="K671" s="604" t="str">
        <f>IF(ISNUMBER('4. Emisiones cultivos'!M44),'4. Emisiones cultivos'!M44,"")</f>
        <v/>
      </c>
      <c r="L671" s="605" t="str">
        <f>IFERROR(IF(D671="","", IF(K671="", I671*J671,I671*K671)*(44/28)),"")</f>
        <v/>
      </c>
      <c r="M671" s="605" t="str">
        <f>IF(L671="", "", L671*$H$10)</f>
        <v/>
      </c>
      <c r="N671" s="606">
        <f>SUM(M671:M676)</f>
        <v>0</v>
      </c>
      <c r="AG671" s="15"/>
    </row>
    <row r="672" spans="1:34" x14ac:dyDescent="0.25">
      <c r="C672" s="563" t="str">
        <f t="shared" si="20"/>
        <v/>
      </c>
      <c r="D672" s="563" t="str">
        <f t="shared" si="20"/>
        <v/>
      </c>
      <c r="E672" s="563" t="str">
        <f t="shared" si="20"/>
        <v/>
      </c>
      <c r="F672" s="1163" t="str">
        <f t="shared" si="20"/>
        <v/>
      </c>
      <c r="G672" s="563" t="str">
        <f t="shared" si="20"/>
        <v/>
      </c>
      <c r="H672" s="609" t="str">
        <f t="shared" ref="H672:H676" si="21">IF(ISNUMBER(I494),I494,IF(ISNUMBER(H494),H494,""))</f>
        <v/>
      </c>
      <c r="I672" s="610" t="str">
        <f t="shared" ref="I672:I676" si="22">IFERROR(IF(ISTEXT(D672),IF(ISNUMBER(J494),J494,G672*H672),""),"")</f>
        <v/>
      </c>
      <c r="J672" s="603" t="str">
        <f t="shared" ref="J672:J675" si="23">IF(ISNUMBER(K672),"-",IF(D672="", "",IF(F672="Arroz",$E$594,VLOOKUP($H$6,$C$535:$F$587,3,FALSE))))</f>
        <v/>
      </c>
      <c r="K672" s="604" t="str">
        <f>IF(ISNUMBER('4. Emisiones cultivos'!M45),'4. Emisiones cultivos'!M45,"")</f>
        <v/>
      </c>
      <c r="L672" s="605" t="str">
        <f t="shared" ref="L672:L676" si="24">IFERROR(IF(D672="","", IF(K672="", I672*J672,I672*K672)*(44/28)),"")</f>
        <v/>
      </c>
      <c r="M672" s="605" t="str">
        <f t="shared" ref="M672:M676" si="25">IF(L672="", "", L672*$H$10)</f>
        <v/>
      </c>
      <c r="N672" s="607"/>
      <c r="AG672" s="15"/>
    </row>
    <row r="673" spans="1:34" x14ac:dyDescent="0.25">
      <c r="C673" s="563" t="str">
        <f t="shared" si="20"/>
        <v/>
      </c>
      <c r="D673" s="563" t="str">
        <f t="shared" si="20"/>
        <v/>
      </c>
      <c r="E673" s="563" t="str">
        <f t="shared" si="20"/>
        <v/>
      </c>
      <c r="F673" s="1163" t="str">
        <f t="shared" si="20"/>
        <v/>
      </c>
      <c r="G673" s="563" t="str">
        <f t="shared" si="20"/>
        <v/>
      </c>
      <c r="H673" s="609" t="str">
        <f t="shared" si="21"/>
        <v/>
      </c>
      <c r="I673" s="610" t="str">
        <f t="shared" si="22"/>
        <v/>
      </c>
      <c r="J673" s="603" t="str">
        <f t="shared" si="23"/>
        <v/>
      </c>
      <c r="K673" s="604" t="str">
        <f>IF(ISNUMBER('4. Emisiones cultivos'!M46),'4. Emisiones cultivos'!M46,"")</f>
        <v/>
      </c>
      <c r="L673" s="605" t="str">
        <f t="shared" si="24"/>
        <v/>
      </c>
      <c r="M673" s="605" t="str">
        <f t="shared" si="25"/>
        <v/>
      </c>
      <c r="N673" s="608"/>
      <c r="AG673" s="15"/>
    </row>
    <row r="674" spans="1:34" x14ac:dyDescent="0.25">
      <c r="C674" s="563" t="str">
        <f t="shared" si="20"/>
        <v/>
      </c>
      <c r="D674" s="563" t="str">
        <f t="shared" si="20"/>
        <v/>
      </c>
      <c r="E674" s="563" t="str">
        <f t="shared" si="20"/>
        <v/>
      </c>
      <c r="F674" s="1163" t="str">
        <f t="shared" si="20"/>
        <v/>
      </c>
      <c r="G674" s="563" t="str">
        <f t="shared" si="20"/>
        <v/>
      </c>
      <c r="H674" s="609" t="str">
        <f t="shared" si="21"/>
        <v/>
      </c>
      <c r="I674" s="610" t="str">
        <f t="shared" si="22"/>
        <v/>
      </c>
      <c r="J674" s="603" t="str">
        <f t="shared" si="23"/>
        <v/>
      </c>
      <c r="K674" s="604" t="str">
        <f>IF(ISNUMBER('4. Emisiones cultivos'!M47),'4. Emisiones cultivos'!M47,"")</f>
        <v/>
      </c>
      <c r="L674" s="605" t="str">
        <f t="shared" si="24"/>
        <v/>
      </c>
      <c r="M674" s="605" t="str">
        <f t="shared" si="25"/>
        <v/>
      </c>
      <c r="N674" s="607"/>
      <c r="AG674" s="15"/>
    </row>
    <row r="675" spans="1:34" x14ac:dyDescent="0.25">
      <c r="C675" s="563" t="str">
        <f t="shared" si="20"/>
        <v/>
      </c>
      <c r="D675" s="563" t="str">
        <f t="shared" si="20"/>
        <v/>
      </c>
      <c r="E675" s="563" t="str">
        <f t="shared" si="20"/>
        <v/>
      </c>
      <c r="F675" s="1163" t="str">
        <f t="shared" si="20"/>
        <v/>
      </c>
      <c r="G675" s="563" t="str">
        <f t="shared" si="20"/>
        <v/>
      </c>
      <c r="H675" s="609" t="str">
        <f t="shared" si="21"/>
        <v/>
      </c>
      <c r="I675" s="610" t="str">
        <f t="shared" si="22"/>
        <v/>
      </c>
      <c r="J675" s="603" t="str">
        <f t="shared" si="23"/>
        <v/>
      </c>
      <c r="K675" s="604" t="str">
        <f>IF(ISNUMBER('4. Emisiones cultivos'!M48),'4. Emisiones cultivos'!M48,"")</f>
        <v/>
      </c>
      <c r="L675" s="605" t="str">
        <f t="shared" si="24"/>
        <v/>
      </c>
      <c r="M675" s="605" t="str">
        <f t="shared" si="25"/>
        <v/>
      </c>
      <c r="N675" s="607"/>
      <c r="AG675" s="15"/>
    </row>
    <row r="676" spans="1:34" x14ac:dyDescent="0.25">
      <c r="C676" s="563" t="str">
        <f t="shared" si="20"/>
        <v/>
      </c>
      <c r="D676" s="563" t="str">
        <f t="shared" si="20"/>
        <v/>
      </c>
      <c r="E676" s="563" t="str">
        <f t="shared" si="20"/>
        <v/>
      </c>
      <c r="F676" s="1163" t="str">
        <f t="shared" si="20"/>
        <v/>
      </c>
      <c r="G676" s="563" t="str">
        <f t="shared" si="20"/>
        <v/>
      </c>
      <c r="H676" s="609" t="str">
        <f t="shared" si="21"/>
        <v/>
      </c>
      <c r="I676" s="610" t="str">
        <f t="shared" si="22"/>
        <v/>
      </c>
      <c r="J676" s="603" t="str">
        <f>IF(ISNUMBER(K676),"-",IF(D676="", "",IF(F676="Arroz",$E$594,VLOOKUP($H$6,$C$535:$F$587,3,FALSE))))</f>
        <v/>
      </c>
      <c r="K676" s="604" t="str">
        <f>IF(ISNUMBER('4. Emisiones cultivos'!M49),'4. Emisiones cultivos'!M49,"")</f>
        <v/>
      </c>
      <c r="L676" s="605" t="str">
        <f t="shared" si="24"/>
        <v/>
      </c>
      <c r="M676" s="605" t="str">
        <f t="shared" si="25"/>
        <v/>
      </c>
      <c r="N676" s="607"/>
      <c r="AG676" s="15"/>
    </row>
    <row r="677" spans="1:34" x14ac:dyDescent="0.25">
      <c r="D677" s="505"/>
      <c r="E677" s="503"/>
      <c r="I677" s="450">
        <f>SUM(I671:I676)</f>
        <v>0</v>
      </c>
      <c r="L677" s="450">
        <f>SUM(L671:L676)</f>
        <v>0</v>
      </c>
      <c r="M677" s="450">
        <f>SUM(M671:M676)</f>
        <v>0</v>
      </c>
      <c r="N677" s="506"/>
      <c r="AG677" s="15"/>
    </row>
    <row r="678" spans="1:34" ht="18" customHeight="1" x14ac:dyDescent="0.25">
      <c r="B678" s="554" t="s">
        <v>1675</v>
      </c>
      <c r="D678" s="3"/>
      <c r="E678" s="3"/>
      <c r="F678" s="3"/>
      <c r="G678" s="3"/>
      <c r="H678" s="3"/>
      <c r="I678" s="3"/>
      <c r="J678" s="3"/>
      <c r="K678" s="3"/>
    </row>
    <row r="679" spans="1:34" ht="18" customHeight="1" x14ac:dyDescent="0.25">
      <c r="K679" s="3"/>
    </row>
    <row r="680" spans="1:34" ht="18" customHeight="1" x14ac:dyDescent="0.25">
      <c r="D680" s="144" t="s">
        <v>851</v>
      </c>
      <c r="E680" s="144" t="s">
        <v>852</v>
      </c>
      <c r="F680" s="144" t="s">
        <v>853</v>
      </c>
      <c r="G680" s="144" t="s">
        <v>854</v>
      </c>
      <c r="K680" s="3"/>
      <c r="Q680" s="15"/>
    </row>
    <row r="681" spans="1:34" ht="18" customHeight="1" x14ac:dyDescent="0.25">
      <c r="A681" s="866">
        <v>3</v>
      </c>
      <c r="B681" s="625" t="s">
        <v>1684</v>
      </c>
      <c r="C681" s="110" t="str">
        <f>B678</f>
        <v>Otros fertilizantes orgánicos (lodos, compost, otros)</v>
      </c>
      <c r="D681" s="145" t="s">
        <v>158</v>
      </c>
      <c r="E681" s="145" t="s">
        <v>158</v>
      </c>
      <c r="F681" s="145">
        <f>ROUND(L691*1000,2)</f>
        <v>0</v>
      </c>
      <c r="G681" s="145">
        <f>ROUND(M691,2)</f>
        <v>0</v>
      </c>
      <c r="K681" s="3"/>
      <c r="Q681" s="15"/>
      <c r="AG681" s="15"/>
      <c r="AH681" s="16"/>
    </row>
    <row r="682" spans="1:34" x14ac:dyDescent="0.25">
      <c r="C682" s="505"/>
      <c r="D682" s="503"/>
      <c r="P682" s="16"/>
      <c r="Q682" s="15"/>
      <c r="AG682" s="15"/>
    </row>
    <row r="683" spans="1:34" ht="28.5" customHeight="1" x14ac:dyDescent="0.25">
      <c r="C683" s="560" t="s">
        <v>897</v>
      </c>
      <c r="D683" s="560" t="s">
        <v>1528</v>
      </c>
      <c r="E683" s="1178" t="s">
        <v>1473</v>
      </c>
      <c r="F683" s="560" t="s">
        <v>1551</v>
      </c>
      <c r="G683" s="560" t="s">
        <v>1602</v>
      </c>
      <c r="H683" s="560" t="s">
        <v>1564</v>
      </c>
      <c r="I683" s="560" t="s">
        <v>1546</v>
      </c>
      <c r="J683" s="560" t="s">
        <v>1686</v>
      </c>
      <c r="K683" s="619" t="s">
        <v>1601</v>
      </c>
      <c r="L683" s="560" t="s">
        <v>1677</v>
      </c>
      <c r="M683" s="560" t="s">
        <v>1676</v>
      </c>
      <c r="N683" s="560" t="s">
        <v>1687</v>
      </c>
      <c r="P683" s="16"/>
      <c r="AG683" s="15"/>
    </row>
    <row r="684" spans="1:34" x14ac:dyDescent="0.25">
      <c r="C684" s="659" t="s">
        <v>897</v>
      </c>
      <c r="D684" s="612"/>
      <c r="E684" s="612"/>
      <c r="F684" s="613"/>
      <c r="G684" s="614"/>
      <c r="H684" s="615"/>
      <c r="I684" s="615"/>
      <c r="J684" s="615"/>
      <c r="K684" s="615"/>
      <c r="L684" s="615"/>
      <c r="M684" s="615"/>
      <c r="N684" s="666" t="s">
        <v>775</v>
      </c>
      <c r="P684" s="16"/>
      <c r="AG684" s="15"/>
    </row>
    <row r="685" spans="1:34" x14ac:dyDescent="0.25">
      <c r="C685" s="665" t="str">
        <f t="shared" ref="C685:F690" si="26">C504</f>
        <v/>
      </c>
      <c r="D685" s="578" t="str">
        <f t="shared" si="26"/>
        <v/>
      </c>
      <c r="E685" s="1163" t="str">
        <f t="shared" si="26"/>
        <v/>
      </c>
      <c r="F685" s="665" t="str">
        <f t="shared" si="26"/>
        <v/>
      </c>
      <c r="G685" s="609" t="str">
        <f t="shared" ref="G685:G690" si="27">IF(ISNUMBER(H504),H504,IF(ISNUMBER(G504),G504,""))</f>
        <v/>
      </c>
      <c r="H685" s="609" t="str">
        <f t="shared" ref="H685:H690" si="28">IF(ISNUMBER(J504),J504,IF(ISNUMBER(I504),I504,""))</f>
        <v/>
      </c>
      <c r="I685" s="602" t="str">
        <f t="shared" ref="I685:I690" si="29">IFERROR(IF(ISNUMBER(K504),K504,F685*G685*H685),"")</f>
        <v/>
      </c>
      <c r="J685" s="603" t="str">
        <f>IF(ISNUMBER(K685),"-",IF(D685="", "",IF(E685="Arroz",$E$594,VLOOKUP($H$6,$C$535:$F$587,3,FALSE))))</f>
        <v/>
      </c>
      <c r="K685" s="460" t="str">
        <f>IF(ISNUMBER('4. Emisiones cultivos'!M55),'4. Emisiones cultivos'!M55,"")</f>
        <v/>
      </c>
      <c r="L685" s="605" t="str">
        <f>IFERROR(IF(D685="","", IF(K685="", I685*J685,I685*K685)*(44/28)),"")</f>
        <v/>
      </c>
      <c r="M685" s="605" t="str">
        <f>IF(L685="", "", L685*$H$10)</f>
        <v/>
      </c>
      <c r="N685" s="606">
        <f>SUM(M685:M690)</f>
        <v>0</v>
      </c>
      <c r="P685" s="16"/>
      <c r="AG685" s="15"/>
    </row>
    <row r="686" spans="1:34" x14ac:dyDescent="0.25">
      <c r="C686" s="665" t="str">
        <f t="shared" si="26"/>
        <v/>
      </c>
      <c r="D686" s="578" t="str">
        <f t="shared" si="26"/>
        <v/>
      </c>
      <c r="E686" s="1163" t="str">
        <f t="shared" si="26"/>
        <v/>
      </c>
      <c r="F686" s="665" t="str">
        <f t="shared" si="26"/>
        <v/>
      </c>
      <c r="G686" s="609" t="str">
        <f t="shared" si="27"/>
        <v/>
      </c>
      <c r="H686" s="609" t="str">
        <f t="shared" si="28"/>
        <v/>
      </c>
      <c r="I686" s="602" t="str">
        <f t="shared" si="29"/>
        <v/>
      </c>
      <c r="J686" s="603" t="str">
        <f t="shared" ref="J686:J690" si="30">IF(ISNUMBER(K686),"-",IF(D686="", "",IF(E686="Arroz",$E$594,VLOOKUP($H$6,$C$535:$F$587,3,FALSE))))</f>
        <v/>
      </c>
      <c r="K686" s="460" t="str">
        <f>IF(ISNUMBER('4. Emisiones cultivos'!M56),'4. Emisiones cultivos'!M56,"")</f>
        <v/>
      </c>
      <c r="L686" s="605" t="str">
        <f t="shared" ref="L686:L690" si="31">IFERROR(IF(D686="","", IF(K686="", I686*J686,I686*K686)*(44/28)),"")</f>
        <v/>
      </c>
      <c r="M686" s="605" t="str">
        <f t="shared" ref="M686:M690" si="32">IF(L686="", "", L686*$H$10)</f>
        <v/>
      </c>
      <c r="N686" s="506"/>
      <c r="P686" s="16"/>
      <c r="AG686" s="15"/>
    </row>
    <row r="687" spans="1:34" x14ac:dyDescent="0.25">
      <c r="C687" s="665" t="str">
        <f t="shared" si="26"/>
        <v/>
      </c>
      <c r="D687" s="578" t="str">
        <f t="shared" si="26"/>
        <v/>
      </c>
      <c r="E687" s="1163" t="str">
        <f t="shared" si="26"/>
        <v/>
      </c>
      <c r="F687" s="665" t="str">
        <f t="shared" si="26"/>
        <v/>
      </c>
      <c r="G687" s="609" t="str">
        <f t="shared" si="27"/>
        <v/>
      </c>
      <c r="H687" s="609" t="str">
        <f t="shared" si="28"/>
        <v/>
      </c>
      <c r="I687" s="602" t="str">
        <f t="shared" si="29"/>
        <v/>
      </c>
      <c r="J687" s="603" t="str">
        <f t="shared" si="30"/>
        <v/>
      </c>
      <c r="K687" s="460" t="str">
        <f>IF(ISNUMBER('4. Emisiones cultivos'!M57),'4. Emisiones cultivos'!M57,"")</f>
        <v/>
      </c>
      <c r="L687" s="605" t="str">
        <f t="shared" si="31"/>
        <v/>
      </c>
      <c r="M687" s="605" t="str">
        <f t="shared" si="32"/>
        <v/>
      </c>
      <c r="N687" s="506"/>
      <c r="P687" s="16"/>
      <c r="AG687" s="15"/>
    </row>
    <row r="688" spans="1:34" x14ac:dyDescent="0.25">
      <c r="C688" s="665" t="str">
        <f t="shared" si="26"/>
        <v/>
      </c>
      <c r="D688" s="578" t="str">
        <f t="shared" si="26"/>
        <v/>
      </c>
      <c r="E688" s="1163" t="str">
        <f t="shared" si="26"/>
        <v/>
      </c>
      <c r="F688" s="665" t="str">
        <f t="shared" si="26"/>
        <v/>
      </c>
      <c r="G688" s="609" t="str">
        <f t="shared" si="27"/>
        <v/>
      </c>
      <c r="H688" s="609" t="str">
        <f t="shared" si="28"/>
        <v/>
      </c>
      <c r="I688" s="602" t="str">
        <f t="shared" si="29"/>
        <v/>
      </c>
      <c r="J688" s="603" t="str">
        <f t="shared" si="30"/>
        <v/>
      </c>
      <c r="K688" s="460" t="str">
        <f>IF(ISNUMBER('4. Emisiones cultivos'!M58),'4. Emisiones cultivos'!M58,"")</f>
        <v/>
      </c>
      <c r="L688" s="605" t="str">
        <f t="shared" si="31"/>
        <v/>
      </c>
      <c r="M688" s="605" t="str">
        <f t="shared" si="32"/>
        <v/>
      </c>
      <c r="N688" s="506"/>
      <c r="P688" s="16"/>
      <c r="AG688" s="15"/>
    </row>
    <row r="689" spans="1:34" x14ac:dyDescent="0.25">
      <c r="C689" s="665" t="str">
        <f t="shared" si="26"/>
        <v/>
      </c>
      <c r="D689" s="578" t="str">
        <f t="shared" si="26"/>
        <v/>
      </c>
      <c r="E689" s="1163" t="str">
        <f t="shared" si="26"/>
        <v/>
      </c>
      <c r="F689" s="665" t="str">
        <f t="shared" si="26"/>
        <v/>
      </c>
      <c r="G689" s="609" t="str">
        <f t="shared" si="27"/>
        <v/>
      </c>
      <c r="H689" s="609" t="str">
        <f t="shared" si="28"/>
        <v/>
      </c>
      <c r="I689" s="602" t="str">
        <f t="shared" si="29"/>
        <v/>
      </c>
      <c r="J689" s="603" t="str">
        <f t="shared" si="30"/>
        <v/>
      </c>
      <c r="K689" s="460" t="str">
        <f>IF(ISNUMBER('4. Emisiones cultivos'!M59),'4. Emisiones cultivos'!M59,"")</f>
        <v/>
      </c>
      <c r="L689" s="605" t="str">
        <f t="shared" si="31"/>
        <v/>
      </c>
      <c r="M689" s="605" t="str">
        <f t="shared" si="32"/>
        <v/>
      </c>
      <c r="N689" s="506"/>
      <c r="P689" s="16"/>
      <c r="AG689" s="15"/>
    </row>
    <row r="690" spans="1:34" x14ac:dyDescent="0.25">
      <c r="C690" s="665" t="str">
        <f t="shared" si="26"/>
        <v/>
      </c>
      <c r="D690" s="578" t="str">
        <f t="shared" si="26"/>
        <v/>
      </c>
      <c r="E690" s="1163" t="str">
        <f t="shared" si="26"/>
        <v/>
      </c>
      <c r="F690" s="665" t="str">
        <f t="shared" si="26"/>
        <v/>
      </c>
      <c r="G690" s="609" t="str">
        <f t="shared" si="27"/>
        <v/>
      </c>
      <c r="H690" s="609" t="str">
        <f t="shared" si="28"/>
        <v/>
      </c>
      <c r="I690" s="602" t="str">
        <f t="shared" si="29"/>
        <v/>
      </c>
      <c r="J690" s="603" t="str">
        <f t="shared" si="30"/>
        <v/>
      </c>
      <c r="K690" s="460" t="str">
        <f>IF(ISNUMBER('4. Emisiones cultivos'!M60),'4. Emisiones cultivos'!M60,"")</f>
        <v/>
      </c>
      <c r="L690" s="605" t="str">
        <f t="shared" si="31"/>
        <v/>
      </c>
      <c r="M690" s="605" t="str">
        <f t="shared" si="32"/>
        <v/>
      </c>
      <c r="N690" s="506"/>
      <c r="P690" s="16"/>
      <c r="AG690" s="15"/>
    </row>
    <row r="691" spans="1:34" x14ac:dyDescent="0.25">
      <c r="D691" s="505"/>
      <c r="F691" s="503"/>
      <c r="I691" s="450">
        <f>SUM(I685:I690)</f>
        <v>0</v>
      </c>
      <c r="L691" s="450">
        <f>SUM(L685:L690)</f>
        <v>0</v>
      </c>
      <c r="M691" s="450">
        <f>SUM(M685:M690)</f>
        <v>0</v>
      </c>
      <c r="N691" s="506"/>
      <c r="P691" s="16"/>
      <c r="AG691" s="15"/>
    </row>
    <row r="692" spans="1:34" x14ac:dyDescent="0.25">
      <c r="D692" s="505"/>
      <c r="E692" s="503"/>
      <c r="H692" s="626"/>
      <c r="I692" s="16"/>
      <c r="J692" s="1213"/>
      <c r="K692" s="16"/>
      <c r="L692" s="16"/>
      <c r="M692" s="16"/>
      <c r="N692" s="506"/>
      <c r="O692" s="16"/>
      <c r="P692" s="16"/>
      <c r="AG692" s="15"/>
    </row>
    <row r="693" spans="1:34" ht="18" customHeight="1" x14ac:dyDescent="0.25">
      <c r="B693" s="1159" t="s">
        <v>1362</v>
      </c>
      <c r="C693" s="17"/>
      <c r="D693" s="3"/>
      <c r="E693" s="3"/>
      <c r="F693" s="3"/>
      <c r="G693" s="3"/>
      <c r="H693" s="3"/>
      <c r="I693" s="3"/>
      <c r="J693" s="1213"/>
      <c r="K693" s="3"/>
    </row>
    <row r="694" spans="1:34" ht="18" customHeight="1" x14ac:dyDescent="0.25">
      <c r="J694" s="1213"/>
    </row>
    <row r="695" spans="1:34" ht="18" customHeight="1" x14ac:dyDescent="0.25">
      <c r="D695" s="144" t="s">
        <v>851</v>
      </c>
      <c r="E695" s="144" t="s">
        <v>852</v>
      </c>
      <c r="F695" s="144" t="s">
        <v>853</v>
      </c>
      <c r="G695" s="144" t="s">
        <v>854</v>
      </c>
      <c r="J695" s="1213"/>
    </row>
    <row r="696" spans="1:34" ht="18" customHeight="1" x14ac:dyDescent="0.25">
      <c r="A696" s="866">
        <v>4</v>
      </c>
      <c r="B696" s="625" t="s">
        <v>1685</v>
      </c>
      <c r="C696" s="110" t="str">
        <f>B693</f>
        <v>Residuos de cultivos</v>
      </c>
      <c r="D696" s="145" t="s">
        <v>158</v>
      </c>
      <c r="E696" s="145" t="s">
        <v>158</v>
      </c>
      <c r="F696" s="145">
        <f>ROUND(L706*1000,2)</f>
        <v>0</v>
      </c>
      <c r="G696" s="145">
        <f>ROUND(M706,2)</f>
        <v>0</v>
      </c>
      <c r="J696" s="1213"/>
      <c r="K696" s="25"/>
      <c r="Q696" s="15"/>
      <c r="R696" s="16"/>
      <c r="AG696" s="15"/>
      <c r="AH696" s="16"/>
    </row>
    <row r="697" spans="1:34" x14ac:dyDescent="0.25">
      <c r="C697" s="505"/>
      <c r="D697" s="503"/>
      <c r="G697" s="618"/>
      <c r="J697" s="1214"/>
      <c r="L697" s="506"/>
      <c r="AG697" s="15"/>
    </row>
    <row r="698" spans="1:34" ht="61.5" x14ac:dyDescent="0.25">
      <c r="C698" s="560" t="s">
        <v>897</v>
      </c>
      <c r="D698" s="560" t="s">
        <v>1365</v>
      </c>
      <c r="E698" s="560" t="s">
        <v>1565</v>
      </c>
      <c r="F698" s="611" t="s">
        <v>1659</v>
      </c>
      <c r="G698" s="611" t="s">
        <v>1556</v>
      </c>
      <c r="H698" s="576" t="s">
        <v>1688</v>
      </c>
      <c r="I698" s="560" t="s">
        <v>1567</v>
      </c>
      <c r="J698" s="560" t="s">
        <v>1686</v>
      </c>
      <c r="K698" s="619" t="s">
        <v>1601</v>
      </c>
      <c r="L698" s="560" t="s">
        <v>1677</v>
      </c>
      <c r="M698" s="560" t="s">
        <v>1676</v>
      </c>
      <c r="N698" s="560" t="s">
        <v>1689</v>
      </c>
      <c r="O698" s="116"/>
      <c r="P698" s="116"/>
      <c r="Q698" s="116"/>
      <c r="AG698" s="15"/>
    </row>
    <row r="699" spans="1:34" ht="15" customHeight="1" x14ac:dyDescent="0.25">
      <c r="C699" s="659" t="s">
        <v>897</v>
      </c>
      <c r="D699" s="620"/>
      <c r="E699" s="621"/>
      <c r="F699" s="621"/>
      <c r="G699" s="621"/>
      <c r="H699" s="622"/>
      <c r="I699" s="622"/>
      <c r="J699" s="622"/>
      <c r="K699" s="622"/>
      <c r="L699" s="622"/>
      <c r="M699" s="622"/>
      <c r="N699" s="666" t="s">
        <v>775</v>
      </c>
      <c r="AG699" s="15"/>
    </row>
    <row r="700" spans="1:34" x14ac:dyDescent="0.25">
      <c r="C700" s="563" t="str">
        <f t="shared" ref="C700:D705" si="33">C522</f>
        <v/>
      </c>
      <c r="D700" s="1077" t="str">
        <f t="shared" si="33"/>
        <v/>
      </c>
      <c r="E700" s="563" t="str">
        <f t="shared" ref="E700:E705" si="34">F469</f>
        <v/>
      </c>
      <c r="F700" s="609">
        <f t="shared" ref="F700:G705" si="35">IF(ISNUMBER(E522),E522,0%)</f>
        <v>0</v>
      </c>
      <c r="G700" s="609">
        <f t="shared" si="35"/>
        <v>0</v>
      </c>
      <c r="H700" s="601" t="str">
        <f>IFERROR(IF(D700="","",1-(F700*VLOOKUP(D700,$C$608:$J$628,7,0))-(G700*(1-VLOOKUP(D700,$C$608:$J$628,2,0)))),"")</f>
        <v/>
      </c>
      <c r="I700" s="1073" t="str">
        <f>IFERROR((IF(D700="", "",E700*H700*VLOOKUP(D700,$C$608:$J$628,3,0)*VLOOKUP(D700,$C$608:$J$628,4,0)*VLOOKUP(D700,$C$608:$J$628,6,0)/100)),"")</f>
        <v/>
      </c>
      <c r="J700" s="603" t="str">
        <f>IF(ISNUMBER(K700),"-",IF(D700="", "",IF(D700="Arroz",$E$594,VLOOKUP($H$6,$C$535:$F$587,4,FALSE))))</f>
        <v/>
      </c>
      <c r="K700" s="604" t="str">
        <f>IF(ISNUMBER('4. Emisiones cultivos'!K67),'4. Emisiones cultivos'!K67,"")</f>
        <v/>
      </c>
      <c r="L700" s="605" t="str">
        <f>IFERROR(IF(D700="","", IF(K700="",I700*J700*44/28,I700*K700*44/28)),"")</f>
        <v/>
      </c>
      <c r="M700" s="605" t="str">
        <f>IF(L700="", "", L700*$H$10)</f>
        <v/>
      </c>
      <c r="N700" s="606">
        <f>SUM(M700:M705)</f>
        <v>0</v>
      </c>
      <c r="AG700" s="15"/>
    </row>
    <row r="701" spans="1:34" x14ac:dyDescent="0.25">
      <c r="C701" s="563" t="str">
        <f t="shared" si="33"/>
        <v/>
      </c>
      <c r="D701" s="1077" t="str">
        <f t="shared" si="33"/>
        <v/>
      </c>
      <c r="E701" s="563" t="str">
        <f t="shared" si="34"/>
        <v/>
      </c>
      <c r="F701" s="609">
        <f t="shared" si="35"/>
        <v>0</v>
      </c>
      <c r="G701" s="609">
        <f t="shared" si="35"/>
        <v>0</v>
      </c>
      <c r="H701" s="601" t="str">
        <f>IFERROR(IF(D701="","",1-(F701*VLOOKUP(D701,$C$608:$J$628,7,0))-(G701*(1-VLOOKUP(D701,$C$608:$J$628,2,0)))),"")</f>
        <v/>
      </c>
      <c r="I701" s="1073" t="str">
        <f t="shared" ref="I701:I705" si="36">IFERROR((IF(D701="", "",E701*H701*VLOOKUP(D701,$C$608:$J$628,3,0)*VLOOKUP(D701,$C$608:$J$628,4,0)*VLOOKUP(D701,$C$608:$J$628,6,0)/100)),"")</f>
        <v/>
      </c>
      <c r="J701" s="603" t="str">
        <f t="shared" ref="J701:J704" si="37">IF(ISNUMBER(K701),"-",IF(D701="", "",IF(D701="Arroz",$E$594,VLOOKUP($H$6,$C$535:$F$587,4,FALSE))))</f>
        <v/>
      </c>
      <c r="K701" s="604" t="str">
        <f>IF(ISNUMBER('4. Emisiones cultivos'!K68),'4. Emisiones cultivos'!K68,"")</f>
        <v/>
      </c>
      <c r="L701" s="605" t="str">
        <f t="shared" ref="L701:L705" si="38">IFERROR(IF(D701="","", IF(K701="",I701*J701*44/28,I701*K701*44/28)),"")</f>
        <v/>
      </c>
      <c r="M701" s="605" t="str">
        <f t="shared" ref="M701:M705" si="39">IF(L701="", "", L701*$H$10)</f>
        <v/>
      </c>
      <c r="AG701" s="15"/>
    </row>
    <row r="702" spans="1:34" x14ac:dyDescent="0.25">
      <c r="C702" s="563" t="str">
        <f t="shared" si="33"/>
        <v/>
      </c>
      <c r="D702" s="1077" t="str">
        <f t="shared" si="33"/>
        <v/>
      </c>
      <c r="E702" s="563" t="str">
        <f t="shared" si="34"/>
        <v/>
      </c>
      <c r="F702" s="609">
        <f t="shared" si="35"/>
        <v>0</v>
      </c>
      <c r="G702" s="609">
        <f t="shared" si="35"/>
        <v>0</v>
      </c>
      <c r="H702" s="601" t="str">
        <f t="shared" ref="H702:H705" si="40">IFERROR(IF(D702="","",1-(F702*VLOOKUP(D702,$C$608:$J$628,7,0))-(G702*(1-VLOOKUP(D702,$C$608:$J$628,2,0)))),"")</f>
        <v/>
      </c>
      <c r="I702" s="1073" t="str">
        <f t="shared" si="36"/>
        <v/>
      </c>
      <c r="J702" s="603" t="str">
        <f t="shared" si="37"/>
        <v/>
      </c>
      <c r="K702" s="604" t="str">
        <f>IF(ISNUMBER('4. Emisiones cultivos'!K69),'4. Emisiones cultivos'!K69,"")</f>
        <v/>
      </c>
      <c r="L702" s="605" t="str">
        <f t="shared" si="38"/>
        <v/>
      </c>
      <c r="M702" s="605" t="str">
        <f t="shared" si="39"/>
        <v/>
      </c>
      <c r="AG702" s="15"/>
    </row>
    <row r="703" spans="1:34" x14ac:dyDescent="0.25">
      <c r="C703" s="563" t="str">
        <f t="shared" si="33"/>
        <v/>
      </c>
      <c r="D703" s="1077" t="str">
        <f t="shared" si="33"/>
        <v/>
      </c>
      <c r="E703" s="563" t="str">
        <f t="shared" si="34"/>
        <v/>
      </c>
      <c r="F703" s="609">
        <f t="shared" si="35"/>
        <v>0</v>
      </c>
      <c r="G703" s="609">
        <f t="shared" si="35"/>
        <v>0</v>
      </c>
      <c r="H703" s="601" t="str">
        <f t="shared" si="40"/>
        <v/>
      </c>
      <c r="I703" s="1073" t="str">
        <f t="shared" si="36"/>
        <v/>
      </c>
      <c r="J703" s="603" t="str">
        <f t="shared" si="37"/>
        <v/>
      </c>
      <c r="K703" s="604" t="str">
        <f>IF(ISNUMBER('4. Emisiones cultivos'!K70),'4. Emisiones cultivos'!K70,"")</f>
        <v/>
      </c>
      <c r="L703" s="605" t="str">
        <f t="shared" si="38"/>
        <v/>
      </c>
      <c r="M703" s="605" t="str">
        <f t="shared" si="39"/>
        <v/>
      </c>
      <c r="AG703" s="15"/>
    </row>
    <row r="704" spans="1:34" x14ac:dyDescent="0.25">
      <c r="C704" s="563" t="str">
        <f t="shared" si="33"/>
        <v/>
      </c>
      <c r="D704" s="1077" t="str">
        <f t="shared" si="33"/>
        <v/>
      </c>
      <c r="E704" s="563" t="str">
        <f t="shared" si="34"/>
        <v/>
      </c>
      <c r="F704" s="609">
        <f t="shared" si="35"/>
        <v>0</v>
      </c>
      <c r="G704" s="609">
        <f t="shared" si="35"/>
        <v>0</v>
      </c>
      <c r="H704" s="601" t="str">
        <f t="shared" si="40"/>
        <v/>
      </c>
      <c r="I704" s="1073" t="str">
        <f t="shared" si="36"/>
        <v/>
      </c>
      <c r="J704" s="603" t="str">
        <f t="shared" si="37"/>
        <v/>
      </c>
      <c r="K704" s="604" t="str">
        <f>IF(ISNUMBER('4. Emisiones cultivos'!K71),'4. Emisiones cultivos'!K71,"")</f>
        <v/>
      </c>
      <c r="L704" s="605" t="str">
        <f t="shared" si="38"/>
        <v/>
      </c>
      <c r="M704" s="605" t="str">
        <f t="shared" si="39"/>
        <v/>
      </c>
      <c r="AG704" s="15"/>
    </row>
    <row r="705" spans="1:41" x14ac:dyDescent="0.25">
      <c r="C705" s="563" t="str">
        <f t="shared" si="33"/>
        <v/>
      </c>
      <c r="D705" s="1077" t="str">
        <f t="shared" si="33"/>
        <v/>
      </c>
      <c r="E705" s="563" t="str">
        <f t="shared" si="34"/>
        <v/>
      </c>
      <c r="F705" s="609">
        <f t="shared" si="35"/>
        <v>0</v>
      </c>
      <c r="G705" s="609">
        <f t="shared" si="35"/>
        <v>0</v>
      </c>
      <c r="H705" s="601" t="str">
        <f t="shared" si="40"/>
        <v/>
      </c>
      <c r="I705" s="1073" t="str">
        <f t="shared" si="36"/>
        <v/>
      </c>
      <c r="J705" s="603" t="str">
        <f>IF(ISNUMBER(K705),"-",IF(D705="", "",IF(D705="Arroz",$E$594,VLOOKUP($H$6,$C$535:$F$587,4,FALSE))))</f>
        <v/>
      </c>
      <c r="K705" s="604" t="str">
        <f>IF(ISNUMBER('4. Emisiones cultivos'!K72),'4. Emisiones cultivos'!K72,"")</f>
        <v/>
      </c>
      <c r="L705" s="605" t="str">
        <f t="shared" si="38"/>
        <v/>
      </c>
      <c r="M705" s="605" t="str">
        <f t="shared" si="39"/>
        <v/>
      </c>
      <c r="AG705" s="15"/>
    </row>
    <row r="706" spans="1:41" x14ac:dyDescent="0.25">
      <c r="E706" s="503"/>
      <c r="I706" s="450">
        <f>SUM(I700:I705)</f>
        <v>0</v>
      </c>
      <c r="L706" s="450">
        <f>SUM(L700:L705)</f>
        <v>0</v>
      </c>
      <c r="M706" s="450">
        <f>SUM(M700:M705)</f>
        <v>0</v>
      </c>
      <c r="R706" s="16"/>
      <c r="AG706" s="15"/>
    </row>
    <row r="707" spans="1:41" x14ac:dyDescent="0.25">
      <c r="AG707" s="15"/>
    </row>
    <row r="708" spans="1:41" x14ac:dyDescent="0.25">
      <c r="C708" s="623" t="s">
        <v>1680</v>
      </c>
      <c r="D708" s="503"/>
      <c r="L708" s="506"/>
      <c r="AG708" s="15"/>
    </row>
    <row r="709" spans="1:41" x14ac:dyDescent="0.25">
      <c r="C709" s="648" t="s">
        <v>1723</v>
      </c>
      <c r="D709" s="503"/>
      <c r="L709" s="506"/>
      <c r="AG709" s="15"/>
    </row>
    <row r="710" spans="1:41" x14ac:dyDescent="0.25">
      <c r="C710" s="648"/>
      <c r="D710" s="503"/>
      <c r="L710" s="506"/>
      <c r="AG710" s="15"/>
    </row>
    <row r="711" spans="1:41" ht="18" customHeight="1" x14ac:dyDescent="0.25">
      <c r="B711" s="523" t="s">
        <v>1401</v>
      </c>
      <c r="C711" s="523"/>
      <c r="D711" s="523"/>
      <c r="E711" s="523"/>
      <c r="F711" s="523"/>
      <c r="G711" s="523"/>
      <c r="H711" s="523"/>
      <c r="I711" s="523"/>
      <c r="J711" s="523"/>
      <c r="K711" s="523"/>
    </row>
    <row r="712" spans="1:41" x14ac:dyDescent="0.25">
      <c r="C712" s="505"/>
      <c r="D712" s="503"/>
      <c r="L712" s="506"/>
      <c r="AG712" s="15"/>
    </row>
    <row r="713" spans="1:41" ht="18" customHeight="1" x14ac:dyDescent="0.25">
      <c r="B713" s="94"/>
      <c r="C713" s="3"/>
      <c r="D713" s="3"/>
      <c r="E713" s="3"/>
      <c r="J713" s="25"/>
      <c r="K713" s="25"/>
      <c r="Q713" s="15"/>
      <c r="R713" s="16"/>
      <c r="AG713" s="15"/>
      <c r="AH713" s="16"/>
    </row>
    <row r="714" spans="1:41" s="16" customFormat="1" x14ac:dyDescent="0.25">
      <c r="A714" s="871"/>
      <c r="C714" s="199" t="s">
        <v>1605</v>
      </c>
    </row>
    <row r="715" spans="1:41" s="16" customFormat="1" x14ac:dyDescent="0.25">
      <c r="A715" s="871"/>
    </row>
    <row r="716" spans="1:41" s="16" customFormat="1" x14ac:dyDescent="0.25">
      <c r="A716" s="871"/>
      <c r="C716" s="2032"/>
      <c r="D716" s="2033"/>
      <c r="E716" s="2033"/>
      <c r="F716" s="1192" t="s">
        <v>2</v>
      </c>
      <c r="G716" s="1192" t="s">
        <v>740</v>
      </c>
    </row>
    <row r="717" spans="1:41" s="16" customFormat="1" ht="30.75" customHeight="1" x14ac:dyDescent="0.25">
      <c r="A717" s="871"/>
      <c r="C717" s="1197" t="s">
        <v>2090</v>
      </c>
      <c r="D717" s="1196"/>
      <c r="E717" s="1194"/>
      <c r="F717" s="1195">
        <v>0.21</v>
      </c>
      <c r="G717" s="1193" t="s">
        <v>1405</v>
      </c>
    </row>
    <row r="718" spans="1:41" s="16" customFormat="1" x14ac:dyDescent="0.25">
      <c r="A718" s="871"/>
      <c r="C718" s="2031" t="s">
        <v>2434</v>
      </c>
      <c r="D718" s="2031"/>
      <c r="E718" s="2031"/>
      <c r="F718" s="2031"/>
      <c r="G718" s="2031"/>
      <c r="H718" s="2031"/>
      <c r="I718" s="2031"/>
      <c r="J718" s="2031"/>
      <c r="K718" s="2031"/>
      <c r="L718" s="2031"/>
      <c r="M718" s="2031"/>
      <c r="N718" s="2031"/>
      <c r="O718" s="2031"/>
      <c r="P718" s="2031"/>
      <c r="Q718" s="2031"/>
      <c r="R718" s="2031"/>
      <c r="S718" s="2031"/>
      <c r="T718" s="2031"/>
      <c r="U718" s="2031"/>
      <c r="V718" s="2031"/>
      <c r="W718" s="2031"/>
      <c r="X718" s="2031"/>
      <c r="Y718" s="2031"/>
      <c r="Z718" s="2031"/>
      <c r="AA718" s="2031"/>
      <c r="AB718" s="2031"/>
      <c r="AC718" s="2031"/>
      <c r="AD718" s="2031"/>
      <c r="AE718" s="2031"/>
      <c r="AF718" s="2031"/>
      <c r="AG718" s="2031"/>
      <c r="AH718" s="2031"/>
      <c r="AI718" s="2031"/>
      <c r="AJ718" s="2031"/>
      <c r="AK718" s="2031"/>
      <c r="AL718" s="2031"/>
      <c r="AM718" s="2031"/>
      <c r="AN718" s="2031"/>
      <c r="AO718" s="2031"/>
    </row>
    <row r="719" spans="1:41" s="16" customFormat="1" x14ac:dyDescent="0.25">
      <c r="A719" s="871"/>
      <c r="C719" s="1282" t="s">
        <v>2109</v>
      </c>
      <c r="D719" s="1283"/>
      <c r="E719" s="1283"/>
      <c r="F719" s="1283"/>
      <c r="G719" s="1283"/>
      <c r="H719" s="1283"/>
      <c r="I719" s="1283"/>
      <c r="J719" s="1283"/>
      <c r="K719" s="1283"/>
      <c r="L719" s="1283"/>
      <c r="M719" s="1283"/>
      <c r="N719" s="1283"/>
      <c r="O719" s="1283"/>
      <c r="P719" s="1283"/>
      <c r="Q719" s="1283"/>
      <c r="R719" s="1283"/>
      <c r="S719" s="1283"/>
      <c r="T719" s="1283"/>
      <c r="U719" s="1283"/>
      <c r="V719" s="1283"/>
      <c r="W719" s="1283"/>
      <c r="X719" s="1283"/>
      <c r="Y719" s="1283"/>
      <c r="Z719" s="1283"/>
      <c r="AA719" s="1283"/>
      <c r="AB719" s="1283"/>
      <c r="AC719" s="1283"/>
      <c r="AD719" s="1283"/>
      <c r="AE719" s="1283"/>
      <c r="AF719" s="1283"/>
      <c r="AG719" s="1283"/>
      <c r="AH719" s="1283"/>
      <c r="AI719" s="1283"/>
      <c r="AJ719" s="1283"/>
      <c r="AK719" s="1283"/>
      <c r="AL719" s="1283"/>
      <c r="AM719" s="1283"/>
      <c r="AN719" s="1283"/>
      <c r="AO719" s="1283"/>
    </row>
    <row r="720" spans="1:41" x14ac:dyDescent="0.25">
      <c r="C720" s="1208" t="s">
        <v>2106</v>
      </c>
      <c r="AG720" s="15"/>
      <c r="AK720" s="16"/>
    </row>
    <row r="721" spans="3:37" x14ac:dyDescent="0.25">
      <c r="AG721" s="15"/>
      <c r="AK721" s="16"/>
    </row>
    <row r="722" spans="3:37" x14ac:dyDescent="0.25">
      <c r="C722" s="199" t="s">
        <v>2089</v>
      </c>
      <c r="D722" s="6"/>
      <c r="F722" s="16"/>
      <c r="AG722" s="15"/>
      <c r="AK722" s="16"/>
    </row>
    <row r="723" spans="3:37" x14ac:dyDescent="0.25">
      <c r="AG723" s="15"/>
      <c r="AK723" s="16"/>
    </row>
    <row r="724" spans="3:37" x14ac:dyDescent="0.25">
      <c r="C724" s="453" t="s">
        <v>1407</v>
      </c>
      <c r="D724" s="453">
        <v>2007</v>
      </c>
      <c r="E724" s="453">
        <v>2008</v>
      </c>
      <c r="F724" s="453">
        <v>2009</v>
      </c>
      <c r="G724" s="453">
        <v>2010</v>
      </c>
      <c r="H724" s="453">
        <v>2011</v>
      </c>
      <c r="I724" s="453">
        <v>2012</v>
      </c>
      <c r="J724" s="453">
        <v>2013</v>
      </c>
      <c r="K724" s="453">
        <v>2014</v>
      </c>
      <c r="L724" s="453">
        <v>2015</v>
      </c>
      <c r="M724" s="453">
        <v>2016</v>
      </c>
      <c r="N724" s="453">
        <v>2017</v>
      </c>
      <c r="O724" s="453">
        <v>2018</v>
      </c>
      <c r="P724" s="453">
        <v>2019</v>
      </c>
      <c r="Q724" s="453">
        <v>2020</v>
      </c>
      <c r="R724" s="453">
        <v>2021</v>
      </c>
      <c r="S724" s="1182">
        <v>2022</v>
      </c>
      <c r="T724" s="1182">
        <v>2023</v>
      </c>
      <c r="AG724" s="15"/>
      <c r="AK724" s="16"/>
    </row>
    <row r="725" spans="3:37" x14ac:dyDescent="0.25">
      <c r="C725" s="1526" t="s">
        <v>1291</v>
      </c>
      <c r="D725" s="1355">
        <v>0.06</v>
      </c>
      <c r="E725" s="1355">
        <v>0.06</v>
      </c>
      <c r="F725" s="1355">
        <v>0.06</v>
      </c>
      <c r="G725" s="1355">
        <v>0.06</v>
      </c>
      <c r="H725" s="1355">
        <v>0.06</v>
      </c>
      <c r="I725" s="1355">
        <v>0.06</v>
      </c>
      <c r="J725" s="1355">
        <v>0.06</v>
      </c>
      <c r="K725" s="1355">
        <v>0.06</v>
      </c>
      <c r="L725" s="1355">
        <v>0.06</v>
      </c>
      <c r="M725" s="1355">
        <v>0.06</v>
      </c>
      <c r="N725" s="1355">
        <v>7.0000000000000007E-2</v>
      </c>
      <c r="O725" s="1355">
        <v>7.0000000000000007E-2</v>
      </c>
      <c r="P725" s="1355">
        <v>7.0000000000000007E-2</v>
      </c>
      <c r="Q725" s="442">
        <v>7.0000000000000007E-2</v>
      </c>
      <c r="R725" s="1355">
        <v>7.0000000000000007E-2</v>
      </c>
      <c r="S725" s="1215">
        <v>7.0000000000000007E-2</v>
      </c>
      <c r="T725" s="1527">
        <v>7.0000000000000007E-2</v>
      </c>
      <c r="AG725" s="15"/>
      <c r="AK725" s="16"/>
    </row>
    <row r="726" spans="3:37" x14ac:dyDescent="0.25">
      <c r="C726" s="1526" t="s">
        <v>1292</v>
      </c>
      <c r="D726" s="1355">
        <v>0.11</v>
      </c>
      <c r="E726" s="1355">
        <v>0.11</v>
      </c>
      <c r="F726" s="1355">
        <v>0.11</v>
      </c>
      <c r="G726" s="1355">
        <v>0.11</v>
      </c>
      <c r="H726" s="1355">
        <v>0.11</v>
      </c>
      <c r="I726" s="1355">
        <v>0.11</v>
      </c>
      <c r="J726" s="1355">
        <v>0.11</v>
      </c>
      <c r="K726" s="1355">
        <v>0.11</v>
      </c>
      <c r="L726" s="1355">
        <v>0.11</v>
      </c>
      <c r="M726" s="1355">
        <v>0.11</v>
      </c>
      <c r="N726" s="1355">
        <v>0.11</v>
      </c>
      <c r="O726" s="1355">
        <v>0.11</v>
      </c>
      <c r="P726" s="1355">
        <v>0.12</v>
      </c>
      <c r="Q726" s="442">
        <v>0.12</v>
      </c>
      <c r="R726" s="1355">
        <v>0.12</v>
      </c>
      <c r="S726" s="1215">
        <v>0.12</v>
      </c>
      <c r="T726" s="1527">
        <v>0.12</v>
      </c>
      <c r="AG726" s="15"/>
      <c r="AK726" s="16"/>
    </row>
    <row r="727" spans="3:37" x14ac:dyDescent="0.25">
      <c r="C727" s="1526" t="s">
        <v>1293</v>
      </c>
      <c r="D727" s="1355">
        <v>0.04</v>
      </c>
      <c r="E727" s="1355">
        <v>0.04</v>
      </c>
      <c r="F727" s="1355">
        <v>0.04</v>
      </c>
      <c r="G727" s="1355">
        <v>0.04</v>
      </c>
      <c r="H727" s="1355">
        <v>0.05</v>
      </c>
      <c r="I727" s="1355">
        <v>0.05</v>
      </c>
      <c r="J727" s="1355">
        <v>0.05</v>
      </c>
      <c r="K727" s="1355">
        <v>0.04</v>
      </c>
      <c r="L727" s="1355">
        <v>0.04</v>
      </c>
      <c r="M727" s="1355">
        <v>0.05</v>
      </c>
      <c r="N727" s="1355">
        <v>0.04</v>
      </c>
      <c r="O727" s="1355">
        <v>0.04</v>
      </c>
      <c r="P727" s="1355">
        <v>0.04</v>
      </c>
      <c r="Q727" s="442">
        <v>0.04</v>
      </c>
      <c r="R727" s="1355">
        <v>0.04</v>
      </c>
      <c r="S727" s="1215">
        <v>0.04</v>
      </c>
      <c r="T727" s="1527">
        <v>0.04</v>
      </c>
      <c r="AG727" s="15"/>
      <c r="AK727" s="16"/>
    </row>
    <row r="728" spans="3:37" x14ac:dyDescent="0.25">
      <c r="C728" s="1526" t="s">
        <v>1294</v>
      </c>
      <c r="D728" s="1355">
        <v>0.05</v>
      </c>
      <c r="E728" s="1355">
        <v>0.05</v>
      </c>
      <c r="F728" s="1355">
        <v>0.05</v>
      </c>
      <c r="G728" s="1355">
        <v>0.05</v>
      </c>
      <c r="H728" s="1355">
        <v>0.05</v>
      </c>
      <c r="I728" s="1355">
        <v>0.05</v>
      </c>
      <c r="J728" s="1355">
        <v>0.05</v>
      </c>
      <c r="K728" s="1355">
        <v>0.05</v>
      </c>
      <c r="L728" s="1355">
        <v>0.05</v>
      </c>
      <c r="M728" s="1355">
        <v>0.05</v>
      </c>
      <c r="N728" s="1355">
        <v>0.05</v>
      </c>
      <c r="O728" s="1355">
        <v>0.05</v>
      </c>
      <c r="P728" s="1355">
        <v>0.05</v>
      </c>
      <c r="Q728" s="442">
        <v>0.05</v>
      </c>
      <c r="R728" s="1355">
        <v>0.05</v>
      </c>
      <c r="S728" s="1215">
        <v>0.05</v>
      </c>
      <c r="T728" s="1527">
        <v>0.05</v>
      </c>
      <c r="AG728" s="15"/>
      <c r="AK728" s="16"/>
    </row>
    <row r="729" spans="3:37" x14ac:dyDescent="0.25">
      <c r="C729" s="1526" t="s">
        <v>1295</v>
      </c>
      <c r="D729" s="1355">
        <v>0.22</v>
      </c>
      <c r="E729" s="1355">
        <v>0.22</v>
      </c>
      <c r="F729" s="1355">
        <v>0.22</v>
      </c>
      <c r="G729" s="1355">
        <v>0.22</v>
      </c>
      <c r="H729" s="1355">
        <v>0.22</v>
      </c>
      <c r="I729" s="1355">
        <v>0.22</v>
      </c>
      <c r="J729" s="1355">
        <v>0.22</v>
      </c>
      <c r="K729" s="1355">
        <v>0.22</v>
      </c>
      <c r="L729" s="1355">
        <v>0.22</v>
      </c>
      <c r="M729" s="1355">
        <v>0.22</v>
      </c>
      <c r="N729" s="1355">
        <v>0.22</v>
      </c>
      <c r="O729" s="1355">
        <v>0.22</v>
      </c>
      <c r="P729" s="1355">
        <v>0.22</v>
      </c>
      <c r="Q729" s="442">
        <v>0.22</v>
      </c>
      <c r="R729" s="1355">
        <v>0.22</v>
      </c>
      <c r="S729" s="1215">
        <v>0.22</v>
      </c>
      <c r="T729" s="1527">
        <v>0.22</v>
      </c>
      <c r="AG729" s="15"/>
      <c r="AK729" s="16"/>
    </row>
    <row r="730" spans="3:37" x14ac:dyDescent="0.25">
      <c r="C730" s="1526" t="s">
        <v>1296</v>
      </c>
      <c r="D730" s="1355">
        <v>0.08</v>
      </c>
      <c r="E730" s="1355">
        <v>0.08</v>
      </c>
      <c r="F730" s="1355">
        <v>0.08</v>
      </c>
      <c r="G730" s="1355">
        <v>0.08</v>
      </c>
      <c r="H730" s="1355">
        <v>0.08</v>
      </c>
      <c r="I730" s="1355">
        <v>0.08</v>
      </c>
      <c r="J730" s="1355">
        <v>0.08</v>
      </c>
      <c r="K730" s="1355">
        <v>0.08</v>
      </c>
      <c r="L730" s="1355">
        <v>0.08</v>
      </c>
      <c r="M730" s="1355">
        <v>0.08</v>
      </c>
      <c r="N730" s="1355">
        <v>0.08</v>
      </c>
      <c r="O730" s="1355">
        <v>0.08</v>
      </c>
      <c r="P730" s="1355">
        <v>0.08</v>
      </c>
      <c r="Q730" s="442">
        <v>0.08</v>
      </c>
      <c r="R730" s="1355">
        <v>0.08</v>
      </c>
      <c r="S730" s="1215">
        <v>0.08</v>
      </c>
      <c r="T730" s="1527">
        <v>0.08</v>
      </c>
      <c r="AG730" s="15"/>
      <c r="AK730" s="16"/>
    </row>
    <row r="731" spans="3:37" x14ac:dyDescent="0.25">
      <c r="C731" s="1526" t="s">
        <v>1297</v>
      </c>
      <c r="D731" s="1355">
        <v>0.03</v>
      </c>
      <c r="E731" s="1355">
        <v>0.03</v>
      </c>
      <c r="F731" s="1355">
        <v>0.03</v>
      </c>
      <c r="G731" s="1355">
        <v>0.03</v>
      </c>
      <c r="H731" s="1355">
        <v>0.03</v>
      </c>
      <c r="I731" s="1355">
        <v>0.03</v>
      </c>
      <c r="J731" s="1355">
        <v>0.03</v>
      </c>
      <c r="K731" s="1355">
        <v>0.03</v>
      </c>
      <c r="L731" s="1355">
        <v>0.03</v>
      </c>
      <c r="M731" s="1355">
        <v>0.03</v>
      </c>
      <c r="N731" s="1355">
        <v>0.03</v>
      </c>
      <c r="O731" s="1355">
        <v>0.03</v>
      </c>
      <c r="P731" s="1355">
        <v>0.03</v>
      </c>
      <c r="Q731" s="442">
        <v>0.03</v>
      </c>
      <c r="R731" s="1355">
        <v>0.03</v>
      </c>
      <c r="S731" s="1215">
        <v>0.03</v>
      </c>
      <c r="T731" s="1527">
        <v>0.03</v>
      </c>
      <c r="AG731" s="15"/>
      <c r="AK731" s="16"/>
    </row>
    <row r="732" spans="3:37" x14ac:dyDescent="0.25">
      <c r="C732" s="1526" t="s">
        <v>1298</v>
      </c>
      <c r="D732" s="1355">
        <v>0.02</v>
      </c>
      <c r="E732" s="1355">
        <v>0.02</v>
      </c>
      <c r="F732" s="1355">
        <v>0.02</v>
      </c>
      <c r="G732" s="1355">
        <v>0.02</v>
      </c>
      <c r="H732" s="1355">
        <v>0.02</v>
      </c>
      <c r="I732" s="1355">
        <v>0.02</v>
      </c>
      <c r="J732" s="1355">
        <v>0.02</v>
      </c>
      <c r="K732" s="1355">
        <v>0.02</v>
      </c>
      <c r="L732" s="1355">
        <v>0.02</v>
      </c>
      <c r="M732" s="1355">
        <v>0.02</v>
      </c>
      <c r="N732" s="1355">
        <v>0.02</v>
      </c>
      <c r="O732" s="1355">
        <v>0.02</v>
      </c>
      <c r="P732" s="1355">
        <v>0.02</v>
      </c>
      <c r="Q732" s="442">
        <v>0.02</v>
      </c>
      <c r="R732" s="1355">
        <v>0.02</v>
      </c>
      <c r="S732" s="1215">
        <v>0.02</v>
      </c>
      <c r="T732" s="1527">
        <v>0.02</v>
      </c>
      <c r="AG732" s="15"/>
      <c r="AK732" s="16"/>
    </row>
    <row r="733" spans="3:37" x14ac:dyDescent="0.25">
      <c r="C733" s="1526" t="s">
        <v>1299</v>
      </c>
      <c r="D733" s="1355">
        <v>0.02</v>
      </c>
      <c r="E733" s="1355">
        <v>0.02</v>
      </c>
      <c r="F733" s="1355">
        <v>0.02</v>
      </c>
      <c r="G733" s="1355">
        <v>0.02</v>
      </c>
      <c r="H733" s="1355">
        <v>0.02</v>
      </c>
      <c r="I733" s="1355">
        <v>0.02</v>
      </c>
      <c r="J733" s="1355">
        <v>0.02</v>
      </c>
      <c r="K733" s="1355">
        <v>0.02</v>
      </c>
      <c r="L733" s="1355">
        <v>0.02</v>
      </c>
      <c r="M733" s="1355">
        <v>0.02</v>
      </c>
      <c r="N733" s="1355">
        <v>0.02</v>
      </c>
      <c r="O733" s="1355">
        <v>0.02</v>
      </c>
      <c r="P733" s="1355">
        <v>0.02</v>
      </c>
      <c r="Q733" s="442">
        <v>0.02</v>
      </c>
      <c r="R733" s="1355">
        <v>0.02</v>
      </c>
      <c r="S733" s="1215">
        <v>0.02</v>
      </c>
      <c r="T733" s="1527">
        <v>0.02</v>
      </c>
      <c r="AG733" s="15"/>
      <c r="AK733" s="16"/>
    </row>
    <row r="734" spans="3:37" x14ac:dyDescent="0.25">
      <c r="C734" s="1526" t="s">
        <v>1300</v>
      </c>
      <c r="D734" s="1355">
        <v>0.2</v>
      </c>
      <c r="E734" s="1355">
        <v>0.2</v>
      </c>
      <c r="F734" s="1355">
        <v>0.2</v>
      </c>
      <c r="G734" s="1355">
        <v>0.2</v>
      </c>
      <c r="H734" s="1355">
        <v>0.2</v>
      </c>
      <c r="I734" s="1355">
        <v>0.2</v>
      </c>
      <c r="J734" s="1355">
        <v>0.2</v>
      </c>
      <c r="K734" s="1355">
        <v>0.2</v>
      </c>
      <c r="L734" s="1355">
        <v>0.2</v>
      </c>
      <c r="M734" s="1355">
        <v>0.2</v>
      </c>
      <c r="N734" s="1355">
        <v>0.2</v>
      </c>
      <c r="O734" s="1355">
        <v>0.2</v>
      </c>
      <c r="P734" s="1355">
        <v>0.2</v>
      </c>
      <c r="Q734" s="442">
        <v>0.2</v>
      </c>
      <c r="R734" s="1355">
        <v>0.2</v>
      </c>
      <c r="S734" s="1215">
        <v>0.2</v>
      </c>
      <c r="T734" s="1527">
        <v>0.2</v>
      </c>
      <c r="AG734" s="15"/>
      <c r="AK734" s="16"/>
    </row>
    <row r="735" spans="3:37" x14ac:dyDescent="0.25">
      <c r="C735" s="1526" t="s">
        <v>1301</v>
      </c>
      <c r="D735" s="1355">
        <v>0.02</v>
      </c>
      <c r="E735" s="1355">
        <v>0.02</v>
      </c>
      <c r="F735" s="1355">
        <v>0.02</v>
      </c>
      <c r="G735" s="1355">
        <v>0.02</v>
      </c>
      <c r="H735" s="1355">
        <v>0.02</v>
      </c>
      <c r="I735" s="1355">
        <v>0.02</v>
      </c>
      <c r="J735" s="1355">
        <v>0.02</v>
      </c>
      <c r="K735" s="1355">
        <v>0.02</v>
      </c>
      <c r="L735" s="1355">
        <v>0.02</v>
      </c>
      <c r="M735" s="1355">
        <v>0.02</v>
      </c>
      <c r="N735" s="1355">
        <v>0.02</v>
      </c>
      <c r="O735" s="1355">
        <v>0.02</v>
      </c>
      <c r="P735" s="1355">
        <v>0.02</v>
      </c>
      <c r="Q735" s="442">
        <v>0.02</v>
      </c>
      <c r="R735" s="1355">
        <v>0.02</v>
      </c>
      <c r="S735" s="1215">
        <v>0.02</v>
      </c>
      <c r="T735" s="1527">
        <v>0.02</v>
      </c>
      <c r="AG735" s="15"/>
      <c r="AK735" s="16"/>
    </row>
    <row r="736" spans="3:37" x14ac:dyDescent="0.25">
      <c r="C736" s="1526" t="s">
        <v>1302</v>
      </c>
      <c r="D736" s="1355">
        <v>0.1</v>
      </c>
      <c r="E736" s="1355">
        <v>0.1</v>
      </c>
      <c r="F736" s="1355">
        <v>0.1</v>
      </c>
      <c r="G736" s="1355">
        <v>0.1</v>
      </c>
      <c r="H736" s="1355">
        <v>0.1</v>
      </c>
      <c r="I736" s="1355">
        <v>0.1</v>
      </c>
      <c r="J736" s="1355">
        <v>0.1</v>
      </c>
      <c r="K736" s="1355">
        <v>0.1</v>
      </c>
      <c r="L736" s="1355">
        <v>0.1</v>
      </c>
      <c r="M736" s="1355">
        <v>0.1</v>
      </c>
      <c r="N736" s="1355">
        <v>0.1</v>
      </c>
      <c r="O736" s="1355">
        <v>0.1</v>
      </c>
      <c r="P736" s="1355">
        <v>0.1</v>
      </c>
      <c r="Q736" s="442">
        <v>0.1</v>
      </c>
      <c r="R736" s="1355">
        <v>0.1</v>
      </c>
      <c r="S736" s="1215">
        <v>0.1</v>
      </c>
      <c r="T736" s="1527">
        <v>0.1</v>
      </c>
      <c r="AG736" s="15"/>
      <c r="AK736" s="16"/>
    </row>
    <row r="737" spans="3:37" x14ac:dyDescent="0.25">
      <c r="C737" s="1526" t="s">
        <v>1303</v>
      </c>
      <c r="D737" s="1355">
        <v>0.09</v>
      </c>
      <c r="E737" s="1355">
        <v>0.09</v>
      </c>
      <c r="F737" s="1355">
        <v>0.09</v>
      </c>
      <c r="G737" s="1355">
        <v>0.09</v>
      </c>
      <c r="H737" s="1355">
        <v>0.09</v>
      </c>
      <c r="I737" s="1355">
        <v>0.09</v>
      </c>
      <c r="J737" s="1355">
        <v>0.09</v>
      </c>
      <c r="K737" s="1355">
        <v>0.09</v>
      </c>
      <c r="L737" s="1355">
        <v>0.09</v>
      </c>
      <c r="M737" s="1355">
        <v>0.09</v>
      </c>
      <c r="N737" s="1355">
        <v>0.09</v>
      </c>
      <c r="O737" s="1355">
        <v>0.09</v>
      </c>
      <c r="P737" s="1355">
        <v>0.09</v>
      </c>
      <c r="Q737" s="442">
        <v>0.09</v>
      </c>
      <c r="R737" s="1355">
        <v>0.09</v>
      </c>
      <c r="S737" s="1215">
        <v>0.09</v>
      </c>
      <c r="T737" s="1527">
        <v>0.09</v>
      </c>
      <c r="AG737" s="15"/>
      <c r="AK737" s="16"/>
    </row>
    <row r="738" spans="3:37" x14ac:dyDescent="0.25">
      <c r="C738" s="1526" t="s">
        <v>1304</v>
      </c>
      <c r="D738" s="1355">
        <v>0.21</v>
      </c>
      <c r="E738" s="1355">
        <v>0.21</v>
      </c>
      <c r="F738" s="1355">
        <v>0.21</v>
      </c>
      <c r="G738" s="1355">
        <v>0.21</v>
      </c>
      <c r="H738" s="1355">
        <v>0.21</v>
      </c>
      <c r="I738" s="1355">
        <v>0.21</v>
      </c>
      <c r="J738" s="1355">
        <v>0.21</v>
      </c>
      <c r="K738" s="1355">
        <v>0.21</v>
      </c>
      <c r="L738" s="1355">
        <v>0.21</v>
      </c>
      <c r="M738" s="1355">
        <v>0.21</v>
      </c>
      <c r="N738" s="1355">
        <v>0.21</v>
      </c>
      <c r="O738" s="1355">
        <v>0.21</v>
      </c>
      <c r="P738" s="1355">
        <v>0.21</v>
      </c>
      <c r="Q738" s="442">
        <v>0.21</v>
      </c>
      <c r="R738" s="1355">
        <v>0.21</v>
      </c>
      <c r="S738" s="1215">
        <v>0.21</v>
      </c>
      <c r="T738" s="1527">
        <v>0.21</v>
      </c>
      <c r="AG738" s="15"/>
      <c r="AK738" s="16"/>
    </row>
    <row r="739" spans="3:37" x14ac:dyDescent="0.25">
      <c r="C739" s="1526" t="s">
        <v>1305</v>
      </c>
      <c r="D739" s="1355">
        <v>0.06</v>
      </c>
      <c r="E739" s="1355">
        <v>7.0000000000000007E-2</v>
      </c>
      <c r="F739" s="1355">
        <v>7.0000000000000007E-2</v>
      </c>
      <c r="G739" s="1355">
        <v>7.0000000000000007E-2</v>
      </c>
      <c r="H739" s="1355">
        <v>7.0000000000000007E-2</v>
      </c>
      <c r="I739" s="1355">
        <v>7.0000000000000007E-2</v>
      </c>
      <c r="J739" s="1355">
        <v>7.0000000000000007E-2</v>
      </c>
      <c r="K739" s="1355">
        <v>0.08</v>
      </c>
      <c r="L739" s="1355">
        <v>7.0000000000000007E-2</v>
      </c>
      <c r="M739" s="1355">
        <v>7.0000000000000007E-2</v>
      </c>
      <c r="N739" s="1355">
        <v>0.08</v>
      </c>
      <c r="O739" s="1355">
        <v>7.0000000000000007E-2</v>
      </c>
      <c r="P739" s="1355">
        <v>0.06</v>
      </c>
      <c r="Q739" s="442">
        <v>0.06</v>
      </c>
      <c r="R739" s="1355">
        <v>0.06</v>
      </c>
      <c r="S739" s="1215">
        <v>0.06</v>
      </c>
      <c r="T739" s="1527">
        <v>0.06</v>
      </c>
      <c r="AG739" s="15"/>
      <c r="AK739" s="16"/>
    </row>
    <row r="740" spans="3:37" x14ac:dyDescent="0.25">
      <c r="C740" s="1526" t="s">
        <v>1306</v>
      </c>
      <c r="D740" s="1355">
        <v>0.05</v>
      </c>
      <c r="E740" s="1355">
        <v>0.05</v>
      </c>
      <c r="F740" s="1355">
        <v>0.05</v>
      </c>
      <c r="G740" s="1355">
        <v>0.05</v>
      </c>
      <c r="H740" s="1355">
        <v>0.05</v>
      </c>
      <c r="I740" s="1355">
        <v>0.05</v>
      </c>
      <c r="J740" s="1355">
        <v>0.04</v>
      </c>
      <c r="K740" s="1355">
        <v>0.04</v>
      </c>
      <c r="L740" s="1355">
        <v>0.05</v>
      </c>
      <c r="M740" s="1355">
        <v>0.05</v>
      </c>
      <c r="N740" s="1355">
        <v>0.05</v>
      </c>
      <c r="O740" s="1355">
        <v>0.05</v>
      </c>
      <c r="P740" s="1355">
        <v>0.05</v>
      </c>
      <c r="Q740" s="442">
        <v>0.05</v>
      </c>
      <c r="R740" s="1355">
        <v>0.05</v>
      </c>
      <c r="S740" s="1215">
        <v>0.05</v>
      </c>
      <c r="T740" s="1527">
        <v>0.05</v>
      </c>
      <c r="AG740" s="15"/>
      <c r="AK740" s="16"/>
    </row>
    <row r="741" spans="3:37" x14ac:dyDescent="0.25">
      <c r="C741" s="1526" t="s">
        <v>1307</v>
      </c>
      <c r="D741" s="1355">
        <v>7.0000000000000007E-2</v>
      </c>
      <c r="E741" s="1355">
        <v>7.0000000000000007E-2</v>
      </c>
      <c r="F741" s="1355">
        <v>7.0000000000000007E-2</v>
      </c>
      <c r="G741" s="1355">
        <v>7.0000000000000007E-2</v>
      </c>
      <c r="H741" s="1355">
        <v>7.0000000000000007E-2</v>
      </c>
      <c r="I741" s="1355">
        <v>7.0000000000000007E-2</v>
      </c>
      <c r="J741" s="1355">
        <v>7.0000000000000007E-2</v>
      </c>
      <c r="K741" s="1355">
        <v>7.0000000000000007E-2</v>
      </c>
      <c r="L741" s="1355">
        <v>7.0000000000000007E-2</v>
      </c>
      <c r="M741" s="1355">
        <v>7.0000000000000007E-2</v>
      </c>
      <c r="N741" s="1355">
        <v>7.0000000000000007E-2</v>
      </c>
      <c r="O741" s="1355">
        <v>7.0000000000000007E-2</v>
      </c>
      <c r="P741" s="1355">
        <v>7.0000000000000007E-2</v>
      </c>
      <c r="Q741" s="442">
        <v>7.0000000000000007E-2</v>
      </c>
      <c r="R741" s="1355">
        <v>7.0000000000000007E-2</v>
      </c>
      <c r="S741" s="1215">
        <v>7.0000000000000007E-2</v>
      </c>
      <c r="T741" s="1527">
        <v>7.0000000000000007E-2</v>
      </c>
      <c r="AG741" s="15"/>
      <c r="AK741" s="16"/>
    </row>
    <row r="742" spans="3:37" x14ac:dyDescent="0.25">
      <c r="C742" s="1526" t="s">
        <v>1308</v>
      </c>
      <c r="D742" s="1355">
        <v>0.25</v>
      </c>
      <c r="E742" s="1355">
        <v>0.25</v>
      </c>
      <c r="F742" s="1355">
        <v>0.25</v>
      </c>
      <c r="G742" s="1355">
        <v>0.25</v>
      </c>
      <c r="H742" s="1355">
        <v>0.25</v>
      </c>
      <c r="I742" s="1355">
        <v>0.25</v>
      </c>
      <c r="J742" s="1355">
        <v>0.25</v>
      </c>
      <c r="K742" s="1355">
        <v>0.25</v>
      </c>
      <c r="L742" s="1355">
        <v>0.25</v>
      </c>
      <c r="M742" s="1355">
        <v>0.25</v>
      </c>
      <c r="N742" s="1355">
        <v>0.25</v>
      </c>
      <c r="O742" s="1355">
        <v>0.25</v>
      </c>
      <c r="P742" s="1355">
        <v>0.25</v>
      </c>
      <c r="Q742" s="442">
        <v>0.25</v>
      </c>
      <c r="R742" s="1355">
        <v>0.25</v>
      </c>
      <c r="S742" s="1215">
        <v>0.25</v>
      </c>
      <c r="T742" s="1527">
        <v>0.25</v>
      </c>
      <c r="AG742" s="15"/>
      <c r="AK742" s="16"/>
    </row>
    <row r="743" spans="3:37" x14ac:dyDescent="0.25">
      <c r="C743" s="1526" t="s">
        <v>1309</v>
      </c>
      <c r="D743" s="1355">
        <v>0.01</v>
      </c>
      <c r="E743" s="1355">
        <v>0.01</v>
      </c>
      <c r="F743" s="1355">
        <v>0.01</v>
      </c>
      <c r="G743" s="1355">
        <v>0.02</v>
      </c>
      <c r="H743" s="1355">
        <v>0.02</v>
      </c>
      <c r="I743" s="1355">
        <v>0.02</v>
      </c>
      <c r="J743" s="1355">
        <v>0.02</v>
      </c>
      <c r="K743" s="1355">
        <v>0.01</v>
      </c>
      <c r="L743" s="1355">
        <v>0.02</v>
      </c>
      <c r="M743" s="1355">
        <v>0.02</v>
      </c>
      <c r="N743" s="1355">
        <v>0.01</v>
      </c>
      <c r="O743" s="1355">
        <v>0.02</v>
      </c>
      <c r="P743" s="1355">
        <v>0.02</v>
      </c>
      <c r="Q743" s="442">
        <v>0.02</v>
      </c>
      <c r="R743" s="1355">
        <v>0.02</v>
      </c>
      <c r="S743" s="1215">
        <v>0.02</v>
      </c>
      <c r="T743" s="1527">
        <v>0.02</v>
      </c>
      <c r="AG743" s="15"/>
      <c r="AK743" s="16"/>
    </row>
    <row r="744" spans="3:37" x14ac:dyDescent="0.25">
      <c r="C744" s="1526" t="s">
        <v>1310</v>
      </c>
      <c r="D744" s="1355">
        <v>0.23</v>
      </c>
      <c r="E744" s="1355">
        <v>0.23</v>
      </c>
      <c r="F744" s="1355">
        <v>0.23</v>
      </c>
      <c r="G744" s="1355">
        <v>0.23</v>
      </c>
      <c r="H744" s="1355">
        <v>0.23</v>
      </c>
      <c r="I744" s="1355">
        <v>0.23</v>
      </c>
      <c r="J744" s="1355">
        <v>0.23</v>
      </c>
      <c r="K744" s="1355">
        <v>0.23</v>
      </c>
      <c r="L744" s="1355">
        <v>0.23</v>
      </c>
      <c r="M744" s="1355">
        <v>0.23</v>
      </c>
      <c r="N744" s="1355">
        <v>0.23</v>
      </c>
      <c r="O744" s="1355">
        <v>0.23</v>
      </c>
      <c r="P744" s="1355">
        <v>0.23</v>
      </c>
      <c r="Q744" s="442">
        <v>0.23</v>
      </c>
      <c r="R744" s="1355">
        <v>0.23</v>
      </c>
      <c r="S744" s="1215">
        <v>0.23</v>
      </c>
      <c r="T744" s="1527">
        <v>0.23</v>
      </c>
      <c r="AG744" s="15"/>
      <c r="AK744" s="16"/>
    </row>
    <row r="745" spans="3:37" x14ac:dyDescent="0.25">
      <c r="C745" s="1526" t="s">
        <v>1311</v>
      </c>
      <c r="D745" s="1355">
        <v>0.06</v>
      </c>
      <c r="E745" s="1355">
        <v>0.06</v>
      </c>
      <c r="F745" s="1355">
        <v>0.06</v>
      </c>
      <c r="G745" s="1355">
        <v>0.06</v>
      </c>
      <c r="H745" s="1355">
        <v>0.06</v>
      </c>
      <c r="I745" s="1355">
        <v>0.06</v>
      </c>
      <c r="J745" s="1355">
        <v>0.06</v>
      </c>
      <c r="K745" s="1355">
        <v>7.0000000000000007E-2</v>
      </c>
      <c r="L745" s="1355">
        <v>7.0000000000000007E-2</v>
      </c>
      <c r="M745" s="1355">
        <v>7.0000000000000007E-2</v>
      </c>
      <c r="N745" s="1355">
        <v>0.08</v>
      </c>
      <c r="O745" s="1355">
        <v>7.0000000000000007E-2</v>
      </c>
      <c r="P745" s="1355">
        <v>7.0000000000000007E-2</v>
      </c>
      <c r="Q745" s="442">
        <v>7.0000000000000007E-2</v>
      </c>
      <c r="R745" s="1355">
        <v>7.0000000000000007E-2</v>
      </c>
      <c r="S745" s="1215">
        <v>7.0000000000000007E-2</v>
      </c>
      <c r="T745" s="1527">
        <v>7.0000000000000007E-2</v>
      </c>
      <c r="AG745" s="15"/>
      <c r="AK745" s="16"/>
    </row>
    <row r="746" spans="3:37" x14ac:dyDescent="0.25">
      <c r="C746" s="1526" t="s">
        <v>1312</v>
      </c>
      <c r="D746" s="1355">
        <v>7.0000000000000007E-2</v>
      </c>
      <c r="E746" s="1355">
        <v>7.0000000000000007E-2</v>
      </c>
      <c r="F746" s="1355">
        <v>0.06</v>
      </c>
      <c r="G746" s="1355">
        <v>7.0000000000000007E-2</v>
      </c>
      <c r="H746" s="1355">
        <v>0.06</v>
      </c>
      <c r="I746" s="1355">
        <v>0.06</v>
      </c>
      <c r="J746" s="1355">
        <v>0.06</v>
      </c>
      <c r="K746" s="1355">
        <v>0.06</v>
      </c>
      <c r="L746" s="1355">
        <v>0.06</v>
      </c>
      <c r="M746" s="1355">
        <v>0.06</v>
      </c>
      <c r="N746" s="1355">
        <v>0.05</v>
      </c>
      <c r="O746" s="1355">
        <v>0.05</v>
      </c>
      <c r="P746" s="1355">
        <v>0.05</v>
      </c>
      <c r="Q746" s="442">
        <v>0.05</v>
      </c>
      <c r="R746" s="1355">
        <v>0.05</v>
      </c>
      <c r="S746" s="1215">
        <v>0.05</v>
      </c>
      <c r="T746" s="1527">
        <v>0.05</v>
      </c>
      <c r="AG746" s="15"/>
      <c r="AK746" s="16"/>
    </row>
    <row r="747" spans="3:37" x14ac:dyDescent="0.25">
      <c r="C747" s="1526" t="s">
        <v>1313</v>
      </c>
      <c r="D747" s="1355">
        <v>0.01</v>
      </c>
      <c r="E747" s="1355">
        <v>0.01</v>
      </c>
      <c r="F747" s="1355">
        <v>0.01</v>
      </c>
      <c r="G747" s="1355">
        <v>0.01</v>
      </c>
      <c r="H747" s="1355">
        <v>0.01</v>
      </c>
      <c r="I747" s="1355">
        <v>0.01</v>
      </c>
      <c r="J747" s="1355">
        <v>0.01</v>
      </c>
      <c r="K747" s="1355">
        <v>0.01</v>
      </c>
      <c r="L747" s="1355">
        <v>0.01</v>
      </c>
      <c r="M747" s="1355">
        <v>0.01</v>
      </c>
      <c r="N747" s="1355">
        <v>0.01</v>
      </c>
      <c r="O747" s="1355">
        <v>0.01</v>
      </c>
      <c r="P747" s="1355">
        <v>0.01</v>
      </c>
      <c r="Q747" s="442">
        <v>0.01</v>
      </c>
      <c r="R747" s="1355">
        <v>0.01</v>
      </c>
      <c r="S747" s="1215">
        <v>0.01</v>
      </c>
      <c r="T747" s="1527">
        <v>0.01</v>
      </c>
      <c r="AG747" s="15"/>
      <c r="AK747" s="16"/>
    </row>
    <row r="748" spans="3:37" x14ac:dyDescent="0.25">
      <c r="C748" s="1526" t="s">
        <v>1314</v>
      </c>
      <c r="D748" s="1355">
        <v>0.08</v>
      </c>
      <c r="E748" s="1355">
        <v>0.08</v>
      </c>
      <c r="F748" s="1355">
        <v>0.08</v>
      </c>
      <c r="G748" s="1355">
        <v>0.08</v>
      </c>
      <c r="H748" s="1355">
        <v>0.08</v>
      </c>
      <c r="I748" s="1355">
        <v>0.08</v>
      </c>
      <c r="J748" s="1355">
        <v>0.08</v>
      </c>
      <c r="K748" s="1355">
        <v>0.08</v>
      </c>
      <c r="L748" s="1355">
        <v>0.08</v>
      </c>
      <c r="M748" s="1355">
        <v>0.08</v>
      </c>
      <c r="N748" s="1355">
        <v>0.08</v>
      </c>
      <c r="O748" s="1355">
        <v>0.08</v>
      </c>
      <c r="P748" s="1355">
        <v>0.08</v>
      </c>
      <c r="Q748" s="442">
        <v>0.08</v>
      </c>
      <c r="R748" s="1355">
        <v>0.08</v>
      </c>
      <c r="S748" s="1215">
        <v>0.08</v>
      </c>
      <c r="T748" s="1527">
        <v>0.08</v>
      </c>
      <c r="AG748" s="15"/>
      <c r="AK748" s="16"/>
    </row>
    <row r="749" spans="3:37" x14ac:dyDescent="0.25">
      <c r="C749" s="1526" t="s">
        <v>1315</v>
      </c>
      <c r="D749" s="1355">
        <v>0.09</v>
      </c>
      <c r="E749" s="1355">
        <v>0.1</v>
      </c>
      <c r="F749" s="1355">
        <v>0.09</v>
      </c>
      <c r="G749" s="1355">
        <v>0.09</v>
      </c>
      <c r="H749" s="1355">
        <v>0.09</v>
      </c>
      <c r="I749" s="1355">
        <v>0.09</v>
      </c>
      <c r="J749" s="1355">
        <v>0.09</v>
      </c>
      <c r="K749" s="1355">
        <v>0.1</v>
      </c>
      <c r="L749" s="1355">
        <v>0.1</v>
      </c>
      <c r="M749" s="1355">
        <v>0.09</v>
      </c>
      <c r="N749" s="1355">
        <v>0.1</v>
      </c>
      <c r="O749" s="1355">
        <v>0.1</v>
      </c>
      <c r="P749" s="1355">
        <v>0.1</v>
      </c>
      <c r="Q749" s="442">
        <v>0.1</v>
      </c>
      <c r="R749" s="1355">
        <v>0.11</v>
      </c>
      <c r="S749" s="1215">
        <v>0.11</v>
      </c>
      <c r="T749" s="1527">
        <v>0.11</v>
      </c>
      <c r="AG749" s="15"/>
      <c r="AK749" s="16"/>
    </row>
    <row r="750" spans="3:37" x14ac:dyDescent="0.25">
      <c r="C750" s="1526" t="s">
        <v>1316</v>
      </c>
      <c r="D750" s="1355">
        <v>7.0000000000000007E-2</v>
      </c>
      <c r="E750" s="1355">
        <v>7.0000000000000007E-2</v>
      </c>
      <c r="F750" s="1355">
        <v>7.0000000000000007E-2</v>
      </c>
      <c r="G750" s="1355">
        <v>7.0000000000000007E-2</v>
      </c>
      <c r="H750" s="1355">
        <v>7.0000000000000007E-2</v>
      </c>
      <c r="I750" s="1355">
        <v>7.0000000000000007E-2</v>
      </c>
      <c r="J750" s="1355">
        <v>0.1</v>
      </c>
      <c r="K750" s="1355">
        <v>0.1</v>
      </c>
      <c r="L750" s="1355">
        <v>0.1</v>
      </c>
      <c r="M750" s="1355">
        <v>0.1</v>
      </c>
      <c r="N750" s="1355">
        <v>0.1</v>
      </c>
      <c r="O750" s="1355">
        <v>0.1</v>
      </c>
      <c r="P750" s="1355">
        <v>0.09</v>
      </c>
      <c r="Q750" s="442">
        <v>0.09</v>
      </c>
      <c r="R750" s="1355">
        <v>0.09</v>
      </c>
      <c r="S750" s="1215">
        <v>0.09</v>
      </c>
      <c r="T750" s="1527">
        <v>0.09</v>
      </c>
      <c r="AG750" s="15"/>
      <c r="AK750" s="16"/>
    </row>
    <row r="751" spans="3:37" x14ac:dyDescent="0.25">
      <c r="C751" s="1526" t="s">
        <v>1317</v>
      </c>
      <c r="D751" s="1355">
        <v>7.0000000000000007E-2</v>
      </c>
      <c r="E751" s="1355">
        <v>0.08</v>
      </c>
      <c r="F751" s="1355">
        <v>0.08</v>
      </c>
      <c r="G751" s="1355">
        <v>0.08</v>
      </c>
      <c r="H751" s="1355">
        <v>0.08</v>
      </c>
      <c r="I751" s="1355">
        <v>0.08</v>
      </c>
      <c r="J751" s="1355">
        <v>0.08</v>
      </c>
      <c r="K751" s="1355">
        <v>0.08</v>
      </c>
      <c r="L751" s="1355">
        <v>0.08</v>
      </c>
      <c r="M751" s="1355">
        <v>0.08</v>
      </c>
      <c r="N751" s="1355">
        <v>0.09</v>
      </c>
      <c r="O751" s="1355">
        <v>7.0000000000000007E-2</v>
      </c>
      <c r="P751" s="1355">
        <v>7.0000000000000007E-2</v>
      </c>
      <c r="Q751" s="442">
        <v>7.0000000000000007E-2</v>
      </c>
      <c r="R751" s="1355">
        <v>7.0000000000000007E-2</v>
      </c>
      <c r="S751" s="1215">
        <v>7.0000000000000007E-2</v>
      </c>
      <c r="T751" s="1527">
        <v>7.0000000000000007E-2</v>
      </c>
      <c r="AG751" s="15"/>
      <c r="AK751" s="16"/>
    </row>
    <row r="752" spans="3:37" x14ac:dyDescent="0.25">
      <c r="C752" s="1526" t="s">
        <v>1318</v>
      </c>
      <c r="D752" s="1355">
        <v>0.09</v>
      </c>
      <c r="E752" s="1355">
        <v>0.09</v>
      </c>
      <c r="F752" s="1355">
        <v>0.09</v>
      </c>
      <c r="G752" s="1355">
        <v>0.09</v>
      </c>
      <c r="H752" s="1355">
        <v>0.09</v>
      </c>
      <c r="I752" s="1355">
        <v>0.09</v>
      </c>
      <c r="J752" s="1355">
        <v>0.09</v>
      </c>
      <c r="K752" s="1355">
        <v>0.09</v>
      </c>
      <c r="L752" s="1355">
        <v>0.09</v>
      </c>
      <c r="M752" s="1355">
        <v>0.09</v>
      </c>
      <c r="N752" s="1355">
        <v>0.1</v>
      </c>
      <c r="O752" s="1355">
        <v>0.09</v>
      </c>
      <c r="P752" s="1355">
        <v>0.09</v>
      </c>
      <c r="Q752" s="442">
        <v>0.1</v>
      </c>
      <c r="R752" s="1355">
        <v>0.1</v>
      </c>
      <c r="S752" s="1215">
        <v>0.1</v>
      </c>
      <c r="T752" s="1527">
        <v>0.1</v>
      </c>
      <c r="AG752" s="15"/>
      <c r="AK752" s="16"/>
    </row>
    <row r="753" spans="3:37" x14ac:dyDescent="0.25">
      <c r="C753" s="1526" t="s">
        <v>1319</v>
      </c>
      <c r="D753" s="1355">
        <v>0.2</v>
      </c>
      <c r="E753" s="1355">
        <v>0.2</v>
      </c>
      <c r="F753" s="1355">
        <v>0.2</v>
      </c>
      <c r="G753" s="1355">
        <v>0.2</v>
      </c>
      <c r="H753" s="1355">
        <v>0.2</v>
      </c>
      <c r="I753" s="1355">
        <v>0.2</v>
      </c>
      <c r="J753" s="1355">
        <v>0.2</v>
      </c>
      <c r="K753" s="1355">
        <v>0.2</v>
      </c>
      <c r="L753" s="1355">
        <v>0.2</v>
      </c>
      <c r="M753" s="1355">
        <v>0.2</v>
      </c>
      <c r="N753" s="1355">
        <v>0.2</v>
      </c>
      <c r="O753" s="1355">
        <v>0.2</v>
      </c>
      <c r="P753" s="1355">
        <v>0.2</v>
      </c>
      <c r="Q753" s="442">
        <v>0.2</v>
      </c>
      <c r="R753" s="1355">
        <v>0.2</v>
      </c>
      <c r="S753" s="1215">
        <v>0.2</v>
      </c>
      <c r="T753" s="1527">
        <v>0.2</v>
      </c>
      <c r="AG753" s="15"/>
      <c r="AK753" s="16"/>
    </row>
    <row r="754" spans="3:37" x14ac:dyDescent="0.25">
      <c r="C754" s="1526" t="s">
        <v>1320</v>
      </c>
      <c r="D754" s="1355">
        <v>0.03</v>
      </c>
      <c r="E754" s="1355">
        <v>0.03</v>
      </c>
      <c r="F754" s="1355">
        <v>0.03</v>
      </c>
      <c r="G754" s="1355">
        <v>0.03</v>
      </c>
      <c r="H754" s="1355">
        <v>0.03</v>
      </c>
      <c r="I754" s="1355">
        <v>0.03</v>
      </c>
      <c r="J754" s="1355">
        <v>0.03</v>
      </c>
      <c r="K754" s="1355">
        <v>0.03</v>
      </c>
      <c r="L754" s="1355">
        <v>0.03</v>
      </c>
      <c r="M754" s="1355">
        <v>0.03</v>
      </c>
      <c r="N754" s="1355">
        <v>0.03</v>
      </c>
      <c r="O754" s="1355">
        <v>0.03</v>
      </c>
      <c r="P754" s="1355">
        <v>0.03</v>
      </c>
      <c r="Q754" s="442">
        <v>0.03</v>
      </c>
      <c r="R754" s="1355">
        <v>0.03</v>
      </c>
      <c r="S754" s="1215">
        <v>0.03</v>
      </c>
      <c r="T754" s="1527">
        <v>0.03</v>
      </c>
      <c r="AG754" s="15"/>
      <c r="AK754" s="16"/>
    </row>
    <row r="755" spans="3:37" x14ac:dyDescent="0.25">
      <c r="C755" s="1526" t="s">
        <v>1321</v>
      </c>
      <c r="D755" s="1355">
        <v>0.08</v>
      </c>
      <c r="E755" s="1355">
        <v>0.08</v>
      </c>
      <c r="F755" s="1355">
        <v>0.08</v>
      </c>
      <c r="G755" s="1355">
        <v>0.08</v>
      </c>
      <c r="H755" s="1355">
        <v>0.08</v>
      </c>
      <c r="I755" s="1355">
        <v>0.08</v>
      </c>
      <c r="J755" s="1355">
        <v>0.08</v>
      </c>
      <c r="K755" s="1355">
        <v>0.08</v>
      </c>
      <c r="L755" s="1355">
        <v>0.08</v>
      </c>
      <c r="M755" s="1355">
        <v>0.08</v>
      </c>
      <c r="N755" s="1355">
        <v>0.08</v>
      </c>
      <c r="O755" s="1355">
        <v>0.08</v>
      </c>
      <c r="P755" s="1355">
        <v>0.08</v>
      </c>
      <c r="Q755" s="442">
        <v>0.08</v>
      </c>
      <c r="R755" s="1355">
        <v>0.08</v>
      </c>
      <c r="S755" s="1215">
        <v>0.08</v>
      </c>
      <c r="T755" s="1527">
        <v>0.08</v>
      </c>
      <c r="AG755" s="15"/>
      <c r="AK755" s="16"/>
    </row>
    <row r="756" spans="3:37" x14ac:dyDescent="0.25">
      <c r="C756" s="1526" t="s">
        <v>1322</v>
      </c>
      <c r="D756" s="1355">
        <v>0.08</v>
      </c>
      <c r="E756" s="1355">
        <v>0.08</v>
      </c>
      <c r="F756" s="1355">
        <v>0.09</v>
      </c>
      <c r="G756" s="1355">
        <v>0.09</v>
      </c>
      <c r="H756" s="1355">
        <v>0.1</v>
      </c>
      <c r="I756" s="1355">
        <v>0.1</v>
      </c>
      <c r="J756" s="1355">
        <v>0.09</v>
      </c>
      <c r="K756" s="1355">
        <v>0.11</v>
      </c>
      <c r="L756" s="1355">
        <v>0.09</v>
      </c>
      <c r="M756" s="1355">
        <v>0.11</v>
      </c>
      <c r="N756" s="1355">
        <v>0.11</v>
      </c>
      <c r="O756" s="1355">
        <v>0.1</v>
      </c>
      <c r="P756" s="1355">
        <v>0.11</v>
      </c>
      <c r="Q756" s="442">
        <v>0.1</v>
      </c>
      <c r="R756" s="1355">
        <v>0.1</v>
      </c>
      <c r="S756" s="1215">
        <v>0.11</v>
      </c>
      <c r="T756" s="1527">
        <v>0.11</v>
      </c>
      <c r="AG756" s="15"/>
      <c r="AK756" s="16"/>
    </row>
    <row r="757" spans="3:37" x14ac:dyDescent="0.25">
      <c r="C757" s="1526" t="s">
        <v>1323</v>
      </c>
      <c r="D757" s="1355">
        <v>7.0000000000000007E-2</v>
      </c>
      <c r="E757" s="1355">
        <v>7.0000000000000007E-2</v>
      </c>
      <c r="F757" s="1355">
        <v>7.0000000000000007E-2</v>
      </c>
      <c r="G757" s="1355">
        <v>7.0000000000000007E-2</v>
      </c>
      <c r="H757" s="1355">
        <v>7.0000000000000007E-2</v>
      </c>
      <c r="I757" s="1355">
        <v>7.0000000000000007E-2</v>
      </c>
      <c r="J757" s="1355">
        <v>0.08</v>
      </c>
      <c r="K757" s="1355">
        <v>7.0000000000000007E-2</v>
      </c>
      <c r="L757" s="1355">
        <v>7.0000000000000007E-2</v>
      </c>
      <c r="M757" s="1355">
        <v>7.0000000000000007E-2</v>
      </c>
      <c r="N757" s="1355">
        <v>7.0000000000000007E-2</v>
      </c>
      <c r="O757" s="1355">
        <v>0.08</v>
      </c>
      <c r="P757" s="1355">
        <v>0.08</v>
      </c>
      <c r="Q757" s="442">
        <v>0.08</v>
      </c>
      <c r="R757" s="1355">
        <v>0.08</v>
      </c>
      <c r="S757" s="1215">
        <v>0.08</v>
      </c>
      <c r="T757" s="1527">
        <v>0.08</v>
      </c>
      <c r="AG757" s="15"/>
      <c r="AK757" s="16"/>
    </row>
    <row r="758" spans="3:37" x14ac:dyDescent="0.25">
      <c r="C758" s="1526" t="s">
        <v>1324</v>
      </c>
      <c r="D758" s="1355">
        <v>0.17</v>
      </c>
      <c r="E758" s="1355">
        <v>0.17</v>
      </c>
      <c r="F758" s="1355">
        <v>0.17</v>
      </c>
      <c r="G758" s="1355">
        <v>0.17</v>
      </c>
      <c r="H758" s="1355">
        <v>0.17</v>
      </c>
      <c r="I758" s="1355">
        <v>0.17</v>
      </c>
      <c r="J758" s="1355">
        <v>0.17</v>
      </c>
      <c r="K758" s="1355">
        <v>0.17</v>
      </c>
      <c r="L758" s="1355">
        <v>0.17</v>
      </c>
      <c r="M758" s="1355">
        <v>0.17</v>
      </c>
      <c r="N758" s="1355">
        <v>0.17</v>
      </c>
      <c r="O758" s="1355">
        <v>0.17</v>
      </c>
      <c r="P758" s="1355">
        <v>0.17</v>
      </c>
      <c r="Q758" s="442">
        <v>0.17</v>
      </c>
      <c r="R758" s="1355">
        <v>0.17</v>
      </c>
      <c r="S758" s="1215">
        <v>0.17</v>
      </c>
      <c r="T758" s="1527">
        <v>0.17</v>
      </c>
      <c r="AG758" s="15"/>
      <c r="AK758" s="16"/>
    </row>
    <row r="759" spans="3:37" x14ac:dyDescent="0.25">
      <c r="C759" s="1526" t="s">
        <v>1325</v>
      </c>
      <c r="D759" s="1355">
        <v>0.04</v>
      </c>
      <c r="E759" s="1355">
        <v>0.04</v>
      </c>
      <c r="F759" s="1355">
        <v>0.04</v>
      </c>
      <c r="G759" s="1355">
        <v>0.04</v>
      </c>
      <c r="H759" s="1355">
        <v>0.04</v>
      </c>
      <c r="I759" s="1355">
        <v>0.04</v>
      </c>
      <c r="J759" s="1355">
        <v>0.04</v>
      </c>
      <c r="K759" s="1355">
        <v>0.04</v>
      </c>
      <c r="L759" s="1355">
        <v>0.04</v>
      </c>
      <c r="M759" s="1355">
        <v>0.04</v>
      </c>
      <c r="N759" s="1355">
        <v>0.04</v>
      </c>
      <c r="O759" s="1355">
        <v>0.04</v>
      </c>
      <c r="P759" s="1355">
        <v>0.04</v>
      </c>
      <c r="Q759" s="442">
        <v>0.04</v>
      </c>
      <c r="R759" s="1355">
        <v>0.04</v>
      </c>
      <c r="S759" s="1215">
        <v>0.04</v>
      </c>
      <c r="T759" s="1527">
        <v>0.04</v>
      </c>
      <c r="AG759" s="15"/>
      <c r="AK759" s="16"/>
    </row>
    <row r="760" spans="3:37" x14ac:dyDescent="0.25">
      <c r="C760" s="1526" t="s">
        <v>1326</v>
      </c>
      <c r="D760" s="1355">
        <v>0.01</v>
      </c>
      <c r="E760" s="1355">
        <v>0.01</v>
      </c>
      <c r="F760" s="1355">
        <v>0.01</v>
      </c>
      <c r="G760" s="1355">
        <v>0.01</v>
      </c>
      <c r="H760" s="1355">
        <v>0.01</v>
      </c>
      <c r="I760" s="1355">
        <v>0.01</v>
      </c>
      <c r="J760" s="1355">
        <v>0.01</v>
      </c>
      <c r="K760" s="1355">
        <v>0.01</v>
      </c>
      <c r="L760" s="1355">
        <v>0.01</v>
      </c>
      <c r="M760" s="1355">
        <v>0.01</v>
      </c>
      <c r="N760" s="1355">
        <v>0.01</v>
      </c>
      <c r="O760" s="1355">
        <v>0.01</v>
      </c>
      <c r="P760" s="1355">
        <v>0.01</v>
      </c>
      <c r="Q760" s="442">
        <v>0.01</v>
      </c>
      <c r="R760" s="1355">
        <v>0.02</v>
      </c>
      <c r="S760" s="1215">
        <v>0.02</v>
      </c>
      <c r="T760" s="1527">
        <v>0.02</v>
      </c>
      <c r="AG760" s="15"/>
      <c r="AK760" s="16"/>
    </row>
    <row r="761" spans="3:37" x14ac:dyDescent="0.25">
      <c r="C761" s="1526" t="s">
        <v>1327</v>
      </c>
      <c r="D761" s="1355">
        <v>0.26</v>
      </c>
      <c r="E761" s="1355">
        <v>0.26</v>
      </c>
      <c r="F761" s="1355">
        <v>0.26</v>
      </c>
      <c r="G761" s="1355">
        <v>0.26</v>
      </c>
      <c r="H761" s="1355">
        <v>0.26</v>
      </c>
      <c r="I761" s="1355">
        <v>0.26</v>
      </c>
      <c r="J761" s="1355">
        <v>0.26</v>
      </c>
      <c r="K761" s="1355">
        <v>0.26</v>
      </c>
      <c r="L761" s="1355">
        <v>0.26</v>
      </c>
      <c r="M761" s="1355">
        <v>0.26</v>
      </c>
      <c r="N761" s="1355">
        <v>0.26</v>
      </c>
      <c r="O761" s="1355">
        <v>0.26</v>
      </c>
      <c r="P761" s="1355">
        <v>0.26</v>
      </c>
      <c r="Q761" s="442">
        <v>0.26</v>
      </c>
      <c r="R761" s="1355">
        <v>0.26</v>
      </c>
      <c r="S761" s="1215">
        <v>0.26</v>
      </c>
      <c r="T761" s="1527">
        <v>0.26</v>
      </c>
      <c r="AG761" s="15"/>
      <c r="AK761" s="16"/>
    </row>
    <row r="762" spans="3:37" x14ac:dyDescent="0.25">
      <c r="C762" s="1526" t="s">
        <v>1328</v>
      </c>
      <c r="D762" s="1355">
        <v>0.05</v>
      </c>
      <c r="E762" s="1355">
        <v>0.05</v>
      </c>
      <c r="F762" s="1355">
        <v>0.05</v>
      </c>
      <c r="G762" s="1355">
        <v>0.06</v>
      </c>
      <c r="H762" s="1355">
        <v>0.05</v>
      </c>
      <c r="I762" s="1355">
        <v>0.06</v>
      </c>
      <c r="J762" s="1355">
        <v>0.06</v>
      </c>
      <c r="K762" s="1355">
        <v>0.06</v>
      </c>
      <c r="L762" s="1355">
        <v>0.06</v>
      </c>
      <c r="M762" s="1355">
        <v>0.06</v>
      </c>
      <c r="N762" s="1355">
        <v>0.06</v>
      </c>
      <c r="O762" s="1355">
        <v>0.06</v>
      </c>
      <c r="P762" s="1355">
        <v>0.06</v>
      </c>
      <c r="Q762" s="442">
        <v>0.06</v>
      </c>
      <c r="R762" s="1355">
        <v>0.06</v>
      </c>
      <c r="S762" s="1215">
        <v>0.06</v>
      </c>
      <c r="T762" s="1527">
        <v>0.06</v>
      </c>
      <c r="AG762" s="15"/>
      <c r="AK762" s="16"/>
    </row>
    <row r="763" spans="3:37" x14ac:dyDescent="0.25">
      <c r="C763" s="1526" t="s">
        <v>1329</v>
      </c>
      <c r="D763" s="1355">
        <v>0.04</v>
      </c>
      <c r="E763" s="1355">
        <v>0.04</v>
      </c>
      <c r="F763" s="1355">
        <v>0.04</v>
      </c>
      <c r="G763" s="1355">
        <v>0.04</v>
      </c>
      <c r="H763" s="1355">
        <v>0.04</v>
      </c>
      <c r="I763" s="1355">
        <v>0.04</v>
      </c>
      <c r="J763" s="1355">
        <v>0.04</v>
      </c>
      <c r="K763" s="1355">
        <v>0.04</v>
      </c>
      <c r="L763" s="1355">
        <v>0.04</v>
      </c>
      <c r="M763" s="1355">
        <v>0.04</v>
      </c>
      <c r="N763" s="1355">
        <v>0.04</v>
      </c>
      <c r="O763" s="1355">
        <v>0.04</v>
      </c>
      <c r="P763" s="1355">
        <v>0.04</v>
      </c>
      <c r="Q763" s="442">
        <v>0.04</v>
      </c>
      <c r="R763" s="1355">
        <v>0.04</v>
      </c>
      <c r="S763" s="1215">
        <v>0.04</v>
      </c>
      <c r="T763" s="1527">
        <v>0.04</v>
      </c>
      <c r="AG763" s="15"/>
      <c r="AK763" s="16"/>
    </row>
    <row r="764" spans="3:37" x14ac:dyDescent="0.25">
      <c r="C764" s="1526" t="s">
        <v>1330</v>
      </c>
      <c r="D764" s="1355">
        <v>0.06</v>
      </c>
      <c r="E764" s="1355">
        <v>0.06</v>
      </c>
      <c r="F764" s="1355">
        <v>0.06</v>
      </c>
      <c r="G764" s="1355">
        <v>0.06</v>
      </c>
      <c r="H764" s="1355">
        <v>0.06</v>
      </c>
      <c r="I764" s="1355">
        <v>0.06</v>
      </c>
      <c r="J764" s="1355">
        <v>0.06</v>
      </c>
      <c r="K764" s="1355">
        <v>0.06</v>
      </c>
      <c r="L764" s="1355">
        <v>0.06</v>
      </c>
      <c r="M764" s="1355">
        <v>0.06</v>
      </c>
      <c r="N764" s="1355">
        <v>0.06</v>
      </c>
      <c r="O764" s="1355">
        <v>0.06</v>
      </c>
      <c r="P764" s="1355">
        <v>0.06</v>
      </c>
      <c r="Q764" s="442">
        <v>0.06</v>
      </c>
      <c r="R764" s="1355">
        <v>0.06</v>
      </c>
      <c r="S764" s="1215">
        <v>0.06</v>
      </c>
      <c r="T764" s="1527">
        <v>0.06</v>
      </c>
      <c r="AG764" s="15"/>
      <c r="AK764" s="16"/>
    </row>
    <row r="765" spans="3:37" x14ac:dyDescent="0.25">
      <c r="C765" s="1526" t="s">
        <v>1331</v>
      </c>
      <c r="D765" s="1355">
        <v>0.02</v>
      </c>
      <c r="E765" s="1355">
        <v>0.02</v>
      </c>
      <c r="F765" s="1355">
        <v>0.02</v>
      </c>
      <c r="G765" s="1355">
        <v>0.01</v>
      </c>
      <c r="H765" s="1355">
        <v>0.01</v>
      </c>
      <c r="I765" s="1355">
        <v>0.01</v>
      </c>
      <c r="J765" s="1355">
        <v>0.01</v>
      </c>
      <c r="K765" s="1355">
        <v>0.01</v>
      </c>
      <c r="L765" s="1355">
        <v>0.01</v>
      </c>
      <c r="M765" s="1355">
        <v>0.01</v>
      </c>
      <c r="N765" s="1355">
        <v>0.02</v>
      </c>
      <c r="O765" s="1355">
        <v>0.02</v>
      </c>
      <c r="P765" s="1355">
        <v>0.01</v>
      </c>
      <c r="Q765" s="442">
        <v>0.02</v>
      </c>
      <c r="R765" s="1355">
        <v>0.01</v>
      </c>
      <c r="S765" s="1215">
        <v>0.01</v>
      </c>
      <c r="T765" s="1527">
        <v>0.01</v>
      </c>
      <c r="AG765" s="15"/>
      <c r="AK765" s="16"/>
    </row>
    <row r="766" spans="3:37" x14ac:dyDescent="0.25">
      <c r="C766" s="1526" t="s">
        <v>1332</v>
      </c>
      <c r="D766" s="1355">
        <v>0.08</v>
      </c>
      <c r="E766" s="1355">
        <v>0.08</v>
      </c>
      <c r="F766" s="1355">
        <v>0.08</v>
      </c>
      <c r="G766" s="1355">
        <v>0.08</v>
      </c>
      <c r="H766" s="1355">
        <v>0.08</v>
      </c>
      <c r="I766" s="1355">
        <v>0.08</v>
      </c>
      <c r="J766" s="1355">
        <v>0.08</v>
      </c>
      <c r="K766" s="1355">
        <v>0.08</v>
      </c>
      <c r="L766" s="1355">
        <v>0.09</v>
      </c>
      <c r="M766" s="1355">
        <v>0.09</v>
      </c>
      <c r="N766" s="1355">
        <v>7.0000000000000007E-2</v>
      </c>
      <c r="O766" s="1355">
        <v>0.08</v>
      </c>
      <c r="P766" s="1355">
        <v>0.08</v>
      </c>
      <c r="Q766" s="442">
        <v>0.08</v>
      </c>
      <c r="R766" s="1355">
        <v>0.08</v>
      </c>
      <c r="S766" s="1215">
        <v>0.08</v>
      </c>
      <c r="T766" s="1527">
        <v>0.08</v>
      </c>
      <c r="AG766" s="15"/>
      <c r="AK766" s="16"/>
    </row>
    <row r="767" spans="3:37" x14ac:dyDescent="0.25">
      <c r="C767" s="1526" t="s">
        <v>1333</v>
      </c>
      <c r="D767" s="1355">
        <v>0.01</v>
      </c>
      <c r="E767" s="1355">
        <v>0.01</v>
      </c>
      <c r="F767" s="1355">
        <v>0.01</v>
      </c>
      <c r="G767" s="1355">
        <v>0.01</v>
      </c>
      <c r="H767" s="1355">
        <v>0.01</v>
      </c>
      <c r="I767" s="1355">
        <v>0.01</v>
      </c>
      <c r="J767" s="1355">
        <v>0.01</v>
      </c>
      <c r="K767" s="1355">
        <v>0.01</v>
      </c>
      <c r="L767" s="1355">
        <v>0.01</v>
      </c>
      <c r="M767" s="1355">
        <v>0.01</v>
      </c>
      <c r="N767" s="1355">
        <v>0.01</v>
      </c>
      <c r="O767" s="1355">
        <v>0.01</v>
      </c>
      <c r="P767" s="1355">
        <v>0.01</v>
      </c>
      <c r="Q767" s="442">
        <v>0.01</v>
      </c>
      <c r="R767" s="1355">
        <v>0.01</v>
      </c>
      <c r="S767" s="1215">
        <v>0.01</v>
      </c>
      <c r="T767" s="1527">
        <v>0.01</v>
      </c>
      <c r="AG767" s="15"/>
      <c r="AK767" s="16"/>
    </row>
    <row r="768" spans="3:37" x14ac:dyDescent="0.25">
      <c r="C768" s="1526" t="s">
        <v>1334</v>
      </c>
      <c r="D768" s="1355">
        <v>7.0000000000000007E-2</v>
      </c>
      <c r="E768" s="1355">
        <v>7.0000000000000007E-2</v>
      </c>
      <c r="F768" s="1355">
        <v>7.0000000000000007E-2</v>
      </c>
      <c r="G768" s="1355">
        <v>7.0000000000000007E-2</v>
      </c>
      <c r="H768" s="1355">
        <v>0.08</v>
      </c>
      <c r="I768" s="1355">
        <v>0.08</v>
      </c>
      <c r="J768" s="1355">
        <v>0.08</v>
      </c>
      <c r="K768" s="1355">
        <v>0.08</v>
      </c>
      <c r="L768" s="1355">
        <v>0.08</v>
      </c>
      <c r="M768" s="1355">
        <v>0.08</v>
      </c>
      <c r="N768" s="1355">
        <v>0.06</v>
      </c>
      <c r="O768" s="1355">
        <v>0.08</v>
      </c>
      <c r="P768" s="1355">
        <v>0.08</v>
      </c>
      <c r="Q768" s="442">
        <v>0.08</v>
      </c>
      <c r="R768" s="1355">
        <v>0.08</v>
      </c>
      <c r="S768" s="1215">
        <v>0.09</v>
      </c>
      <c r="T768" s="1527">
        <v>0.09</v>
      </c>
      <c r="AG768" s="15"/>
      <c r="AK768" s="16"/>
    </row>
    <row r="769" spans="1:37" x14ac:dyDescent="0.25">
      <c r="C769" s="1526" t="s">
        <v>1335</v>
      </c>
      <c r="D769" s="1355">
        <v>0.02</v>
      </c>
      <c r="E769" s="1355">
        <v>0.02</v>
      </c>
      <c r="F769" s="1355">
        <v>0.01</v>
      </c>
      <c r="G769" s="1355">
        <v>0.01</v>
      </c>
      <c r="H769" s="1355">
        <v>0.02</v>
      </c>
      <c r="I769" s="1355">
        <v>0.01</v>
      </c>
      <c r="J769" s="1355">
        <v>0.01</v>
      </c>
      <c r="K769" s="1355">
        <v>0.01</v>
      </c>
      <c r="L769" s="1355">
        <v>0.01</v>
      </c>
      <c r="M769" s="1355">
        <v>0.01</v>
      </c>
      <c r="N769" s="1355">
        <v>0.01</v>
      </c>
      <c r="O769" s="1355">
        <v>0.02</v>
      </c>
      <c r="P769" s="1355">
        <v>0.02</v>
      </c>
      <c r="Q769" s="442">
        <v>0.02</v>
      </c>
      <c r="R769" s="1355">
        <v>0.02</v>
      </c>
      <c r="S769" s="1215">
        <v>0.02</v>
      </c>
      <c r="T769" s="1527">
        <v>0.02</v>
      </c>
      <c r="AG769" s="15"/>
      <c r="AK769" s="16"/>
    </row>
    <row r="770" spans="1:37" x14ac:dyDescent="0.25">
      <c r="C770" s="1526" t="s">
        <v>1336</v>
      </c>
      <c r="D770" s="1355">
        <v>0.03</v>
      </c>
      <c r="E770" s="1355">
        <v>0.03</v>
      </c>
      <c r="F770" s="1355">
        <v>0.03</v>
      </c>
      <c r="G770" s="1355">
        <v>0.03</v>
      </c>
      <c r="H770" s="1355">
        <v>0.02</v>
      </c>
      <c r="I770" s="1355">
        <v>0.02</v>
      </c>
      <c r="J770" s="1355">
        <v>0.02</v>
      </c>
      <c r="K770" s="1355">
        <v>0.02</v>
      </c>
      <c r="L770" s="1355">
        <v>0.02</v>
      </c>
      <c r="M770" s="1355">
        <v>0.02</v>
      </c>
      <c r="N770" s="1355">
        <v>0.03</v>
      </c>
      <c r="O770" s="1355">
        <v>0.03</v>
      </c>
      <c r="P770" s="1355">
        <v>0.03</v>
      </c>
      <c r="Q770" s="442">
        <v>0.03</v>
      </c>
      <c r="R770" s="1355">
        <v>0.03</v>
      </c>
      <c r="S770" s="1215">
        <v>0.03</v>
      </c>
      <c r="T770" s="1527">
        <v>0.03</v>
      </c>
      <c r="AG770" s="15"/>
      <c r="AK770" s="16"/>
    </row>
    <row r="771" spans="1:37" x14ac:dyDescent="0.25">
      <c r="C771" s="1528" t="s">
        <v>2079</v>
      </c>
      <c r="D771" s="1355">
        <v>0.13</v>
      </c>
      <c r="E771" s="1355">
        <v>0.13</v>
      </c>
      <c r="F771" s="1355">
        <v>0.14000000000000001</v>
      </c>
      <c r="G771" s="1355">
        <v>0.14000000000000001</v>
      </c>
      <c r="H771" s="1355">
        <v>0.14000000000000001</v>
      </c>
      <c r="I771" s="1355">
        <v>0.13</v>
      </c>
      <c r="J771" s="1355">
        <v>0.13</v>
      </c>
      <c r="K771" s="1355">
        <v>0.13</v>
      </c>
      <c r="L771" s="1355">
        <v>0.13</v>
      </c>
      <c r="M771" s="1355">
        <v>0.13</v>
      </c>
      <c r="N771" s="1355">
        <v>0.12</v>
      </c>
      <c r="O771" s="1355">
        <v>0.13</v>
      </c>
      <c r="P771" s="1355">
        <v>0.13</v>
      </c>
      <c r="Q771" s="442">
        <v>0.13</v>
      </c>
      <c r="R771" s="1355">
        <v>0.12</v>
      </c>
      <c r="S771" s="1215">
        <v>0.13</v>
      </c>
      <c r="T771" s="1527">
        <v>0.13</v>
      </c>
      <c r="AG771" s="15"/>
      <c r="AK771" s="16"/>
    </row>
    <row r="772" spans="1:37" x14ac:dyDescent="0.25">
      <c r="C772" s="1526" t="s">
        <v>1337</v>
      </c>
      <c r="D772" s="1355">
        <v>0.05</v>
      </c>
      <c r="E772" s="1355">
        <v>0.05</v>
      </c>
      <c r="F772" s="1355">
        <v>0.05</v>
      </c>
      <c r="G772" s="1355">
        <v>0.05</v>
      </c>
      <c r="H772" s="1355">
        <v>0.05</v>
      </c>
      <c r="I772" s="1355">
        <v>0.05</v>
      </c>
      <c r="J772" s="1355">
        <v>0.05</v>
      </c>
      <c r="K772" s="1355">
        <v>0.05</v>
      </c>
      <c r="L772" s="1355">
        <v>0.05</v>
      </c>
      <c r="M772" s="1355">
        <v>0.05</v>
      </c>
      <c r="N772" s="1355">
        <v>0.05</v>
      </c>
      <c r="O772" s="1355">
        <v>0.05</v>
      </c>
      <c r="P772" s="1355">
        <v>0.05</v>
      </c>
      <c r="Q772" s="442">
        <v>0.05</v>
      </c>
      <c r="R772" s="1355">
        <v>0.05</v>
      </c>
      <c r="S772" s="1215">
        <v>0.05</v>
      </c>
      <c r="T772" s="1527">
        <v>0.05</v>
      </c>
      <c r="AG772" s="15"/>
      <c r="AK772" s="16"/>
    </row>
    <row r="773" spans="1:37" x14ac:dyDescent="0.25">
      <c r="C773" s="1526" t="s">
        <v>1338</v>
      </c>
      <c r="D773" s="1355">
        <v>0.03</v>
      </c>
      <c r="E773" s="1355">
        <v>0.03</v>
      </c>
      <c r="F773" s="1355">
        <v>0.03</v>
      </c>
      <c r="G773" s="1355">
        <v>0.03</v>
      </c>
      <c r="H773" s="1355">
        <v>0.03</v>
      </c>
      <c r="I773" s="1355">
        <v>0.03</v>
      </c>
      <c r="J773" s="1355">
        <v>0.03</v>
      </c>
      <c r="K773" s="1355">
        <v>0.03</v>
      </c>
      <c r="L773" s="1355">
        <v>0.03</v>
      </c>
      <c r="M773" s="1355">
        <v>0.03</v>
      </c>
      <c r="N773" s="1355">
        <v>0.03</v>
      </c>
      <c r="O773" s="1355">
        <v>0.03</v>
      </c>
      <c r="P773" s="1355">
        <v>0.03</v>
      </c>
      <c r="Q773" s="442">
        <v>0.03</v>
      </c>
      <c r="R773" s="1355">
        <v>0.03</v>
      </c>
      <c r="S773" s="1215">
        <v>0.03</v>
      </c>
      <c r="T773" s="1527">
        <v>0.03</v>
      </c>
      <c r="AG773" s="15"/>
      <c r="AK773" s="16"/>
    </row>
    <row r="774" spans="1:37" x14ac:dyDescent="0.25">
      <c r="C774" s="1526" t="s">
        <v>1339</v>
      </c>
      <c r="D774" s="1355">
        <v>0.06</v>
      </c>
      <c r="E774" s="1355">
        <v>0.06</v>
      </c>
      <c r="F774" s="1355">
        <v>0.06</v>
      </c>
      <c r="G774" s="1355">
        <v>0.06</v>
      </c>
      <c r="H774" s="1355">
        <v>0.06</v>
      </c>
      <c r="I774" s="1355">
        <v>0.06</v>
      </c>
      <c r="J774" s="1355">
        <v>0.08</v>
      </c>
      <c r="K774" s="1355">
        <v>0.08</v>
      </c>
      <c r="L774" s="1355">
        <v>0.08</v>
      </c>
      <c r="M774" s="1355">
        <v>7.0000000000000007E-2</v>
      </c>
      <c r="N774" s="1355">
        <v>0.06</v>
      </c>
      <c r="O774" s="1355">
        <v>7.0000000000000007E-2</v>
      </c>
      <c r="P774" s="1355">
        <v>7.0000000000000007E-2</v>
      </c>
      <c r="Q774" s="442">
        <v>7.0000000000000007E-2</v>
      </c>
      <c r="R774" s="1355">
        <v>7.0000000000000007E-2</v>
      </c>
      <c r="S774" s="1215">
        <v>7.0000000000000007E-2</v>
      </c>
      <c r="T774" s="1527">
        <v>7.0000000000000007E-2</v>
      </c>
      <c r="AG774" s="15"/>
      <c r="AK774" s="16"/>
    </row>
    <row r="775" spans="1:37" x14ac:dyDescent="0.25">
      <c r="C775" s="1526" t="s">
        <v>1340</v>
      </c>
      <c r="D775" s="1355">
        <v>0.08</v>
      </c>
      <c r="E775" s="1355">
        <v>0.08</v>
      </c>
      <c r="F775" s="1355">
        <v>0.08</v>
      </c>
      <c r="G775" s="1355">
        <v>0.08</v>
      </c>
      <c r="H775" s="1355">
        <v>0.08</v>
      </c>
      <c r="I775" s="1355">
        <v>0.08</v>
      </c>
      <c r="J775" s="1355">
        <v>0.08</v>
      </c>
      <c r="K775" s="1355">
        <v>0.08</v>
      </c>
      <c r="L775" s="1355">
        <v>0.08</v>
      </c>
      <c r="M775" s="1355">
        <v>0.08</v>
      </c>
      <c r="N775" s="1355">
        <v>0.08</v>
      </c>
      <c r="O775" s="1355">
        <v>0.08</v>
      </c>
      <c r="P775" s="1355">
        <v>0.08</v>
      </c>
      <c r="Q775" s="442">
        <v>0.08</v>
      </c>
      <c r="R775" s="1355">
        <v>0.08</v>
      </c>
      <c r="S775" s="1215">
        <v>0.08</v>
      </c>
      <c r="T775" s="1527">
        <v>0.08</v>
      </c>
      <c r="AG775" s="15"/>
      <c r="AK775" s="16"/>
    </row>
    <row r="776" spans="1:37" x14ac:dyDescent="0.25">
      <c r="C776" s="1198" t="s">
        <v>2101</v>
      </c>
      <c r="AG776" s="15"/>
      <c r="AK776" s="16"/>
    </row>
    <row r="777" spans="1:37" x14ac:dyDescent="0.25">
      <c r="C777" s="15" t="s">
        <v>2102</v>
      </c>
      <c r="AG777" s="15"/>
      <c r="AK777" s="16"/>
    </row>
    <row r="778" spans="1:37" x14ac:dyDescent="0.25">
      <c r="AG778" s="15"/>
      <c r="AK778" s="16"/>
    </row>
    <row r="779" spans="1:37" s="16" customFormat="1" x14ac:dyDescent="0.25">
      <c r="A779" s="871"/>
    </row>
    <row r="780" spans="1:37" x14ac:dyDescent="0.25">
      <c r="AG780" s="15"/>
      <c r="AK780" s="16"/>
    </row>
    <row r="781" spans="1:37" ht="18" x14ac:dyDescent="0.35">
      <c r="C781" s="199" t="s">
        <v>2088</v>
      </c>
      <c r="D781" s="6"/>
      <c r="E781" s="6"/>
      <c r="F781" s="16"/>
      <c r="AG781" s="15"/>
      <c r="AK781" s="16"/>
    </row>
    <row r="782" spans="1:37" x14ac:dyDescent="0.25">
      <c r="AG782" s="15"/>
      <c r="AK782" s="16"/>
    </row>
    <row r="783" spans="1:37" x14ac:dyDescent="0.25">
      <c r="C783" s="1182" t="s">
        <v>1407</v>
      </c>
      <c r="D783" s="1182">
        <v>2007</v>
      </c>
      <c r="E783" s="1182">
        <v>2008</v>
      </c>
      <c r="F783" s="1182">
        <v>2009</v>
      </c>
      <c r="G783" s="1182">
        <v>2010</v>
      </c>
      <c r="H783" s="1182">
        <v>2011</v>
      </c>
      <c r="I783" s="1182">
        <v>2012</v>
      </c>
      <c r="J783" s="1182">
        <v>2013</v>
      </c>
      <c r="K783" s="1182">
        <v>2014</v>
      </c>
      <c r="L783" s="1182">
        <v>2015</v>
      </c>
      <c r="M783" s="1182">
        <v>2016</v>
      </c>
      <c r="N783" s="1182">
        <v>2017</v>
      </c>
      <c r="O783" s="1182">
        <v>2018</v>
      </c>
      <c r="P783" s="1182">
        <v>2019</v>
      </c>
      <c r="Q783" s="1182">
        <v>2020</v>
      </c>
      <c r="R783" s="1182">
        <v>2021</v>
      </c>
      <c r="S783" s="1182">
        <v>2022</v>
      </c>
      <c r="T783" s="1182">
        <v>2023</v>
      </c>
      <c r="AG783" s="15"/>
      <c r="AK783" s="16"/>
    </row>
    <row r="784" spans="1:37" x14ac:dyDescent="0.25">
      <c r="C784" s="208" t="s">
        <v>1291</v>
      </c>
      <c r="D784" s="1355">
        <v>0.08</v>
      </c>
      <c r="E784" s="1355">
        <v>0.08</v>
      </c>
      <c r="F784" s="1355">
        <v>0.08</v>
      </c>
      <c r="G784" s="1355">
        <v>0.08</v>
      </c>
      <c r="H784" s="1355">
        <v>0.08</v>
      </c>
      <c r="I784" s="1355">
        <v>0.08</v>
      </c>
      <c r="J784" s="1355">
        <v>0.08</v>
      </c>
      <c r="K784" s="1355">
        <v>0.08</v>
      </c>
      <c r="L784" s="1355">
        <v>0.08</v>
      </c>
      <c r="M784" s="1355">
        <v>0.08</v>
      </c>
      <c r="N784" s="1355">
        <v>0.08</v>
      </c>
      <c r="O784" s="1355">
        <v>0.09</v>
      </c>
      <c r="P784" s="1355">
        <v>0.08</v>
      </c>
      <c r="Q784" s="442">
        <v>0.08</v>
      </c>
      <c r="R784" s="1355">
        <v>0.08</v>
      </c>
      <c r="S784" s="1215">
        <v>7.0000000000000007E-2</v>
      </c>
      <c r="T784" s="1527">
        <v>7.0000000000000007E-2</v>
      </c>
      <c r="AG784" s="15"/>
      <c r="AK784" s="16"/>
    </row>
    <row r="785" spans="3:37" x14ac:dyDescent="0.25">
      <c r="C785" s="208" t="s">
        <v>1292</v>
      </c>
      <c r="D785" s="1355">
        <v>7.0000000000000007E-2</v>
      </c>
      <c r="E785" s="1355">
        <v>7.0000000000000007E-2</v>
      </c>
      <c r="F785" s="1355">
        <v>7.0000000000000007E-2</v>
      </c>
      <c r="G785" s="1355">
        <v>7.0000000000000007E-2</v>
      </c>
      <c r="H785" s="1355">
        <v>7.0000000000000007E-2</v>
      </c>
      <c r="I785" s="1355">
        <v>7.0000000000000007E-2</v>
      </c>
      <c r="J785" s="1355">
        <v>7.0000000000000007E-2</v>
      </c>
      <c r="K785" s="1355">
        <v>7.0000000000000007E-2</v>
      </c>
      <c r="L785" s="1355">
        <v>7.0000000000000007E-2</v>
      </c>
      <c r="M785" s="1355">
        <v>7.0000000000000007E-2</v>
      </c>
      <c r="N785" s="1355">
        <v>7.0000000000000007E-2</v>
      </c>
      <c r="O785" s="1355">
        <v>0.08</v>
      </c>
      <c r="P785" s="1355">
        <v>7.0000000000000007E-2</v>
      </c>
      <c r="Q785" s="442">
        <v>7.0000000000000007E-2</v>
      </c>
      <c r="R785" s="1355">
        <v>7.0000000000000007E-2</v>
      </c>
      <c r="S785" s="1215">
        <v>7.0000000000000007E-2</v>
      </c>
      <c r="T785" s="1527">
        <v>7.0000000000000007E-2</v>
      </c>
      <c r="AG785" s="15"/>
      <c r="AK785" s="16"/>
    </row>
    <row r="786" spans="3:37" x14ac:dyDescent="0.25">
      <c r="C786" s="208" t="s">
        <v>1293</v>
      </c>
      <c r="D786" s="1355">
        <v>7.0000000000000007E-2</v>
      </c>
      <c r="E786" s="1355">
        <v>7.0000000000000007E-2</v>
      </c>
      <c r="F786" s="1355">
        <v>7.0000000000000007E-2</v>
      </c>
      <c r="G786" s="1355">
        <v>0.08</v>
      </c>
      <c r="H786" s="1355">
        <v>7.0000000000000007E-2</v>
      </c>
      <c r="I786" s="1355">
        <v>7.0000000000000007E-2</v>
      </c>
      <c r="J786" s="1355">
        <v>7.0000000000000007E-2</v>
      </c>
      <c r="K786" s="1355">
        <v>7.0000000000000007E-2</v>
      </c>
      <c r="L786" s="1355">
        <v>7.0000000000000007E-2</v>
      </c>
      <c r="M786" s="1355">
        <v>7.0000000000000007E-2</v>
      </c>
      <c r="N786" s="1355">
        <v>7.0000000000000007E-2</v>
      </c>
      <c r="O786" s="1355">
        <v>0.08</v>
      </c>
      <c r="P786" s="1355">
        <v>7.0000000000000007E-2</v>
      </c>
      <c r="Q786" s="442">
        <v>7.0000000000000007E-2</v>
      </c>
      <c r="R786" s="1355">
        <v>7.0000000000000007E-2</v>
      </c>
      <c r="S786" s="1215">
        <v>7.0000000000000007E-2</v>
      </c>
      <c r="T786" s="1527">
        <v>7.0000000000000007E-2</v>
      </c>
      <c r="AG786" s="15"/>
      <c r="AK786" s="16"/>
    </row>
    <row r="787" spans="3:37" x14ac:dyDescent="0.25">
      <c r="C787" s="208" t="s">
        <v>1294</v>
      </c>
      <c r="D787" s="1355">
        <v>0.08</v>
      </c>
      <c r="E787" s="1355">
        <v>0.08</v>
      </c>
      <c r="F787" s="1355">
        <v>0.08</v>
      </c>
      <c r="G787" s="1355">
        <v>0.09</v>
      </c>
      <c r="H787" s="1355">
        <v>0.08</v>
      </c>
      <c r="I787" s="1355">
        <v>0.08</v>
      </c>
      <c r="J787" s="1355">
        <v>0.09</v>
      </c>
      <c r="K787" s="1355">
        <v>0.09</v>
      </c>
      <c r="L787" s="1355">
        <v>0.09</v>
      </c>
      <c r="M787" s="1355">
        <v>0.09</v>
      </c>
      <c r="N787" s="1355">
        <v>0.09</v>
      </c>
      <c r="O787" s="1355">
        <v>0.09</v>
      </c>
      <c r="P787" s="1355">
        <v>0.09</v>
      </c>
      <c r="Q787" s="442">
        <v>0.08</v>
      </c>
      <c r="R787" s="1355">
        <v>0.09</v>
      </c>
      <c r="S787" s="1215">
        <v>0.08</v>
      </c>
      <c r="T787" s="1527">
        <v>0.08</v>
      </c>
      <c r="AG787" s="15"/>
      <c r="AK787" s="16"/>
    </row>
    <row r="788" spans="3:37" x14ac:dyDescent="0.25">
      <c r="C788" s="208" t="s">
        <v>1295</v>
      </c>
      <c r="D788" s="1355">
        <v>7.0000000000000007E-2</v>
      </c>
      <c r="E788" s="1355">
        <v>7.0000000000000007E-2</v>
      </c>
      <c r="F788" s="1355">
        <v>7.0000000000000007E-2</v>
      </c>
      <c r="G788" s="1355">
        <v>0.08</v>
      </c>
      <c r="H788" s="1355">
        <v>7.0000000000000007E-2</v>
      </c>
      <c r="I788" s="1355">
        <v>7.0000000000000007E-2</v>
      </c>
      <c r="J788" s="1355">
        <v>7.0000000000000007E-2</v>
      </c>
      <c r="K788" s="1355">
        <v>7.0000000000000007E-2</v>
      </c>
      <c r="L788" s="1355">
        <v>7.0000000000000007E-2</v>
      </c>
      <c r="M788" s="1355">
        <v>7.0000000000000007E-2</v>
      </c>
      <c r="N788" s="1355">
        <v>7.0000000000000007E-2</v>
      </c>
      <c r="O788" s="1355">
        <v>0.08</v>
      </c>
      <c r="P788" s="1355">
        <v>7.0000000000000007E-2</v>
      </c>
      <c r="Q788" s="442">
        <v>7.0000000000000007E-2</v>
      </c>
      <c r="R788" s="1355">
        <v>7.0000000000000007E-2</v>
      </c>
      <c r="S788" s="1215">
        <v>0.06</v>
      </c>
      <c r="T788" s="1527">
        <v>0.06</v>
      </c>
      <c r="AG788" s="15"/>
      <c r="AK788" s="16"/>
    </row>
    <row r="789" spans="3:37" x14ac:dyDescent="0.25">
      <c r="C789" s="208" t="s">
        <v>1296</v>
      </c>
      <c r="D789" s="1355">
        <v>7.0000000000000007E-2</v>
      </c>
      <c r="E789" s="1355">
        <v>7.0000000000000007E-2</v>
      </c>
      <c r="F789" s="1355">
        <v>7.0000000000000007E-2</v>
      </c>
      <c r="G789" s="1355">
        <v>7.0000000000000007E-2</v>
      </c>
      <c r="H789" s="1355">
        <v>0.06</v>
      </c>
      <c r="I789" s="1355">
        <v>0.06</v>
      </c>
      <c r="J789" s="1355">
        <v>0.06</v>
      </c>
      <c r="K789" s="1355">
        <v>0.06</v>
      </c>
      <c r="L789" s="1355">
        <v>0.06</v>
      </c>
      <c r="M789" s="1355">
        <v>0.06</v>
      </c>
      <c r="N789" s="1355">
        <v>0.06</v>
      </c>
      <c r="O789" s="1355">
        <v>7.0000000000000007E-2</v>
      </c>
      <c r="P789" s="1355">
        <v>0.06</v>
      </c>
      <c r="Q789" s="442">
        <v>0.06</v>
      </c>
      <c r="R789" s="1355">
        <v>0.06</v>
      </c>
      <c r="S789" s="1215">
        <v>0.06</v>
      </c>
      <c r="T789" s="1527">
        <v>0.06</v>
      </c>
      <c r="AG789" s="15"/>
      <c r="AK789" s="16"/>
    </row>
    <row r="790" spans="3:37" x14ac:dyDescent="0.25">
      <c r="C790" s="208" t="s">
        <v>1297</v>
      </c>
      <c r="D790" s="1355">
        <v>0.06</v>
      </c>
      <c r="E790" s="1355">
        <v>0.06</v>
      </c>
      <c r="F790" s="1355">
        <v>0.06</v>
      </c>
      <c r="G790" s="1355">
        <v>7.0000000000000007E-2</v>
      </c>
      <c r="H790" s="1355">
        <v>0.06</v>
      </c>
      <c r="I790" s="1355">
        <v>0.06</v>
      </c>
      <c r="J790" s="1355">
        <v>0.06</v>
      </c>
      <c r="K790" s="1355">
        <v>0.06</v>
      </c>
      <c r="L790" s="1355">
        <v>7.0000000000000007E-2</v>
      </c>
      <c r="M790" s="1355">
        <v>0.06</v>
      </c>
      <c r="N790" s="1355">
        <v>7.0000000000000007E-2</v>
      </c>
      <c r="O790" s="1355">
        <v>7.0000000000000007E-2</v>
      </c>
      <c r="P790" s="1355">
        <v>0.06</v>
      </c>
      <c r="Q790" s="442">
        <v>0.06</v>
      </c>
      <c r="R790" s="1355">
        <v>7.0000000000000007E-2</v>
      </c>
      <c r="S790" s="1215">
        <v>0.06</v>
      </c>
      <c r="T790" s="1527">
        <v>0.06</v>
      </c>
      <c r="AG790" s="15"/>
      <c r="AK790" s="16"/>
    </row>
    <row r="791" spans="3:37" x14ac:dyDescent="0.25">
      <c r="C791" s="208" t="s">
        <v>1298</v>
      </c>
      <c r="D791" s="1355">
        <v>0.08</v>
      </c>
      <c r="E791" s="1355">
        <v>0.08</v>
      </c>
      <c r="F791" s="1355">
        <v>0.08</v>
      </c>
      <c r="G791" s="1355">
        <v>0.08</v>
      </c>
      <c r="H791" s="1355">
        <v>0.08</v>
      </c>
      <c r="I791" s="1355">
        <v>0.08</v>
      </c>
      <c r="J791" s="1355">
        <v>7.0000000000000007E-2</v>
      </c>
      <c r="K791" s="1355">
        <v>0.08</v>
      </c>
      <c r="L791" s="1355">
        <v>0.09</v>
      </c>
      <c r="M791" s="1355">
        <v>0.08</v>
      </c>
      <c r="N791" s="1355">
        <v>0.08</v>
      </c>
      <c r="O791" s="1355">
        <v>0.09</v>
      </c>
      <c r="P791" s="1355">
        <v>0.08</v>
      </c>
      <c r="Q791" s="442">
        <v>0.08</v>
      </c>
      <c r="R791" s="1355">
        <v>0.09</v>
      </c>
      <c r="S791" s="1215">
        <v>0.08</v>
      </c>
      <c r="T791" s="1527">
        <v>0.08</v>
      </c>
      <c r="AG791" s="15"/>
      <c r="AK791" s="16"/>
    </row>
    <row r="792" spans="3:37" x14ac:dyDescent="0.25">
      <c r="C792" s="208" t="s">
        <v>1299</v>
      </c>
      <c r="D792" s="1355">
        <v>0.08</v>
      </c>
      <c r="E792" s="1355">
        <v>0.08</v>
      </c>
      <c r="F792" s="1355">
        <v>0.08</v>
      </c>
      <c r="G792" s="1355">
        <v>0.09</v>
      </c>
      <c r="H792" s="1355">
        <v>0.08</v>
      </c>
      <c r="I792" s="1355">
        <v>0.08</v>
      </c>
      <c r="J792" s="1355">
        <v>0.08</v>
      </c>
      <c r="K792" s="1355">
        <v>0.08</v>
      </c>
      <c r="L792" s="1355">
        <v>0.09</v>
      </c>
      <c r="M792" s="1355">
        <v>0.09</v>
      </c>
      <c r="N792" s="1355">
        <v>0.08</v>
      </c>
      <c r="O792" s="1355">
        <v>0.09</v>
      </c>
      <c r="P792" s="1355">
        <v>0.09</v>
      </c>
      <c r="Q792" s="442">
        <v>0.08</v>
      </c>
      <c r="R792" s="1355">
        <v>0.09</v>
      </c>
      <c r="S792" s="1215">
        <v>0.08</v>
      </c>
      <c r="T792" s="1527">
        <v>0.08</v>
      </c>
      <c r="AG792" s="15"/>
      <c r="AK792" s="16"/>
    </row>
    <row r="793" spans="3:37" x14ac:dyDescent="0.25">
      <c r="C793" s="208" t="s">
        <v>1300</v>
      </c>
      <c r="D793" s="1355">
        <v>7.0000000000000007E-2</v>
      </c>
      <c r="E793" s="1355">
        <v>7.0000000000000007E-2</v>
      </c>
      <c r="F793" s="1355">
        <v>7.0000000000000007E-2</v>
      </c>
      <c r="G793" s="1355">
        <v>0.08</v>
      </c>
      <c r="H793" s="1355">
        <v>7.0000000000000007E-2</v>
      </c>
      <c r="I793" s="1355">
        <v>7.0000000000000007E-2</v>
      </c>
      <c r="J793" s="1355">
        <v>7.0000000000000007E-2</v>
      </c>
      <c r="K793" s="1355">
        <v>7.0000000000000007E-2</v>
      </c>
      <c r="L793" s="1355">
        <v>7.0000000000000007E-2</v>
      </c>
      <c r="M793" s="1355">
        <v>7.0000000000000007E-2</v>
      </c>
      <c r="N793" s="1355">
        <v>7.0000000000000007E-2</v>
      </c>
      <c r="O793" s="1355">
        <v>0.08</v>
      </c>
      <c r="P793" s="1355">
        <v>7.0000000000000007E-2</v>
      </c>
      <c r="Q793" s="442">
        <v>7.0000000000000007E-2</v>
      </c>
      <c r="R793" s="1355">
        <v>7.0000000000000007E-2</v>
      </c>
      <c r="S793" s="1215">
        <v>0.06</v>
      </c>
      <c r="T793" s="1527">
        <v>0.06</v>
      </c>
      <c r="AG793" s="15"/>
      <c r="AK793" s="16"/>
    </row>
    <row r="794" spans="3:37" x14ac:dyDescent="0.25">
      <c r="C794" s="208" t="s">
        <v>1301</v>
      </c>
      <c r="D794" s="1355">
        <v>0.08</v>
      </c>
      <c r="E794" s="1355">
        <v>0.08</v>
      </c>
      <c r="F794" s="1355">
        <v>0.09</v>
      </c>
      <c r="G794" s="1355">
        <v>0.09</v>
      </c>
      <c r="H794" s="1355">
        <v>0.08</v>
      </c>
      <c r="I794" s="1355">
        <v>0.08</v>
      </c>
      <c r="J794" s="1355">
        <v>0.08</v>
      </c>
      <c r="K794" s="1355">
        <v>0.08</v>
      </c>
      <c r="L794" s="1355">
        <v>0.08</v>
      </c>
      <c r="M794" s="1355">
        <v>0.08</v>
      </c>
      <c r="N794" s="1355">
        <v>0.08</v>
      </c>
      <c r="O794" s="1355">
        <v>0.08</v>
      </c>
      <c r="P794" s="1355">
        <v>0.08</v>
      </c>
      <c r="Q794" s="442">
        <v>0.08</v>
      </c>
      <c r="R794" s="1355">
        <v>0.08</v>
      </c>
      <c r="S794" s="1215">
        <v>7.0000000000000007E-2</v>
      </c>
      <c r="T794" s="1527">
        <v>7.0000000000000007E-2</v>
      </c>
      <c r="AG794" s="15"/>
      <c r="AK794" s="16"/>
    </row>
    <row r="795" spans="3:37" x14ac:dyDescent="0.25">
      <c r="C795" s="208" t="s">
        <v>1302</v>
      </c>
      <c r="D795" s="1355">
        <v>0.06</v>
      </c>
      <c r="E795" s="1355">
        <v>0.06</v>
      </c>
      <c r="F795" s="1355">
        <v>0.06</v>
      </c>
      <c r="G795" s="1355">
        <v>7.0000000000000007E-2</v>
      </c>
      <c r="H795" s="1355">
        <v>0.06</v>
      </c>
      <c r="I795" s="1355">
        <v>0.06</v>
      </c>
      <c r="J795" s="1355">
        <v>0.06</v>
      </c>
      <c r="K795" s="1355">
        <v>0.06</v>
      </c>
      <c r="L795" s="1355">
        <v>0.06</v>
      </c>
      <c r="M795" s="1355">
        <v>0.06</v>
      </c>
      <c r="N795" s="1355">
        <v>0.06</v>
      </c>
      <c r="O795" s="1355">
        <v>7.0000000000000007E-2</v>
      </c>
      <c r="P795" s="1355">
        <v>0.06</v>
      </c>
      <c r="Q795" s="442">
        <v>0.06</v>
      </c>
      <c r="R795" s="1355">
        <v>0.06</v>
      </c>
      <c r="S795" s="1215">
        <v>0.05</v>
      </c>
      <c r="T795" s="1527">
        <v>0.05</v>
      </c>
      <c r="AG795" s="15"/>
      <c r="AK795" s="16"/>
    </row>
    <row r="796" spans="3:37" x14ac:dyDescent="0.25">
      <c r="C796" s="208" t="s">
        <v>1303</v>
      </c>
      <c r="D796" s="1355">
        <v>0.08</v>
      </c>
      <c r="E796" s="1355">
        <v>0.08</v>
      </c>
      <c r="F796" s="1355">
        <v>0.08</v>
      </c>
      <c r="G796" s="1355">
        <v>0.08</v>
      </c>
      <c r="H796" s="1355">
        <v>0.08</v>
      </c>
      <c r="I796" s="1355">
        <v>0.08</v>
      </c>
      <c r="J796" s="1355">
        <v>0.08</v>
      </c>
      <c r="K796" s="1355">
        <v>0.08</v>
      </c>
      <c r="L796" s="1355">
        <v>0.08</v>
      </c>
      <c r="M796" s="1355">
        <v>0.08</v>
      </c>
      <c r="N796" s="1355">
        <v>0.08</v>
      </c>
      <c r="O796" s="1355">
        <v>0.09</v>
      </c>
      <c r="P796" s="1355">
        <v>0.08</v>
      </c>
      <c r="Q796" s="442">
        <v>0.08</v>
      </c>
      <c r="R796" s="1355">
        <v>0.08</v>
      </c>
      <c r="S796" s="1215">
        <v>0.08</v>
      </c>
      <c r="T796" s="1527">
        <v>0.08</v>
      </c>
      <c r="AG796" s="15"/>
      <c r="AK796" s="16"/>
    </row>
    <row r="797" spans="3:37" x14ac:dyDescent="0.25">
      <c r="C797" s="208" t="s">
        <v>1304</v>
      </c>
      <c r="D797" s="1355">
        <v>7.0000000000000007E-2</v>
      </c>
      <c r="E797" s="1355">
        <v>7.0000000000000007E-2</v>
      </c>
      <c r="F797" s="1355">
        <v>7.0000000000000007E-2</v>
      </c>
      <c r="G797" s="1355">
        <v>0.08</v>
      </c>
      <c r="H797" s="1355">
        <v>7.0000000000000007E-2</v>
      </c>
      <c r="I797" s="1355">
        <v>7.0000000000000007E-2</v>
      </c>
      <c r="J797" s="1355">
        <v>7.0000000000000007E-2</v>
      </c>
      <c r="K797" s="1355">
        <v>7.0000000000000007E-2</v>
      </c>
      <c r="L797" s="1355">
        <v>7.0000000000000007E-2</v>
      </c>
      <c r="M797" s="1355">
        <v>7.0000000000000007E-2</v>
      </c>
      <c r="N797" s="1355">
        <v>7.0000000000000007E-2</v>
      </c>
      <c r="O797" s="1355">
        <v>0.08</v>
      </c>
      <c r="P797" s="1355">
        <v>7.0000000000000007E-2</v>
      </c>
      <c r="Q797" s="442">
        <v>7.0000000000000007E-2</v>
      </c>
      <c r="R797" s="1355">
        <v>7.0000000000000007E-2</v>
      </c>
      <c r="S797" s="1215">
        <v>0.06</v>
      </c>
      <c r="T797" s="1527">
        <v>0.06</v>
      </c>
      <c r="AG797" s="15"/>
      <c r="AK797" s="16"/>
    </row>
    <row r="798" spans="3:37" x14ac:dyDescent="0.25">
      <c r="C798" s="208" t="s">
        <v>1305</v>
      </c>
      <c r="D798" s="1355">
        <v>7.0000000000000007E-2</v>
      </c>
      <c r="E798" s="1355">
        <v>7.0000000000000007E-2</v>
      </c>
      <c r="F798" s="1355">
        <v>7.0000000000000007E-2</v>
      </c>
      <c r="G798" s="1355">
        <v>7.0000000000000007E-2</v>
      </c>
      <c r="H798" s="1355">
        <v>7.0000000000000007E-2</v>
      </c>
      <c r="I798" s="1355">
        <v>7.0000000000000007E-2</v>
      </c>
      <c r="J798" s="1355">
        <v>7.0000000000000007E-2</v>
      </c>
      <c r="K798" s="1355">
        <v>7.0000000000000007E-2</v>
      </c>
      <c r="L798" s="1355">
        <v>7.0000000000000007E-2</v>
      </c>
      <c r="M798" s="1355">
        <v>7.0000000000000007E-2</v>
      </c>
      <c r="N798" s="1355">
        <v>7.0000000000000007E-2</v>
      </c>
      <c r="O798" s="1355">
        <v>0.08</v>
      </c>
      <c r="P798" s="1355">
        <v>7.0000000000000007E-2</v>
      </c>
      <c r="Q798" s="442">
        <v>7.0000000000000007E-2</v>
      </c>
      <c r="R798" s="1355">
        <v>7.0000000000000007E-2</v>
      </c>
      <c r="S798" s="1215">
        <v>7.0000000000000007E-2</v>
      </c>
      <c r="T798" s="1527">
        <v>7.0000000000000007E-2</v>
      </c>
      <c r="AG798" s="15"/>
      <c r="AK798" s="16"/>
    </row>
    <row r="799" spans="3:37" x14ac:dyDescent="0.25">
      <c r="C799" s="208" t="s">
        <v>1306</v>
      </c>
      <c r="D799" s="1355">
        <v>0.08</v>
      </c>
      <c r="E799" s="1355">
        <v>0.08</v>
      </c>
      <c r="F799" s="1355">
        <v>0.08</v>
      </c>
      <c r="G799" s="1355">
        <v>0.08</v>
      </c>
      <c r="H799" s="1355">
        <v>0.08</v>
      </c>
      <c r="I799" s="1355">
        <v>0.08</v>
      </c>
      <c r="J799" s="1355">
        <v>0.08</v>
      </c>
      <c r="K799" s="1355">
        <v>0.08</v>
      </c>
      <c r="L799" s="1355">
        <v>0.08</v>
      </c>
      <c r="M799" s="1355">
        <v>0.08</v>
      </c>
      <c r="N799" s="1355">
        <v>0.08</v>
      </c>
      <c r="O799" s="1355">
        <v>0.09</v>
      </c>
      <c r="P799" s="1355">
        <v>0.08</v>
      </c>
      <c r="Q799" s="442">
        <v>0.08</v>
      </c>
      <c r="R799" s="1355">
        <v>0.08</v>
      </c>
      <c r="S799" s="1215">
        <v>0.08</v>
      </c>
      <c r="T799" s="1527">
        <v>0.08</v>
      </c>
      <c r="AG799" s="15"/>
      <c r="AK799" s="16"/>
    </row>
    <row r="800" spans="3:37" x14ac:dyDescent="0.25">
      <c r="C800" s="208" t="s">
        <v>1307</v>
      </c>
      <c r="D800" s="1355">
        <v>0.08</v>
      </c>
      <c r="E800" s="1355">
        <v>0.08</v>
      </c>
      <c r="F800" s="1355">
        <v>0.08</v>
      </c>
      <c r="G800" s="1355">
        <v>0.09</v>
      </c>
      <c r="H800" s="1355">
        <v>0.08</v>
      </c>
      <c r="I800" s="1355">
        <v>0.08</v>
      </c>
      <c r="J800" s="1355">
        <v>0.08</v>
      </c>
      <c r="K800" s="1355">
        <v>0.08</v>
      </c>
      <c r="L800" s="1355">
        <v>0.08</v>
      </c>
      <c r="M800" s="1355">
        <v>0.08</v>
      </c>
      <c r="N800" s="1355">
        <v>0.09</v>
      </c>
      <c r="O800" s="1355">
        <v>0.09</v>
      </c>
      <c r="P800" s="1355">
        <v>0.08</v>
      </c>
      <c r="Q800" s="442">
        <v>0.08</v>
      </c>
      <c r="R800" s="1355">
        <v>0.09</v>
      </c>
      <c r="S800" s="1215">
        <v>0.08</v>
      </c>
      <c r="T800" s="1527">
        <v>0.08</v>
      </c>
      <c r="AG800" s="15"/>
      <c r="AK800" s="16"/>
    </row>
    <row r="801" spans="3:37" x14ac:dyDescent="0.25">
      <c r="C801" s="208" t="s">
        <v>1308</v>
      </c>
      <c r="D801" s="1355">
        <v>7.0000000000000007E-2</v>
      </c>
      <c r="E801" s="1355">
        <v>7.0000000000000007E-2</v>
      </c>
      <c r="F801" s="1355">
        <v>7.0000000000000007E-2</v>
      </c>
      <c r="G801" s="1355">
        <v>0.08</v>
      </c>
      <c r="H801" s="1355">
        <v>7.0000000000000007E-2</v>
      </c>
      <c r="I801" s="1355">
        <v>7.0000000000000007E-2</v>
      </c>
      <c r="J801" s="1355">
        <v>7.0000000000000007E-2</v>
      </c>
      <c r="K801" s="1355">
        <v>7.0000000000000007E-2</v>
      </c>
      <c r="L801" s="1355">
        <v>7.0000000000000007E-2</v>
      </c>
      <c r="M801" s="1355">
        <v>7.0000000000000007E-2</v>
      </c>
      <c r="N801" s="1355">
        <v>7.0000000000000007E-2</v>
      </c>
      <c r="O801" s="1355">
        <v>0.08</v>
      </c>
      <c r="P801" s="1355">
        <v>7.0000000000000007E-2</v>
      </c>
      <c r="Q801" s="442">
        <v>7.0000000000000007E-2</v>
      </c>
      <c r="R801" s="1355">
        <v>7.0000000000000007E-2</v>
      </c>
      <c r="S801" s="1215">
        <v>0.06</v>
      </c>
      <c r="T801" s="1527">
        <v>0.06</v>
      </c>
      <c r="AG801" s="15"/>
      <c r="AK801" s="16"/>
    </row>
    <row r="802" spans="3:37" x14ac:dyDescent="0.25">
      <c r="C802" s="208" t="s">
        <v>1309</v>
      </c>
      <c r="D802" s="1355">
        <v>0.08</v>
      </c>
      <c r="E802" s="1355">
        <v>0.08</v>
      </c>
      <c r="F802" s="1355">
        <v>0.08</v>
      </c>
      <c r="G802" s="1355">
        <v>0.09</v>
      </c>
      <c r="H802" s="1355">
        <v>0.08</v>
      </c>
      <c r="I802" s="1355">
        <v>0.08</v>
      </c>
      <c r="J802" s="1355">
        <v>0.08</v>
      </c>
      <c r="K802" s="1355">
        <v>0.09</v>
      </c>
      <c r="L802" s="1355">
        <v>0.09</v>
      </c>
      <c r="M802" s="1355">
        <v>0.08</v>
      </c>
      <c r="N802" s="1355">
        <v>0.09</v>
      </c>
      <c r="O802" s="1355">
        <v>0.09</v>
      </c>
      <c r="P802" s="1355">
        <v>0.09</v>
      </c>
      <c r="Q802" s="442">
        <v>0.08</v>
      </c>
      <c r="R802" s="1355">
        <v>0.09</v>
      </c>
      <c r="S802" s="1215">
        <v>0.08</v>
      </c>
      <c r="T802" s="1527">
        <v>0.08</v>
      </c>
      <c r="AG802" s="15"/>
      <c r="AK802" s="16"/>
    </row>
    <row r="803" spans="3:37" x14ac:dyDescent="0.25">
      <c r="C803" s="208" t="s">
        <v>1310</v>
      </c>
      <c r="D803" s="1355">
        <v>7.0000000000000007E-2</v>
      </c>
      <c r="E803" s="1355">
        <v>7.0000000000000007E-2</v>
      </c>
      <c r="F803" s="1355">
        <v>7.0000000000000007E-2</v>
      </c>
      <c r="G803" s="1355">
        <v>7.0000000000000007E-2</v>
      </c>
      <c r="H803" s="1355">
        <v>7.0000000000000007E-2</v>
      </c>
      <c r="I803" s="1355">
        <v>7.0000000000000007E-2</v>
      </c>
      <c r="J803" s="1355">
        <v>7.0000000000000007E-2</v>
      </c>
      <c r="K803" s="1355">
        <v>7.0000000000000007E-2</v>
      </c>
      <c r="L803" s="1355">
        <v>7.0000000000000007E-2</v>
      </c>
      <c r="M803" s="1355">
        <v>7.0000000000000007E-2</v>
      </c>
      <c r="N803" s="1355">
        <v>7.0000000000000007E-2</v>
      </c>
      <c r="O803" s="1355">
        <v>0.08</v>
      </c>
      <c r="P803" s="1355">
        <v>7.0000000000000007E-2</v>
      </c>
      <c r="Q803" s="442">
        <v>7.0000000000000007E-2</v>
      </c>
      <c r="R803" s="1355">
        <v>7.0000000000000007E-2</v>
      </c>
      <c r="S803" s="1215">
        <v>0.06</v>
      </c>
      <c r="T803" s="1527">
        <v>7.0000000000000007E-2</v>
      </c>
      <c r="AG803" s="15"/>
      <c r="AK803" s="16"/>
    </row>
    <row r="804" spans="3:37" x14ac:dyDescent="0.25">
      <c r="C804" s="208" t="s">
        <v>1311</v>
      </c>
      <c r="D804" s="1355">
        <v>0.06</v>
      </c>
      <c r="E804" s="1355">
        <v>0.06</v>
      </c>
      <c r="F804" s="1355">
        <v>0.06</v>
      </c>
      <c r="G804" s="1355">
        <v>7.0000000000000007E-2</v>
      </c>
      <c r="H804" s="1355">
        <v>0.06</v>
      </c>
      <c r="I804" s="1355">
        <v>0.05</v>
      </c>
      <c r="J804" s="1355">
        <v>0.04</v>
      </c>
      <c r="K804" s="1355">
        <v>0.06</v>
      </c>
      <c r="L804" s="1355">
        <v>0.06</v>
      </c>
      <c r="M804" s="1355">
        <v>0.06</v>
      </c>
      <c r="N804" s="1355">
        <v>0.06</v>
      </c>
      <c r="O804" s="1355">
        <v>7.0000000000000007E-2</v>
      </c>
      <c r="P804" s="1355">
        <v>0.06</v>
      </c>
      <c r="Q804" s="442">
        <v>0.06</v>
      </c>
      <c r="R804" s="1355">
        <v>0.06</v>
      </c>
      <c r="S804" s="1215">
        <v>0.05</v>
      </c>
      <c r="T804" s="1527">
        <v>0.06</v>
      </c>
      <c r="AG804" s="15"/>
      <c r="AK804" s="16"/>
    </row>
    <row r="805" spans="3:37" x14ac:dyDescent="0.25">
      <c r="C805" s="208" t="s">
        <v>1312</v>
      </c>
      <c r="D805" s="1355">
        <v>0.08</v>
      </c>
      <c r="E805" s="1355">
        <v>0.08</v>
      </c>
      <c r="F805" s="1355">
        <v>0.08</v>
      </c>
      <c r="G805" s="1355">
        <v>0.08</v>
      </c>
      <c r="H805" s="1355">
        <v>0.08</v>
      </c>
      <c r="I805" s="1355">
        <v>0.08</v>
      </c>
      <c r="J805" s="1355">
        <v>0.08</v>
      </c>
      <c r="K805" s="1355">
        <v>0.08</v>
      </c>
      <c r="L805" s="1355">
        <v>0.08</v>
      </c>
      <c r="M805" s="1355">
        <v>0.08</v>
      </c>
      <c r="N805" s="1355">
        <v>0.08</v>
      </c>
      <c r="O805" s="1355">
        <v>0.08</v>
      </c>
      <c r="P805" s="1355">
        <v>0.08</v>
      </c>
      <c r="Q805" s="442">
        <v>0.08</v>
      </c>
      <c r="R805" s="1355">
        <v>0.08</v>
      </c>
      <c r="S805" s="1215">
        <v>7.0000000000000007E-2</v>
      </c>
      <c r="T805" s="1527">
        <v>7.0000000000000007E-2</v>
      </c>
      <c r="AG805" s="15"/>
      <c r="AK805" s="16"/>
    </row>
    <row r="806" spans="3:37" x14ac:dyDescent="0.25">
      <c r="C806" s="208" t="s">
        <v>1313</v>
      </c>
      <c r="D806" s="1355">
        <v>0.08</v>
      </c>
      <c r="E806" s="1355">
        <v>0.08</v>
      </c>
      <c r="F806" s="1355">
        <v>0.08</v>
      </c>
      <c r="G806" s="1355">
        <v>0.09</v>
      </c>
      <c r="H806" s="1355">
        <v>0.08</v>
      </c>
      <c r="I806" s="1355">
        <v>0.08</v>
      </c>
      <c r="J806" s="1355">
        <v>0.08</v>
      </c>
      <c r="K806" s="1355">
        <v>0.09</v>
      </c>
      <c r="L806" s="1355">
        <v>0.09</v>
      </c>
      <c r="M806" s="1355">
        <v>0.09</v>
      </c>
      <c r="N806" s="1355">
        <v>0.09</v>
      </c>
      <c r="O806" s="1355">
        <v>0.09</v>
      </c>
      <c r="P806" s="1355">
        <v>0.09</v>
      </c>
      <c r="Q806" s="442">
        <v>0.08</v>
      </c>
      <c r="R806" s="1355">
        <v>0.09</v>
      </c>
      <c r="S806" s="1215">
        <v>0.08</v>
      </c>
      <c r="T806" s="1527">
        <v>0.08</v>
      </c>
      <c r="AG806" s="15"/>
      <c r="AK806" s="16"/>
    </row>
    <row r="807" spans="3:37" x14ac:dyDescent="0.25">
      <c r="C807" s="208" t="s">
        <v>1314</v>
      </c>
      <c r="D807" s="1355">
        <v>0.06</v>
      </c>
      <c r="E807" s="1355">
        <v>0.06</v>
      </c>
      <c r="F807" s="1355">
        <v>0.06</v>
      </c>
      <c r="G807" s="1355">
        <v>7.0000000000000007E-2</v>
      </c>
      <c r="H807" s="1355">
        <v>0.06</v>
      </c>
      <c r="I807" s="1355">
        <v>0.06</v>
      </c>
      <c r="J807" s="1355">
        <v>0.06</v>
      </c>
      <c r="K807" s="1355">
        <v>0.06</v>
      </c>
      <c r="L807" s="1355">
        <v>7.0000000000000007E-2</v>
      </c>
      <c r="M807" s="1355">
        <v>0.06</v>
      </c>
      <c r="N807" s="1355">
        <v>7.0000000000000007E-2</v>
      </c>
      <c r="O807" s="1355">
        <v>7.0000000000000007E-2</v>
      </c>
      <c r="P807" s="1355">
        <v>0.06</v>
      </c>
      <c r="Q807" s="442">
        <v>0.06</v>
      </c>
      <c r="R807" s="1355">
        <v>7.0000000000000007E-2</v>
      </c>
      <c r="S807" s="1215">
        <v>0.06</v>
      </c>
      <c r="T807" s="1527">
        <v>0.06</v>
      </c>
      <c r="AG807" s="15"/>
      <c r="AK807" s="16"/>
    </row>
    <row r="808" spans="3:37" x14ac:dyDescent="0.25">
      <c r="C808" s="208" t="s">
        <v>1315</v>
      </c>
      <c r="D808" s="1355">
        <v>7.0000000000000007E-2</v>
      </c>
      <c r="E808" s="1355">
        <v>7.0000000000000007E-2</v>
      </c>
      <c r="F808" s="1355">
        <v>7.0000000000000007E-2</v>
      </c>
      <c r="G808" s="1355">
        <v>7.0000000000000007E-2</v>
      </c>
      <c r="H808" s="1355">
        <v>7.0000000000000007E-2</v>
      </c>
      <c r="I808" s="1355">
        <v>7.0000000000000007E-2</v>
      </c>
      <c r="J808" s="1355">
        <v>7.0000000000000007E-2</v>
      </c>
      <c r="K808" s="1355">
        <v>7.0000000000000007E-2</v>
      </c>
      <c r="L808" s="1355">
        <v>0.08</v>
      </c>
      <c r="M808" s="1355">
        <v>7.0000000000000007E-2</v>
      </c>
      <c r="N808" s="1355">
        <v>0.08</v>
      </c>
      <c r="O808" s="1355">
        <v>0.08</v>
      </c>
      <c r="P808" s="1355">
        <v>7.0000000000000007E-2</v>
      </c>
      <c r="Q808" s="442">
        <v>7.0000000000000007E-2</v>
      </c>
      <c r="R808" s="1355">
        <v>7.0000000000000007E-2</v>
      </c>
      <c r="S808" s="1215">
        <v>7.0000000000000007E-2</v>
      </c>
      <c r="T808" s="1527">
        <v>7.0000000000000007E-2</v>
      </c>
      <c r="AG808" s="15"/>
      <c r="AK808" s="16"/>
    </row>
    <row r="809" spans="3:37" x14ac:dyDescent="0.25">
      <c r="C809" s="208" t="s">
        <v>1316</v>
      </c>
      <c r="D809" s="1355">
        <v>0.08</v>
      </c>
      <c r="E809" s="1355">
        <v>0.08</v>
      </c>
      <c r="F809" s="1355">
        <v>0.08</v>
      </c>
      <c r="G809" s="1355">
        <v>0.08</v>
      </c>
      <c r="H809" s="1355">
        <v>0.08</v>
      </c>
      <c r="I809" s="1355">
        <v>0.08</v>
      </c>
      <c r="J809" s="1355">
        <v>0.08</v>
      </c>
      <c r="K809" s="1355">
        <v>0.08</v>
      </c>
      <c r="L809" s="1355">
        <v>0.08</v>
      </c>
      <c r="M809" s="1355">
        <v>0.08</v>
      </c>
      <c r="N809" s="1355">
        <v>0.08</v>
      </c>
      <c r="O809" s="1355">
        <v>0.08</v>
      </c>
      <c r="P809" s="1355">
        <v>0.08</v>
      </c>
      <c r="Q809" s="442">
        <v>0.08</v>
      </c>
      <c r="R809" s="1355">
        <v>0.08</v>
      </c>
      <c r="S809" s="1215">
        <v>7.0000000000000007E-2</v>
      </c>
      <c r="T809" s="1527">
        <v>7.0000000000000007E-2</v>
      </c>
      <c r="AG809" s="15"/>
      <c r="AK809" s="16"/>
    </row>
    <row r="810" spans="3:37" x14ac:dyDescent="0.25">
      <c r="C810" s="208" t="s">
        <v>1317</v>
      </c>
      <c r="D810" s="1355">
        <v>0.06</v>
      </c>
      <c r="E810" s="1355">
        <v>0.06</v>
      </c>
      <c r="F810" s="1355">
        <v>0.06</v>
      </c>
      <c r="G810" s="1355">
        <v>0.06</v>
      </c>
      <c r="H810" s="1355">
        <v>0.05</v>
      </c>
      <c r="I810" s="1355">
        <v>0.05</v>
      </c>
      <c r="J810" s="1355">
        <v>0.05</v>
      </c>
      <c r="K810" s="1355">
        <v>0.05</v>
      </c>
      <c r="L810" s="1355">
        <v>0.05</v>
      </c>
      <c r="M810" s="1355">
        <v>0.05</v>
      </c>
      <c r="N810" s="1355">
        <v>0.06</v>
      </c>
      <c r="O810" s="1355">
        <v>0.06</v>
      </c>
      <c r="P810" s="1355">
        <v>0.05</v>
      </c>
      <c r="Q810" s="442">
        <v>0.05</v>
      </c>
      <c r="R810" s="1355">
        <v>0.05</v>
      </c>
      <c r="S810" s="1215">
        <v>0.05</v>
      </c>
      <c r="T810" s="1527">
        <v>0.05</v>
      </c>
      <c r="AG810" s="15"/>
      <c r="AK810" s="16"/>
    </row>
    <row r="811" spans="3:37" x14ac:dyDescent="0.25">
      <c r="C811" s="208" t="s">
        <v>1318</v>
      </c>
      <c r="D811" s="1355">
        <v>7.0000000000000007E-2</v>
      </c>
      <c r="E811" s="1355">
        <v>7.0000000000000007E-2</v>
      </c>
      <c r="F811" s="1355">
        <v>7.0000000000000007E-2</v>
      </c>
      <c r="G811" s="1355">
        <v>0.08</v>
      </c>
      <c r="H811" s="1355">
        <v>7.0000000000000007E-2</v>
      </c>
      <c r="I811" s="1355">
        <v>7.0000000000000007E-2</v>
      </c>
      <c r="J811" s="1355">
        <v>7.0000000000000007E-2</v>
      </c>
      <c r="K811" s="1355">
        <v>7.0000000000000007E-2</v>
      </c>
      <c r="L811" s="1355">
        <v>0.08</v>
      </c>
      <c r="M811" s="1355">
        <v>7.0000000000000007E-2</v>
      </c>
      <c r="N811" s="1355">
        <v>7.0000000000000007E-2</v>
      </c>
      <c r="O811" s="1355">
        <v>0.08</v>
      </c>
      <c r="P811" s="1355">
        <v>7.0000000000000007E-2</v>
      </c>
      <c r="Q811" s="442">
        <v>7.0000000000000007E-2</v>
      </c>
      <c r="R811" s="1355">
        <v>0.08</v>
      </c>
      <c r="S811" s="1215">
        <v>7.0000000000000007E-2</v>
      </c>
      <c r="T811" s="1527">
        <v>7.0000000000000007E-2</v>
      </c>
      <c r="AG811" s="15"/>
      <c r="AK811" s="16"/>
    </row>
    <row r="812" spans="3:37" x14ac:dyDescent="0.25">
      <c r="C812" s="208" t="s">
        <v>1319</v>
      </c>
      <c r="D812" s="1355">
        <v>7.0000000000000007E-2</v>
      </c>
      <c r="E812" s="1355">
        <v>7.0000000000000007E-2</v>
      </c>
      <c r="F812" s="1355">
        <v>7.0000000000000007E-2</v>
      </c>
      <c r="G812" s="1355">
        <v>0.08</v>
      </c>
      <c r="H812" s="1355">
        <v>7.0000000000000007E-2</v>
      </c>
      <c r="I812" s="1355">
        <v>7.0000000000000007E-2</v>
      </c>
      <c r="J812" s="1355">
        <v>7.0000000000000007E-2</v>
      </c>
      <c r="K812" s="1355">
        <v>7.0000000000000007E-2</v>
      </c>
      <c r="L812" s="1355">
        <v>7.0000000000000007E-2</v>
      </c>
      <c r="M812" s="1355">
        <v>7.0000000000000007E-2</v>
      </c>
      <c r="N812" s="1355">
        <v>7.0000000000000007E-2</v>
      </c>
      <c r="O812" s="1355">
        <v>0.08</v>
      </c>
      <c r="P812" s="1355">
        <v>7.0000000000000007E-2</v>
      </c>
      <c r="Q812" s="442">
        <v>7.0000000000000007E-2</v>
      </c>
      <c r="R812" s="1355">
        <v>7.0000000000000007E-2</v>
      </c>
      <c r="S812" s="1215">
        <v>0.06</v>
      </c>
      <c r="T812" s="1527">
        <v>0.06</v>
      </c>
      <c r="AG812" s="15"/>
      <c r="AK812" s="16"/>
    </row>
    <row r="813" spans="3:37" x14ac:dyDescent="0.25">
      <c r="C813" s="208" t="s">
        <v>1320</v>
      </c>
      <c r="D813" s="1355">
        <v>0.08</v>
      </c>
      <c r="E813" s="1355">
        <v>0.08</v>
      </c>
      <c r="F813" s="1355">
        <v>0.08</v>
      </c>
      <c r="G813" s="1355">
        <v>0.08</v>
      </c>
      <c r="H813" s="1355">
        <v>0.08</v>
      </c>
      <c r="I813" s="1355">
        <v>0.08</v>
      </c>
      <c r="J813" s="1355">
        <v>0.08</v>
      </c>
      <c r="K813" s="1355">
        <v>0.08</v>
      </c>
      <c r="L813" s="1355">
        <v>0.08</v>
      </c>
      <c r="M813" s="1355">
        <v>0.08</v>
      </c>
      <c r="N813" s="1355">
        <v>0.08</v>
      </c>
      <c r="O813" s="1355">
        <v>0.09</v>
      </c>
      <c r="P813" s="1355">
        <v>0.08</v>
      </c>
      <c r="Q813" s="442">
        <v>0.08</v>
      </c>
      <c r="R813" s="1355">
        <v>0.08</v>
      </c>
      <c r="S813" s="1215">
        <v>0.08</v>
      </c>
      <c r="T813" s="1527">
        <v>0.08</v>
      </c>
      <c r="AG813" s="15"/>
      <c r="AK813" s="16"/>
    </row>
    <row r="814" spans="3:37" x14ac:dyDescent="0.25">
      <c r="C814" s="208" t="s">
        <v>1321</v>
      </c>
      <c r="D814" s="1355">
        <v>0.08</v>
      </c>
      <c r="E814" s="1355">
        <v>0.08</v>
      </c>
      <c r="F814" s="1355">
        <v>0.08</v>
      </c>
      <c r="G814" s="1355">
        <v>0.08</v>
      </c>
      <c r="H814" s="1355">
        <v>0.08</v>
      </c>
      <c r="I814" s="1355">
        <v>0.08</v>
      </c>
      <c r="J814" s="1355">
        <v>0.08</v>
      </c>
      <c r="K814" s="1355">
        <v>0.08</v>
      </c>
      <c r="L814" s="1355">
        <v>0.08</v>
      </c>
      <c r="M814" s="1355">
        <v>0.08</v>
      </c>
      <c r="N814" s="1355">
        <v>7.0000000000000007E-2</v>
      </c>
      <c r="O814" s="1355">
        <v>0.09</v>
      </c>
      <c r="P814" s="1355">
        <v>0.08</v>
      </c>
      <c r="Q814" s="442">
        <v>0.08</v>
      </c>
      <c r="R814" s="1355">
        <v>0.08</v>
      </c>
      <c r="S814" s="1215">
        <v>0.08</v>
      </c>
      <c r="T814" s="1527">
        <v>0.08</v>
      </c>
      <c r="AG814" s="15"/>
      <c r="AK814" s="16"/>
    </row>
    <row r="815" spans="3:37" x14ac:dyDescent="0.25">
      <c r="C815" s="208" t="s">
        <v>1322</v>
      </c>
      <c r="D815" s="1355">
        <v>7.0000000000000007E-2</v>
      </c>
      <c r="E815" s="1355">
        <v>7.0000000000000007E-2</v>
      </c>
      <c r="F815" s="1355">
        <v>7.0000000000000007E-2</v>
      </c>
      <c r="G815" s="1355">
        <v>7.0000000000000007E-2</v>
      </c>
      <c r="H815" s="1355">
        <v>7.0000000000000007E-2</v>
      </c>
      <c r="I815" s="1355">
        <v>7.0000000000000007E-2</v>
      </c>
      <c r="J815" s="1355">
        <v>7.0000000000000007E-2</v>
      </c>
      <c r="K815" s="1355">
        <v>7.0000000000000007E-2</v>
      </c>
      <c r="L815" s="1355">
        <v>7.0000000000000007E-2</v>
      </c>
      <c r="M815" s="1355">
        <v>7.0000000000000007E-2</v>
      </c>
      <c r="N815" s="1355">
        <v>7.0000000000000007E-2</v>
      </c>
      <c r="O815" s="1355">
        <v>0.08</v>
      </c>
      <c r="P815" s="1355">
        <v>7.0000000000000007E-2</v>
      </c>
      <c r="Q815" s="442">
        <v>7.0000000000000007E-2</v>
      </c>
      <c r="R815" s="1355">
        <v>7.0000000000000007E-2</v>
      </c>
      <c r="S815" s="1215">
        <v>7.0000000000000007E-2</v>
      </c>
      <c r="T815" s="1527">
        <v>7.0000000000000007E-2</v>
      </c>
      <c r="AG815" s="15"/>
      <c r="AK815" s="16"/>
    </row>
    <row r="816" spans="3:37" x14ac:dyDescent="0.25">
      <c r="C816" s="208" t="s">
        <v>1323</v>
      </c>
      <c r="D816" s="1355">
        <v>0.08</v>
      </c>
      <c r="E816" s="1355">
        <v>0.08</v>
      </c>
      <c r="F816" s="1355">
        <v>0.08</v>
      </c>
      <c r="G816" s="1355">
        <v>0.08</v>
      </c>
      <c r="H816" s="1355">
        <v>0.08</v>
      </c>
      <c r="I816" s="1355">
        <v>0.08</v>
      </c>
      <c r="J816" s="1355">
        <v>0.08</v>
      </c>
      <c r="K816" s="1355">
        <v>0.08</v>
      </c>
      <c r="L816" s="1355">
        <v>0.08</v>
      </c>
      <c r="M816" s="1355">
        <v>0.08</v>
      </c>
      <c r="N816" s="1355">
        <v>0.08</v>
      </c>
      <c r="O816" s="1355">
        <v>0.08</v>
      </c>
      <c r="P816" s="1355">
        <v>0.08</v>
      </c>
      <c r="Q816" s="442">
        <v>7.0000000000000007E-2</v>
      </c>
      <c r="R816" s="1355">
        <v>0.08</v>
      </c>
      <c r="S816" s="1215">
        <v>7.0000000000000007E-2</v>
      </c>
      <c r="T816" s="1527">
        <v>7.0000000000000007E-2</v>
      </c>
      <c r="AG816" s="15"/>
      <c r="AK816" s="16"/>
    </row>
    <row r="817" spans="3:37" x14ac:dyDescent="0.25">
      <c r="C817" s="208" t="s">
        <v>1324</v>
      </c>
      <c r="D817" s="1355">
        <v>7.0000000000000007E-2</v>
      </c>
      <c r="E817" s="1355">
        <v>7.0000000000000007E-2</v>
      </c>
      <c r="F817" s="1355">
        <v>7.0000000000000007E-2</v>
      </c>
      <c r="G817" s="1355">
        <v>7.0000000000000007E-2</v>
      </c>
      <c r="H817" s="1355">
        <v>7.0000000000000007E-2</v>
      </c>
      <c r="I817" s="1355">
        <v>7.0000000000000007E-2</v>
      </c>
      <c r="J817" s="1355">
        <v>7.0000000000000007E-2</v>
      </c>
      <c r="K817" s="1355">
        <v>7.0000000000000007E-2</v>
      </c>
      <c r="L817" s="1355">
        <v>7.0000000000000007E-2</v>
      </c>
      <c r="M817" s="1355">
        <v>7.0000000000000007E-2</v>
      </c>
      <c r="N817" s="1355">
        <v>7.0000000000000007E-2</v>
      </c>
      <c r="O817" s="1355">
        <v>0.08</v>
      </c>
      <c r="P817" s="1355">
        <v>7.0000000000000007E-2</v>
      </c>
      <c r="Q817" s="442">
        <v>7.0000000000000007E-2</v>
      </c>
      <c r="R817" s="1355">
        <v>7.0000000000000007E-2</v>
      </c>
      <c r="S817" s="1215">
        <v>0.06</v>
      </c>
      <c r="T817" s="1527">
        <v>0.06</v>
      </c>
      <c r="AG817" s="15"/>
      <c r="AK817" s="16"/>
    </row>
    <row r="818" spans="3:37" x14ac:dyDescent="0.25">
      <c r="C818" s="208" t="s">
        <v>1325</v>
      </c>
      <c r="D818" s="1355">
        <v>0.08</v>
      </c>
      <c r="E818" s="1355">
        <v>0.08</v>
      </c>
      <c r="F818" s="1355">
        <v>0.08</v>
      </c>
      <c r="G818" s="1355">
        <v>0.09</v>
      </c>
      <c r="H818" s="1355">
        <v>7.0000000000000007E-2</v>
      </c>
      <c r="I818" s="1355">
        <v>7.0000000000000007E-2</v>
      </c>
      <c r="J818" s="1355">
        <v>0.08</v>
      </c>
      <c r="K818" s="1355">
        <v>0.08</v>
      </c>
      <c r="L818" s="1355">
        <v>0.08</v>
      </c>
      <c r="M818" s="1355">
        <v>7.0000000000000007E-2</v>
      </c>
      <c r="N818" s="1355">
        <v>0.08</v>
      </c>
      <c r="O818" s="1355">
        <v>0.08</v>
      </c>
      <c r="P818" s="1355">
        <v>0.08</v>
      </c>
      <c r="Q818" s="442">
        <v>7.0000000000000007E-2</v>
      </c>
      <c r="R818" s="1355">
        <v>0.08</v>
      </c>
      <c r="S818" s="1215">
        <v>7.0000000000000007E-2</v>
      </c>
      <c r="T818" s="1527">
        <v>7.0000000000000007E-2</v>
      </c>
      <c r="AG818" s="15"/>
      <c r="AK818" s="16"/>
    </row>
    <row r="819" spans="3:37" x14ac:dyDescent="0.25">
      <c r="C819" s="208" t="s">
        <v>1326</v>
      </c>
      <c r="D819" s="1355">
        <v>7.0000000000000007E-2</v>
      </c>
      <c r="E819" s="1355">
        <v>7.0000000000000007E-2</v>
      </c>
      <c r="F819" s="1355">
        <v>7.0000000000000007E-2</v>
      </c>
      <c r="G819" s="1355">
        <v>7.0000000000000007E-2</v>
      </c>
      <c r="H819" s="1355">
        <v>7.0000000000000007E-2</v>
      </c>
      <c r="I819" s="1355">
        <v>7.0000000000000007E-2</v>
      </c>
      <c r="J819" s="1355">
        <v>7.0000000000000007E-2</v>
      </c>
      <c r="K819" s="1355">
        <v>7.0000000000000007E-2</v>
      </c>
      <c r="L819" s="1355">
        <v>7.0000000000000007E-2</v>
      </c>
      <c r="M819" s="1355">
        <v>7.0000000000000007E-2</v>
      </c>
      <c r="N819" s="1355">
        <v>7.0000000000000007E-2</v>
      </c>
      <c r="O819" s="1355">
        <v>0.08</v>
      </c>
      <c r="P819" s="1355">
        <v>7.0000000000000007E-2</v>
      </c>
      <c r="Q819" s="442">
        <v>7.0000000000000007E-2</v>
      </c>
      <c r="R819" s="1355">
        <v>7.0000000000000007E-2</v>
      </c>
      <c r="S819" s="1215">
        <v>7.0000000000000007E-2</v>
      </c>
      <c r="T819" s="1527">
        <v>7.0000000000000007E-2</v>
      </c>
      <c r="AG819" s="15"/>
      <c r="AK819" s="16"/>
    </row>
    <row r="820" spans="3:37" x14ac:dyDescent="0.25">
      <c r="C820" s="208" t="s">
        <v>1327</v>
      </c>
      <c r="D820" s="1355">
        <v>7.0000000000000007E-2</v>
      </c>
      <c r="E820" s="1355">
        <v>7.0000000000000007E-2</v>
      </c>
      <c r="F820" s="1355">
        <v>7.0000000000000007E-2</v>
      </c>
      <c r="G820" s="1355">
        <v>7.0000000000000007E-2</v>
      </c>
      <c r="H820" s="1355">
        <v>7.0000000000000007E-2</v>
      </c>
      <c r="I820" s="1355">
        <v>7.0000000000000007E-2</v>
      </c>
      <c r="J820" s="1355">
        <v>7.0000000000000007E-2</v>
      </c>
      <c r="K820" s="1355">
        <v>7.0000000000000007E-2</v>
      </c>
      <c r="L820" s="1355">
        <v>7.0000000000000007E-2</v>
      </c>
      <c r="M820" s="1355">
        <v>7.0000000000000007E-2</v>
      </c>
      <c r="N820" s="1355">
        <v>7.0000000000000007E-2</v>
      </c>
      <c r="O820" s="1355">
        <v>0.08</v>
      </c>
      <c r="P820" s="1355">
        <v>7.0000000000000007E-2</v>
      </c>
      <c r="Q820" s="442">
        <v>7.0000000000000007E-2</v>
      </c>
      <c r="R820" s="1355">
        <v>7.0000000000000007E-2</v>
      </c>
      <c r="S820" s="1215">
        <v>0.06</v>
      </c>
      <c r="T820" s="1527">
        <v>0.06</v>
      </c>
      <c r="AG820" s="15"/>
      <c r="AK820" s="16"/>
    </row>
    <row r="821" spans="3:37" x14ac:dyDescent="0.25">
      <c r="C821" s="208" t="s">
        <v>1328</v>
      </c>
      <c r="D821" s="1355">
        <v>0.08</v>
      </c>
      <c r="E821" s="1355">
        <v>0.08</v>
      </c>
      <c r="F821" s="1355">
        <v>0.08</v>
      </c>
      <c r="G821" s="1355">
        <v>0.08</v>
      </c>
      <c r="H821" s="1355">
        <v>0.08</v>
      </c>
      <c r="I821" s="1355">
        <v>0.08</v>
      </c>
      <c r="J821" s="1355">
        <v>0.08</v>
      </c>
      <c r="K821" s="1355">
        <v>0.08</v>
      </c>
      <c r="L821" s="1355">
        <v>0.08</v>
      </c>
      <c r="M821" s="1355">
        <v>0.08</v>
      </c>
      <c r="N821" s="1355">
        <v>0.08</v>
      </c>
      <c r="O821" s="1355">
        <v>0.08</v>
      </c>
      <c r="P821" s="1355">
        <v>0.08</v>
      </c>
      <c r="Q821" s="442">
        <v>0.08</v>
      </c>
      <c r="R821" s="1355">
        <v>0.08</v>
      </c>
      <c r="S821" s="1215">
        <v>7.0000000000000007E-2</v>
      </c>
      <c r="T821" s="1527">
        <v>7.0000000000000007E-2</v>
      </c>
      <c r="AG821" s="15"/>
      <c r="AK821" s="16"/>
    </row>
    <row r="822" spans="3:37" x14ac:dyDescent="0.25">
      <c r="C822" s="208" t="s">
        <v>1329</v>
      </c>
      <c r="D822" s="1355">
        <v>0.06</v>
      </c>
      <c r="E822" s="1355">
        <v>0.06</v>
      </c>
      <c r="F822" s="1355">
        <v>0.06</v>
      </c>
      <c r="G822" s="1355">
        <v>7.0000000000000007E-2</v>
      </c>
      <c r="H822" s="1355">
        <v>0.06</v>
      </c>
      <c r="I822" s="1355">
        <v>0.06</v>
      </c>
      <c r="J822" s="1355">
        <v>0.06</v>
      </c>
      <c r="K822" s="1355">
        <v>0.06</v>
      </c>
      <c r="L822" s="1355">
        <v>0.06</v>
      </c>
      <c r="M822" s="1355">
        <v>0.06</v>
      </c>
      <c r="N822" s="1355">
        <v>0.06</v>
      </c>
      <c r="O822" s="1355">
        <v>0.06</v>
      </c>
      <c r="P822" s="1355">
        <v>0.06</v>
      </c>
      <c r="Q822" s="442">
        <v>0.06</v>
      </c>
      <c r="R822" s="1355">
        <v>0.06</v>
      </c>
      <c r="S822" s="1215">
        <v>0.05</v>
      </c>
      <c r="T822" s="1527">
        <v>0.05</v>
      </c>
      <c r="AG822" s="15"/>
      <c r="AK822" s="16"/>
    </row>
    <row r="823" spans="3:37" x14ac:dyDescent="0.25">
      <c r="C823" s="208" t="s">
        <v>1330</v>
      </c>
      <c r="D823" s="1355">
        <v>0.06</v>
      </c>
      <c r="E823" s="1355">
        <v>0.06</v>
      </c>
      <c r="F823" s="1355">
        <v>0.06</v>
      </c>
      <c r="G823" s="1355">
        <v>0.06</v>
      </c>
      <c r="H823" s="1355">
        <v>0.06</v>
      </c>
      <c r="I823" s="1355">
        <v>0.06</v>
      </c>
      <c r="J823" s="1355">
        <v>0.06</v>
      </c>
      <c r="K823" s="1355">
        <v>0.06</v>
      </c>
      <c r="L823" s="1355">
        <v>0.06</v>
      </c>
      <c r="M823" s="1355">
        <v>0.06</v>
      </c>
      <c r="N823" s="1355">
        <v>0.06</v>
      </c>
      <c r="O823" s="1355">
        <v>7.0000000000000007E-2</v>
      </c>
      <c r="P823" s="1355">
        <v>0.06</v>
      </c>
      <c r="Q823" s="442">
        <v>0.06</v>
      </c>
      <c r="R823" s="1355">
        <v>0.06</v>
      </c>
      <c r="S823" s="1215">
        <v>0.05</v>
      </c>
      <c r="T823" s="1527">
        <v>0.05</v>
      </c>
      <c r="AG823" s="15"/>
      <c r="AK823" s="16"/>
    </row>
    <row r="824" spans="3:37" x14ac:dyDescent="0.25">
      <c r="C824" s="208" t="s">
        <v>1331</v>
      </c>
      <c r="D824" s="1355">
        <v>0.08</v>
      </c>
      <c r="E824" s="1355">
        <v>0.08</v>
      </c>
      <c r="F824" s="1355">
        <v>0.08</v>
      </c>
      <c r="G824" s="1355">
        <v>0.09</v>
      </c>
      <c r="H824" s="1355">
        <v>0.08</v>
      </c>
      <c r="I824" s="1355">
        <v>0.08</v>
      </c>
      <c r="J824" s="1355">
        <v>0.08</v>
      </c>
      <c r="K824" s="1355">
        <v>0.08</v>
      </c>
      <c r="L824" s="1355">
        <v>0.08</v>
      </c>
      <c r="M824" s="1355">
        <v>0.08</v>
      </c>
      <c r="N824" s="1355">
        <v>0.08</v>
      </c>
      <c r="O824" s="1355">
        <v>0.08</v>
      </c>
      <c r="P824" s="1355">
        <v>0.08</v>
      </c>
      <c r="Q824" s="442">
        <v>0.08</v>
      </c>
      <c r="R824" s="1355">
        <v>0.08</v>
      </c>
      <c r="S824" s="1215">
        <v>7.0000000000000007E-2</v>
      </c>
      <c r="T824" s="1527">
        <v>7.0000000000000007E-2</v>
      </c>
      <c r="AG824" s="15"/>
      <c r="AK824" s="16"/>
    </row>
    <row r="825" spans="3:37" x14ac:dyDescent="0.25">
      <c r="C825" s="208" t="s">
        <v>1332</v>
      </c>
      <c r="D825" s="1355">
        <v>0.08</v>
      </c>
      <c r="E825" s="1355">
        <v>0.08</v>
      </c>
      <c r="F825" s="1355">
        <v>0.08</v>
      </c>
      <c r="G825" s="1355">
        <v>0.08</v>
      </c>
      <c r="H825" s="1355">
        <v>7.0000000000000007E-2</v>
      </c>
      <c r="I825" s="1355">
        <v>7.0000000000000007E-2</v>
      </c>
      <c r="J825" s="1355">
        <v>7.0000000000000007E-2</v>
      </c>
      <c r="K825" s="1355">
        <v>7.0000000000000007E-2</v>
      </c>
      <c r="L825" s="1355">
        <v>0.08</v>
      </c>
      <c r="M825" s="1355">
        <v>7.0000000000000007E-2</v>
      </c>
      <c r="N825" s="1355">
        <v>0.08</v>
      </c>
      <c r="O825" s="1355">
        <v>0.08</v>
      </c>
      <c r="P825" s="1355">
        <v>7.0000000000000007E-2</v>
      </c>
      <c r="Q825" s="442">
        <v>7.0000000000000007E-2</v>
      </c>
      <c r="R825" s="1355">
        <v>0.08</v>
      </c>
      <c r="S825" s="1215">
        <v>7.0000000000000007E-2</v>
      </c>
      <c r="T825" s="1527">
        <v>7.0000000000000007E-2</v>
      </c>
      <c r="AG825" s="15"/>
      <c r="AK825" s="16"/>
    </row>
    <row r="826" spans="3:37" x14ac:dyDescent="0.25">
      <c r="C826" s="208" t="s">
        <v>1333</v>
      </c>
      <c r="D826" s="1355">
        <v>0.08</v>
      </c>
      <c r="E826" s="1355">
        <v>0.08</v>
      </c>
      <c r="F826" s="1355">
        <v>0.09</v>
      </c>
      <c r="G826" s="1355">
        <v>0.09</v>
      </c>
      <c r="H826" s="1355">
        <v>0.08</v>
      </c>
      <c r="I826" s="1355">
        <v>0.08</v>
      </c>
      <c r="J826" s="1355">
        <v>0.08</v>
      </c>
      <c r="K826" s="1355">
        <v>0.08</v>
      </c>
      <c r="L826" s="1355">
        <v>0.08</v>
      </c>
      <c r="M826" s="1355">
        <v>0.08</v>
      </c>
      <c r="N826" s="1355">
        <v>0.08</v>
      </c>
      <c r="O826" s="1355">
        <v>0.08</v>
      </c>
      <c r="P826" s="1355">
        <v>0.08</v>
      </c>
      <c r="Q826" s="442">
        <v>0.08</v>
      </c>
      <c r="R826" s="1355">
        <v>0.08</v>
      </c>
      <c r="S826" s="1215">
        <v>7.0000000000000007E-2</v>
      </c>
      <c r="T826" s="1527">
        <v>7.0000000000000007E-2</v>
      </c>
      <c r="AG826" s="15"/>
      <c r="AK826" s="16"/>
    </row>
    <row r="827" spans="3:37" x14ac:dyDescent="0.25">
      <c r="C827" s="208" t="s">
        <v>1334</v>
      </c>
      <c r="D827" s="1355">
        <v>7.0000000000000007E-2</v>
      </c>
      <c r="E827" s="1355">
        <v>7.0000000000000007E-2</v>
      </c>
      <c r="F827" s="1355">
        <v>7.0000000000000007E-2</v>
      </c>
      <c r="G827" s="1355">
        <v>0.08</v>
      </c>
      <c r="H827" s="1355">
        <v>0.06</v>
      </c>
      <c r="I827" s="1355">
        <v>0.05</v>
      </c>
      <c r="J827" s="1355">
        <v>0.05</v>
      </c>
      <c r="K827" s="1355">
        <v>0.06</v>
      </c>
      <c r="L827" s="1355">
        <v>0.06</v>
      </c>
      <c r="M827" s="1355">
        <v>0.06</v>
      </c>
      <c r="N827" s="1355">
        <v>0.08</v>
      </c>
      <c r="O827" s="1355">
        <v>7.0000000000000007E-2</v>
      </c>
      <c r="P827" s="1355">
        <v>0.06</v>
      </c>
      <c r="Q827" s="442">
        <v>0.06</v>
      </c>
      <c r="R827" s="1355">
        <v>7.0000000000000007E-2</v>
      </c>
      <c r="S827" s="1215">
        <v>0.06</v>
      </c>
      <c r="T827" s="1527">
        <v>0.06</v>
      </c>
      <c r="AG827" s="15"/>
      <c r="AK827" s="16"/>
    </row>
    <row r="828" spans="3:37" x14ac:dyDescent="0.25">
      <c r="C828" s="208" t="s">
        <v>1335</v>
      </c>
      <c r="D828" s="1355">
        <v>0.08</v>
      </c>
      <c r="E828" s="1355">
        <v>0.08</v>
      </c>
      <c r="F828" s="1355">
        <v>0.08</v>
      </c>
      <c r="G828" s="1355">
        <v>0.08</v>
      </c>
      <c r="H828" s="1355">
        <v>0.08</v>
      </c>
      <c r="I828" s="1355">
        <v>0.08</v>
      </c>
      <c r="J828" s="1355">
        <v>0.08</v>
      </c>
      <c r="K828" s="1355">
        <v>0.08</v>
      </c>
      <c r="L828" s="1355">
        <v>0.08</v>
      </c>
      <c r="M828" s="1355">
        <v>0.08</v>
      </c>
      <c r="N828" s="1355">
        <v>0.08</v>
      </c>
      <c r="O828" s="1355">
        <v>0.09</v>
      </c>
      <c r="P828" s="1355">
        <v>0.08</v>
      </c>
      <c r="Q828" s="442">
        <v>0.08</v>
      </c>
      <c r="R828" s="1355">
        <v>0.09</v>
      </c>
      <c r="S828" s="1215">
        <v>0.08</v>
      </c>
      <c r="T828" s="1527">
        <v>0.08</v>
      </c>
      <c r="AG828" s="15"/>
      <c r="AK828" s="16"/>
    </row>
    <row r="829" spans="3:37" x14ac:dyDescent="0.25">
      <c r="C829" s="208" t="s">
        <v>1336</v>
      </c>
      <c r="D829" s="1355">
        <v>0.08</v>
      </c>
      <c r="E829" s="1355">
        <v>0.08</v>
      </c>
      <c r="F829" s="1355">
        <v>0.08</v>
      </c>
      <c r="G829" s="1355">
        <v>0.08</v>
      </c>
      <c r="H829" s="1355">
        <v>0.08</v>
      </c>
      <c r="I829" s="1355">
        <v>0.08</v>
      </c>
      <c r="J829" s="1355">
        <v>0.08</v>
      </c>
      <c r="K829" s="1355">
        <v>0.08</v>
      </c>
      <c r="L829" s="1355">
        <v>0.09</v>
      </c>
      <c r="M829" s="1355">
        <v>0.08</v>
      </c>
      <c r="N829" s="1355">
        <v>0.09</v>
      </c>
      <c r="O829" s="1355">
        <v>0.09</v>
      </c>
      <c r="P829" s="1355">
        <v>0.08</v>
      </c>
      <c r="Q829" s="442">
        <v>0.08</v>
      </c>
      <c r="R829" s="1355">
        <v>0.09</v>
      </c>
      <c r="S829" s="1215">
        <v>0.08</v>
      </c>
      <c r="T829" s="1527">
        <v>0.08</v>
      </c>
      <c r="AG829" s="15"/>
      <c r="AK829" s="16"/>
    </row>
    <row r="830" spans="3:37" x14ac:dyDescent="0.25">
      <c r="C830" s="116" t="s">
        <v>2079</v>
      </c>
      <c r="D830" s="1355">
        <v>7.0000000000000007E-2</v>
      </c>
      <c r="E830" s="1355">
        <v>7.0000000000000007E-2</v>
      </c>
      <c r="F830" s="1355">
        <v>7.0000000000000007E-2</v>
      </c>
      <c r="G830" s="1355">
        <v>7.0000000000000007E-2</v>
      </c>
      <c r="H830" s="1355">
        <v>7.0000000000000007E-2</v>
      </c>
      <c r="I830" s="1355">
        <v>7.0000000000000007E-2</v>
      </c>
      <c r="J830" s="1355">
        <v>7.0000000000000007E-2</v>
      </c>
      <c r="K830" s="1355">
        <v>7.0000000000000007E-2</v>
      </c>
      <c r="L830" s="1355">
        <v>7.0000000000000007E-2</v>
      </c>
      <c r="M830" s="1355">
        <v>7.0000000000000007E-2</v>
      </c>
      <c r="N830" s="1355">
        <v>7.0000000000000007E-2</v>
      </c>
      <c r="O830" s="1355">
        <v>7.0000000000000007E-2</v>
      </c>
      <c r="P830" s="1355">
        <v>7.0000000000000007E-2</v>
      </c>
      <c r="Q830" s="442">
        <v>7.0000000000000007E-2</v>
      </c>
      <c r="R830" s="1355">
        <v>7.0000000000000007E-2</v>
      </c>
      <c r="S830" s="1215">
        <v>7.0000000000000007E-2</v>
      </c>
      <c r="T830" s="1527">
        <v>7.0000000000000007E-2</v>
      </c>
      <c r="AG830" s="15"/>
      <c r="AK830" s="16"/>
    </row>
    <row r="831" spans="3:37" x14ac:dyDescent="0.25">
      <c r="C831" s="208" t="s">
        <v>1337</v>
      </c>
      <c r="D831" s="1355">
        <v>0.08</v>
      </c>
      <c r="E831" s="1355">
        <v>0.08</v>
      </c>
      <c r="F831" s="1355">
        <v>0.08</v>
      </c>
      <c r="G831" s="1355">
        <v>0.08</v>
      </c>
      <c r="H831" s="1355">
        <v>7.0000000000000007E-2</v>
      </c>
      <c r="I831" s="1355">
        <v>7.0000000000000007E-2</v>
      </c>
      <c r="J831" s="1355">
        <v>7.0000000000000007E-2</v>
      </c>
      <c r="K831" s="1355">
        <v>7.0000000000000007E-2</v>
      </c>
      <c r="L831" s="1355">
        <v>0.08</v>
      </c>
      <c r="M831" s="1355">
        <v>7.0000000000000007E-2</v>
      </c>
      <c r="N831" s="1355">
        <v>0.08</v>
      </c>
      <c r="O831" s="1355">
        <v>0.08</v>
      </c>
      <c r="P831" s="1355">
        <v>0.08</v>
      </c>
      <c r="Q831" s="442">
        <v>7.0000000000000007E-2</v>
      </c>
      <c r="R831" s="1355">
        <v>0.08</v>
      </c>
      <c r="S831" s="1215">
        <v>7.0000000000000007E-2</v>
      </c>
      <c r="T831" s="1527">
        <v>7.0000000000000007E-2</v>
      </c>
      <c r="AG831" s="15"/>
      <c r="AK831" s="16"/>
    </row>
    <row r="832" spans="3:37" x14ac:dyDescent="0.25">
      <c r="C832" s="208" t="s">
        <v>1338</v>
      </c>
      <c r="D832" s="1355">
        <v>0.06</v>
      </c>
      <c r="E832" s="1355">
        <v>0.06</v>
      </c>
      <c r="F832" s="1355">
        <v>0.06</v>
      </c>
      <c r="G832" s="1355">
        <v>7.0000000000000007E-2</v>
      </c>
      <c r="H832" s="1355">
        <v>0.06</v>
      </c>
      <c r="I832" s="1355">
        <v>0.06</v>
      </c>
      <c r="J832" s="1355">
        <v>0.06</v>
      </c>
      <c r="K832" s="1355">
        <v>0.06</v>
      </c>
      <c r="L832" s="1355">
        <v>0.06</v>
      </c>
      <c r="M832" s="1355">
        <v>0.06</v>
      </c>
      <c r="N832" s="1355">
        <v>0.06</v>
      </c>
      <c r="O832" s="1355">
        <v>0.06</v>
      </c>
      <c r="P832" s="1355">
        <v>0.06</v>
      </c>
      <c r="Q832" s="442">
        <v>0.06</v>
      </c>
      <c r="R832" s="1355">
        <v>0.06</v>
      </c>
      <c r="S832" s="1215">
        <v>0.05</v>
      </c>
      <c r="T832" s="1527">
        <v>0.05</v>
      </c>
      <c r="AG832" s="15"/>
      <c r="AK832" s="16"/>
    </row>
    <row r="833" spans="3:37" x14ac:dyDescent="0.25">
      <c r="C833" s="208" t="s">
        <v>1339</v>
      </c>
      <c r="D833" s="1355">
        <v>0.08</v>
      </c>
      <c r="E833" s="1355">
        <v>7.0000000000000007E-2</v>
      </c>
      <c r="F833" s="1355">
        <v>7.0000000000000007E-2</v>
      </c>
      <c r="G833" s="1355">
        <v>0.08</v>
      </c>
      <c r="H833" s="1355">
        <v>0.08</v>
      </c>
      <c r="I833" s="1355">
        <v>0.08</v>
      </c>
      <c r="J833" s="1355">
        <v>0.08</v>
      </c>
      <c r="K833" s="1355">
        <v>0.08</v>
      </c>
      <c r="L833" s="1355">
        <v>0.08</v>
      </c>
      <c r="M833" s="1355">
        <v>0.08</v>
      </c>
      <c r="N833" s="1355">
        <v>0.08</v>
      </c>
      <c r="O833" s="1355">
        <v>0.08</v>
      </c>
      <c r="P833" s="1355">
        <v>0.08</v>
      </c>
      <c r="Q833" s="442">
        <v>7.0000000000000007E-2</v>
      </c>
      <c r="R833" s="1355">
        <v>0.08</v>
      </c>
      <c r="S833" s="1215">
        <v>7.0000000000000007E-2</v>
      </c>
      <c r="T833" s="1527">
        <v>7.0000000000000007E-2</v>
      </c>
      <c r="AG833" s="15"/>
      <c r="AK833" s="16"/>
    </row>
    <row r="834" spans="3:37" x14ac:dyDescent="0.25">
      <c r="C834" s="208" t="s">
        <v>1340</v>
      </c>
      <c r="D834" s="1355">
        <v>0.08</v>
      </c>
      <c r="E834" s="1355">
        <v>7.0000000000000007E-2</v>
      </c>
      <c r="F834" s="1355">
        <v>7.0000000000000007E-2</v>
      </c>
      <c r="G834" s="1355">
        <v>0.08</v>
      </c>
      <c r="H834" s="1355">
        <v>7.0000000000000007E-2</v>
      </c>
      <c r="I834" s="1355">
        <v>7.0000000000000007E-2</v>
      </c>
      <c r="J834" s="1355">
        <v>7.0000000000000007E-2</v>
      </c>
      <c r="K834" s="1355">
        <v>7.0000000000000007E-2</v>
      </c>
      <c r="L834" s="1355">
        <v>0.08</v>
      </c>
      <c r="M834" s="1355">
        <v>7.0000000000000007E-2</v>
      </c>
      <c r="N834" s="1355">
        <v>0.08</v>
      </c>
      <c r="O834" s="1355">
        <v>0.08</v>
      </c>
      <c r="P834" s="1355">
        <v>7.0000000000000007E-2</v>
      </c>
      <c r="Q834" s="442">
        <v>7.0000000000000007E-2</v>
      </c>
      <c r="R834" s="1355">
        <v>0.08</v>
      </c>
      <c r="S834" s="1215">
        <v>7.0000000000000007E-2</v>
      </c>
      <c r="T834" s="1527">
        <v>7.0000000000000007E-2</v>
      </c>
      <c r="AG834" s="15"/>
      <c r="AK834" s="16"/>
    </row>
    <row r="835" spans="3:37" x14ac:dyDescent="0.25">
      <c r="C835" s="1198" t="s">
        <v>2101</v>
      </c>
      <c r="AG835" s="15"/>
      <c r="AK835" s="16"/>
    </row>
    <row r="836" spans="3:37" x14ac:dyDescent="0.25">
      <c r="C836" s="15" t="s">
        <v>2103</v>
      </c>
      <c r="AG836" s="15"/>
      <c r="AK836" s="16"/>
    </row>
    <row r="837" spans="3:37" x14ac:dyDescent="0.25">
      <c r="AG837" s="15"/>
      <c r="AK837" s="16"/>
    </row>
    <row r="838" spans="3:37" x14ac:dyDescent="0.25">
      <c r="AG838" s="15"/>
      <c r="AK838" s="16"/>
    </row>
    <row r="839" spans="3:37" ht="18" x14ac:dyDescent="0.35">
      <c r="C839" s="199" t="s">
        <v>2087</v>
      </c>
      <c r="D839" s="6"/>
      <c r="E839" s="6"/>
      <c r="F839" s="16"/>
      <c r="AG839" s="15"/>
      <c r="AK839" s="16"/>
    </row>
    <row r="840" spans="3:37" x14ac:dyDescent="0.25">
      <c r="AG840" s="15"/>
      <c r="AK840" s="16"/>
    </row>
    <row r="841" spans="3:37" x14ac:dyDescent="0.25">
      <c r="C841" s="1182" t="s">
        <v>1407</v>
      </c>
      <c r="D841" s="1182">
        <v>2007</v>
      </c>
      <c r="E841" s="1182">
        <v>2008</v>
      </c>
      <c r="F841" s="1182">
        <v>2009</v>
      </c>
      <c r="G841" s="1182">
        <v>2010</v>
      </c>
      <c r="H841" s="1182">
        <v>2011</v>
      </c>
      <c r="I841" s="1182">
        <v>2012</v>
      </c>
      <c r="J841" s="1182">
        <v>2013</v>
      </c>
      <c r="K841" s="1182">
        <v>2014</v>
      </c>
      <c r="L841" s="1182">
        <v>2015</v>
      </c>
      <c r="M841" s="1182">
        <v>2016</v>
      </c>
      <c r="N841" s="1182">
        <v>2017</v>
      </c>
      <c r="O841" s="1182">
        <v>2018</v>
      </c>
      <c r="P841" s="1182">
        <v>2019</v>
      </c>
      <c r="Q841" s="1182">
        <v>2020</v>
      </c>
      <c r="R841" s="1182">
        <v>2021</v>
      </c>
      <c r="S841" s="1182">
        <v>2022</v>
      </c>
      <c r="T841" s="1182">
        <v>2023</v>
      </c>
      <c r="AG841" s="15"/>
      <c r="AK841" s="16"/>
    </row>
    <row r="842" spans="3:37" x14ac:dyDescent="0.25">
      <c r="C842" s="1526" t="s">
        <v>1291</v>
      </c>
      <c r="D842" s="1527">
        <v>0.28000000000000003</v>
      </c>
      <c r="E842" s="1527">
        <v>0.28000000000000003</v>
      </c>
      <c r="F842" s="1527">
        <v>0.25</v>
      </c>
      <c r="G842" s="1527">
        <v>0.26</v>
      </c>
      <c r="H842" s="1527">
        <v>0.27</v>
      </c>
      <c r="I842" s="1527">
        <v>0.28999999999999998</v>
      </c>
      <c r="J842" s="1527">
        <v>0.28999999999999998</v>
      </c>
      <c r="K842" s="1527">
        <v>0.28999999999999998</v>
      </c>
      <c r="L842" s="1527">
        <v>0.28999999999999998</v>
      </c>
      <c r="M842" s="1527">
        <v>0.28000000000000003</v>
      </c>
      <c r="N842" s="1527">
        <v>0.28000000000000003</v>
      </c>
      <c r="O842" s="1527">
        <v>0.27</v>
      </c>
      <c r="P842" s="1527">
        <v>0.27</v>
      </c>
      <c r="Q842" s="1529">
        <v>0.27</v>
      </c>
      <c r="R842" s="1527">
        <v>0.25</v>
      </c>
      <c r="S842" s="1527">
        <v>0.25</v>
      </c>
      <c r="T842" s="1527">
        <v>0.24</v>
      </c>
      <c r="AG842" s="15"/>
      <c r="AK842" s="16"/>
    </row>
    <row r="843" spans="3:37" x14ac:dyDescent="0.25">
      <c r="C843" s="1526" t="s">
        <v>1292</v>
      </c>
      <c r="D843" s="1527">
        <v>0.28999999999999998</v>
      </c>
      <c r="E843" s="1527">
        <v>0.28999999999999998</v>
      </c>
      <c r="F843" s="1527">
        <v>0.28000000000000003</v>
      </c>
      <c r="G843" s="1527">
        <v>0.28000000000000003</v>
      </c>
      <c r="H843" s="1527">
        <v>0.28000000000000003</v>
      </c>
      <c r="I843" s="1527">
        <v>0.27</v>
      </c>
      <c r="J843" s="1527">
        <v>0.27</v>
      </c>
      <c r="K843" s="1527">
        <v>0.26</v>
      </c>
      <c r="L843" s="1527">
        <v>0.24</v>
      </c>
      <c r="M843" s="1527">
        <v>0.23</v>
      </c>
      <c r="N843" s="1527">
        <v>0.23</v>
      </c>
      <c r="O843" s="1527">
        <v>0.23</v>
      </c>
      <c r="P843" s="1527">
        <v>0.22</v>
      </c>
      <c r="Q843" s="1529">
        <v>0.22</v>
      </c>
      <c r="R843" s="1527">
        <v>0.2</v>
      </c>
      <c r="S843" s="1527">
        <v>0.22</v>
      </c>
      <c r="T843" s="1527">
        <v>0.21</v>
      </c>
      <c r="AG843" s="15"/>
      <c r="AK843" s="16"/>
    </row>
    <row r="844" spans="3:37" x14ac:dyDescent="0.25">
      <c r="C844" s="1526" t="s">
        <v>1293</v>
      </c>
      <c r="D844" s="1527">
        <v>0.24</v>
      </c>
      <c r="E844" s="1527">
        <v>0.23</v>
      </c>
      <c r="F844" s="1527">
        <v>0.24</v>
      </c>
      <c r="G844" s="1527">
        <v>0.23</v>
      </c>
      <c r="H844" s="1527">
        <v>0.23</v>
      </c>
      <c r="I844" s="1527">
        <v>0.23</v>
      </c>
      <c r="J844" s="1527">
        <v>0.23</v>
      </c>
      <c r="K844" s="1527">
        <v>0.23</v>
      </c>
      <c r="L844" s="1527">
        <v>0.23</v>
      </c>
      <c r="M844" s="1527">
        <v>0.23</v>
      </c>
      <c r="N844" s="1527">
        <v>0.22</v>
      </c>
      <c r="O844" s="1527">
        <v>0.21</v>
      </c>
      <c r="P844" s="1527">
        <v>0.21</v>
      </c>
      <c r="Q844" s="1529">
        <v>0.2</v>
      </c>
      <c r="R844" s="1527">
        <v>0.19</v>
      </c>
      <c r="S844" s="1527">
        <v>0.19</v>
      </c>
      <c r="T844" s="1527">
        <v>0.18</v>
      </c>
      <c r="AG844" s="15"/>
      <c r="AK844" s="16"/>
    </row>
    <row r="845" spans="3:37" x14ac:dyDescent="0.25">
      <c r="C845" s="1526" t="s">
        <v>1294</v>
      </c>
      <c r="D845" s="1527">
        <v>0.24</v>
      </c>
      <c r="E845" s="1527">
        <v>0.23</v>
      </c>
      <c r="F845" s="1527">
        <v>0.22</v>
      </c>
      <c r="G845" s="1527">
        <v>0.22</v>
      </c>
      <c r="H845" s="1527">
        <v>0.21</v>
      </c>
      <c r="I845" s="1527">
        <v>0.21</v>
      </c>
      <c r="J845" s="1527">
        <v>0.21</v>
      </c>
      <c r="K845" s="1527">
        <v>0.21</v>
      </c>
      <c r="L845" s="1527">
        <v>0.21</v>
      </c>
      <c r="M845" s="1527">
        <v>0.21</v>
      </c>
      <c r="N845" s="1527">
        <v>0.21</v>
      </c>
      <c r="O845" s="1527">
        <v>0.21</v>
      </c>
      <c r="P845" s="1527">
        <v>0.21</v>
      </c>
      <c r="Q845" s="1529">
        <v>0.21</v>
      </c>
      <c r="R845" s="1527">
        <v>0.21</v>
      </c>
      <c r="S845" s="1527">
        <v>0.21</v>
      </c>
      <c r="T845" s="1527">
        <v>0.2</v>
      </c>
      <c r="AG845" s="15"/>
      <c r="AK845" s="16"/>
    </row>
    <row r="846" spans="3:37" x14ac:dyDescent="0.25">
      <c r="C846" s="1526" t="s">
        <v>1295</v>
      </c>
      <c r="D846" s="1527">
        <v>0.24</v>
      </c>
      <c r="E846" s="1527">
        <v>0.23</v>
      </c>
      <c r="F846" s="1527">
        <v>0.22</v>
      </c>
      <c r="G846" s="1527">
        <v>0.21</v>
      </c>
      <c r="H846" s="1527">
        <v>0.21</v>
      </c>
      <c r="I846" s="1527">
        <v>0.21</v>
      </c>
      <c r="J846" s="1527">
        <v>0.21</v>
      </c>
      <c r="K846" s="1527">
        <v>0.21</v>
      </c>
      <c r="L846" s="1527">
        <v>0.21</v>
      </c>
      <c r="M846" s="1527">
        <v>0.21</v>
      </c>
      <c r="N846" s="1527">
        <v>0.21</v>
      </c>
      <c r="O846" s="1527">
        <v>0.21</v>
      </c>
      <c r="P846" s="1527">
        <v>0.21</v>
      </c>
      <c r="Q846" s="1529">
        <v>0.21</v>
      </c>
      <c r="R846" s="1527">
        <v>0.21</v>
      </c>
      <c r="S846" s="1527">
        <v>0.21</v>
      </c>
      <c r="T846" s="1527">
        <v>0.21</v>
      </c>
      <c r="AG846" s="15"/>
      <c r="AK846" s="16"/>
    </row>
    <row r="847" spans="3:37" x14ac:dyDescent="0.25">
      <c r="C847" s="1526" t="s">
        <v>1296</v>
      </c>
      <c r="D847" s="1527">
        <v>0.24</v>
      </c>
      <c r="E847" s="1527">
        <v>0.24</v>
      </c>
      <c r="F847" s="1527">
        <v>0.23</v>
      </c>
      <c r="G847" s="1527">
        <v>0.22</v>
      </c>
      <c r="H847" s="1527">
        <v>0.21</v>
      </c>
      <c r="I847" s="1527">
        <v>0.22</v>
      </c>
      <c r="J847" s="1527">
        <v>0.21</v>
      </c>
      <c r="K847" s="1527">
        <v>0.22</v>
      </c>
      <c r="L847" s="1527">
        <v>0.21</v>
      </c>
      <c r="M847" s="1527">
        <v>0.21</v>
      </c>
      <c r="N847" s="1527">
        <v>0.21</v>
      </c>
      <c r="O847" s="1527">
        <v>0.21</v>
      </c>
      <c r="P847" s="1527">
        <v>0.21</v>
      </c>
      <c r="Q847" s="1529">
        <v>0.21</v>
      </c>
      <c r="R847" s="1527">
        <v>0.2</v>
      </c>
      <c r="S847" s="1527">
        <v>0.2</v>
      </c>
      <c r="T847" s="1527">
        <v>0.2</v>
      </c>
      <c r="AG847" s="15"/>
      <c r="AK847" s="16"/>
    </row>
    <row r="848" spans="3:37" x14ac:dyDescent="0.25">
      <c r="C848" s="1526" t="s">
        <v>1297</v>
      </c>
      <c r="D848" s="1527">
        <v>0.24</v>
      </c>
      <c r="E848" s="1527">
        <v>0.23</v>
      </c>
      <c r="F848" s="1527">
        <v>0.23</v>
      </c>
      <c r="G848" s="1527">
        <v>0.23</v>
      </c>
      <c r="H848" s="1527">
        <v>0.22</v>
      </c>
      <c r="I848" s="1527">
        <v>0.22</v>
      </c>
      <c r="J848" s="1527">
        <v>0.22</v>
      </c>
      <c r="K848" s="1527">
        <v>0.22</v>
      </c>
      <c r="L848" s="1527">
        <v>0.22</v>
      </c>
      <c r="M848" s="1527">
        <v>0.21</v>
      </c>
      <c r="N848" s="1527">
        <v>0.21</v>
      </c>
      <c r="O848" s="1527">
        <v>0.21</v>
      </c>
      <c r="P848" s="1527">
        <v>0.2</v>
      </c>
      <c r="Q848" s="1529">
        <v>0.2</v>
      </c>
      <c r="R848" s="1527">
        <v>0.2</v>
      </c>
      <c r="S848" s="1527">
        <v>0.19</v>
      </c>
      <c r="T848" s="1527">
        <v>0.19</v>
      </c>
      <c r="AG848" s="15"/>
      <c r="AK848" s="16"/>
    </row>
    <row r="849" spans="3:37" x14ac:dyDescent="0.25">
      <c r="C849" s="1526" t="s">
        <v>1298</v>
      </c>
      <c r="D849" s="1527">
        <v>0.24</v>
      </c>
      <c r="E849" s="1527">
        <v>0.23</v>
      </c>
      <c r="F849" s="1527">
        <v>0.22</v>
      </c>
      <c r="G849" s="1527">
        <v>0.22</v>
      </c>
      <c r="H849" s="1527">
        <v>0.22</v>
      </c>
      <c r="I849" s="1527">
        <v>0.21</v>
      </c>
      <c r="J849" s="1527">
        <v>0.21</v>
      </c>
      <c r="K849" s="1527">
        <v>0.21</v>
      </c>
      <c r="L849" s="1527">
        <v>0.21</v>
      </c>
      <c r="M849" s="1527">
        <v>0.21</v>
      </c>
      <c r="N849" s="1527">
        <v>0.21</v>
      </c>
      <c r="O849" s="1527">
        <v>0.21</v>
      </c>
      <c r="P849" s="1527">
        <v>0.21</v>
      </c>
      <c r="Q849" s="1529">
        <v>0.21</v>
      </c>
      <c r="R849" s="1527">
        <v>0.2</v>
      </c>
      <c r="S849" s="1527">
        <v>0.2</v>
      </c>
      <c r="T849" s="1527">
        <v>0.2</v>
      </c>
      <c r="AG849" s="15"/>
      <c r="AK849" s="16"/>
    </row>
    <row r="850" spans="3:37" x14ac:dyDescent="0.25">
      <c r="C850" s="1526" t="s">
        <v>1299</v>
      </c>
      <c r="D850" s="1527">
        <v>0.28999999999999998</v>
      </c>
      <c r="E850" s="1527">
        <v>0.28000000000000003</v>
      </c>
      <c r="F850" s="1527">
        <v>0.27</v>
      </c>
      <c r="G850" s="1527">
        <v>0.27</v>
      </c>
      <c r="H850" s="1527">
        <v>0.26</v>
      </c>
      <c r="I850" s="1527">
        <v>0.26</v>
      </c>
      <c r="J850" s="1527">
        <v>0.26</v>
      </c>
      <c r="K850" s="1527">
        <v>0.26</v>
      </c>
      <c r="L850" s="1527">
        <v>0.25</v>
      </c>
      <c r="M850" s="1527">
        <v>0.25</v>
      </c>
      <c r="N850" s="1527">
        <v>0.24</v>
      </c>
      <c r="O850" s="1527">
        <v>0.23</v>
      </c>
      <c r="P850" s="1527">
        <v>0.23</v>
      </c>
      <c r="Q850" s="1529">
        <v>0.22</v>
      </c>
      <c r="R850" s="1527">
        <v>0.21</v>
      </c>
      <c r="S850" s="1527">
        <v>0.2</v>
      </c>
      <c r="T850" s="1527">
        <v>0.21</v>
      </c>
      <c r="AG850" s="15"/>
      <c r="AK850" s="16"/>
    </row>
    <row r="851" spans="3:37" x14ac:dyDescent="0.25">
      <c r="C851" s="1526" t="s">
        <v>1300</v>
      </c>
      <c r="D851" s="1527">
        <v>0.28999999999999998</v>
      </c>
      <c r="E851" s="1527">
        <v>0.28999999999999998</v>
      </c>
      <c r="F851" s="1527">
        <v>0.28999999999999998</v>
      </c>
      <c r="G851" s="1527">
        <v>0.28000000000000003</v>
      </c>
      <c r="H851" s="1527">
        <v>0.28000000000000003</v>
      </c>
      <c r="I851" s="1527">
        <v>0.28000000000000003</v>
      </c>
      <c r="J851" s="1527">
        <v>0.28999999999999998</v>
      </c>
      <c r="K851" s="1527">
        <v>0.28999999999999998</v>
      </c>
      <c r="L851" s="1527">
        <v>0.28000000000000003</v>
      </c>
      <c r="M851" s="1527">
        <v>0.28999999999999998</v>
      </c>
      <c r="N851" s="1527">
        <v>0.28999999999999998</v>
      </c>
      <c r="O851" s="1527">
        <v>0.28999999999999998</v>
      </c>
      <c r="P851" s="1527">
        <v>0.28999999999999998</v>
      </c>
      <c r="Q851" s="1529">
        <v>0.28000000000000003</v>
      </c>
      <c r="R851" s="1527">
        <v>0.28999999999999998</v>
      </c>
      <c r="S851" s="1527">
        <v>0.28999999999999998</v>
      </c>
      <c r="T851" s="1527">
        <v>0.28000000000000003</v>
      </c>
      <c r="AG851" s="15"/>
      <c r="AK851" s="16"/>
    </row>
    <row r="852" spans="3:37" x14ac:dyDescent="0.25">
      <c r="C852" s="1526" t="s">
        <v>1301</v>
      </c>
      <c r="D852" s="1527">
        <v>0.24</v>
      </c>
      <c r="E852" s="1527">
        <v>0.24</v>
      </c>
      <c r="F852" s="1527">
        <v>0.24</v>
      </c>
      <c r="G852" s="1527">
        <v>0.24</v>
      </c>
      <c r="H852" s="1527">
        <v>0.22</v>
      </c>
      <c r="I852" s="1527">
        <v>0.23</v>
      </c>
      <c r="J852" s="1527">
        <v>0.23</v>
      </c>
      <c r="K852" s="1527">
        <v>0.23</v>
      </c>
      <c r="L852" s="1527">
        <v>0.22</v>
      </c>
      <c r="M852" s="1527">
        <v>0.22</v>
      </c>
      <c r="N852" s="1527">
        <v>0.22</v>
      </c>
      <c r="O852" s="1527">
        <v>0.21</v>
      </c>
      <c r="P852" s="1527">
        <v>0.2</v>
      </c>
      <c r="Q852" s="1529">
        <v>0.2</v>
      </c>
      <c r="R852" s="1527">
        <v>0.19</v>
      </c>
      <c r="S852" s="1527">
        <v>0.19</v>
      </c>
      <c r="T852" s="1527">
        <v>0.18</v>
      </c>
      <c r="AG852" s="15"/>
      <c r="AK852" s="16"/>
    </row>
    <row r="853" spans="3:37" x14ac:dyDescent="0.25">
      <c r="C853" s="1526" t="s">
        <v>1302</v>
      </c>
      <c r="D853" s="1527">
        <v>0.24</v>
      </c>
      <c r="E853" s="1527">
        <v>0.23</v>
      </c>
      <c r="F853" s="1527">
        <v>0.23</v>
      </c>
      <c r="G853" s="1527">
        <v>0.22</v>
      </c>
      <c r="H853" s="1527">
        <v>0.2</v>
      </c>
      <c r="I853" s="1527">
        <v>0.19</v>
      </c>
      <c r="J853" s="1527">
        <v>0.19</v>
      </c>
      <c r="K853" s="1527">
        <v>0.19</v>
      </c>
      <c r="L853" s="1527">
        <v>0.19</v>
      </c>
      <c r="M853" s="1527">
        <v>0.19</v>
      </c>
      <c r="N853" s="1527">
        <v>0.19</v>
      </c>
      <c r="O853" s="1527">
        <v>0.19</v>
      </c>
      <c r="P853" s="1527">
        <v>0.19</v>
      </c>
      <c r="Q853" s="1529">
        <v>0.19</v>
      </c>
      <c r="R853" s="1527">
        <v>0.19</v>
      </c>
      <c r="S853" s="1527">
        <v>0.18</v>
      </c>
      <c r="T853" s="1527">
        <v>0.18</v>
      </c>
      <c r="AG853" s="15"/>
      <c r="AK853" s="16"/>
    </row>
    <row r="854" spans="3:37" x14ac:dyDescent="0.25">
      <c r="C854" s="1526" t="s">
        <v>1303</v>
      </c>
      <c r="D854" s="1527">
        <v>0.25</v>
      </c>
      <c r="E854" s="1527">
        <v>0.24</v>
      </c>
      <c r="F854" s="1527">
        <v>0.23</v>
      </c>
      <c r="G854" s="1527">
        <v>0.22</v>
      </c>
      <c r="H854" s="1527">
        <v>0.22</v>
      </c>
      <c r="I854" s="1527">
        <v>0.21</v>
      </c>
      <c r="J854" s="1527">
        <v>0.21</v>
      </c>
      <c r="K854" s="1527">
        <v>0.21</v>
      </c>
      <c r="L854" s="1527">
        <v>0.21</v>
      </c>
      <c r="M854" s="1527">
        <v>0.21</v>
      </c>
      <c r="N854" s="1527">
        <v>0.21</v>
      </c>
      <c r="O854" s="1527">
        <v>0.21</v>
      </c>
      <c r="P854" s="1527">
        <v>0.21</v>
      </c>
      <c r="Q854" s="1529">
        <v>0.21</v>
      </c>
      <c r="R854" s="1527">
        <v>0.2</v>
      </c>
      <c r="S854" s="1527">
        <v>0.2</v>
      </c>
      <c r="T854" s="1527">
        <v>0.2</v>
      </c>
      <c r="AG854" s="15"/>
      <c r="AK854" s="16"/>
    </row>
    <row r="855" spans="3:37" x14ac:dyDescent="0.25">
      <c r="C855" s="1526" t="s">
        <v>1304</v>
      </c>
      <c r="D855" s="1527">
        <v>0.23</v>
      </c>
      <c r="E855" s="1527">
        <v>0.22</v>
      </c>
      <c r="F855" s="1527">
        <v>0.21</v>
      </c>
      <c r="G855" s="1527">
        <v>0.2</v>
      </c>
      <c r="H855" s="1527">
        <v>0.2</v>
      </c>
      <c r="I855" s="1527">
        <v>0.22</v>
      </c>
      <c r="J855" s="1527">
        <v>0.22</v>
      </c>
      <c r="K855" s="1527">
        <v>0.21</v>
      </c>
      <c r="L855" s="1527">
        <v>0.22</v>
      </c>
      <c r="M855" s="1527">
        <v>0.22</v>
      </c>
      <c r="N855" s="1527">
        <v>0.22</v>
      </c>
      <c r="O855" s="1527">
        <v>0.22</v>
      </c>
      <c r="P855" s="1527">
        <v>0.22</v>
      </c>
      <c r="Q855" s="1529">
        <v>0.22</v>
      </c>
      <c r="R855" s="1527">
        <v>0.22</v>
      </c>
      <c r="S855" s="1527">
        <v>0.22</v>
      </c>
      <c r="T855" s="1527">
        <v>0.22</v>
      </c>
      <c r="AG855" s="15"/>
      <c r="AK855" s="16"/>
    </row>
    <row r="856" spans="3:37" x14ac:dyDescent="0.25">
      <c r="C856" s="1526" t="s">
        <v>1305</v>
      </c>
      <c r="D856" s="1527">
        <v>0.28999999999999998</v>
      </c>
      <c r="E856" s="1527">
        <v>0.28999999999999998</v>
      </c>
      <c r="F856" s="1527">
        <v>0.3</v>
      </c>
      <c r="G856" s="1527">
        <v>0.28999999999999998</v>
      </c>
      <c r="H856" s="1527">
        <v>0.27</v>
      </c>
      <c r="I856" s="1527">
        <v>0.27</v>
      </c>
      <c r="J856" s="1527">
        <v>0.25</v>
      </c>
      <c r="K856" s="1527">
        <v>0.26</v>
      </c>
      <c r="L856" s="1527">
        <v>0.26</v>
      </c>
      <c r="M856" s="1527">
        <v>0.26</v>
      </c>
      <c r="N856" s="1527">
        <v>0.25</v>
      </c>
      <c r="O856" s="1527">
        <v>0.25</v>
      </c>
      <c r="P856" s="1527">
        <v>0.24</v>
      </c>
      <c r="Q856" s="1529">
        <v>0.23</v>
      </c>
      <c r="R856" s="1527">
        <v>0.23</v>
      </c>
      <c r="S856" s="1527">
        <v>0.24</v>
      </c>
      <c r="T856" s="1527">
        <v>0.23</v>
      </c>
      <c r="AG856" s="15"/>
      <c r="AK856" s="16"/>
    </row>
    <row r="857" spans="3:37" x14ac:dyDescent="0.25">
      <c r="C857" s="1526" t="s">
        <v>1306</v>
      </c>
      <c r="D857" s="1527">
        <v>0.21</v>
      </c>
      <c r="E857" s="1527">
        <v>0.21</v>
      </c>
      <c r="F857" s="1527">
        <v>0.2</v>
      </c>
      <c r="G857" s="1527">
        <v>0.2</v>
      </c>
      <c r="H857" s="1527">
        <v>0.18</v>
      </c>
      <c r="I857" s="1527">
        <v>0.18</v>
      </c>
      <c r="J857" s="1527">
        <v>0.18</v>
      </c>
      <c r="K857" s="1527">
        <v>0.18</v>
      </c>
      <c r="L857" s="1527">
        <v>0.18</v>
      </c>
      <c r="M857" s="1527">
        <v>0.18</v>
      </c>
      <c r="N857" s="1527">
        <v>0.18</v>
      </c>
      <c r="O857" s="1527">
        <v>0.18</v>
      </c>
      <c r="P857" s="1527">
        <v>0.18</v>
      </c>
      <c r="Q857" s="1529">
        <v>0.18</v>
      </c>
      <c r="R857" s="1527">
        <v>0.18</v>
      </c>
      <c r="S857" s="1527">
        <v>0.18</v>
      </c>
      <c r="T857" s="1527">
        <v>0.18</v>
      </c>
      <c r="AG857" s="15"/>
      <c r="AK857" s="16"/>
    </row>
    <row r="858" spans="3:37" x14ac:dyDescent="0.25">
      <c r="C858" s="1526" t="s">
        <v>1307</v>
      </c>
      <c r="D858" s="1527">
        <v>0.24</v>
      </c>
      <c r="E858" s="1527">
        <v>0.23</v>
      </c>
      <c r="F858" s="1527">
        <v>0.23</v>
      </c>
      <c r="G858" s="1527">
        <v>0.23</v>
      </c>
      <c r="H858" s="1527">
        <v>0.22</v>
      </c>
      <c r="I858" s="1527">
        <v>0.23</v>
      </c>
      <c r="J858" s="1527">
        <v>0.23</v>
      </c>
      <c r="K858" s="1527">
        <v>0.22</v>
      </c>
      <c r="L858" s="1527">
        <v>0.22</v>
      </c>
      <c r="M858" s="1527">
        <v>0.23</v>
      </c>
      <c r="N858" s="1527">
        <v>0.23</v>
      </c>
      <c r="O858" s="1527">
        <v>0.23</v>
      </c>
      <c r="P858" s="1527">
        <v>0.22</v>
      </c>
      <c r="Q858" s="1529">
        <v>0.22</v>
      </c>
      <c r="R858" s="1527">
        <v>0.22</v>
      </c>
      <c r="S858" s="1527">
        <v>0.22</v>
      </c>
      <c r="T858" s="1527">
        <v>0.22</v>
      </c>
      <c r="AG858" s="15"/>
      <c r="AK858" s="16"/>
    </row>
    <row r="859" spans="3:37" x14ac:dyDescent="0.25">
      <c r="C859" s="1526" t="s">
        <v>1308</v>
      </c>
      <c r="D859" s="1527">
        <v>0.25</v>
      </c>
      <c r="E859" s="1527">
        <v>0.25</v>
      </c>
      <c r="F859" s="1527">
        <v>0.23</v>
      </c>
      <c r="G859" s="1527">
        <v>0.23</v>
      </c>
      <c r="H859" s="1527">
        <v>0.23</v>
      </c>
      <c r="I859" s="1527">
        <v>0.23</v>
      </c>
      <c r="J859" s="1527">
        <v>0.24</v>
      </c>
      <c r="K859" s="1527">
        <v>0.24</v>
      </c>
      <c r="L859" s="1527">
        <v>0.24</v>
      </c>
      <c r="M859" s="1527">
        <v>0.24</v>
      </c>
      <c r="N859" s="1527">
        <v>0.24</v>
      </c>
      <c r="O859" s="1527">
        <v>0.23</v>
      </c>
      <c r="P859" s="1527">
        <v>0.22</v>
      </c>
      <c r="Q859" s="1529">
        <v>0.22</v>
      </c>
      <c r="R859" s="1527">
        <v>0.22</v>
      </c>
      <c r="S859" s="1527">
        <v>0.22</v>
      </c>
      <c r="T859" s="1527">
        <v>0.22</v>
      </c>
      <c r="AG859" s="15"/>
      <c r="AK859" s="16"/>
    </row>
    <row r="860" spans="3:37" x14ac:dyDescent="0.25">
      <c r="C860" s="1526" t="s">
        <v>1309</v>
      </c>
      <c r="D860" s="1527">
        <v>0.22</v>
      </c>
      <c r="E860" s="1527">
        <v>0.22</v>
      </c>
      <c r="F860" s="1527">
        <v>0.21</v>
      </c>
      <c r="G860" s="1527">
        <v>0.21</v>
      </c>
      <c r="H860" s="1527">
        <v>0.2</v>
      </c>
      <c r="I860" s="1527">
        <v>0.2</v>
      </c>
      <c r="J860" s="1527">
        <v>0.2</v>
      </c>
      <c r="K860" s="1527">
        <v>0.2</v>
      </c>
      <c r="L860" s="1527">
        <v>0.2</v>
      </c>
      <c r="M860" s="1527">
        <v>0.2</v>
      </c>
      <c r="N860" s="1527">
        <v>0.2</v>
      </c>
      <c r="O860" s="1527">
        <v>0.19</v>
      </c>
      <c r="P860" s="1527">
        <v>0.19</v>
      </c>
      <c r="Q860" s="1529">
        <v>0.19</v>
      </c>
      <c r="R860" s="1527">
        <v>0.19</v>
      </c>
      <c r="S860" s="1527">
        <v>0.18</v>
      </c>
      <c r="T860" s="1527">
        <v>0.18</v>
      </c>
      <c r="AG860" s="15"/>
      <c r="AK860" s="16"/>
    </row>
    <row r="861" spans="3:37" x14ac:dyDescent="0.25">
      <c r="C861" s="1526" t="s">
        <v>1310</v>
      </c>
      <c r="D861" s="1527">
        <v>0.24</v>
      </c>
      <c r="E861" s="1527">
        <v>0.23</v>
      </c>
      <c r="F861" s="1527">
        <v>0.22</v>
      </c>
      <c r="G861" s="1527">
        <v>0.22</v>
      </c>
      <c r="H861" s="1527">
        <v>0.21</v>
      </c>
      <c r="I861" s="1527">
        <v>0.21</v>
      </c>
      <c r="J861" s="1527">
        <v>0.21</v>
      </c>
      <c r="K861" s="1527">
        <v>0.21</v>
      </c>
      <c r="L861" s="1527">
        <v>0.21</v>
      </c>
      <c r="M861" s="1527">
        <v>0.21</v>
      </c>
      <c r="N861" s="1527">
        <v>0.21</v>
      </c>
      <c r="O861" s="1527">
        <v>0.21</v>
      </c>
      <c r="P861" s="1527">
        <v>0.21</v>
      </c>
      <c r="Q861" s="1529">
        <v>0.21</v>
      </c>
      <c r="R861" s="1527">
        <v>0.21</v>
      </c>
      <c r="S861" s="1527">
        <v>0.21</v>
      </c>
      <c r="T861" s="1527">
        <v>0.21</v>
      </c>
      <c r="AG861" s="15"/>
      <c r="AK861" s="16"/>
    </row>
    <row r="862" spans="3:37" x14ac:dyDescent="0.25">
      <c r="C862" s="1526" t="s">
        <v>1311</v>
      </c>
      <c r="D862" s="1527">
        <v>0.26</v>
      </c>
      <c r="E862" s="1527">
        <v>0.25</v>
      </c>
      <c r="F862" s="1527">
        <v>0.24</v>
      </c>
      <c r="G862" s="1527">
        <v>0.25</v>
      </c>
      <c r="H862" s="1527">
        <v>0.24</v>
      </c>
      <c r="I862" s="1527">
        <v>0.25</v>
      </c>
      <c r="J862" s="1527">
        <v>0.25</v>
      </c>
      <c r="K862" s="1527">
        <v>0.25</v>
      </c>
      <c r="L862" s="1527">
        <v>0.24</v>
      </c>
      <c r="M862" s="1527">
        <v>0.24</v>
      </c>
      <c r="N862" s="1527">
        <v>0.24</v>
      </c>
      <c r="O862" s="1527">
        <v>0.23</v>
      </c>
      <c r="P862" s="1527">
        <v>0.23</v>
      </c>
      <c r="Q862" s="1529">
        <v>0.22</v>
      </c>
      <c r="R862" s="1527">
        <v>0.22</v>
      </c>
      <c r="S862" s="1527">
        <v>0.21</v>
      </c>
      <c r="T862" s="1527">
        <v>0.21</v>
      </c>
      <c r="AG862" s="15"/>
      <c r="AK862" s="16"/>
    </row>
    <row r="863" spans="3:37" x14ac:dyDescent="0.25">
      <c r="C863" s="1526" t="s">
        <v>1312</v>
      </c>
      <c r="D863" s="1527">
        <v>0.24</v>
      </c>
      <c r="E863" s="1527">
        <v>0.24</v>
      </c>
      <c r="F863" s="1527">
        <v>0.24</v>
      </c>
      <c r="G863" s="1527">
        <v>0.22</v>
      </c>
      <c r="H863" s="1527">
        <v>0.22</v>
      </c>
      <c r="I863" s="1527">
        <v>0.22</v>
      </c>
      <c r="J863" s="1527">
        <v>0.22</v>
      </c>
      <c r="K863" s="1527">
        <v>0.21</v>
      </c>
      <c r="L863" s="1527">
        <v>0.21</v>
      </c>
      <c r="M863" s="1527">
        <v>0.21</v>
      </c>
      <c r="N863" s="1527">
        <v>0.21</v>
      </c>
      <c r="O863" s="1527">
        <v>0.21</v>
      </c>
      <c r="P863" s="1527">
        <v>0.2</v>
      </c>
      <c r="Q863" s="1529">
        <v>0.2</v>
      </c>
      <c r="R863" s="1527">
        <v>0.2</v>
      </c>
      <c r="S863" s="1527">
        <v>0.19</v>
      </c>
      <c r="T863" s="1527">
        <v>0.19</v>
      </c>
      <c r="AG863" s="15"/>
      <c r="AK863" s="16"/>
    </row>
    <row r="864" spans="3:37" x14ac:dyDescent="0.25">
      <c r="C864" s="1526" t="s">
        <v>1313</v>
      </c>
      <c r="D864" s="1527">
        <v>0.27</v>
      </c>
      <c r="E864" s="1527">
        <v>0.27</v>
      </c>
      <c r="F864" s="1527">
        <v>0.26</v>
      </c>
      <c r="G864" s="1527">
        <v>0.26</v>
      </c>
      <c r="H864" s="1527">
        <v>0.24</v>
      </c>
      <c r="I864" s="1527">
        <v>0.21</v>
      </c>
      <c r="J864" s="1527">
        <v>0.21</v>
      </c>
      <c r="K864" s="1527">
        <v>0.21</v>
      </c>
      <c r="L864" s="1527">
        <v>0.21</v>
      </c>
      <c r="M864" s="1527">
        <v>0.21</v>
      </c>
      <c r="N864" s="1527">
        <v>0.21</v>
      </c>
      <c r="O864" s="1527">
        <v>0.21</v>
      </c>
      <c r="P864" s="1527">
        <v>0.22</v>
      </c>
      <c r="Q864" s="1529">
        <v>0.21</v>
      </c>
      <c r="R864" s="1527">
        <v>0.21</v>
      </c>
      <c r="S864" s="1527">
        <v>0.21</v>
      </c>
      <c r="T864" s="1527">
        <v>0.21</v>
      </c>
      <c r="AG864" s="15"/>
      <c r="AK864" s="16"/>
    </row>
    <row r="865" spans="3:37" x14ac:dyDescent="0.25">
      <c r="C865" s="1526" t="s">
        <v>1314</v>
      </c>
      <c r="D865" s="1527">
        <v>0.22</v>
      </c>
      <c r="E865" s="1527">
        <v>0.23</v>
      </c>
      <c r="F865" s="1527">
        <v>0.23</v>
      </c>
      <c r="G865" s="1527">
        <v>0.23</v>
      </c>
      <c r="H865" s="1527">
        <v>0.22</v>
      </c>
      <c r="I865" s="1527">
        <v>0.23</v>
      </c>
      <c r="J865" s="1527">
        <v>0.22</v>
      </c>
      <c r="K865" s="1527">
        <v>0.21</v>
      </c>
      <c r="L865" s="1527">
        <v>0.21</v>
      </c>
      <c r="M865" s="1527">
        <v>0.21</v>
      </c>
      <c r="N865" s="1527">
        <v>0.21</v>
      </c>
      <c r="O865" s="1527">
        <v>0.21</v>
      </c>
      <c r="P865" s="1527">
        <v>0.2</v>
      </c>
      <c r="Q865" s="1529">
        <v>0.2</v>
      </c>
      <c r="R865" s="1527">
        <v>0.2</v>
      </c>
      <c r="S865" s="1527">
        <v>0.19</v>
      </c>
      <c r="T865" s="1527">
        <v>0.19</v>
      </c>
      <c r="AG865" s="15"/>
      <c r="AK865" s="16"/>
    </row>
    <row r="866" spans="3:37" x14ac:dyDescent="0.25">
      <c r="C866" s="1526" t="s">
        <v>1315</v>
      </c>
      <c r="D866" s="1527">
        <v>0.26</v>
      </c>
      <c r="E866" s="1527">
        <v>0.25</v>
      </c>
      <c r="F866" s="1527">
        <v>0.25</v>
      </c>
      <c r="G866" s="1527">
        <v>0.24</v>
      </c>
      <c r="H866" s="1527">
        <v>0.23</v>
      </c>
      <c r="I866" s="1527">
        <v>0.23</v>
      </c>
      <c r="J866" s="1527">
        <v>0.23</v>
      </c>
      <c r="K866" s="1527">
        <v>0.23</v>
      </c>
      <c r="L866" s="1527">
        <v>0.23</v>
      </c>
      <c r="M866" s="1527">
        <v>0.23</v>
      </c>
      <c r="N866" s="1527">
        <v>0.22</v>
      </c>
      <c r="O866" s="1527">
        <v>0.21</v>
      </c>
      <c r="P866" s="1527">
        <v>0.21</v>
      </c>
      <c r="Q866" s="1529">
        <v>0.2</v>
      </c>
      <c r="R866" s="1527">
        <v>0.19</v>
      </c>
      <c r="S866" s="1527">
        <v>0.19</v>
      </c>
      <c r="T866" s="1527">
        <v>0.18</v>
      </c>
      <c r="AG866" s="15"/>
      <c r="AK866" s="16"/>
    </row>
    <row r="867" spans="3:37" x14ac:dyDescent="0.25">
      <c r="C867" s="1526" t="s">
        <v>1316</v>
      </c>
      <c r="D867" s="1527">
        <v>0.24</v>
      </c>
      <c r="E867" s="1527">
        <v>0.24</v>
      </c>
      <c r="F867" s="1527">
        <v>0.23</v>
      </c>
      <c r="G867" s="1527">
        <v>0.22</v>
      </c>
      <c r="H867" s="1527">
        <v>0.22</v>
      </c>
      <c r="I867" s="1527">
        <v>0.22</v>
      </c>
      <c r="J867" s="1527">
        <v>0.22</v>
      </c>
      <c r="K867" s="1527">
        <v>0.21</v>
      </c>
      <c r="L867" s="1527">
        <v>0.22</v>
      </c>
      <c r="M867" s="1527">
        <v>0.21</v>
      </c>
      <c r="N867" s="1527">
        <v>0.21</v>
      </c>
      <c r="O867" s="1527">
        <v>0.21</v>
      </c>
      <c r="P867" s="1527">
        <v>0.2</v>
      </c>
      <c r="Q867" s="1529">
        <v>0.2</v>
      </c>
      <c r="R867" s="1527">
        <v>0.2</v>
      </c>
      <c r="S867" s="1527">
        <v>0.19</v>
      </c>
      <c r="T867" s="1527">
        <v>0.19</v>
      </c>
      <c r="AG867" s="15"/>
      <c r="AK867" s="16"/>
    </row>
    <row r="868" spans="3:37" x14ac:dyDescent="0.25">
      <c r="C868" s="1526" t="s">
        <v>1317</v>
      </c>
      <c r="D868" s="1527">
        <v>0.23</v>
      </c>
      <c r="E868" s="1527">
        <v>0.22</v>
      </c>
      <c r="F868" s="1527">
        <v>0.22</v>
      </c>
      <c r="G868" s="1527">
        <v>0.21</v>
      </c>
      <c r="H868" s="1527">
        <v>0.22</v>
      </c>
      <c r="I868" s="1527">
        <v>0.21</v>
      </c>
      <c r="J868" s="1527">
        <v>0.21</v>
      </c>
      <c r="K868" s="1527">
        <v>0.21</v>
      </c>
      <c r="L868" s="1527">
        <v>0.21</v>
      </c>
      <c r="M868" s="1527">
        <v>0.21</v>
      </c>
      <c r="N868" s="1527">
        <v>0.21</v>
      </c>
      <c r="O868" s="1527">
        <v>0.21</v>
      </c>
      <c r="P868" s="1527">
        <v>0.21</v>
      </c>
      <c r="Q868" s="1529">
        <v>0.21</v>
      </c>
      <c r="R868" s="1527">
        <v>0.21</v>
      </c>
      <c r="S868" s="1527">
        <v>0.21</v>
      </c>
      <c r="T868" s="1527">
        <v>0.21</v>
      </c>
      <c r="AG868" s="15"/>
      <c r="AK868" s="16"/>
    </row>
    <row r="869" spans="3:37" x14ac:dyDescent="0.25">
      <c r="C869" s="1526" t="s">
        <v>1318</v>
      </c>
      <c r="D869" s="1527">
        <v>0.27</v>
      </c>
      <c r="E869" s="1527">
        <v>0.26</v>
      </c>
      <c r="F869" s="1527">
        <v>0.26</v>
      </c>
      <c r="G869" s="1527">
        <v>0.26</v>
      </c>
      <c r="H869" s="1527">
        <v>0.25</v>
      </c>
      <c r="I869" s="1527">
        <v>0.25</v>
      </c>
      <c r="J869" s="1527">
        <v>0.25</v>
      </c>
      <c r="K869" s="1527">
        <v>0.25</v>
      </c>
      <c r="L869" s="1527">
        <v>0.25</v>
      </c>
      <c r="M869" s="1527">
        <v>0.24</v>
      </c>
      <c r="N869" s="1527">
        <v>0.23</v>
      </c>
      <c r="O869" s="1527">
        <v>0.23</v>
      </c>
      <c r="P869" s="1527">
        <v>0.22</v>
      </c>
      <c r="Q869" s="1529">
        <v>0.22</v>
      </c>
      <c r="R869" s="1527">
        <v>0.21</v>
      </c>
      <c r="S869" s="1527">
        <v>0.21</v>
      </c>
      <c r="T869" s="1527">
        <v>0.2</v>
      </c>
      <c r="AG869" s="15"/>
      <c r="AK869" s="16"/>
    </row>
    <row r="870" spans="3:37" x14ac:dyDescent="0.25">
      <c r="C870" s="1526" t="s">
        <v>1319</v>
      </c>
      <c r="D870" s="1527">
        <v>0.23</v>
      </c>
      <c r="E870" s="1527">
        <v>0.23</v>
      </c>
      <c r="F870" s="1527">
        <v>0.22</v>
      </c>
      <c r="G870" s="1527">
        <v>0.21</v>
      </c>
      <c r="H870" s="1527">
        <v>0.22</v>
      </c>
      <c r="I870" s="1527">
        <v>0.21</v>
      </c>
      <c r="J870" s="1527">
        <v>0.22</v>
      </c>
      <c r="K870" s="1527">
        <v>0.22</v>
      </c>
      <c r="L870" s="1527">
        <v>0.22</v>
      </c>
      <c r="M870" s="1527">
        <v>0.22</v>
      </c>
      <c r="N870" s="1527">
        <v>0.22</v>
      </c>
      <c r="O870" s="1527">
        <v>0.22</v>
      </c>
      <c r="P870" s="1527">
        <v>0.22</v>
      </c>
      <c r="Q870" s="1529">
        <v>0.22</v>
      </c>
      <c r="R870" s="1527">
        <v>0.21</v>
      </c>
      <c r="S870" s="1527">
        <v>0.21</v>
      </c>
      <c r="T870" s="1527">
        <v>0.21</v>
      </c>
      <c r="AG870" s="15"/>
      <c r="AK870" s="16"/>
    </row>
    <row r="871" spans="3:37" x14ac:dyDescent="0.25">
      <c r="C871" s="1526" t="s">
        <v>1320</v>
      </c>
      <c r="D871" s="1527">
        <v>0.24</v>
      </c>
      <c r="E871" s="1527">
        <v>0.23</v>
      </c>
      <c r="F871" s="1527">
        <v>0.23</v>
      </c>
      <c r="G871" s="1527">
        <v>0.22</v>
      </c>
      <c r="H871" s="1527">
        <v>0.2</v>
      </c>
      <c r="I871" s="1527">
        <v>0.2</v>
      </c>
      <c r="J871" s="1527">
        <v>0.2</v>
      </c>
      <c r="K871" s="1527">
        <v>0.2</v>
      </c>
      <c r="L871" s="1527">
        <v>0.2</v>
      </c>
      <c r="M871" s="1527">
        <v>0.2</v>
      </c>
      <c r="N871" s="1527">
        <v>0.2</v>
      </c>
      <c r="O871" s="1527">
        <v>0.2</v>
      </c>
      <c r="P871" s="1527">
        <v>0.2</v>
      </c>
      <c r="Q871" s="1529">
        <v>0.2</v>
      </c>
      <c r="R871" s="1527">
        <v>0.2</v>
      </c>
      <c r="S871" s="1527">
        <v>0.2</v>
      </c>
      <c r="T871" s="1527">
        <v>0.2</v>
      </c>
      <c r="AG871" s="15"/>
      <c r="AK871" s="16"/>
    </row>
    <row r="872" spans="3:37" x14ac:dyDescent="0.25">
      <c r="C872" s="1526" t="s">
        <v>1321</v>
      </c>
      <c r="D872" s="1527">
        <v>0.25</v>
      </c>
      <c r="E872" s="1527">
        <v>0.24</v>
      </c>
      <c r="F872" s="1527">
        <v>0.23</v>
      </c>
      <c r="G872" s="1527">
        <v>0.22</v>
      </c>
      <c r="H872" s="1527">
        <v>0.22</v>
      </c>
      <c r="I872" s="1527">
        <v>0.23</v>
      </c>
      <c r="J872" s="1527">
        <v>0.23</v>
      </c>
      <c r="K872" s="1527">
        <v>0.22</v>
      </c>
      <c r="L872" s="1527">
        <v>0.23</v>
      </c>
      <c r="M872" s="1527">
        <v>0.22</v>
      </c>
      <c r="N872" s="1527">
        <v>0.22</v>
      </c>
      <c r="O872" s="1527">
        <v>0.21</v>
      </c>
      <c r="P872" s="1527">
        <v>0.21</v>
      </c>
      <c r="Q872" s="1529">
        <v>0.2</v>
      </c>
      <c r="R872" s="1527">
        <v>0.2</v>
      </c>
      <c r="S872" s="1527">
        <v>0.19</v>
      </c>
      <c r="T872" s="1527">
        <v>0.19</v>
      </c>
      <c r="AG872" s="15"/>
      <c r="AK872" s="16"/>
    </row>
    <row r="873" spans="3:37" x14ac:dyDescent="0.25">
      <c r="C873" s="1526" t="s">
        <v>1322</v>
      </c>
      <c r="D873" s="1527">
        <v>0.25</v>
      </c>
      <c r="E873" s="1527">
        <v>0.25</v>
      </c>
      <c r="F873" s="1527">
        <v>0.25</v>
      </c>
      <c r="G873" s="1527">
        <v>0.24</v>
      </c>
      <c r="H873" s="1527">
        <v>0.23</v>
      </c>
      <c r="I873" s="1527">
        <v>0.23</v>
      </c>
      <c r="J873" s="1527">
        <v>0.23</v>
      </c>
      <c r="K873" s="1527">
        <v>0.23</v>
      </c>
      <c r="L873" s="1527">
        <v>0.23</v>
      </c>
      <c r="M873" s="1527">
        <v>0.23</v>
      </c>
      <c r="N873" s="1527">
        <v>0.22</v>
      </c>
      <c r="O873" s="1527">
        <v>0.21</v>
      </c>
      <c r="P873" s="1527">
        <v>0.21</v>
      </c>
      <c r="Q873" s="1529">
        <v>0.2</v>
      </c>
      <c r="R873" s="1527">
        <v>0.2</v>
      </c>
      <c r="S873" s="1527">
        <v>0.19</v>
      </c>
      <c r="T873" s="1527">
        <v>0.18</v>
      </c>
      <c r="AG873" s="15"/>
      <c r="AK873" s="16"/>
    </row>
    <row r="874" spans="3:37" x14ac:dyDescent="0.25">
      <c r="C874" s="1526" t="s">
        <v>1323</v>
      </c>
      <c r="D874" s="1527">
        <v>0.27</v>
      </c>
      <c r="E874" s="1527">
        <v>0.27</v>
      </c>
      <c r="F874" s="1527">
        <v>0.26</v>
      </c>
      <c r="G874" s="1527">
        <v>0.25</v>
      </c>
      <c r="H874" s="1527">
        <v>0.25</v>
      </c>
      <c r="I874" s="1527">
        <v>0.25</v>
      </c>
      <c r="J874" s="1527">
        <v>0.26</v>
      </c>
      <c r="K874" s="1527">
        <v>0.26</v>
      </c>
      <c r="L874" s="1527">
        <v>0.26</v>
      </c>
      <c r="M874" s="1527">
        <v>0.25</v>
      </c>
      <c r="N874" s="1527">
        <v>0.25</v>
      </c>
      <c r="O874" s="1527">
        <v>0.24</v>
      </c>
      <c r="P874" s="1527">
        <v>0.24</v>
      </c>
      <c r="Q874" s="1529">
        <v>0.23</v>
      </c>
      <c r="R874" s="1527">
        <v>0.23</v>
      </c>
      <c r="S874" s="1527">
        <v>0.23</v>
      </c>
      <c r="T874" s="1527">
        <v>0.22</v>
      </c>
      <c r="AG874" s="15"/>
      <c r="AK874" s="16"/>
    </row>
    <row r="875" spans="3:37" x14ac:dyDescent="0.25">
      <c r="C875" s="1526" t="s">
        <v>1324</v>
      </c>
      <c r="D875" s="1527">
        <v>0.23</v>
      </c>
      <c r="E875" s="1527">
        <v>0.24</v>
      </c>
      <c r="F875" s="1527">
        <v>0.24</v>
      </c>
      <c r="G875" s="1527">
        <v>0.24</v>
      </c>
      <c r="H875" s="1527">
        <v>0.24</v>
      </c>
      <c r="I875" s="1527">
        <v>0.24</v>
      </c>
      <c r="J875" s="1527">
        <v>0.25</v>
      </c>
      <c r="K875" s="1527">
        <v>0.25</v>
      </c>
      <c r="L875" s="1527">
        <v>0.25</v>
      </c>
      <c r="M875" s="1527">
        <v>0.25</v>
      </c>
      <c r="N875" s="1527">
        <v>0.24</v>
      </c>
      <c r="O875" s="1527">
        <v>0.24</v>
      </c>
      <c r="P875" s="1527">
        <v>0.25</v>
      </c>
      <c r="Q875" s="1529">
        <v>0.24</v>
      </c>
      <c r="R875" s="1527">
        <v>0.24</v>
      </c>
      <c r="S875" s="1527">
        <v>0.24</v>
      </c>
      <c r="T875" s="1527">
        <v>0.23</v>
      </c>
      <c r="AG875" s="15"/>
      <c r="AK875" s="16"/>
    </row>
    <row r="876" spans="3:37" x14ac:dyDescent="0.25">
      <c r="C876" s="1526" t="s">
        <v>1325</v>
      </c>
      <c r="D876" s="1527">
        <v>0.22</v>
      </c>
      <c r="E876" s="1527">
        <v>0.22</v>
      </c>
      <c r="F876" s="1527">
        <v>0.21</v>
      </c>
      <c r="G876" s="1527">
        <v>0.21</v>
      </c>
      <c r="H876" s="1527">
        <v>0.2</v>
      </c>
      <c r="I876" s="1527">
        <v>0.21</v>
      </c>
      <c r="J876" s="1527">
        <v>0.21</v>
      </c>
      <c r="K876" s="1527">
        <v>0.21</v>
      </c>
      <c r="L876" s="1527">
        <v>0.21</v>
      </c>
      <c r="M876" s="1527">
        <v>0.21</v>
      </c>
      <c r="N876" s="1527">
        <v>0.21</v>
      </c>
      <c r="O876" s="1527">
        <v>0.21</v>
      </c>
      <c r="P876" s="1527">
        <v>0.21</v>
      </c>
      <c r="Q876" s="1529">
        <v>0.21</v>
      </c>
      <c r="R876" s="1527">
        <v>0.21</v>
      </c>
      <c r="S876" s="1527">
        <v>0.21</v>
      </c>
      <c r="T876" s="1527">
        <v>0.21</v>
      </c>
      <c r="AG876" s="15"/>
      <c r="AK876" s="16"/>
    </row>
    <row r="877" spans="3:37" x14ac:dyDescent="0.25">
      <c r="C877" s="1526" t="s">
        <v>1326</v>
      </c>
      <c r="D877" s="1527">
        <v>0.22</v>
      </c>
      <c r="E877" s="1527">
        <v>0.22</v>
      </c>
      <c r="F877" s="1527">
        <v>0.22</v>
      </c>
      <c r="G877" s="1527">
        <v>0.21</v>
      </c>
      <c r="H877" s="1527">
        <v>0.2</v>
      </c>
      <c r="I877" s="1527">
        <v>0.2</v>
      </c>
      <c r="J877" s="1527">
        <v>0.2</v>
      </c>
      <c r="K877" s="1527">
        <v>0.21</v>
      </c>
      <c r="L877" s="1527">
        <v>0.2</v>
      </c>
      <c r="M877" s="1527">
        <v>0.21</v>
      </c>
      <c r="N877" s="1527">
        <v>0.21</v>
      </c>
      <c r="O877" s="1527">
        <v>0.22</v>
      </c>
      <c r="P877" s="1527">
        <v>0.22</v>
      </c>
      <c r="Q877" s="1529">
        <v>0.22</v>
      </c>
      <c r="R877" s="1527">
        <v>0.22</v>
      </c>
      <c r="S877" s="1527">
        <v>0.22</v>
      </c>
      <c r="T877" s="1527">
        <v>0.22</v>
      </c>
      <c r="AG877" s="15"/>
      <c r="AK877" s="16"/>
    </row>
    <row r="878" spans="3:37" x14ac:dyDescent="0.25">
      <c r="C878" s="1526" t="s">
        <v>1327</v>
      </c>
      <c r="D878" s="1527">
        <v>0.28000000000000003</v>
      </c>
      <c r="E878" s="1527">
        <v>0.28000000000000003</v>
      </c>
      <c r="F878" s="1527">
        <v>0.28000000000000003</v>
      </c>
      <c r="G878" s="1527">
        <v>0.27</v>
      </c>
      <c r="H878" s="1527">
        <v>0.27</v>
      </c>
      <c r="I878" s="1527">
        <v>0.27</v>
      </c>
      <c r="J878" s="1527">
        <v>0.27</v>
      </c>
      <c r="K878" s="1527">
        <v>0.27</v>
      </c>
      <c r="L878" s="1527">
        <v>0.27</v>
      </c>
      <c r="M878" s="1527">
        <v>0.28000000000000003</v>
      </c>
      <c r="N878" s="1527">
        <v>0.28000000000000003</v>
      </c>
      <c r="O878" s="1527">
        <v>0.27</v>
      </c>
      <c r="P878" s="1527">
        <v>0.28000000000000003</v>
      </c>
      <c r="Q878" s="1529">
        <v>0.27</v>
      </c>
      <c r="R878" s="1527">
        <v>0.27</v>
      </c>
      <c r="S878" s="1527">
        <v>0.27</v>
      </c>
      <c r="T878" s="1527">
        <v>0.26</v>
      </c>
      <c r="AG878" s="15"/>
      <c r="AK878" s="16"/>
    </row>
    <row r="879" spans="3:37" x14ac:dyDescent="0.25">
      <c r="C879" s="1526" t="s">
        <v>1328</v>
      </c>
      <c r="D879" s="1527">
        <v>0.26</v>
      </c>
      <c r="E879" s="1527">
        <v>0.25</v>
      </c>
      <c r="F879" s="1527">
        <v>0.25</v>
      </c>
      <c r="G879" s="1527">
        <v>0.25</v>
      </c>
      <c r="H879" s="1527">
        <v>0.24</v>
      </c>
      <c r="I879" s="1527">
        <v>0.24</v>
      </c>
      <c r="J879" s="1527">
        <v>0.24</v>
      </c>
      <c r="K879" s="1527">
        <v>0.24</v>
      </c>
      <c r="L879" s="1527">
        <v>0.24</v>
      </c>
      <c r="M879" s="1527">
        <v>0.25</v>
      </c>
      <c r="N879" s="1527">
        <v>0.25</v>
      </c>
      <c r="O879" s="1527">
        <v>0.24</v>
      </c>
      <c r="P879" s="1527">
        <v>0.24</v>
      </c>
      <c r="Q879" s="1529">
        <v>0.23</v>
      </c>
      <c r="R879" s="1527">
        <v>0.24</v>
      </c>
      <c r="S879" s="1527">
        <v>0.24</v>
      </c>
      <c r="T879" s="1527">
        <v>0.23</v>
      </c>
      <c r="AG879" s="15"/>
      <c r="AK879" s="16"/>
    </row>
    <row r="880" spans="3:37" x14ac:dyDescent="0.25">
      <c r="C880" s="1526" t="s">
        <v>1329</v>
      </c>
      <c r="D880" s="1527">
        <v>0.24</v>
      </c>
      <c r="E880" s="1527">
        <v>0.24</v>
      </c>
      <c r="F880" s="1527">
        <v>0.24</v>
      </c>
      <c r="G880" s="1527">
        <v>0.23</v>
      </c>
      <c r="H880" s="1527">
        <v>0.22</v>
      </c>
      <c r="I880" s="1527">
        <v>0.23</v>
      </c>
      <c r="J880" s="1527">
        <v>0.23</v>
      </c>
      <c r="K880" s="1527">
        <v>0.22</v>
      </c>
      <c r="L880" s="1527">
        <v>0.22</v>
      </c>
      <c r="M880" s="1527">
        <v>0.22</v>
      </c>
      <c r="N880" s="1527">
        <v>0.21</v>
      </c>
      <c r="O880" s="1527">
        <v>0.21</v>
      </c>
      <c r="P880" s="1527">
        <v>0.21</v>
      </c>
      <c r="Q880" s="1529">
        <v>0.2</v>
      </c>
      <c r="R880" s="1527">
        <v>0.2</v>
      </c>
      <c r="S880" s="1527">
        <v>0.2</v>
      </c>
      <c r="T880" s="1527">
        <v>0.19</v>
      </c>
      <c r="AG880" s="15"/>
      <c r="AK880" s="16"/>
    </row>
    <row r="881" spans="3:37" x14ac:dyDescent="0.25">
      <c r="C881" s="1526" t="s">
        <v>1330</v>
      </c>
      <c r="D881" s="1527">
        <v>0.25</v>
      </c>
      <c r="E881" s="1527">
        <v>0.25</v>
      </c>
      <c r="F881" s="1527">
        <v>0.24</v>
      </c>
      <c r="G881" s="1527">
        <v>0.24</v>
      </c>
      <c r="H881" s="1527">
        <v>0.23</v>
      </c>
      <c r="I881" s="1527">
        <v>0.23</v>
      </c>
      <c r="J881" s="1527">
        <v>0.23</v>
      </c>
      <c r="K881" s="1527">
        <v>0.23</v>
      </c>
      <c r="L881" s="1527">
        <v>0.23</v>
      </c>
      <c r="M881" s="1527">
        <v>0.24</v>
      </c>
      <c r="N881" s="1527">
        <v>0.23</v>
      </c>
      <c r="O881" s="1527">
        <v>0.23</v>
      </c>
      <c r="P881" s="1527">
        <v>0.23</v>
      </c>
      <c r="Q881" s="1529">
        <v>0.22</v>
      </c>
      <c r="R881" s="1527">
        <v>0.21</v>
      </c>
      <c r="S881" s="1527">
        <v>0.2</v>
      </c>
      <c r="T881" s="1527">
        <v>0.21</v>
      </c>
      <c r="AG881" s="15"/>
      <c r="AK881" s="16"/>
    </row>
    <row r="882" spans="3:37" x14ac:dyDescent="0.25">
      <c r="C882" s="1526" t="s">
        <v>1331</v>
      </c>
      <c r="D882" s="1527">
        <v>0.25</v>
      </c>
      <c r="E882" s="1527">
        <v>0.25</v>
      </c>
      <c r="F882" s="1527">
        <v>0.24</v>
      </c>
      <c r="G882" s="1527">
        <v>0.24</v>
      </c>
      <c r="H882" s="1527">
        <v>0.23</v>
      </c>
      <c r="I882" s="1527">
        <v>0.22</v>
      </c>
      <c r="J882" s="1527">
        <v>0.22</v>
      </c>
      <c r="K882" s="1527">
        <v>0.23</v>
      </c>
      <c r="L882" s="1527">
        <v>0.22</v>
      </c>
      <c r="M882" s="1527">
        <v>0.22</v>
      </c>
      <c r="N882" s="1527">
        <v>0.21</v>
      </c>
      <c r="O882" s="1527">
        <v>0.21</v>
      </c>
      <c r="P882" s="1527">
        <v>0.2</v>
      </c>
      <c r="Q882" s="1529">
        <v>0.2</v>
      </c>
      <c r="R882" s="1527">
        <v>0.19</v>
      </c>
      <c r="S882" s="1527">
        <v>0.19</v>
      </c>
      <c r="T882" s="1527">
        <v>0.18</v>
      </c>
      <c r="AG882" s="15"/>
      <c r="AK882" s="16"/>
    </row>
    <row r="883" spans="3:37" x14ac:dyDescent="0.25">
      <c r="C883" s="1526" t="s">
        <v>1332</v>
      </c>
      <c r="D883" s="1527">
        <v>0.24</v>
      </c>
      <c r="E883" s="1527">
        <v>0.24</v>
      </c>
      <c r="F883" s="1527">
        <v>0.24</v>
      </c>
      <c r="G883" s="1527">
        <v>0.23</v>
      </c>
      <c r="H883" s="1527">
        <v>0.23</v>
      </c>
      <c r="I883" s="1527">
        <v>0.24</v>
      </c>
      <c r="J883" s="1527">
        <v>0.24</v>
      </c>
      <c r="K883" s="1527">
        <v>0.24</v>
      </c>
      <c r="L883" s="1527">
        <v>0.24</v>
      </c>
      <c r="M883" s="1527">
        <v>0.23</v>
      </c>
      <c r="N883" s="1527">
        <v>0.23</v>
      </c>
      <c r="O883" s="1527">
        <v>0.23</v>
      </c>
      <c r="P883" s="1527">
        <v>0.23</v>
      </c>
      <c r="Q883" s="1529">
        <v>0.22</v>
      </c>
      <c r="R883" s="1527">
        <v>0.22</v>
      </c>
      <c r="S883" s="1527">
        <v>0.22</v>
      </c>
      <c r="T883" s="1527">
        <v>0.22</v>
      </c>
      <c r="AG883" s="15"/>
      <c r="AK883" s="16"/>
    </row>
    <row r="884" spans="3:37" x14ac:dyDescent="0.25">
      <c r="C884" s="1526" t="s">
        <v>1333</v>
      </c>
      <c r="D884" s="1527">
        <v>0.25</v>
      </c>
      <c r="E884" s="1527">
        <v>0.25</v>
      </c>
      <c r="F884" s="1527">
        <v>0.24</v>
      </c>
      <c r="G884" s="1527">
        <v>0.24</v>
      </c>
      <c r="H884" s="1527">
        <v>0.23</v>
      </c>
      <c r="I884" s="1527">
        <v>0.23</v>
      </c>
      <c r="J884" s="1527">
        <v>0.23</v>
      </c>
      <c r="K884" s="1527">
        <v>0.23</v>
      </c>
      <c r="L884" s="1527">
        <v>0.23</v>
      </c>
      <c r="M884" s="1527">
        <v>0.22</v>
      </c>
      <c r="N884" s="1527">
        <v>0.22</v>
      </c>
      <c r="O884" s="1527">
        <v>0.21</v>
      </c>
      <c r="P884" s="1527">
        <v>0.2</v>
      </c>
      <c r="Q884" s="1529">
        <v>0.19</v>
      </c>
      <c r="R884" s="1527">
        <v>0.18</v>
      </c>
      <c r="S884" s="1527">
        <v>0.17</v>
      </c>
      <c r="T884" s="1527">
        <v>0.17</v>
      </c>
      <c r="AG884" s="15"/>
      <c r="AK884" s="16"/>
    </row>
    <row r="885" spans="3:37" x14ac:dyDescent="0.25">
      <c r="C885" s="1526" t="s">
        <v>1334</v>
      </c>
      <c r="D885" s="1527">
        <v>0.28999999999999998</v>
      </c>
      <c r="E885" s="1527">
        <v>0.28999999999999998</v>
      </c>
      <c r="F885" s="1527">
        <v>0.28999999999999998</v>
      </c>
      <c r="G885" s="1527">
        <v>0.28999999999999998</v>
      </c>
      <c r="H885" s="1527">
        <v>0.28999999999999998</v>
      </c>
      <c r="I885" s="1527">
        <v>0.28999999999999998</v>
      </c>
      <c r="J885" s="1527">
        <v>0.3</v>
      </c>
      <c r="K885" s="1527">
        <v>0.3</v>
      </c>
      <c r="L885" s="1527">
        <v>0.3</v>
      </c>
      <c r="M885" s="1527">
        <v>0.28999999999999998</v>
      </c>
      <c r="N885" s="1527">
        <v>0.28999999999999998</v>
      </c>
      <c r="O885" s="1527">
        <v>0.28000000000000003</v>
      </c>
      <c r="P885" s="1527">
        <v>0.28000000000000003</v>
      </c>
      <c r="Q885" s="1529">
        <v>0.27</v>
      </c>
      <c r="R885" s="1527">
        <v>0.27</v>
      </c>
      <c r="S885" s="1527">
        <v>0.26</v>
      </c>
      <c r="T885" s="1527">
        <v>0.26</v>
      </c>
      <c r="AG885" s="15"/>
      <c r="AK885" s="16"/>
    </row>
    <row r="886" spans="3:37" x14ac:dyDescent="0.25">
      <c r="C886" s="1526" t="s">
        <v>1335</v>
      </c>
      <c r="D886" s="1527">
        <v>0.28999999999999998</v>
      </c>
      <c r="E886" s="1527">
        <v>0.28000000000000003</v>
      </c>
      <c r="F886" s="1527">
        <v>0.28000000000000003</v>
      </c>
      <c r="G886" s="1527">
        <v>0.27</v>
      </c>
      <c r="H886" s="1527">
        <v>0.27</v>
      </c>
      <c r="I886" s="1527">
        <v>0.26</v>
      </c>
      <c r="J886" s="1527">
        <v>0.26</v>
      </c>
      <c r="K886" s="1527">
        <v>0.26</v>
      </c>
      <c r="L886" s="1527">
        <v>0.26</v>
      </c>
      <c r="M886" s="1527">
        <v>0.25</v>
      </c>
      <c r="N886" s="1527">
        <v>0.25</v>
      </c>
      <c r="O886" s="1527">
        <v>0.24</v>
      </c>
      <c r="P886" s="1527">
        <v>0.23</v>
      </c>
      <c r="Q886" s="1529">
        <v>0.22</v>
      </c>
      <c r="R886" s="1527">
        <v>0.22</v>
      </c>
      <c r="S886" s="1527">
        <v>0.21</v>
      </c>
      <c r="T886" s="1527">
        <v>0.2</v>
      </c>
      <c r="AG886" s="15"/>
      <c r="AK886" s="16"/>
    </row>
    <row r="887" spans="3:37" x14ac:dyDescent="0.25">
      <c r="C887" s="1526" t="s">
        <v>1336</v>
      </c>
      <c r="D887" s="1527">
        <v>0.26</v>
      </c>
      <c r="E887" s="1527">
        <v>0.25</v>
      </c>
      <c r="F887" s="1527">
        <v>0.24</v>
      </c>
      <c r="G887" s="1527">
        <v>0.22</v>
      </c>
      <c r="H887" s="1527">
        <v>0.21</v>
      </c>
      <c r="I887" s="1527">
        <v>0.21</v>
      </c>
      <c r="J887" s="1527">
        <v>0.21</v>
      </c>
      <c r="K887" s="1527">
        <v>0.21</v>
      </c>
      <c r="L887" s="1527">
        <v>0.21</v>
      </c>
      <c r="M887" s="1527">
        <v>0.21</v>
      </c>
      <c r="N887" s="1527">
        <v>0.21</v>
      </c>
      <c r="O887" s="1527">
        <v>0.2</v>
      </c>
      <c r="P887" s="1527">
        <v>0.2</v>
      </c>
      <c r="Q887" s="1529">
        <v>0.2</v>
      </c>
      <c r="R887" s="1527">
        <v>0.2</v>
      </c>
      <c r="S887" s="1527">
        <v>0.19</v>
      </c>
      <c r="T887" s="1527">
        <v>0.19</v>
      </c>
      <c r="AG887" s="15"/>
      <c r="AK887" s="16"/>
    </row>
    <row r="888" spans="3:37" x14ac:dyDescent="0.25">
      <c r="C888" s="1528" t="s">
        <v>2079</v>
      </c>
      <c r="D888" s="1527">
        <v>0.28000000000000003</v>
      </c>
      <c r="E888" s="1527">
        <v>0.27</v>
      </c>
      <c r="F888" s="1527">
        <v>0.26</v>
      </c>
      <c r="G888" s="1527">
        <v>0.26</v>
      </c>
      <c r="H888" s="1527">
        <v>0.24</v>
      </c>
      <c r="I888" s="1527">
        <v>0.25</v>
      </c>
      <c r="J888" s="1527">
        <v>0.24</v>
      </c>
      <c r="K888" s="1527">
        <v>0.24</v>
      </c>
      <c r="L888" s="1527">
        <v>0.24</v>
      </c>
      <c r="M888" s="1527">
        <v>0.23</v>
      </c>
      <c r="N888" s="1527">
        <v>0.23</v>
      </c>
      <c r="O888" s="1527">
        <v>0.22</v>
      </c>
      <c r="P888" s="1527">
        <v>0.22</v>
      </c>
      <c r="Q888" s="1529">
        <v>0.22</v>
      </c>
      <c r="R888" s="1527">
        <v>0.21</v>
      </c>
      <c r="S888" s="1527">
        <v>0.21</v>
      </c>
      <c r="T888" s="1527">
        <v>0.2</v>
      </c>
      <c r="AG888" s="15"/>
      <c r="AK888" s="16"/>
    </row>
    <row r="889" spans="3:37" x14ac:dyDescent="0.25">
      <c r="C889" s="1526" t="s">
        <v>1337</v>
      </c>
      <c r="D889" s="1527">
        <v>0.28999999999999998</v>
      </c>
      <c r="E889" s="1527">
        <v>0.28000000000000003</v>
      </c>
      <c r="F889" s="1527">
        <v>0.26</v>
      </c>
      <c r="G889" s="1527">
        <v>0.27</v>
      </c>
      <c r="H889" s="1527">
        <v>0.27</v>
      </c>
      <c r="I889" s="1527">
        <v>0.28000000000000003</v>
      </c>
      <c r="J889" s="1527">
        <v>0.28000000000000003</v>
      </c>
      <c r="K889" s="1527">
        <v>0.28000000000000003</v>
      </c>
      <c r="L889" s="1527">
        <v>0.28000000000000003</v>
      </c>
      <c r="M889" s="1527">
        <v>0.28000000000000003</v>
      </c>
      <c r="N889" s="1527">
        <v>0.28000000000000003</v>
      </c>
      <c r="O889" s="1527">
        <v>0.27</v>
      </c>
      <c r="P889" s="1527">
        <v>0.27</v>
      </c>
      <c r="Q889" s="1529">
        <v>0.27</v>
      </c>
      <c r="R889" s="1527">
        <v>0.27</v>
      </c>
      <c r="S889" s="1527">
        <v>0.27</v>
      </c>
      <c r="T889" s="1527">
        <v>0.26</v>
      </c>
      <c r="AG889" s="15"/>
      <c r="AK889" s="16"/>
    </row>
    <row r="890" spans="3:37" x14ac:dyDescent="0.25">
      <c r="C890" s="1526" t="s">
        <v>1338</v>
      </c>
      <c r="D890" s="1527">
        <v>0.22</v>
      </c>
      <c r="E890" s="1527">
        <v>0.22</v>
      </c>
      <c r="F890" s="1527">
        <v>0.21</v>
      </c>
      <c r="G890" s="1527">
        <v>0.21</v>
      </c>
      <c r="H890" s="1527">
        <v>0.2</v>
      </c>
      <c r="I890" s="1527">
        <v>0.21</v>
      </c>
      <c r="J890" s="1527">
        <v>0.2</v>
      </c>
      <c r="K890" s="1527">
        <v>0.21</v>
      </c>
      <c r="L890" s="1527">
        <v>0.2</v>
      </c>
      <c r="M890" s="1527">
        <v>0.21</v>
      </c>
      <c r="N890" s="1527">
        <v>0.2</v>
      </c>
      <c r="O890" s="1527">
        <v>0.2</v>
      </c>
      <c r="P890" s="1527">
        <v>0.2</v>
      </c>
      <c r="Q890" s="1529">
        <v>0.2</v>
      </c>
      <c r="R890" s="1527">
        <v>0.19</v>
      </c>
      <c r="S890" s="1527">
        <v>0.19</v>
      </c>
      <c r="T890" s="1527">
        <v>0.19</v>
      </c>
      <c r="AG890" s="15"/>
      <c r="AK890" s="16"/>
    </row>
    <row r="891" spans="3:37" x14ac:dyDescent="0.25">
      <c r="C891" s="1526" t="s">
        <v>1339</v>
      </c>
      <c r="D891" s="1527">
        <v>0.27</v>
      </c>
      <c r="E891" s="1527">
        <v>0.27</v>
      </c>
      <c r="F891" s="1527">
        <v>0.26</v>
      </c>
      <c r="G891" s="1527">
        <v>0.26</v>
      </c>
      <c r="H891" s="1527">
        <v>0.26</v>
      </c>
      <c r="I891" s="1527">
        <v>0.25</v>
      </c>
      <c r="J891" s="1527">
        <v>0.25</v>
      </c>
      <c r="K891" s="1527">
        <v>0.25</v>
      </c>
      <c r="L891" s="1527">
        <v>0.25</v>
      </c>
      <c r="M891" s="1527">
        <v>0.24</v>
      </c>
      <c r="N891" s="1527">
        <v>0.24</v>
      </c>
      <c r="O891" s="1527">
        <v>0.23</v>
      </c>
      <c r="P891" s="1527">
        <v>0.22</v>
      </c>
      <c r="Q891" s="1529">
        <v>0.21</v>
      </c>
      <c r="R891" s="1527">
        <v>0.21</v>
      </c>
      <c r="S891" s="1527">
        <v>0.18</v>
      </c>
      <c r="T891" s="1527">
        <v>0.18</v>
      </c>
      <c r="AG891" s="15"/>
      <c r="AK891" s="16"/>
    </row>
    <row r="892" spans="3:37" x14ac:dyDescent="0.25">
      <c r="C892" s="1526" t="s">
        <v>1340</v>
      </c>
      <c r="D892" s="1527">
        <v>0.26</v>
      </c>
      <c r="E892" s="1527">
        <v>0.25</v>
      </c>
      <c r="F892" s="1527">
        <v>0.25</v>
      </c>
      <c r="G892" s="1527">
        <v>0.24</v>
      </c>
      <c r="H892" s="1527">
        <v>0.24</v>
      </c>
      <c r="I892" s="1527">
        <v>0.24</v>
      </c>
      <c r="J892" s="1527">
        <v>0.24</v>
      </c>
      <c r="K892" s="1527">
        <v>0.24</v>
      </c>
      <c r="L892" s="1527">
        <v>0.24</v>
      </c>
      <c r="M892" s="1527">
        <v>0.23</v>
      </c>
      <c r="N892" s="1527">
        <v>0.23</v>
      </c>
      <c r="O892" s="1527">
        <v>0.23</v>
      </c>
      <c r="P892" s="1527">
        <v>0.22</v>
      </c>
      <c r="Q892" s="1529">
        <v>0.22</v>
      </c>
      <c r="R892" s="1527">
        <v>0.21</v>
      </c>
      <c r="S892" s="1527">
        <v>0.21</v>
      </c>
      <c r="T892" s="1527">
        <v>0.21</v>
      </c>
      <c r="AG892" s="15"/>
      <c r="AK892" s="16"/>
    </row>
    <row r="893" spans="3:37" x14ac:dyDescent="0.25">
      <c r="C893" s="31" t="s">
        <v>2101</v>
      </c>
      <c r="AG893" s="15"/>
      <c r="AK893" s="16"/>
    </row>
    <row r="894" spans="3:37" x14ac:dyDescent="0.25">
      <c r="C894" s="15" t="s">
        <v>2103</v>
      </c>
      <c r="AG894" s="15"/>
      <c r="AK894" s="16"/>
    </row>
    <row r="895" spans="3:37" x14ac:dyDescent="0.25">
      <c r="AG895" s="15"/>
      <c r="AK895" s="16"/>
    </row>
    <row r="896" spans="3:37" x14ac:dyDescent="0.25">
      <c r="AG896" s="15"/>
      <c r="AK896" s="16"/>
    </row>
    <row r="897" spans="3:37" x14ac:dyDescent="0.25">
      <c r="C897" s="1188" t="s">
        <v>2091</v>
      </c>
      <c r="D897" s="1188"/>
      <c r="E897" s="1188"/>
      <c r="F897" s="2088" t="s">
        <v>2114</v>
      </c>
      <c r="AG897" s="15"/>
      <c r="AK897" s="16"/>
    </row>
    <row r="898" spans="3:37" x14ac:dyDescent="0.25">
      <c r="C898" s="1189" t="s">
        <v>2100</v>
      </c>
      <c r="D898" s="1189" t="s">
        <v>2099</v>
      </c>
      <c r="E898" s="1189" t="s">
        <v>740</v>
      </c>
      <c r="F898" s="2088"/>
      <c r="AG898" s="15"/>
      <c r="AK898" s="16"/>
    </row>
    <row r="899" spans="3:37" ht="41.25" customHeight="1" x14ac:dyDescent="0.25">
      <c r="C899" s="1190" t="s">
        <v>2092</v>
      </c>
      <c r="D899" s="1530" t="e">
        <f>INDEX($D$725:$T$775,MATCH($H$6,$C$725:$C$775,0),MATCH($D$6,$D$724:$T$724,0))</f>
        <v>#N/A</v>
      </c>
      <c r="E899" s="1191" t="s">
        <v>2098</v>
      </c>
      <c r="F899" s="1215" t="e">
        <f>D899*(H663++I677+I691+I706)</f>
        <v>#N/A</v>
      </c>
      <c r="AG899" s="15"/>
      <c r="AK899" s="16"/>
    </row>
    <row r="900" spans="3:37" ht="41.25" customHeight="1" x14ac:dyDescent="0.25">
      <c r="C900" s="1187" t="s">
        <v>2095</v>
      </c>
      <c r="D900" s="1530" t="e">
        <f>INDEX($D$784:$T$834,MATCH($H$6,$C$784:$C$834,0),MATCH($D$6,$D$783:$T$783,0))</f>
        <v>#N/A</v>
      </c>
      <c r="E900" s="1191" t="s">
        <v>2094</v>
      </c>
      <c r="F900" s="1215" t="e">
        <f>D900*H663</f>
        <v>#N/A</v>
      </c>
      <c r="AG900" s="15"/>
      <c r="AK900" s="16"/>
    </row>
    <row r="901" spans="3:37" ht="41.25" customHeight="1" x14ac:dyDescent="0.25">
      <c r="C901" s="1187" t="s">
        <v>2096</v>
      </c>
      <c r="D901" s="1530" t="e">
        <f>INDEX(D842:T892,MATCH($H$6,$C$842:$C$892,0),MATCH($D$6,$D$841:$T$841,0))</f>
        <v>#N/A</v>
      </c>
      <c r="E901" s="1191" t="s">
        <v>2094</v>
      </c>
      <c r="F901" s="1215" t="e">
        <f>D901*I677</f>
        <v>#N/A</v>
      </c>
      <c r="AG901" s="15"/>
      <c r="AK901" s="16"/>
    </row>
    <row r="902" spans="3:37" ht="41.25" customHeight="1" x14ac:dyDescent="0.25">
      <c r="C902" s="1187" t="s">
        <v>2097</v>
      </c>
      <c r="D902" s="1186">
        <f>F717</f>
        <v>0.21</v>
      </c>
      <c r="E902" s="1191" t="s">
        <v>2094</v>
      </c>
      <c r="F902" s="1215">
        <f>D902*I691</f>
        <v>0</v>
      </c>
      <c r="AG902" s="15"/>
      <c r="AK902" s="16"/>
    </row>
    <row r="903" spans="3:37" x14ac:dyDescent="0.25">
      <c r="C903" s="1185" t="s">
        <v>2093</v>
      </c>
      <c r="AG903" s="15"/>
      <c r="AK903" s="16"/>
    </row>
    <row r="904" spans="3:37" x14ac:dyDescent="0.25">
      <c r="C904" s="1185" t="s">
        <v>2104</v>
      </c>
      <c r="AG904" s="15"/>
      <c r="AK904" s="16"/>
    </row>
    <row r="905" spans="3:37" x14ac:dyDescent="0.25">
      <c r="AG905" s="15"/>
      <c r="AK905" s="16"/>
    </row>
    <row r="906" spans="3:37" x14ac:dyDescent="0.25">
      <c r="AG906" s="15"/>
      <c r="AK906" s="16"/>
    </row>
    <row r="907" spans="3:37" x14ac:dyDescent="0.25">
      <c r="C907" s="199" t="s">
        <v>2433</v>
      </c>
      <c r="AG907" s="15"/>
      <c r="AK907" s="16"/>
    </row>
    <row r="908" spans="3:37" x14ac:dyDescent="0.25">
      <c r="AG908" s="15"/>
      <c r="AK908" s="16"/>
    </row>
    <row r="909" spans="3:37" x14ac:dyDescent="0.25">
      <c r="AG909" s="15"/>
      <c r="AK909" s="16"/>
    </row>
    <row r="910" spans="3:37" ht="18" x14ac:dyDescent="0.35">
      <c r="C910" s="453" t="s">
        <v>1360</v>
      </c>
      <c r="D910" s="453" t="s">
        <v>669</v>
      </c>
      <c r="E910" s="453" t="s">
        <v>2429</v>
      </c>
      <c r="F910" s="453" t="s">
        <v>740</v>
      </c>
      <c r="AG910" s="15"/>
      <c r="AK910" s="16"/>
    </row>
    <row r="911" spans="3:37" ht="29.25" customHeight="1" x14ac:dyDescent="0.25">
      <c r="C911" s="1538" t="s">
        <v>1402</v>
      </c>
      <c r="D911" s="1538" t="s">
        <v>666</v>
      </c>
      <c r="E911" s="211">
        <v>1.0999999999999999E-2</v>
      </c>
      <c r="F911" s="1193" t="s">
        <v>1403</v>
      </c>
      <c r="H911" s="1531"/>
      <c r="AG911" s="15"/>
      <c r="AK911" s="16"/>
    </row>
    <row r="912" spans="3:37" ht="15.95" customHeight="1" x14ac:dyDescent="0.25">
      <c r="C912" s="15" t="s">
        <v>2428</v>
      </c>
      <c r="H912" s="1531"/>
      <c r="AG912" s="15"/>
      <c r="AK912" s="16"/>
    </row>
    <row r="913" spans="3:37" ht="15.95" customHeight="1" x14ac:dyDescent="0.25">
      <c r="C913" s="1544" t="s">
        <v>2432</v>
      </c>
      <c r="H913" s="1531"/>
      <c r="AG913" s="15"/>
      <c r="AK913" s="16"/>
    </row>
    <row r="914" spans="3:37" ht="15.95" customHeight="1" x14ac:dyDescent="0.25">
      <c r="C914" s="15" t="s">
        <v>2431</v>
      </c>
      <c r="H914" s="1531"/>
      <c r="AG914" s="15"/>
      <c r="AK914" s="16"/>
    </row>
    <row r="915" spans="3:37" ht="15.95" customHeight="1" x14ac:dyDescent="0.25">
      <c r="H915" s="1531"/>
      <c r="AG915" s="15"/>
      <c r="AK915" s="16"/>
    </row>
    <row r="916" spans="3:37" ht="15.95" customHeight="1" x14ac:dyDescent="0.35">
      <c r="C916" s="1539" t="s">
        <v>1407</v>
      </c>
      <c r="D916" s="1540" t="s">
        <v>2430</v>
      </c>
      <c r="H916" s="1531"/>
      <c r="AG916" s="15"/>
      <c r="AK916" s="16"/>
    </row>
    <row r="917" spans="3:37" ht="15.95" customHeight="1" x14ac:dyDescent="0.25">
      <c r="C917" s="1528" t="s">
        <v>1291</v>
      </c>
      <c r="D917" s="1541">
        <v>5.0000000000000001E-3</v>
      </c>
      <c r="H917" s="1531"/>
      <c r="AG917" s="15"/>
      <c r="AK917" s="16"/>
    </row>
    <row r="918" spans="3:37" ht="15.95" customHeight="1" x14ac:dyDescent="0.25">
      <c r="C918" s="1528" t="s">
        <v>1292</v>
      </c>
      <c r="D918" s="1541">
        <v>5.0000000000000001E-3</v>
      </c>
      <c r="H918" s="1531"/>
      <c r="AG918" s="15"/>
      <c r="AK918" s="16"/>
    </row>
    <row r="919" spans="3:37" ht="15.95" customHeight="1" x14ac:dyDescent="0.25">
      <c r="C919" s="1528" t="s">
        <v>1293</v>
      </c>
      <c r="D919" s="1541">
        <v>5.0000000000000001E-3</v>
      </c>
      <c r="H919" s="1531"/>
      <c r="AG919" s="15"/>
      <c r="AK919" s="16"/>
    </row>
    <row r="920" spans="3:37" ht="15.95" customHeight="1" x14ac:dyDescent="0.25">
      <c r="C920" s="1528" t="s">
        <v>1294</v>
      </c>
      <c r="D920" s="1541">
        <v>1.2999999999999999E-2</v>
      </c>
      <c r="H920" s="1531"/>
      <c r="AG920" s="15"/>
      <c r="AK920" s="16"/>
    </row>
    <row r="921" spans="3:37" ht="15.95" customHeight="1" x14ac:dyDescent="0.25">
      <c r="C921" s="1528" t="s">
        <v>1295</v>
      </c>
      <c r="D921" s="1541">
        <v>1.4E-2</v>
      </c>
      <c r="H921" s="1531"/>
      <c r="AG921" s="15"/>
      <c r="AK921" s="16"/>
    </row>
    <row r="922" spans="3:37" ht="15.95" customHeight="1" x14ac:dyDescent="0.25">
      <c r="C922" s="1528" t="s">
        <v>1296</v>
      </c>
      <c r="D922" s="1541">
        <v>6.0000000000000001E-3</v>
      </c>
      <c r="H922" s="1531"/>
      <c r="AG922" s="15"/>
      <c r="AK922" s="16"/>
    </row>
    <row r="923" spans="3:37" ht="15.95" customHeight="1" x14ac:dyDescent="0.25">
      <c r="C923" s="1528" t="s">
        <v>1297</v>
      </c>
      <c r="D923" s="1541">
        <v>5.0000000000000001E-3</v>
      </c>
      <c r="H923" s="1531"/>
      <c r="AG923" s="15"/>
      <c r="AK923" s="16"/>
    </row>
    <row r="924" spans="3:37" ht="15.95" customHeight="1" x14ac:dyDescent="0.25">
      <c r="C924" s="1528" t="s">
        <v>1298</v>
      </c>
      <c r="D924" s="1541">
        <v>5.0000000000000001E-3</v>
      </c>
      <c r="H924" s="1531"/>
      <c r="AG924" s="15"/>
      <c r="AK924" s="16"/>
    </row>
    <row r="925" spans="3:37" ht="15.95" customHeight="1" x14ac:dyDescent="0.25">
      <c r="C925" s="1528" t="s">
        <v>1299</v>
      </c>
      <c r="D925" s="1541">
        <v>7.0000000000000001E-3</v>
      </c>
      <c r="H925" s="1531"/>
      <c r="AG925" s="15"/>
      <c r="AK925" s="16"/>
    </row>
    <row r="926" spans="3:37" ht="15.95" customHeight="1" x14ac:dyDescent="0.25">
      <c r="C926" s="1528" t="s">
        <v>1300</v>
      </c>
      <c r="D926" s="1541">
        <v>1.4E-2</v>
      </c>
      <c r="H926" s="1531"/>
      <c r="AG926" s="15"/>
      <c r="AK926" s="16"/>
    </row>
    <row r="927" spans="3:37" ht="15.95" customHeight="1" x14ac:dyDescent="0.25">
      <c r="C927" s="1528" t="s">
        <v>1301</v>
      </c>
      <c r="D927" s="1541">
        <v>8.9999999999999993E-3</v>
      </c>
      <c r="H927" s="1531"/>
      <c r="AG927" s="15"/>
      <c r="AK927" s="16"/>
    </row>
    <row r="928" spans="3:37" ht="15.95" customHeight="1" x14ac:dyDescent="0.25">
      <c r="C928" s="1528" t="s">
        <v>1302</v>
      </c>
      <c r="D928" s="1541">
        <v>5.0000000000000001E-3</v>
      </c>
      <c r="H928" s="1531"/>
      <c r="AG928" s="15"/>
      <c r="AK928" s="16"/>
    </row>
    <row r="929" spans="3:37" ht="15.95" customHeight="1" x14ac:dyDescent="0.25">
      <c r="C929" s="1528" t="s">
        <v>1303</v>
      </c>
      <c r="D929" s="1541">
        <v>5.0000000000000001E-3</v>
      </c>
      <c r="H929" s="1531"/>
      <c r="AG929" s="15"/>
      <c r="AK929" s="16"/>
    </row>
    <row r="930" spans="3:37" ht="15.95" customHeight="1" x14ac:dyDescent="0.25">
      <c r="C930" s="1528" t="s">
        <v>1304</v>
      </c>
      <c r="D930" s="1541">
        <v>1.4E-2</v>
      </c>
      <c r="H930" s="1531"/>
      <c r="AG930" s="15"/>
      <c r="AK930" s="16"/>
    </row>
    <row r="931" spans="3:37" ht="15.95" customHeight="1" x14ac:dyDescent="0.25">
      <c r="C931" s="1528" t="s">
        <v>1305</v>
      </c>
      <c r="D931" s="1541">
        <v>5.0000000000000001E-3</v>
      </c>
      <c r="H931" s="1531"/>
      <c r="AG931" s="15"/>
      <c r="AK931" s="16"/>
    </row>
    <row r="932" spans="3:37" ht="15.95" customHeight="1" x14ac:dyDescent="0.25">
      <c r="C932" s="1528" t="s">
        <v>1306</v>
      </c>
      <c r="D932" s="1541">
        <v>5.0000000000000001E-3</v>
      </c>
      <c r="H932" s="1531"/>
      <c r="AG932" s="15"/>
      <c r="AK932" s="16"/>
    </row>
    <row r="933" spans="3:37" ht="15.95" customHeight="1" x14ac:dyDescent="0.25">
      <c r="C933" s="1528" t="s">
        <v>1307</v>
      </c>
      <c r="D933" s="1541">
        <v>5.0000000000000001E-3</v>
      </c>
      <c r="H933" s="1531"/>
      <c r="AG933" s="15"/>
      <c r="AK933" s="16"/>
    </row>
    <row r="934" spans="3:37" ht="15.95" customHeight="1" x14ac:dyDescent="0.25">
      <c r="C934" s="1528" t="s">
        <v>1308</v>
      </c>
      <c r="D934" s="1541">
        <v>1.4E-2</v>
      </c>
      <c r="H934" s="1531"/>
      <c r="AG934" s="15"/>
      <c r="AK934" s="16"/>
    </row>
    <row r="935" spans="3:37" ht="15.95" customHeight="1" x14ac:dyDescent="0.25">
      <c r="C935" s="1528" t="s">
        <v>1309</v>
      </c>
      <c r="D935" s="1541">
        <v>5.0000000000000001E-3</v>
      </c>
      <c r="H935" s="1531"/>
      <c r="AG935" s="15"/>
      <c r="AK935" s="16"/>
    </row>
    <row r="936" spans="3:37" ht="15.95" customHeight="1" x14ac:dyDescent="0.25">
      <c r="C936" s="1528" t="s">
        <v>1310</v>
      </c>
      <c r="D936" s="1541">
        <v>1.4E-2</v>
      </c>
      <c r="H936" s="1531"/>
      <c r="AG936" s="15"/>
      <c r="AK936" s="16"/>
    </row>
    <row r="937" spans="3:37" ht="15.95" customHeight="1" x14ac:dyDescent="0.25">
      <c r="C937" s="1528" t="s">
        <v>1311</v>
      </c>
      <c r="D937" s="1541">
        <v>8.9999999999999993E-3</v>
      </c>
      <c r="H937" s="1531"/>
      <c r="AG937" s="15"/>
      <c r="AK937" s="16"/>
    </row>
    <row r="938" spans="3:37" ht="15.95" customHeight="1" x14ac:dyDescent="0.25">
      <c r="C938" s="1528" t="s">
        <v>1312</v>
      </c>
      <c r="D938" s="1541">
        <v>5.0000000000000001E-3</v>
      </c>
      <c r="H938" s="1531"/>
      <c r="AG938" s="15"/>
      <c r="AK938" s="16"/>
    </row>
    <row r="939" spans="3:37" ht="15.95" customHeight="1" x14ac:dyDescent="0.25">
      <c r="C939" s="1528" t="s">
        <v>1313</v>
      </c>
      <c r="D939" s="1541">
        <v>5.0000000000000001E-3</v>
      </c>
      <c r="H939" s="1531"/>
      <c r="AG939" s="15"/>
      <c r="AK939" s="16"/>
    </row>
    <row r="940" spans="3:37" ht="15.95" customHeight="1" x14ac:dyDescent="0.25">
      <c r="C940" s="1528" t="s">
        <v>1314</v>
      </c>
      <c r="D940" s="1541">
        <v>5.0000000000000001E-3</v>
      </c>
      <c r="H940" s="1531"/>
      <c r="AG940" s="15"/>
      <c r="AK940" s="16"/>
    </row>
    <row r="941" spans="3:37" ht="15.95" customHeight="1" x14ac:dyDescent="0.25">
      <c r="C941" s="1528" t="s">
        <v>1315</v>
      </c>
      <c r="D941" s="1541">
        <v>8.9999999999999993E-3</v>
      </c>
      <c r="H941" s="1531"/>
      <c r="AG941" s="15"/>
      <c r="AK941" s="16"/>
    </row>
    <row r="942" spans="3:37" ht="15.95" customHeight="1" x14ac:dyDescent="0.25">
      <c r="C942" s="1528" t="s">
        <v>1316</v>
      </c>
      <c r="D942" s="1541">
        <v>5.0000000000000001E-3</v>
      </c>
      <c r="H942" s="1531"/>
      <c r="AG942" s="15"/>
      <c r="AK942" s="16"/>
    </row>
    <row r="943" spans="3:37" ht="15.95" customHeight="1" x14ac:dyDescent="0.25">
      <c r="C943" s="1528" t="s">
        <v>1317</v>
      </c>
      <c r="D943" s="1541">
        <v>0.01</v>
      </c>
      <c r="H943" s="1531"/>
      <c r="AG943" s="15"/>
      <c r="AK943" s="16"/>
    </row>
    <row r="944" spans="3:37" ht="15.95" customHeight="1" x14ac:dyDescent="0.25">
      <c r="C944" s="1528" t="s">
        <v>1318</v>
      </c>
      <c r="D944" s="1541">
        <v>8.9999999999999993E-3</v>
      </c>
      <c r="H944" s="1531"/>
      <c r="AG944" s="15"/>
      <c r="AK944" s="16"/>
    </row>
    <row r="945" spans="3:37" ht="15.95" customHeight="1" x14ac:dyDescent="0.25">
      <c r="C945" s="1528" t="s">
        <v>1319</v>
      </c>
      <c r="D945" s="1541">
        <v>1.4E-2</v>
      </c>
      <c r="H945" s="1531"/>
      <c r="AG945" s="15"/>
      <c r="AK945" s="16"/>
    </row>
    <row r="946" spans="3:37" ht="15.95" customHeight="1" x14ac:dyDescent="0.25">
      <c r="C946" s="1528" t="s">
        <v>1320</v>
      </c>
      <c r="D946" s="1541">
        <v>5.0000000000000001E-3</v>
      </c>
      <c r="H946" s="1531"/>
      <c r="AG946" s="15"/>
      <c r="AK946" s="16"/>
    </row>
    <row r="947" spans="3:37" ht="15.95" customHeight="1" x14ac:dyDescent="0.25">
      <c r="C947" s="1528" t="s">
        <v>1321</v>
      </c>
      <c r="D947" s="1541">
        <v>5.0000000000000001E-3</v>
      </c>
      <c r="H947" s="1531"/>
      <c r="AG947" s="15"/>
      <c r="AK947" s="16"/>
    </row>
    <row r="948" spans="3:37" ht="15.95" customHeight="1" x14ac:dyDescent="0.25">
      <c r="C948" s="1528" t="s">
        <v>1322</v>
      </c>
      <c r="D948" s="1541">
        <v>5.0000000000000001E-3</v>
      </c>
      <c r="H948" s="1531"/>
      <c r="AG948" s="15"/>
      <c r="AK948" s="16"/>
    </row>
    <row r="949" spans="3:37" ht="15.95" customHeight="1" x14ac:dyDescent="0.25">
      <c r="C949" s="1528" t="s">
        <v>1323</v>
      </c>
      <c r="D949" s="1541">
        <v>1.0999999999999999E-2</v>
      </c>
      <c r="H949" s="1531"/>
      <c r="AG949" s="15"/>
      <c r="AK949" s="16"/>
    </row>
    <row r="950" spans="3:37" ht="15.95" customHeight="1" x14ac:dyDescent="0.25">
      <c r="C950" s="1528" t="s">
        <v>1324</v>
      </c>
      <c r="D950" s="1541">
        <v>1.4E-2</v>
      </c>
      <c r="H950" s="1531"/>
      <c r="AG950" s="15"/>
      <c r="AK950" s="16"/>
    </row>
    <row r="951" spans="3:37" ht="15.95" customHeight="1" x14ac:dyDescent="0.25">
      <c r="C951" s="1528" t="s">
        <v>1325</v>
      </c>
      <c r="D951" s="1541">
        <v>7.0000000000000001E-3</v>
      </c>
      <c r="H951" s="1531"/>
      <c r="AG951" s="15"/>
      <c r="AK951" s="16"/>
    </row>
    <row r="952" spans="3:37" ht="15.95" customHeight="1" x14ac:dyDescent="0.25">
      <c r="C952" s="1528" t="s">
        <v>1326</v>
      </c>
      <c r="D952" s="1541">
        <v>5.0000000000000001E-3</v>
      </c>
      <c r="H952" s="1531"/>
      <c r="AG952" s="15"/>
      <c r="AK952" s="16"/>
    </row>
    <row r="953" spans="3:37" ht="15.95" customHeight="1" x14ac:dyDescent="0.25">
      <c r="C953" s="1528" t="s">
        <v>1327</v>
      </c>
      <c r="D953" s="1541">
        <v>1.4E-2</v>
      </c>
      <c r="H953" s="1531"/>
      <c r="AG953" s="15"/>
      <c r="AK953" s="16"/>
    </row>
    <row r="954" spans="3:37" ht="15.95" customHeight="1" x14ac:dyDescent="0.25">
      <c r="C954" s="1528" t="s">
        <v>1328</v>
      </c>
      <c r="D954" s="1541">
        <v>8.0000000000000002E-3</v>
      </c>
      <c r="H954" s="1531"/>
      <c r="AG954" s="15"/>
      <c r="AK954" s="16"/>
    </row>
    <row r="955" spans="3:37" ht="15.95" customHeight="1" x14ac:dyDescent="0.25">
      <c r="C955" s="1528" t="s">
        <v>1329</v>
      </c>
      <c r="D955" s="1541">
        <v>5.0000000000000001E-3</v>
      </c>
      <c r="H955" s="1531"/>
      <c r="AG955" s="15"/>
      <c r="AK955" s="16"/>
    </row>
    <row r="956" spans="3:37" ht="15.95" customHeight="1" x14ac:dyDescent="0.25">
      <c r="C956" s="1528" t="s">
        <v>1330</v>
      </c>
      <c r="D956" s="1541">
        <v>5.0000000000000001E-3</v>
      </c>
      <c r="H956" s="1531"/>
      <c r="AG956" s="15"/>
      <c r="AK956" s="16"/>
    </row>
    <row r="957" spans="3:37" ht="15.95" customHeight="1" x14ac:dyDescent="0.25">
      <c r="C957" s="1528" t="s">
        <v>1331</v>
      </c>
      <c r="D957" s="1541">
        <v>5.0000000000000001E-3</v>
      </c>
      <c r="H957" s="1531"/>
      <c r="AG957" s="15"/>
      <c r="AK957" s="16"/>
    </row>
    <row r="958" spans="3:37" ht="15.95" customHeight="1" x14ac:dyDescent="0.25">
      <c r="C958" s="1528" t="s">
        <v>1332</v>
      </c>
      <c r="D958" s="1541">
        <v>5.0000000000000001E-3</v>
      </c>
      <c r="H958" s="1531"/>
      <c r="AG958" s="15"/>
      <c r="AK958" s="16"/>
    </row>
    <row r="959" spans="3:37" ht="15.95" customHeight="1" x14ac:dyDescent="0.25">
      <c r="C959" s="1528" t="s">
        <v>1333</v>
      </c>
      <c r="D959" s="1541">
        <v>6.0000000000000001E-3</v>
      </c>
      <c r="H959" s="1531"/>
      <c r="AG959" s="15"/>
      <c r="AK959" s="16"/>
    </row>
    <row r="960" spans="3:37" ht="15.95" customHeight="1" x14ac:dyDescent="0.25">
      <c r="C960" s="1528" t="s">
        <v>1334</v>
      </c>
      <c r="D960" s="1541">
        <v>5.0000000000000001E-3</v>
      </c>
      <c r="H960" s="1531"/>
      <c r="AG960" s="15"/>
      <c r="AK960" s="16"/>
    </row>
    <row r="961" spans="2:37" ht="15.95" customHeight="1" x14ac:dyDescent="0.25">
      <c r="C961" s="1528" t="s">
        <v>1335</v>
      </c>
      <c r="D961" s="1541">
        <v>6.0000000000000001E-3</v>
      </c>
      <c r="H961" s="1531"/>
      <c r="AG961" s="15"/>
      <c r="AK961" s="16"/>
    </row>
    <row r="962" spans="2:37" ht="15.95" customHeight="1" x14ac:dyDescent="0.25">
      <c r="C962" s="1528" t="s">
        <v>1336</v>
      </c>
      <c r="D962" s="1541">
        <v>5.0000000000000001E-3</v>
      </c>
      <c r="H962" s="1531"/>
      <c r="AG962" s="15"/>
      <c r="AK962" s="16"/>
    </row>
    <row r="963" spans="2:37" ht="15.95" customHeight="1" x14ac:dyDescent="0.25">
      <c r="C963" s="1543" t="s">
        <v>2079</v>
      </c>
      <c r="D963" s="1541">
        <v>5.0000000000000001E-3</v>
      </c>
      <c r="H963" s="1531"/>
      <c r="AG963" s="15"/>
      <c r="AK963" s="16"/>
    </row>
    <row r="964" spans="2:37" ht="15.95" customHeight="1" x14ac:dyDescent="0.25">
      <c r="C964" s="1543" t="s">
        <v>1337</v>
      </c>
      <c r="D964" s="1541">
        <v>5.0000000000000001E-3</v>
      </c>
      <c r="H964" s="1531"/>
      <c r="AG964" s="15"/>
      <c r="AK964" s="16"/>
    </row>
    <row r="965" spans="2:37" ht="15.95" customHeight="1" x14ac:dyDescent="0.25">
      <c r="C965" s="1543" t="s">
        <v>1338</v>
      </c>
      <c r="D965" s="1541">
        <v>6.0000000000000001E-3</v>
      </c>
      <c r="H965" s="1531"/>
      <c r="AG965" s="15"/>
      <c r="AK965" s="16"/>
    </row>
    <row r="966" spans="2:37" ht="15.95" customHeight="1" x14ac:dyDescent="0.25">
      <c r="C966" s="1543" t="s">
        <v>1339</v>
      </c>
      <c r="D966" s="1541">
        <v>6.0000000000000001E-3</v>
      </c>
      <c r="H966" s="1531"/>
      <c r="AG966" s="15"/>
      <c r="AK966" s="16"/>
    </row>
    <row r="967" spans="2:37" ht="15.95" customHeight="1" x14ac:dyDescent="0.25">
      <c r="C967" s="1543" t="s">
        <v>1340</v>
      </c>
      <c r="D967" s="1542">
        <v>5.0000000000000001E-3</v>
      </c>
      <c r="H967" s="1531"/>
      <c r="AG967" s="15"/>
      <c r="AK967" s="16"/>
    </row>
    <row r="968" spans="2:37" ht="15.95" customHeight="1" x14ac:dyDescent="0.25">
      <c r="C968" s="15" t="s">
        <v>2426</v>
      </c>
      <c r="H968" s="1531"/>
      <c r="AG968" s="15"/>
      <c r="AK968" s="16"/>
    </row>
    <row r="969" spans="2:37" ht="15.95" customHeight="1" x14ac:dyDescent="0.25">
      <c r="C969" s="15" t="s">
        <v>2427</v>
      </c>
      <c r="H969" s="1531"/>
      <c r="AG969" s="15"/>
      <c r="AK969" s="16"/>
    </row>
    <row r="970" spans="2:37" ht="15.95" customHeight="1" x14ac:dyDescent="0.25">
      <c r="C970" s="31" t="s">
        <v>2101</v>
      </c>
      <c r="H970" s="1531"/>
      <c r="AG970" s="15"/>
      <c r="AK970" s="16"/>
    </row>
    <row r="971" spans="2:37" ht="15.95" customHeight="1" x14ac:dyDescent="0.25">
      <c r="C971" s="31" t="s">
        <v>2443</v>
      </c>
      <c r="H971" s="1531"/>
      <c r="AG971" s="15"/>
      <c r="AK971" s="16"/>
    </row>
    <row r="972" spans="2:37" ht="16.5" x14ac:dyDescent="0.3">
      <c r="B972" s="94"/>
      <c r="H972" s="1204"/>
      <c r="AG972" s="15"/>
      <c r="AK972" s="16"/>
    </row>
    <row r="973" spans="2:37" ht="16.5" x14ac:dyDescent="0.3">
      <c r="B973" s="94"/>
      <c r="H973" s="1204"/>
      <c r="AG973" s="15"/>
      <c r="AK973" s="16"/>
    </row>
    <row r="974" spans="2:37" x14ac:dyDescent="0.25">
      <c r="B974" s="94" t="s">
        <v>780</v>
      </c>
      <c r="AG974" s="15"/>
      <c r="AK974" s="16"/>
    </row>
    <row r="975" spans="2:37" ht="18" customHeight="1" x14ac:dyDescent="0.25">
      <c r="B975" s="554" t="s">
        <v>1691</v>
      </c>
      <c r="D975" s="3"/>
      <c r="E975" s="3"/>
      <c r="F975" s="3"/>
      <c r="G975" s="3"/>
      <c r="H975" s="3"/>
      <c r="I975" s="3"/>
      <c r="J975" s="3"/>
      <c r="K975" s="3"/>
    </row>
    <row r="976" spans="2:37" ht="18" customHeight="1" x14ac:dyDescent="0.25"/>
    <row r="977" spans="1:37" ht="18" customHeight="1" x14ac:dyDescent="0.25">
      <c r="D977" s="144" t="s">
        <v>851</v>
      </c>
      <c r="E977" s="144" t="s">
        <v>852</v>
      </c>
      <c r="F977" s="144" t="s">
        <v>853</v>
      </c>
      <c r="G977" s="144" t="s">
        <v>854</v>
      </c>
    </row>
    <row r="978" spans="1:37" ht="18" customHeight="1" x14ac:dyDescent="0.25">
      <c r="A978" s="866">
        <v>5</v>
      </c>
      <c r="B978" s="625" t="s">
        <v>1694</v>
      </c>
      <c r="C978" s="110" t="str">
        <f>B975</f>
        <v>Emisiones indirectas N2O</v>
      </c>
      <c r="D978" s="152" t="s">
        <v>158</v>
      </c>
      <c r="E978" s="152" t="s">
        <v>158</v>
      </c>
      <c r="F978" s="145">
        <f>ROUND(G983*1000,2)</f>
        <v>0</v>
      </c>
      <c r="G978" s="145">
        <f>ROUND(H983,2)</f>
        <v>0</v>
      </c>
      <c r="J978" s="25"/>
      <c r="K978" s="25"/>
      <c r="Q978" s="15"/>
      <c r="R978" s="16"/>
      <c r="AG978" s="15"/>
      <c r="AH978" s="16"/>
    </row>
    <row r="979" spans="1:37" ht="18" customHeight="1" x14ac:dyDescent="0.25">
      <c r="B979" s="3"/>
      <c r="C979" s="3"/>
      <c r="D979" s="3"/>
      <c r="E979" s="3"/>
      <c r="F979" s="3"/>
      <c r="G979" s="3"/>
      <c r="H979" s="3"/>
      <c r="I979" s="3"/>
      <c r="J979" s="25"/>
      <c r="K979" s="25"/>
      <c r="Q979" s="15"/>
      <c r="R979" s="16"/>
      <c r="AG979" s="15"/>
      <c r="AH979" s="16"/>
    </row>
    <row r="980" spans="1:37" ht="27" customHeight="1" x14ac:dyDescent="0.25">
      <c r="B980" s="3"/>
      <c r="C980" s="560" t="s">
        <v>1360</v>
      </c>
      <c r="D980" s="560" t="s">
        <v>1546</v>
      </c>
      <c r="E980" s="560" t="s">
        <v>1686</v>
      </c>
      <c r="F980" s="619" t="s">
        <v>1601</v>
      </c>
      <c r="G980" s="560" t="s">
        <v>1677</v>
      </c>
      <c r="H980" s="560" t="s">
        <v>1676</v>
      </c>
      <c r="I980" s="617" t="s">
        <v>1690</v>
      </c>
      <c r="AG980" s="15"/>
    </row>
    <row r="981" spans="1:37" x14ac:dyDescent="0.25">
      <c r="B981" s="3"/>
      <c r="C981" s="578" t="s">
        <v>1402</v>
      </c>
      <c r="D981" s="627" t="str">
        <f>IFERROR(IF((SUM(H663+I677+I691+I706)*$D$899)&gt;0,(SUM(H663+I677+I691+I706)*$D$899),""),"")</f>
        <v/>
      </c>
      <c r="E981" s="628" t="str">
        <f>IF(ISNUMBER(F981),"-",IF(ISNUMBER(D981),E911,""))</f>
        <v/>
      </c>
      <c r="F981" s="581" t="str">
        <f>IF(ISNUMBER('4. Emisiones cultivos'!H81),'4. Emisiones cultivos'!H81,"")</f>
        <v/>
      </c>
      <c r="G981" s="579" t="str">
        <f>IFERROR(IF(ISBLANK(D981),"", IF(F981="", D981*E981*44/28,D981*F981*44/28)),"")</f>
        <v/>
      </c>
      <c r="H981" s="605" t="str">
        <f>IFERROR(IF(G981="", "", G981*$H$10),"")</f>
        <v/>
      </c>
      <c r="I981" s="606">
        <f>SUM(H981:H982)</f>
        <v>0</v>
      </c>
      <c r="AG981" s="15"/>
    </row>
    <row r="982" spans="1:37" x14ac:dyDescent="0.25">
      <c r="B982" s="3"/>
      <c r="C982" s="578" t="s">
        <v>1527</v>
      </c>
      <c r="D982" s="627" t="str">
        <f>IFERROR(IF(($H$663*$D$900+$I$677*$D$901+$I$691*$D$902)&gt;0,($H$663*$D$900+$I$677*$D$901+$I$691*$D$902),""),"")</f>
        <v/>
      </c>
      <c r="E982" s="628" t="str">
        <f>IF(ISNUMBER(F982),"-",IF(ISNUMBER(D982),VLOOKUP($H$6,$C$916:$D$967,2,FALSE),""))</f>
        <v/>
      </c>
      <c r="F982" s="581" t="str">
        <f>IF(ISNUMBER('4. Emisiones cultivos'!H82),'4. Emisiones cultivos'!H82,"")</f>
        <v/>
      </c>
      <c r="G982" s="579" t="str">
        <f>IFERROR(IF(ISBLANK(D982),"", IF(F982="", D982*E982*44/28,D982*F982*44/28)),"")</f>
        <v/>
      </c>
      <c r="H982" s="605" t="str">
        <f>IFERROR(IF(G982="", "", G982*$H$10),"")</f>
        <v/>
      </c>
      <c r="AG982" s="15"/>
    </row>
    <row r="983" spans="1:37" x14ac:dyDescent="0.25">
      <c r="B983" s="3"/>
      <c r="C983" s="505"/>
      <c r="D983" s="503"/>
      <c r="G983" s="605">
        <f>SUM(G981:G982)</f>
        <v>0</v>
      </c>
      <c r="H983" s="605">
        <f>SUM(H981:H982)</f>
        <v>0</v>
      </c>
      <c r="AG983" s="15"/>
    </row>
    <row r="984" spans="1:37" x14ac:dyDescent="0.25">
      <c r="C984" s="505"/>
      <c r="D984" s="503"/>
      <c r="L984" s="506"/>
      <c r="AG984" s="15"/>
    </row>
    <row r="985" spans="1:37" ht="18" customHeight="1" x14ac:dyDescent="0.25">
      <c r="B985" s="523" t="s">
        <v>1692</v>
      </c>
      <c r="C985" s="523"/>
      <c r="D985" s="523"/>
      <c r="E985" s="523"/>
      <c r="F985" s="523"/>
      <c r="G985" s="523"/>
      <c r="H985" s="523"/>
      <c r="I985" s="523"/>
      <c r="J985" s="523"/>
      <c r="K985" s="523"/>
    </row>
    <row r="986" spans="1:37" x14ac:dyDescent="0.25">
      <c r="C986" s="505"/>
      <c r="D986" s="503"/>
      <c r="L986" s="506"/>
      <c r="AG986" s="15"/>
    </row>
    <row r="987" spans="1:37" x14ac:dyDescent="0.25">
      <c r="B987" s="94" t="s">
        <v>778</v>
      </c>
      <c r="C987" s="505"/>
      <c r="D987" s="503"/>
      <c r="L987" s="506"/>
      <c r="AG987" s="15"/>
    </row>
    <row r="988" spans="1:37" x14ac:dyDescent="0.25">
      <c r="C988" s="505"/>
      <c r="D988" s="503"/>
      <c r="L988" s="506"/>
      <c r="AG988" s="15"/>
    </row>
    <row r="989" spans="1:37" x14ac:dyDescent="0.25">
      <c r="C989" s="631" t="s">
        <v>1606</v>
      </c>
      <c r="D989" s="630"/>
      <c r="E989" s="446">
        <v>0.2</v>
      </c>
      <c r="F989" s="467" t="s">
        <v>1466</v>
      </c>
      <c r="AG989" s="15"/>
      <c r="AK989" s="16"/>
    </row>
    <row r="990" spans="1:37" x14ac:dyDescent="0.25">
      <c r="C990" s="631" t="s">
        <v>1607</v>
      </c>
      <c r="D990" s="630"/>
      <c r="E990" s="460">
        <v>60.06</v>
      </c>
      <c r="F990" s="468" t="s">
        <v>1460</v>
      </c>
      <c r="AG990" s="15"/>
      <c r="AK990" s="16"/>
    </row>
    <row r="991" spans="1:37" ht="15" customHeight="1" x14ac:dyDescent="0.25">
      <c r="C991" s="631" t="s">
        <v>1608</v>
      </c>
      <c r="D991" s="630"/>
      <c r="E991" s="460">
        <v>28.013400000000001</v>
      </c>
      <c r="F991" s="468" t="s">
        <v>1460</v>
      </c>
      <c r="AG991" s="15"/>
      <c r="AK991" s="16"/>
    </row>
    <row r="992" spans="1:37" ht="16.5" customHeight="1" x14ac:dyDescent="0.25">
      <c r="C992" s="631" t="s">
        <v>1609</v>
      </c>
      <c r="D992" s="630"/>
      <c r="E992" s="460">
        <f>E990/E991</f>
        <v>2.1439739553213819</v>
      </c>
      <c r="F992" s="208"/>
      <c r="AG992" s="15"/>
      <c r="AK992" s="16"/>
    </row>
    <row r="993" spans="1:37" x14ac:dyDescent="0.25">
      <c r="C993" s="463" t="s">
        <v>1610</v>
      </c>
      <c r="AG993" s="15"/>
      <c r="AK993" s="16"/>
    </row>
    <row r="994" spans="1:37" x14ac:dyDescent="0.25">
      <c r="C994" s="1207" t="s">
        <v>2111</v>
      </c>
      <c r="AG994" s="15"/>
      <c r="AK994" s="16"/>
    </row>
    <row r="995" spans="1:37" x14ac:dyDescent="0.25">
      <c r="C995" s="505"/>
      <c r="D995" s="503"/>
      <c r="L995" s="506"/>
      <c r="AG995" s="15"/>
    </row>
    <row r="996" spans="1:37" x14ac:dyDescent="0.25">
      <c r="B996" s="94" t="s">
        <v>780</v>
      </c>
      <c r="C996" s="505"/>
      <c r="D996" s="503"/>
      <c r="L996" s="506"/>
      <c r="AG996" s="15"/>
    </row>
    <row r="997" spans="1:37" x14ac:dyDescent="0.25">
      <c r="C997" s="505"/>
      <c r="D997" s="503"/>
      <c r="L997" s="506"/>
      <c r="AG997" s="15"/>
    </row>
    <row r="998" spans="1:37" ht="18" customHeight="1" x14ac:dyDescent="0.25">
      <c r="B998" s="554" t="s">
        <v>1695</v>
      </c>
      <c r="D998" s="3"/>
      <c r="E998" s="3"/>
      <c r="F998" s="3"/>
      <c r="G998" s="3"/>
      <c r="H998" s="3"/>
      <c r="J998" s="3"/>
      <c r="K998" s="3"/>
    </row>
    <row r="999" spans="1:37" ht="18" customHeight="1" x14ac:dyDescent="0.25"/>
    <row r="1000" spans="1:37" ht="18" customHeight="1" x14ac:dyDescent="0.25">
      <c r="D1000" s="144" t="s">
        <v>851</v>
      </c>
      <c r="E1000" s="144" t="s">
        <v>852</v>
      </c>
      <c r="F1000" s="144" t="s">
        <v>853</v>
      </c>
      <c r="G1000" s="144" t="s">
        <v>854</v>
      </c>
    </row>
    <row r="1001" spans="1:37" ht="18" customHeight="1" x14ac:dyDescent="0.25">
      <c r="A1001" s="866">
        <v>6</v>
      </c>
      <c r="B1001" s="625" t="s">
        <v>1693</v>
      </c>
      <c r="C1001" s="110" t="str">
        <f>B998</f>
        <v>Consumo de urea</v>
      </c>
      <c r="D1001" s="152" t="s">
        <v>158</v>
      </c>
      <c r="E1001" s="152" t="s">
        <v>158</v>
      </c>
      <c r="F1001" s="152" t="s">
        <v>158</v>
      </c>
      <c r="G1001" s="145">
        <f>ROUND(H1012,2)</f>
        <v>0</v>
      </c>
      <c r="J1001" s="25"/>
      <c r="K1001" s="25"/>
      <c r="Q1001" s="15"/>
      <c r="R1001" s="16"/>
      <c r="AG1001" s="15"/>
      <c r="AH1001" s="16"/>
    </row>
    <row r="1002" spans="1:37" x14ac:dyDescent="0.25">
      <c r="C1002" s="505"/>
      <c r="D1002" s="503"/>
      <c r="L1002" s="506"/>
      <c r="AG1002" s="15"/>
    </row>
    <row r="1003" spans="1:37" x14ac:dyDescent="0.25">
      <c r="C1003" s="505"/>
      <c r="L1003" s="506"/>
      <c r="AG1003" s="15"/>
    </row>
    <row r="1004" spans="1:37" ht="15" customHeight="1" x14ac:dyDescent="0.25">
      <c r="C1004" s="560" t="s">
        <v>897</v>
      </c>
      <c r="D1004" s="560" t="s">
        <v>1528</v>
      </c>
      <c r="E1004" s="560" t="s">
        <v>1551</v>
      </c>
      <c r="F1004" s="560" t="s">
        <v>1686</v>
      </c>
      <c r="G1004" s="619" t="s">
        <v>1601</v>
      </c>
      <c r="H1004" s="560" t="s">
        <v>1671</v>
      </c>
      <c r="I1004" s="560" t="s">
        <v>1696</v>
      </c>
      <c r="AG1004" s="15"/>
    </row>
    <row r="1005" spans="1:37" x14ac:dyDescent="0.25">
      <c r="C1005" s="659" t="s">
        <v>897</v>
      </c>
      <c r="D1005" s="620"/>
      <c r="E1005" s="620"/>
      <c r="F1005" s="620"/>
      <c r="G1005" s="620"/>
      <c r="H1005" s="620"/>
      <c r="I1005" s="666" t="s">
        <v>775</v>
      </c>
      <c r="AG1005" s="15"/>
    </row>
    <row r="1006" spans="1:37" x14ac:dyDescent="0.25">
      <c r="C1006" s="578" t="str">
        <f t="shared" ref="C1006:C1011" si="41">IF(OR(D657="Urea",D657="Urea cristalina"),C657,"")</f>
        <v/>
      </c>
      <c r="D1006" s="578" t="str">
        <f t="shared" ref="D1006:D1011" si="42">IF(OR(D657="Urea",D657="Urea cristalina"),D657,"")</f>
        <v/>
      </c>
      <c r="E1006" s="578" t="str">
        <f t="shared" ref="E1006:E1011" si="43">IFERROR(IF(D1006="", "", IF(ISNUMBER(F657),F657,H657*$E$992)),"")</f>
        <v/>
      </c>
      <c r="F1006" s="632" t="str">
        <f>IF(ISNUMBER(G1006),"-",IF(ISNUMBER(E1006),$E$989,""))</f>
        <v/>
      </c>
      <c r="G1006" s="581" t="str">
        <f>IF(ISNUMBER('4. Emisiones cultivos'!I94),'4. Emisiones cultivos'!I94,"")</f>
        <v/>
      </c>
      <c r="H1006" s="579" t="str">
        <f>IF(E1006="","",IF(G1006="",E1006*F1006*44/12,E1006*G1006*44/12))</f>
        <v/>
      </c>
      <c r="I1006" s="579">
        <f>SUM(H1006:H1011)</f>
        <v>0</v>
      </c>
      <c r="AG1006" s="15"/>
    </row>
    <row r="1007" spans="1:37" x14ac:dyDescent="0.25">
      <c r="C1007" s="578" t="str">
        <f t="shared" si="41"/>
        <v/>
      </c>
      <c r="D1007" s="578" t="str">
        <f t="shared" si="42"/>
        <v/>
      </c>
      <c r="E1007" s="578" t="str">
        <f t="shared" si="43"/>
        <v/>
      </c>
      <c r="F1007" s="632" t="str">
        <f t="shared" ref="F1007:F1011" si="44">IF(ISNUMBER(G1007),"-",IF(ISNUMBER(E1007),$E$989,""))</f>
        <v/>
      </c>
      <c r="G1007" s="581" t="str">
        <f>IF(ISNUMBER('4. Emisiones cultivos'!I95),'4. Emisiones cultivos'!I95,"")</f>
        <v/>
      </c>
      <c r="H1007" s="579" t="str">
        <f t="shared" ref="H1007:H1011" si="45">IF(E1007="","",IF(G1007="",E1007*F1007*44/12,E1007*G1007*44/12))</f>
        <v/>
      </c>
      <c r="I1007" s="607"/>
      <c r="AG1007" s="15"/>
    </row>
    <row r="1008" spans="1:37" x14ac:dyDescent="0.25">
      <c r="C1008" s="578" t="str">
        <f t="shared" si="41"/>
        <v/>
      </c>
      <c r="D1008" s="578" t="str">
        <f t="shared" si="42"/>
        <v/>
      </c>
      <c r="E1008" s="578" t="str">
        <f t="shared" si="43"/>
        <v/>
      </c>
      <c r="F1008" s="632" t="str">
        <f t="shared" si="44"/>
        <v/>
      </c>
      <c r="G1008" s="581" t="str">
        <f>IF(ISNUMBER('4. Emisiones cultivos'!I96),'4. Emisiones cultivos'!I96,"")</f>
        <v/>
      </c>
      <c r="H1008" s="579" t="str">
        <f t="shared" si="45"/>
        <v/>
      </c>
      <c r="I1008" s="607"/>
      <c r="AG1008" s="15"/>
    </row>
    <row r="1009" spans="2:41" x14ac:dyDescent="0.25">
      <c r="C1009" s="578" t="str">
        <f t="shared" si="41"/>
        <v/>
      </c>
      <c r="D1009" s="578" t="str">
        <f t="shared" si="42"/>
        <v/>
      </c>
      <c r="E1009" s="578" t="str">
        <f t="shared" si="43"/>
        <v/>
      </c>
      <c r="F1009" s="632" t="str">
        <f t="shared" si="44"/>
        <v/>
      </c>
      <c r="G1009" s="581" t="str">
        <f>IF(ISNUMBER('4. Emisiones cultivos'!I97),'4. Emisiones cultivos'!I97,"")</f>
        <v/>
      </c>
      <c r="H1009" s="579" t="str">
        <f>IF(E1009="","",IF(G1009="",E1009*F1009*44/12,E1009*G1009*44/12))</f>
        <v/>
      </c>
      <c r="I1009" s="607"/>
      <c r="AG1009" s="15"/>
    </row>
    <row r="1010" spans="2:41" x14ac:dyDescent="0.25">
      <c r="C1010" s="578" t="str">
        <f t="shared" si="41"/>
        <v/>
      </c>
      <c r="D1010" s="578" t="str">
        <f t="shared" si="42"/>
        <v/>
      </c>
      <c r="E1010" s="578" t="str">
        <f t="shared" si="43"/>
        <v/>
      </c>
      <c r="F1010" s="632" t="str">
        <f t="shared" si="44"/>
        <v/>
      </c>
      <c r="G1010" s="581" t="str">
        <f>IF(ISNUMBER('4. Emisiones cultivos'!I98),'4. Emisiones cultivos'!I98,"")</f>
        <v/>
      </c>
      <c r="H1010" s="579" t="str">
        <f t="shared" si="45"/>
        <v/>
      </c>
      <c r="I1010" s="607"/>
      <c r="AG1010" s="15"/>
    </row>
    <row r="1011" spans="2:41" x14ac:dyDescent="0.25">
      <c r="C1011" s="578" t="str">
        <f t="shared" si="41"/>
        <v/>
      </c>
      <c r="D1011" s="578" t="str">
        <f t="shared" si="42"/>
        <v/>
      </c>
      <c r="E1011" s="578" t="str">
        <f t="shared" si="43"/>
        <v/>
      </c>
      <c r="F1011" s="632" t="str">
        <f t="shared" si="44"/>
        <v/>
      </c>
      <c r="G1011" s="581" t="str">
        <f>IF(ISNUMBER('4. Emisiones cultivos'!I99),'4. Emisiones cultivos'!I99,"")</f>
        <v/>
      </c>
      <c r="H1011" s="579" t="str">
        <f t="shared" si="45"/>
        <v/>
      </c>
      <c r="I1011" s="607"/>
      <c r="AG1011" s="15"/>
    </row>
    <row r="1012" spans="2:41" x14ac:dyDescent="0.25">
      <c r="D1012" s="505"/>
      <c r="E1012" s="503"/>
      <c r="F1012" s="16"/>
      <c r="G1012" s="16"/>
      <c r="H1012" s="605">
        <f>SUM(H1006:H1011)</f>
        <v>0</v>
      </c>
      <c r="I1012" s="16"/>
      <c r="AG1012" s="15"/>
    </row>
    <row r="1013" spans="2:41" x14ac:dyDescent="0.25">
      <c r="C1013" s="505"/>
      <c r="D1013" s="503"/>
      <c r="L1013" s="506"/>
      <c r="AG1013" s="15"/>
    </row>
    <row r="1014" spans="2:41" ht="18" customHeight="1" x14ac:dyDescent="0.25">
      <c r="B1014" s="523" t="s">
        <v>1701</v>
      </c>
      <c r="C1014" s="523"/>
      <c r="D1014" s="523"/>
      <c r="E1014" s="523"/>
      <c r="F1014" s="523"/>
      <c r="G1014" s="523"/>
      <c r="H1014" s="523"/>
      <c r="I1014" s="523"/>
      <c r="J1014" s="523"/>
      <c r="K1014" s="523"/>
    </row>
    <row r="1015" spans="2:41" x14ac:dyDescent="0.25">
      <c r="C1015" s="505"/>
      <c r="D1015" s="503"/>
      <c r="L1015" s="506"/>
      <c r="AG1015" s="15"/>
    </row>
    <row r="1016" spans="2:41" x14ac:dyDescent="0.25">
      <c r="B1016" s="94" t="s">
        <v>778</v>
      </c>
      <c r="C1016" s="506"/>
      <c r="D1016" s="503"/>
      <c r="F1016" s="1531"/>
      <c r="L1016" s="506"/>
      <c r="AG1016" s="15"/>
    </row>
    <row r="1017" spans="2:41" x14ac:dyDescent="0.25">
      <c r="B1017" s="94"/>
      <c r="C1017" s="506"/>
      <c r="D1017" s="503"/>
      <c r="L1017" s="506"/>
      <c r="AG1017" s="15"/>
    </row>
    <row r="1018" spans="2:41" x14ac:dyDescent="0.25">
      <c r="C1018" s="629" t="s">
        <v>1611</v>
      </c>
      <c r="D1018" s="179">
        <v>2007</v>
      </c>
      <c r="E1018" s="179">
        <v>2008</v>
      </c>
      <c r="F1018" s="179">
        <v>2009</v>
      </c>
      <c r="G1018" s="179">
        <v>2010</v>
      </c>
      <c r="H1018" s="179">
        <v>2011</v>
      </c>
      <c r="I1018" s="179">
        <v>2012</v>
      </c>
      <c r="J1018" s="179">
        <v>2013</v>
      </c>
      <c r="K1018" s="179">
        <v>2014</v>
      </c>
      <c r="L1018" s="179">
        <v>2015</v>
      </c>
      <c r="M1018" s="179">
        <v>2016</v>
      </c>
      <c r="N1018" s="179">
        <v>2017</v>
      </c>
      <c r="O1018" s="179">
        <v>2018</v>
      </c>
      <c r="P1018" s="179">
        <v>2019</v>
      </c>
      <c r="Q1018" s="179">
        <v>2020</v>
      </c>
      <c r="R1018" s="179">
        <v>2021</v>
      </c>
      <c r="S1018" s="179">
        <v>2022</v>
      </c>
      <c r="T1018" s="179">
        <v>2023</v>
      </c>
      <c r="AG1018" s="15"/>
      <c r="AK1018" s="16"/>
    </row>
    <row r="1019" spans="2:41" ht="18" x14ac:dyDescent="0.35">
      <c r="C1019" s="629" t="s">
        <v>1698</v>
      </c>
      <c r="D1019" s="516">
        <v>187.86</v>
      </c>
      <c r="E1019" s="516">
        <v>191.46</v>
      </c>
      <c r="F1019" s="516">
        <v>186.98</v>
      </c>
      <c r="G1019" s="516">
        <v>193.2</v>
      </c>
      <c r="H1019" s="516">
        <v>192.49</v>
      </c>
      <c r="I1019" s="516">
        <v>192.61</v>
      </c>
      <c r="J1019" s="516">
        <v>194.85</v>
      </c>
      <c r="K1019" s="516">
        <v>193.76</v>
      </c>
      <c r="L1019" s="516">
        <v>192.9</v>
      </c>
      <c r="M1019" s="516">
        <v>193.01</v>
      </c>
      <c r="N1019" s="516">
        <v>196.2</v>
      </c>
      <c r="O1019" s="516">
        <v>193.28</v>
      </c>
      <c r="P1019" s="516">
        <v>192.82</v>
      </c>
      <c r="Q1019" s="516">
        <v>192.25</v>
      </c>
      <c r="R1019" s="516">
        <v>189.82</v>
      </c>
      <c r="S1019" s="1215">
        <v>192.3</v>
      </c>
      <c r="T1019" s="1527">
        <v>192.3</v>
      </c>
      <c r="AG1019" s="15"/>
      <c r="AK1019" s="16"/>
    </row>
    <row r="1020" spans="2:41" ht="16.5" x14ac:dyDescent="0.3">
      <c r="C1020" s="1199" t="s">
        <v>2110</v>
      </c>
      <c r="D1020" s="1209"/>
      <c r="E1020" s="1209"/>
      <c r="F1020" s="1209"/>
      <c r="G1020" s="1209"/>
      <c r="H1020" s="1209"/>
      <c r="I1020" s="1209"/>
      <c r="J1020" s="1209"/>
      <c r="K1020" s="1209"/>
      <c r="L1020" s="1209"/>
      <c r="M1020" s="1209"/>
      <c r="N1020" s="1209"/>
      <c r="O1020" s="1209"/>
      <c r="P1020" s="1209"/>
      <c r="Q1020" s="1209"/>
      <c r="R1020" s="1209"/>
      <c r="S1020" s="1209"/>
      <c r="T1020" s="1209"/>
      <c r="U1020" s="1209"/>
      <c r="V1020" s="1209"/>
      <c r="W1020" s="1209"/>
      <c r="X1020" s="1209"/>
      <c r="Y1020" s="1209"/>
      <c r="Z1020" s="1209"/>
      <c r="AA1020" s="1209"/>
      <c r="AB1020" s="1209"/>
      <c r="AC1020" s="1209"/>
      <c r="AD1020" s="1209"/>
      <c r="AE1020" s="1209"/>
      <c r="AF1020" s="1209"/>
      <c r="AG1020" s="1209"/>
      <c r="AH1020" s="1209"/>
      <c r="AI1020" s="1209"/>
      <c r="AJ1020" s="1209"/>
      <c r="AK1020" s="1209"/>
      <c r="AL1020" s="1209"/>
      <c r="AM1020" s="1209"/>
      <c r="AN1020" s="1209"/>
      <c r="AO1020" s="1209"/>
    </row>
    <row r="1021" spans="2:41" ht="16.5" x14ac:dyDescent="0.3">
      <c r="C1021" s="1204" t="s">
        <v>2107</v>
      </c>
      <c r="AG1021" s="15"/>
      <c r="AK1021" s="16"/>
    </row>
    <row r="1022" spans="2:41" x14ac:dyDescent="0.25">
      <c r="B1022" s="94" t="s">
        <v>780</v>
      </c>
      <c r="C1022" s="505"/>
      <c r="D1022" s="503"/>
      <c r="L1022" s="506"/>
      <c r="AG1022" s="15"/>
    </row>
    <row r="1023" spans="2:41" x14ac:dyDescent="0.25">
      <c r="C1023" s="505"/>
      <c r="D1023" s="503"/>
      <c r="L1023" s="506"/>
      <c r="AG1023" s="15"/>
    </row>
    <row r="1024" spans="2:41" ht="18" customHeight="1" x14ac:dyDescent="0.25">
      <c r="B1024" s="554" t="s">
        <v>1700</v>
      </c>
      <c r="D1024" s="3"/>
      <c r="E1024" s="3"/>
      <c r="F1024" s="3"/>
      <c r="G1024" s="3"/>
      <c r="H1024" s="3"/>
      <c r="I1024" s="3"/>
      <c r="J1024" s="3"/>
      <c r="K1024" s="3"/>
    </row>
    <row r="1025" spans="1:37" ht="18" customHeight="1" x14ac:dyDescent="0.25"/>
    <row r="1026" spans="1:37" ht="18" customHeight="1" x14ac:dyDescent="0.25">
      <c r="D1026" s="144" t="s">
        <v>851</v>
      </c>
      <c r="E1026" s="144" t="s">
        <v>852</v>
      </c>
      <c r="F1026" s="144" t="s">
        <v>853</v>
      </c>
      <c r="G1026" s="144" t="s">
        <v>854</v>
      </c>
      <c r="K1026" s="16"/>
      <c r="L1026" s="16"/>
    </row>
    <row r="1027" spans="1:37" ht="18" customHeight="1" x14ac:dyDescent="0.25">
      <c r="A1027" s="866">
        <v>7</v>
      </c>
      <c r="B1027" s="625" t="s">
        <v>1702</v>
      </c>
      <c r="C1027" s="110" t="str">
        <f>B1024</f>
        <v>Cultivo de arroz</v>
      </c>
      <c r="D1027" s="152" t="s">
        <v>158</v>
      </c>
      <c r="E1027" s="145">
        <f>ROUND(H1038*1000,2)</f>
        <v>0</v>
      </c>
      <c r="F1027" s="152" t="s">
        <v>158</v>
      </c>
      <c r="G1027" s="145">
        <f>ROUND(I1038,2)</f>
        <v>0</v>
      </c>
      <c r="I1027" s="9"/>
      <c r="J1027" s="25"/>
      <c r="K1027" s="31"/>
      <c r="L1027" s="16"/>
      <c r="Q1027" s="15"/>
      <c r="R1027" s="16"/>
      <c r="AG1027" s="15"/>
      <c r="AH1027" s="16"/>
    </row>
    <row r="1028" spans="1:37" x14ac:dyDescent="0.25">
      <c r="C1028" s="506"/>
      <c r="D1028" s="503"/>
      <c r="I1028" s="9"/>
      <c r="K1028" s="16"/>
      <c r="L1028" s="506"/>
      <c r="AG1028" s="15"/>
    </row>
    <row r="1029" spans="1:37" x14ac:dyDescent="0.25">
      <c r="C1029" s="506"/>
      <c r="D1029" s="503"/>
      <c r="K1029" s="16"/>
      <c r="L1029" s="506"/>
      <c r="AG1029" s="15"/>
    </row>
    <row r="1030" spans="1:37" ht="35.25" customHeight="1" x14ac:dyDescent="0.35">
      <c r="C1030" s="1534" t="s">
        <v>897</v>
      </c>
      <c r="D1030" s="1545" t="s">
        <v>1365</v>
      </c>
      <c r="E1030" s="1545" t="s">
        <v>1537</v>
      </c>
      <c r="F1030" s="1545" t="s">
        <v>1699</v>
      </c>
      <c r="G1030" s="1545" t="s">
        <v>1601</v>
      </c>
      <c r="H1030" s="1534" t="s">
        <v>1704</v>
      </c>
      <c r="I1030" s="634" t="s">
        <v>1703</v>
      </c>
      <c r="J1030" s="634" t="s">
        <v>1703</v>
      </c>
      <c r="K1030" s="16"/>
      <c r="L1030" s="16"/>
      <c r="AG1030" s="15"/>
      <c r="AK1030" s="16"/>
    </row>
    <row r="1031" spans="1:37" ht="15" customHeight="1" x14ac:dyDescent="0.25">
      <c r="C1031" s="659" t="s">
        <v>897</v>
      </c>
      <c r="D1031" s="667"/>
      <c r="E1031" s="667"/>
      <c r="F1031" s="667"/>
      <c r="G1031" s="667"/>
      <c r="H1031" s="668"/>
      <c r="I1031" s="669"/>
      <c r="J1031" s="666" t="s">
        <v>775</v>
      </c>
      <c r="K1031" s="16"/>
      <c r="L1031" s="16"/>
      <c r="AG1031" s="15"/>
      <c r="AK1031" s="16"/>
    </row>
    <row r="1032" spans="1:37" x14ac:dyDescent="0.25">
      <c r="C1032" s="211" t="str">
        <f t="shared" ref="C1032:C1037" si="46">IF(D1032="Arroz",C469,"")</f>
        <v/>
      </c>
      <c r="D1032" s="211" t="str">
        <f t="shared" ref="D1032:D1037" si="47">IF(D469="Arroz",D469,"")</f>
        <v/>
      </c>
      <c r="E1032" s="624" t="str">
        <f t="shared" ref="E1032:E1037" si="48">IF(D1032="Arroz",E469,"")</f>
        <v/>
      </c>
      <c r="F1032" s="1546" t="str">
        <f>IF(ISNUMBER(G1032),"-",IF(D1032="Arroz",INDEX($D$1019:$T$1019,MATCH($D$6,$D$1018:$T$1018,0)),""))</f>
        <v/>
      </c>
      <c r="G1032" s="211" t="str">
        <f>IF(ISNUMBER('4. Emisiones cultivos'!I107),'4. Emisiones cultivos'!I107,"")</f>
        <v/>
      </c>
      <c r="H1032" s="606" t="str">
        <f>IFERROR(IF(E1032="","",IF(G1032="",E1032*F1032,E1032*G1032)),"")</f>
        <v/>
      </c>
      <c r="I1032" s="606">
        <f>IFERROR(IF(E1032="",0,IF(G1032="",E1032*F1032*$J$595,E1032*G1032*$J$595)),"")</f>
        <v>0</v>
      </c>
      <c r="J1032" s="606">
        <f>I1038</f>
        <v>0</v>
      </c>
      <c r="K1032" s="16"/>
      <c r="L1032" s="16"/>
      <c r="AG1032" s="15"/>
      <c r="AK1032" s="16"/>
    </row>
    <row r="1033" spans="1:37" x14ac:dyDescent="0.25">
      <c r="C1033" s="211" t="str">
        <f t="shared" si="46"/>
        <v/>
      </c>
      <c r="D1033" s="211" t="str">
        <f t="shared" si="47"/>
        <v/>
      </c>
      <c r="E1033" s="624" t="str">
        <f t="shared" si="48"/>
        <v/>
      </c>
      <c r="F1033" s="1546" t="str">
        <f t="shared" ref="F1033:F1036" si="49">IF(ISNUMBER(G1033),"-",IF(D1033="Arroz",INDEX($D$1019:$T$1019,MATCH($D$6,$D$1018:$T$1018,0)),""))</f>
        <v/>
      </c>
      <c r="G1033" s="211" t="str">
        <f>IF(ISNUMBER('4. Emisiones cultivos'!I108),'4. Emisiones cultivos'!I108,"")</f>
        <v/>
      </c>
      <c r="H1033" s="606" t="str">
        <f t="shared" ref="H1033:H1037" si="50">IFERROR(IF(E1033="","",IF(G1033="",E1033*F1033,E1033*G1033)),"")</f>
        <v/>
      </c>
      <c r="I1033" s="606">
        <f t="shared" ref="I1033:I1037" si="51">IFERROR(IF(E1033="",0,IF(G1033="",E1033*F1033*$J$595,E1033*G1033*$J$595)),"")</f>
        <v>0</v>
      </c>
      <c r="J1033" s="16"/>
      <c r="K1033" s="16"/>
      <c r="L1033" s="16"/>
      <c r="AG1033" s="15"/>
      <c r="AK1033" s="16"/>
    </row>
    <row r="1034" spans="1:37" x14ac:dyDescent="0.25">
      <c r="C1034" s="211" t="str">
        <f t="shared" si="46"/>
        <v/>
      </c>
      <c r="D1034" s="211" t="str">
        <f t="shared" si="47"/>
        <v/>
      </c>
      <c r="E1034" s="624" t="str">
        <f t="shared" si="48"/>
        <v/>
      </c>
      <c r="F1034" s="1546" t="str">
        <f t="shared" si="49"/>
        <v/>
      </c>
      <c r="G1034" s="211" t="str">
        <f>IF(ISNUMBER('4. Emisiones cultivos'!I109),'4. Emisiones cultivos'!I109,"")</f>
        <v/>
      </c>
      <c r="H1034" s="606" t="str">
        <f t="shared" si="50"/>
        <v/>
      </c>
      <c r="I1034" s="606">
        <f t="shared" si="51"/>
        <v>0</v>
      </c>
      <c r="J1034" s="16"/>
      <c r="K1034" s="16"/>
      <c r="L1034" s="16"/>
      <c r="AG1034" s="15"/>
      <c r="AK1034" s="16"/>
    </row>
    <row r="1035" spans="1:37" x14ac:dyDescent="0.25">
      <c r="C1035" s="211" t="str">
        <f t="shared" si="46"/>
        <v/>
      </c>
      <c r="D1035" s="211" t="str">
        <f t="shared" si="47"/>
        <v/>
      </c>
      <c r="E1035" s="624" t="str">
        <f t="shared" si="48"/>
        <v/>
      </c>
      <c r="F1035" s="1546" t="str">
        <f t="shared" si="49"/>
        <v/>
      </c>
      <c r="G1035" s="211" t="str">
        <f>IF(ISNUMBER('4. Emisiones cultivos'!I110),'4. Emisiones cultivos'!I110,"")</f>
        <v/>
      </c>
      <c r="H1035" s="606" t="str">
        <f t="shared" si="50"/>
        <v/>
      </c>
      <c r="I1035" s="606">
        <f t="shared" si="51"/>
        <v>0</v>
      </c>
      <c r="J1035" s="16"/>
      <c r="K1035" s="16"/>
      <c r="AG1035" s="15"/>
      <c r="AK1035" s="16"/>
    </row>
    <row r="1036" spans="1:37" x14ac:dyDescent="0.25">
      <c r="C1036" s="211" t="str">
        <f t="shared" si="46"/>
        <v/>
      </c>
      <c r="D1036" s="211" t="str">
        <f t="shared" si="47"/>
        <v/>
      </c>
      <c r="E1036" s="624" t="str">
        <f t="shared" si="48"/>
        <v/>
      </c>
      <c r="F1036" s="1546" t="str">
        <f t="shared" si="49"/>
        <v/>
      </c>
      <c r="G1036" s="211" t="str">
        <f>IF(ISNUMBER('4. Emisiones cultivos'!I111),'4. Emisiones cultivos'!I111,"")</f>
        <v/>
      </c>
      <c r="H1036" s="606" t="str">
        <f t="shared" si="50"/>
        <v/>
      </c>
      <c r="I1036" s="606">
        <f t="shared" si="51"/>
        <v>0</v>
      </c>
      <c r="J1036" s="16"/>
      <c r="AG1036" s="15"/>
      <c r="AK1036" s="16"/>
    </row>
    <row r="1037" spans="1:37" x14ac:dyDescent="0.25">
      <c r="C1037" s="211" t="str">
        <f t="shared" si="46"/>
        <v/>
      </c>
      <c r="D1037" s="211" t="str">
        <f t="shared" si="47"/>
        <v/>
      </c>
      <c r="E1037" s="624" t="str">
        <f t="shared" si="48"/>
        <v/>
      </c>
      <c r="F1037" s="1546" t="str">
        <f>IF(ISNUMBER(G1037),"-",IF(D1037="Arroz",INDEX($D$1019:$T$1019,MATCH($D$6,$D$1018:$T$1018,0)),""))</f>
        <v/>
      </c>
      <c r="G1037" s="211" t="str">
        <f>IF(ISNUMBER('4. Emisiones cultivos'!I112),'4. Emisiones cultivos'!I112,"")</f>
        <v/>
      </c>
      <c r="H1037" s="606" t="str">
        <f t="shared" si="50"/>
        <v/>
      </c>
      <c r="I1037" s="606">
        <f t="shared" si="51"/>
        <v>0</v>
      </c>
      <c r="J1037" s="16"/>
      <c r="L1037" s="506"/>
      <c r="AG1037" s="15"/>
    </row>
    <row r="1038" spans="1:37" x14ac:dyDescent="0.25">
      <c r="D1038" s="31"/>
      <c r="E1038" s="31"/>
      <c r="F1038" s="31"/>
      <c r="G1038" s="31"/>
      <c r="H1038" s="606">
        <f>SUM(H1032:H1037)</f>
        <v>0</v>
      </c>
      <c r="I1038" s="606">
        <f>SUM(I1032:I1037)</f>
        <v>0</v>
      </c>
      <c r="J1038" s="16"/>
      <c r="L1038" s="506"/>
      <c r="AG1038" s="15"/>
    </row>
    <row r="1039" spans="1:37" x14ac:dyDescent="0.25">
      <c r="C1039" s="16"/>
      <c r="D1039" s="506"/>
      <c r="E1039" s="503"/>
      <c r="F1039" s="16"/>
      <c r="G1039" s="16"/>
      <c r="H1039" s="16"/>
      <c r="I1039" s="16"/>
      <c r="J1039" s="16"/>
      <c r="K1039" s="16"/>
      <c r="L1039" s="506"/>
      <c r="AG1039" s="15"/>
    </row>
    <row r="1040" spans="1:37" x14ac:dyDescent="0.25">
      <c r="B1040" s="3"/>
      <c r="C1040" s="6"/>
      <c r="D1040" s="6"/>
      <c r="E1040" s="6"/>
      <c r="F1040" s="6"/>
      <c r="G1040" s="6"/>
      <c r="H1040" s="6"/>
      <c r="I1040" s="6"/>
      <c r="J1040" s="6"/>
      <c r="K1040" s="16"/>
      <c r="L1040" s="506"/>
      <c r="Q1040" s="15"/>
      <c r="S1040" s="16"/>
      <c r="AG1040" s="15"/>
    </row>
    <row r="1041" spans="1:65" ht="18" customHeight="1" x14ac:dyDescent="0.25">
      <c r="B1041" s="523" t="s">
        <v>1705</v>
      </c>
      <c r="C1041" s="523"/>
      <c r="D1041" s="523"/>
      <c r="E1041" s="523"/>
      <c r="F1041" s="523"/>
      <c r="G1041" s="523"/>
      <c r="H1041" s="523"/>
      <c r="I1041" s="523"/>
      <c r="J1041" s="523"/>
      <c r="K1041" s="523"/>
      <c r="Q1041" s="15"/>
      <c r="S1041" s="16"/>
    </row>
    <row r="1042" spans="1:65" x14ac:dyDescent="0.25">
      <c r="C1042" s="506"/>
      <c r="D1042" s="503"/>
      <c r="Q1042" s="15"/>
      <c r="S1042" s="16"/>
      <c r="AG1042" s="15"/>
    </row>
    <row r="1043" spans="1:65" x14ac:dyDescent="0.25">
      <c r="B1043" s="94" t="s">
        <v>778</v>
      </c>
      <c r="Q1043" s="15"/>
      <c r="AG1043" s="15"/>
    </row>
    <row r="1044" spans="1:65" x14ac:dyDescent="0.25">
      <c r="Q1044" s="15"/>
      <c r="AG1044" s="15"/>
    </row>
    <row r="1045" spans="1:65" s="459" customFormat="1" x14ac:dyDescent="0.25">
      <c r="A1045" s="866"/>
      <c r="B1045" s="15"/>
      <c r="C1045" s="435" t="s">
        <v>1465</v>
      </c>
      <c r="D1045" s="460">
        <v>0.12</v>
      </c>
      <c r="E1045" s="461" t="s">
        <v>1466</v>
      </c>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5"/>
      <c r="AU1045" s="15"/>
      <c r="AV1045" s="15"/>
      <c r="AW1045" s="15"/>
      <c r="AX1045" s="15"/>
      <c r="AY1045" s="15"/>
      <c r="AZ1045" s="15"/>
      <c r="BA1045" s="15"/>
      <c r="BB1045" s="15"/>
      <c r="BC1045" s="15"/>
      <c r="BD1045" s="15"/>
      <c r="BE1045" s="15"/>
      <c r="BF1045" s="15"/>
      <c r="BG1045" s="15"/>
      <c r="BH1045" s="15"/>
      <c r="BI1045" s="15"/>
      <c r="BJ1045" s="15"/>
      <c r="BK1045" s="15"/>
      <c r="BL1045" s="15"/>
      <c r="BM1045" s="15"/>
    </row>
    <row r="1046" spans="1:65" s="459" customFormat="1" x14ac:dyDescent="0.25">
      <c r="A1046" s="866"/>
      <c r="B1046" s="15"/>
      <c r="C1046" s="435" t="s">
        <v>1467</v>
      </c>
      <c r="D1046" s="460">
        <v>0.13</v>
      </c>
      <c r="E1046" s="461" t="s">
        <v>1466</v>
      </c>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c r="BM1046" s="15"/>
    </row>
    <row r="1047" spans="1:65" x14ac:dyDescent="0.25">
      <c r="C1047" s="1207" t="s">
        <v>2112</v>
      </c>
      <c r="Q1047" s="15"/>
      <c r="AG1047" s="15"/>
    </row>
    <row r="1048" spans="1:65" x14ac:dyDescent="0.25">
      <c r="Q1048" s="15"/>
      <c r="AG1048" s="15"/>
    </row>
    <row r="1049" spans="1:65" x14ac:dyDescent="0.25">
      <c r="B1049" s="94" t="s">
        <v>780</v>
      </c>
      <c r="C1049" s="505"/>
      <c r="D1049" s="503"/>
      <c r="Q1049" s="15"/>
      <c r="AG1049" s="15"/>
    </row>
    <row r="1050" spans="1:65" x14ac:dyDescent="0.25">
      <c r="C1050" s="505"/>
      <c r="D1050" s="503"/>
      <c r="Q1050" s="15"/>
      <c r="AG1050" s="15"/>
    </row>
    <row r="1051" spans="1:65" ht="18" customHeight="1" x14ac:dyDescent="0.25">
      <c r="B1051" s="554" t="s">
        <v>1706</v>
      </c>
      <c r="D1051" s="3"/>
      <c r="E1051" s="3"/>
      <c r="F1051" s="3"/>
      <c r="G1051" s="3"/>
      <c r="H1051" s="3"/>
      <c r="I1051" s="3"/>
      <c r="J1051" s="3"/>
      <c r="Q1051" s="15"/>
    </row>
    <row r="1052" spans="1:65" ht="18" customHeight="1" x14ac:dyDescent="0.25">
      <c r="Q1052" s="15"/>
    </row>
    <row r="1053" spans="1:65" ht="18" customHeight="1" x14ac:dyDescent="0.25">
      <c r="D1053" s="144" t="s">
        <v>851</v>
      </c>
      <c r="E1053" s="144" t="s">
        <v>852</v>
      </c>
      <c r="F1053" s="144" t="s">
        <v>853</v>
      </c>
      <c r="G1053" s="144" t="s">
        <v>854</v>
      </c>
      <c r="Q1053" s="15"/>
    </row>
    <row r="1054" spans="1:65" ht="18" customHeight="1" x14ac:dyDescent="0.25">
      <c r="A1054" s="866">
        <v>8</v>
      </c>
      <c r="B1054" s="625" t="s">
        <v>1729</v>
      </c>
      <c r="C1054" s="110" t="str">
        <f>B1051</f>
        <v>Aplicación de enmiendas calizas</v>
      </c>
      <c r="D1054" s="145">
        <f>I1059</f>
        <v>0</v>
      </c>
      <c r="E1054" s="152" t="s">
        <v>158</v>
      </c>
      <c r="F1054" s="152" t="s">
        <v>158</v>
      </c>
      <c r="G1054" s="145">
        <f>ROUND(I1059,2)</f>
        <v>0</v>
      </c>
      <c r="J1054" s="25"/>
      <c r="Q1054" s="15"/>
      <c r="AG1054" s="15"/>
      <c r="AH1054" s="16"/>
    </row>
    <row r="1055" spans="1:65" x14ac:dyDescent="0.25">
      <c r="C1055" s="506"/>
      <c r="D1055" s="503"/>
      <c r="Q1055" s="15"/>
      <c r="AG1055" s="15"/>
    </row>
    <row r="1056" spans="1:65" x14ac:dyDescent="0.25">
      <c r="C1056" s="506"/>
      <c r="D1056" s="503"/>
      <c r="Q1056" s="15"/>
      <c r="AG1056" s="15"/>
    </row>
    <row r="1057" spans="2:37" ht="18.75" customHeight="1" x14ac:dyDescent="0.25">
      <c r="C1057" s="560" t="s">
        <v>897</v>
      </c>
      <c r="D1057" s="633" t="s">
        <v>1550</v>
      </c>
      <c r="E1057" s="633" t="s">
        <v>1551</v>
      </c>
      <c r="F1057" s="633" t="s">
        <v>1707</v>
      </c>
      <c r="G1057" s="654" t="s">
        <v>1601</v>
      </c>
      <c r="H1057" s="633" t="s">
        <v>1709</v>
      </c>
      <c r="I1057" s="633" t="s">
        <v>1708</v>
      </c>
      <c r="AG1057" s="15"/>
      <c r="AK1057" s="16"/>
    </row>
    <row r="1058" spans="2:37" ht="18.75" customHeight="1" x14ac:dyDescent="0.25">
      <c r="C1058" s="659" t="s">
        <v>897</v>
      </c>
      <c r="D1058" s="660"/>
      <c r="E1058" s="660"/>
      <c r="F1058" s="660"/>
      <c r="G1058" s="660"/>
      <c r="H1058" s="660"/>
      <c r="I1058" s="664" t="s">
        <v>775</v>
      </c>
      <c r="AG1058" s="15"/>
      <c r="AK1058" s="16"/>
    </row>
    <row r="1059" spans="2:37" x14ac:dyDescent="0.25">
      <c r="C1059" s="450" t="str">
        <f>C514</f>
        <v/>
      </c>
      <c r="D1059" s="462" t="s">
        <v>1552</v>
      </c>
      <c r="E1059" s="450" t="str">
        <f>IF(ISNUMBER(E514),E514,"")</f>
        <v/>
      </c>
      <c r="F1059" s="460" t="str">
        <f>IF(ISNUMBER(G1059),"-",IF(ISNUMBER(E1059),D1045,""))</f>
        <v/>
      </c>
      <c r="G1059" s="211" t="str">
        <f>IF(ISNUMBER('4. Emisiones cultivos'!I119),'4. Emisiones cultivos'!I119,"")</f>
        <v/>
      </c>
      <c r="H1059" s="450" t="str">
        <f>IF(E1059="","", IF(G1059="", E1059*F1059*44/12,E1059*G1059*44/12))</f>
        <v/>
      </c>
      <c r="I1059" s="442">
        <f>SUM(H1059:H1060)</f>
        <v>0</v>
      </c>
      <c r="AG1059" s="15"/>
      <c r="AK1059" s="16"/>
    </row>
    <row r="1060" spans="2:37" x14ac:dyDescent="0.25">
      <c r="C1060" s="450" t="str">
        <f>C515</f>
        <v/>
      </c>
      <c r="D1060" s="462" t="s">
        <v>1553</v>
      </c>
      <c r="E1060" s="450" t="str">
        <f>IF(ISNUMBER(E515),E515,"")</f>
        <v/>
      </c>
      <c r="F1060" s="460" t="str">
        <f>IF(ISNUMBER(G1060),"-",IF(ISNUMBER(E1060),D1046,""))</f>
        <v/>
      </c>
      <c r="G1060" s="211" t="str">
        <f>IF(ISNUMBER('4. Emisiones cultivos'!I120),'4. Emisiones cultivos'!I120,"")</f>
        <v/>
      </c>
      <c r="H1060" s="450" t="str">
        <f>IF(E1060="","", IF(G1060="", E1060*F1060*44/12,E1060*G1060*44/12))</f>
        <v/>
      </c>
      <c r="AG1060" s="15"/>
      <c r="AK1060" s="16"/>
    </row>
    <row r="1061" spans="2:37" x14ac:dyDescent="0.25">
      <c r="C1061" s="463" t="s">
        <v>1610</v>
      </c>
      <c r="AG1061" s="15"/>
      <c r="AK1061" s="16"/>
    </row>
    <row r="1062" spans="2:37" x14ac:dyDescent="0.25">
      <c r="AG1062" s="15"/>
      <c r="AK1062" s="16"/>
    </row>
    <row r="1063" spans="2:37" ht="18" customHeight="1" x14ac:dyDescent="0.25">
      <c r="B1063" s="523" t="s">
        <v>1711</v>
      </c>
      <c r="C1063" s="523"/>
      <c r="D1063" s="523"/>
      <c r="E1063" s="523"/>
      <c r="F1063" s="523"/>
      <c r="G1063" s="523"/>
      <c r="H1063" s="523"/>
      <c r="I1063" s="523"/>
      <c r="J1063" s="523"/>
      <c r="K1063" s="523"/>
    </row>
    <row r="1064" spans="2:37" ht="18" customHeight="1" x14ac:dyDescent="0.25">
      <c r="B1064" s="3"/>
      <c r="C1064" s="3"/>
      <c r="D1064" s="3"/>
      <c r="E1064" s="3"/>
      <c r="F1064" s="3"/>
      <c r="G1064" s="3"/>
      <c r="H1064" s="3"/>
      <c r="I1064" s="3"/>
      <c r="J1064" s="3"/>
      <c r="K1064" s="3"/>
      <c r="L1064" s="3"/>
      <c r="M1064" s="3"/>
      <c r="N1064" s="3"/>
      <c r="O1064" s="3"/>
    </row>
    <row r="1065" spans="2:37" x14ac:dyDescent="0.25">
      <c r="D1065" s="503"/>
      <c r="L1065" s="506"/>
      <c r="AG1065" s="15"/>
    </row>
    <row r="1066" spans="2:37" x14ac:dyDescent="0.25">
      <c r="B1066" s="94" t="s">
        <v>844</v>
      </c>
      <c r="AG1066" s="15"/>
      <c r="AK1066" s="16"/>
    </row>
    <row r="1067" spans="2:37" x14ac:dyDescent="0.25">
      <c r="C1067" s="649" t="s">
        <v>1725</v>
      </c>
      <c r="AG1067" s="15"/>
      <c r="AK1067" s="16"/>
    </row>
    <row r="1068" spans="2:37" x14ac:dyDescent="0.25">
      <c r="C1068" s="650" t="s">
        <v>1726</v>
      </c>
      <c r="AG1068" s="15"/>
      <c r="AK1068" s="16"/>
    </row>
    <row r="1069" spans="2:37" x14ac:dyDescent="0.25">
      <c r="C1069" s="650" t="s">
        <v>1727</v>
      </c>
      <c r="AG1069" s="15"/>
      <c r="AK1069" s="16"/>
    </row>
    <row r="1070" spans="2:37" x14ac:dyDescent="0.25">
      <c r="C1070" s="650" t="s">
        <v>1728</v>
      </c>
      <c r="AG1070" s="15"/>
      <c r="AK1070" s="16"/>
    </row>
    <row r="1071" spans="2:37" x14ac:dyDescent="0.25">
      <c r="C1071" s="650"/>
      <c r="AG1071" s="15"/>
      <c r="AK1071" s="16"/>
    </row>
    <row r="1072" spans="2:37" ht="18" customHeight="1" x14ac:dyDescent="0.25">
      <c r="B1072" s="554" t="s">
        <v>1713</v>
      </c>
      <c r="D1072" s="3"/>
      <c r="E1072" s="3"/>
      <c r="F1072" s="3"/>
      <c r="G1072" s="3"/>
      <c r="H1072" s="3"/>
      <c r="I1072" s="3"/>
      <c r="J1072" s="3"/>
      <c r="K1072" s="3"/>
    </row>
    <row r="1073" spans="1:37" ht="18" customHeight="1" x14ac:dyDescent="0.25"/>
    <row r="1074" spans="1:37" ht="18" customHeight="1" x14ac:dyDescent="0.25">
      <c r="D1074" s="144" t="s">
        <v>851</v>
      </c>
      <c r="E1074" s="144" t="s">
        <v>852</v>
      </c>
      <c r="F1074" s="144" t="s">
        <v>853</v>
      </c>
      <c r="G1074" s="144" t="s">
        <v>854</v>
      </c>
    </row>
    <row r="1075" spans="1:37" ht="18" customHeight="1" x14ac:dyDescent="0.25">
      <c r="A1075" s="866">
        <v>9</v>
      </c>
      <c r="B1075" s="625" t="s">
        <v>1712</v>
      </c>
      <c r="C1075" s="110" t="str">
        <f>B1072</f>
        <v>Aplicación de otros fertilizantes con carbono</v>
      </c>
      <c r="D1075" s="145">
        <f>J1087</f>
        <v>0</v>
      </c>
      <c r="E1075" s="152" t="s">
        <v>158</v>
      </c>
      <c r="F1075" s="152" t="s">
        <v>158</v>
      </c>
      <c r="G1075" s="145">
        <f>ROUND(J1087,2)</f>
        <v>0</v>
      </c>
      <c r="J1075" s="25"/>
      <c r="K1075" s="25"/>
      <c r="Q1075" s="15"/>
      <c r="R1075" s="16"/>
      <c r="AG1075" s="15"/>
      <c r="AH1075" s="16"/>
    </row>
    <row r="1076" spans="1:37" ht="15.75" customHeight="1" x14ac:dyDescent="0.25">
      <c r="B1076" s="3"/>
      <c r="C1076" s="3"/>
      <c r="D1076" s="3"/>
      <c r="E1076" s="3"/>
      <c r="F1076" s="3"/>
      <c r="G1076" s="3"/>
      <c r="H1076" s="3"/>
      <c r="I1076" s="3"/>
      <c r="J1076" s="25"/>
      <c r="K1076" s="25"/>
      <c r="Q1076" s="15"/>
      <c r="R1076" s="16"/>
      <c r="AG1076" s="15"/>
      <c r="AH1076" s="16"/>
    </row>
    <row r="1077" spans="1:37" x14ac:dyDescent="0.25">
      <c r="I1077" s="16"/>
      <c r="J1077" s="16"/>
      <c r="K1077" s="16"/>
      <c r="L1077" s="16"/>
      <c r="AG1077" s="15"/>
      <c r="AK1077" s="16"/>
    </row>
    <row r="1078" spans="1:37" x14ac:dyDescent="0.25">
      <c r="F1078" s="651">
        <v>0.27</v>
      </c>
      <c r="G1078" s="651">
        <v>0.23</v>
      </c>
      <c r="H1078" s="652">
        <v>0.12</v>
      </c>
      <c r="I1078" s="16"/>
      <c r="J1078" s="16"/>
      <c r="K1078" s="16"/>
      <c r="L1078" s="16"/>
      <c r="AG1078" s="15"/>
      <c r="AK1078" s="16"/>
    </row>
    <row r="1079" spans="1:37" ht="18" customHeight="1" x14ac:dyDescent="0.25">
      <c r="C1079" s="560" t="s">
        <v>897</v>
      </c>
      <c r="D1079" s="633" t="s">
        <v>1528</v>
      </c>
      <c r="E1079" s="633" t="s">
        <v>1613</v>
      </c>
      <c r="F1079" s="633" t="s">
        <v>1579</v>
      </c>
      <c r="G1079" s="633" t="s">
        <v>1614</v>
      </c>
      <c r="H1079" s="633" t="s">
        <v>1612</v>
      </c>
      <c r="I1079" s="654" t="s">
        <v>1601</v>
      </c>
      <c r="J1079" s="653" t="s">
        <v>1714</v>
      </c>
      <c r="K1079" s="16"/>
      <c r="AG1079" s="15"/>
      <c r="AK1079" s="16"/>
    </row>
    <row r="1080" spans="1:37" ht="18" customHeight="1" x14ac:dyDescent="0.25">
      <c r="C1080" s="659" t="s">
        <v>897</v>
      </c>
      <c r="D1080" s="660"/>
      <c r="E1080" s="660"/>
      <c r="F1080" s="660"/>
      <c r="G1080" s="660"/>
      <c r="H1080" s="660"/>
      <c r="I1080" s="660"/>
      <c r="J1080" s="664" t="s">
        <v>775</v>
      </c>
      <c r="K1080" s="16"/>
      <c r="AG1080" s="15"/>
      <c r="AK1080" s="16"/>
    </row>
    <row r="1081" spans="1:37" x14ac:dyDescent="0.25">
      <c r="C1081" s="450" t="str">
        <f t="shared" ref="C1081:C1086" si="52">IF(D1081="Nitrato amónico cálcico",C657,"")</f>
        <v/>
      </c>
      <c r="D1081" s="208" t="str">
        <f t="shared" ref="D1081:D1086" si="53">IF(D657="Nitrato amónico cálcico",D657,"")</f>
        <v/>
      </c>
      <c r="E1081" s="208" t="str">
        <f t="shared" ref="E1081:E1086" si="54">IF(D1081="Nitrato amónico cálcico",H657,"")</f>
        <v/>
      </c>
      <c r="F1081" s="450" t="str">
        <f>IF(ISNUMBER(E1081),E1081/0.27,"")</f>
        <v/>
      </c>
      <c r="G1081" s="450" t="str">
        <f>IF(ISNUMBER(F1081),F1081*0.23,"")</f>
        <v/>
      </c>
      <c r="H1081" s="460" t="str">
        <f>IF(D1081="Nitrato amónico cálcico",IF(ISNUMBER(I1081),"-",$D$1045),"")</f>
        <v/>
      </c>
      <c r="I1081" s="208" t="str">
        <f>IF(ISNUMBER('4. Emisiones cultivos'!J130),'4. Emisiones cultivos'!J130,"")</f>
        <v/>
      </c>
      <c r="J1081" s="450" t="str">
        <f>IF(G1081="","", IF(I1081="", G1081*H1081,G1081*I1081)*(44/12))</f>
        <v/>
      </c>
      <c r="K1081" s="16"/>
      <c r="AG1081" s="15"/>
      <c r="AK1081" s="16"/>
    </row>
    <row r="1082" spans="1:37" x14ac:dyDescent="0.25">
      <c r="C1082" s="450" t="str">
        <f t="shared" si="52"/>
        <v/>
      </c>
      <c r="D1082" s="208" t="str">
        <f t="shared" si="53"/>
        <v/>
      </c>
      <c r="E1082" s="208" t="str">
        <f t="shared" si="54"/>
        <v/>
      </c>
      <c r="F1082" s="450" t="str">
        <f t="shared" ref="F1082:F1086" si="55">IF(ISNUMBER(E1082),E1082/0.27,"")</f>
        <v/>
      </c>
      <c r="G1082" s="450" t="str">
        <f t="shared" ref="G1082:G1086" si="56">IF(ISNUMBER(F1082),F1082*0.23,"")</f>
        <v/>
      </c>
      <c r="H1082" s="460" t="str">
        <f t="shared" ref="H1082:H1086" si="57">IF(D1082="Nitrato amónico cálcico",IF(ISNUMBER(I1082),"-",$D$1045),"")</f>
        <v/>
      </c>
      <c r="I1082" s="208" t="str">
        <f>IF(ISNUMBER('4. Emisiones cultivos'!J131),'4. Emisiones cultivos'!J131,"")</f>
        <v/>
      </c>
      <c r="J1082" s="450" t="str">
        <f t="shared" ref="J1082:J1086" si="58">IF(G1082="","", IF(I1082="", G1082*H1082,G1082*I1082)*(44/12))</f>
        <v/>
      </c>
      <c r="K1082" s="16"/>
      <c r="AG1082" s="15"/>
      <c r="AK1082" s="16"/>
    </row>
    <row r="1083" spans="1:37" x14ac:dyDescent="0.25">
      <c r="C1083" s="450" t="str">
        <f t="shared" si="52"/>
        <v/>
      </c>
      <c r="D1083" s="208" t="str">
        <f t="shared" si="53"/>
        <v/>
      </c>
      <c r="E1083" s="208" t="str">
        <f t="shared" si="54"/>
        <v/>
      </c>
      <c r="F1083" s="450" t="str">
        <f t="shared" si="55"/>
        <v/>
      </c>
      <c r="G1083" s="450" t="str">
        <f t="shared" si="56"/>
        <v/>
      </c>
      <c r="H1083" s="460" t="str">
        <f t="shared" si="57"/>
        <v/>
      </c>
      <c r="I1083" s="208" t="str">
        <f>IF(ISNUMBER('4. Emisiones cultivos'!J132),'4. Emisiones cultivos'!J132,"")</f>
        <v/>
      </c>
      <c r="J1083" s="450" t="str">
        <f t="shared" si="58"/>
        <v/>
      </c>
      <c r="K1083" s="16"/>
      <c r="AG1083" s="15"/>
      <c r="AK1083" s="16"/>
    </row>
    <row r="1084" spans="1:37" x14ac:dyDescent="0.25">
      <c r="C1084" s="450" t="str">
        <f t="shared" si="52"/>
        <v/>
      </c>
      <c r="D1084" s="208" t="str">
        <f t="shared" si="53"/>
        <v/>
      </c>
      <c r="E1084" s="208" t="str">
        <f t="shared" si="54"/>
        <v/>
      </c>
      <c r="F1084" s="450" t="str">
        <f t="shared" si="55"/>
        <v/>
      </c>
      <c r="G1084" s="450" t="str">
        <f t="shared" si="56"/>
        <v/>
      </c>
      <c r="H1084" s="460" t="str">
        <f t="shared" si="57"/>
        <v/>
      </c>
      <c r="I1084" s="208" t="str">
        <f>IF(ISNUMBER('4. Emisiones cultivos'!J133),'4. Emisiones cultivos'!J133,"")</f>
        <v/>
      </c>
      <c r="J1084" s="450" t="str">
        <f t="shared" si="58"/>
        <v/>
      </c>
      <c r="K1084" s="16"/>
      <c r="AG1084" s="15"/>
      <c r="AK1084" s="16"/>
    </row>
    <row r="1085" spans="1:37" x14ac:dyDescent="0.25">
      <c r="C1085" s="450" t="str">
        <f t="shared" si="52"/>
        <v/>
      </c>
      <c r="D1085" s="208" t="str">
        <f t="shared" si="53"/>
        <v/>
      </c>
      <c r="E1085" s="208" t="str">
        <f t="shared" si="54"/>
        <v/>
      </c>
      <c r="F1085" s="450" t="str">
        <f t="shared" si="55"/>
        <v/>
      </c>
      <c r="G1085" s="450" t="str">
        <f t="shared" si="56"/>
        <v/>
      </c>
      <c r="H1085" s="460" t="str">
        <f t="shared" si="57"/>
        <v/>
      </c>
      <c r="I1085" s="208" t="str">
        <f>IF(ISNUMBER('4. Emisiones cultivos'!J134),'4. Emisiones cultivos'!J134,"")</f>
        <v/>
      </c>
      <c r="J1085" s="450" t="str">
        <f t="shared" si="58"/>
        <v/>
      </c>
      <c r="K1085" s="16"/>
      <c r="AG1085" s="15"/>
      <c r="AK1085" s="16"/>
    </row>
    <row r="1086" spans="1:37" x14ac:dyDescent="0.25">
      <c r="C1086" s="450" t="str">
        <f t="shared" si="52"/>
        <v/>
      </c>
      <c r="D1086" s="208" t="str">
        <f t="shared" si="53"/>
        <v/>
      </c>
      <c r="E1086" s="208" t="str">
        <f t="shared" si="54"/>
        <v/>
      </c>
      <c r="F1086" s="450" t="str">
        <f t="shared" si="55"/>
        <v/>
      </c>
      <c r="G1086" s="450" t="str">
        <f t="shared" si="56"/>
        <v/>
      </c>
      <c r="H1086" s="460" t="str">
        <f t="shared" si="57"/>
        <v/>
      </c>
      <c r="I1086" s="208" t="str">
        <f>IF(ISNUMBER('4. Emisiones cultivos'!J135),'4. Emisiones cultivos'!J135,"")</f>
        <v/>
      </c>
      <c r="J1086" s="450" t="str">
        <f t="shared" si="58"/>
        <v/>
      </c>
      <c r="K1086" s="16"/>
      <c r="AG1086" s="15"/>
      <c r="AK1086" s="16"/>
    </row>
    <row r="1087" spans="1:37" x14ac:dyDescent="0.25">
      <c r="C1087" s="671"/>
      <c r="D1087" s="25"/>
      <c r="E1087" s="25"/>
      <c r="F1087" s="671"/>
      <c r="G1087" s="671"/>
      <c r="H1087" s="672"/>
      <c r="I1087" s="25"/>
      <c r="J1087" s="450">
        <f>SUM(J1081:J1086)</f>
        <v>0</v>
      </c>
      <c r="K1087" s="16"/>
      <c r="AG1087" s="15"/>
      <c r="AK1087" s="16"/>
    </row>
    <row r="1088" spans="1:37" x14ac:dyDescent="0.25">
      <c r="C1088" s="1207" t="s">
        <v>2113</v>
      </c>
      <c r="AG1088" s="15"/>
      <c r="AK1088" s="16"/>
    </row>
    <row r="1089" spans="2:37" x14ac:dyDescent="0.25">
      <c r="AG1089" s="15"/>
      <c r="AK1089" s="16"/>
    </row>
    <row r="1090" spans="2:37" ht="18" customHeight="1" x14ac:dyDescent="0.25">
      <c r="B1090" s="523" t="s">
        <v>2063</v>
      </c>
      <c r="C1090" s="523"/>
      <c r="D1090" s="523"/>
      <c r="E1090" s="523"/>
      <c r="F1090" s="523"/>
      <c r="G1090" s="523"/>
      <c r="H1090" s="523"/>
      <c r="I1090" s="523"/>
      <c r="J1090" s="523"/>
      <c r="K1090" s="523"/>
    </row>
    <row r="1091" spans="2:37" x14ac:dyDescent="0.25">
      <c r="C1091" s="635"/>
      <c r="D1091" s="503"/>
      <c r="L1091" s="506"/>
      <c r="AG1091" s="15"/>
    </row>
    <row r="1092" spans="2:37" x14ac:dyDescent="0.25">
      <c r="B1092" s="94" t="s">
        <v>778</v>
      </c>
      <c r="AG1092" s="15"/>
      <c r="AK1092" s="16"/>
    </row>
    <row r="1093" spans="2:37" x14ac:dyDescent="0.25">
      <c r="AG1093" s="15"/>
      <c r="AK1093" s="16"/>
    </row>
    <row r="1094" spans="2:37" x14ac:dyDescent="0.25">
      <c r="C1094" s="15" t="s">
        <v>1472</v>
      </c>
      <c r="AG1094" s="15"/>
      <c r="AK1094" s="16"/>
    </row>
    <row r="1095" spans="2:37" x14ac:dyDescent="0.25">
      <c r="C1095" s="15" t="s">
        <v>1615</v>
      </c>
      <c r="AG1095" s="15"/>
      <c r="AK1095" s="16"/>
    </row>
    <row r="1096" spans="2:37" x14ac:dyDescent="0.25">
      <c r="C1096" s="15" t="s">
        <v>1616</v>
      </c>
      <c r="AG1096" s="15"/>
      <c r="AK1096" s="16"/>
    </row>
    <row r="1097" spans="2:37" x14ac:dyDescent="0.25">
      <c r="C1097" s="466"/>
      <c r="AG1097" s="15"/>
      <c r="AK1097" s="16"/>
    </row>
    <row r="1098" spans="2:37" ht="17.25" customHeight="1" x14ac:dyDescent="0.25">
      <c r="AG1098" s="15"/>
      <c r="AK1098" s="16"/>
    </row>
    <row r="1099" spans="2:37" ht="17.25" customHeight="1" x14ac:dyDescent="0.25">
      <c r="C1099" s="443" t="s">
        <v>1365</v>
      </c>
      <c r="D1099" s="443" t="s">
        <v>1617</v>
      </c>
      <c r="E1099" s="443" t="s">
        <v>1618</v>
      </c>
      <c r="AG1099" s="15"/>
      <c r="AK1099" s="16"/>
    </row>
    <row r="1100" spans="2:37" x14ac:dyDescent="0.25">
      <c r="C1100" s="19" t="s">
        <v>1372</v>
      </c>
      <c r="D1100" s="452">
        <v>2.7</v>
      </c>
      <c r="E1100" s="452">
        <v>7.0000000000000007E-2</v>
      </c>
      <c r="AG1100" s="15"/>
      <c r="AK1100" s="16"/>
    </row>
    <row r="1101" spans="2:37" x14ac:dyDescent="0.25">
      <c r="C1101" s="19" t="s">
        <v>1373</v>
      </c>
      <c r="D1101" s="442">
        <v>2.7</v>
      </c>
      <c r="E1101" s="442">
        <v>7.0000000000000007E-2</v>
      </c>
      <c r="AG1101" s="15"/>
      <c r="AK1101" s="16"/>
    </row>
    <row r="1102" spans="2:37" x14ac:dyDescent="0.25">
      <c r="C1102" s="19" t="s">
        <v>1374</v>
      </c>
      <c r="D1102" s="442">
        <v>2.7</v>
      </c>
      <c r="E1102" s="442">
        <v>7.0000000000000007E-2</v>
      </c>
      <c r="AG1102" s="15"/>
      <c r="AK1102" s="16"/>
    </row>
    <row r="1103" spans="2:37" x14ac:dyDescent="0.25">
      <c r="C1103" s="19" t="s">
        <v>1375</v>
      </c>
      <c r="D1103" s="442">
        <v>2.7</v>
      </c>
      <c r="E1103" s="442">
        <v>7.0000000000000007E-2</v>
      </c>
      <c r="AG1103" s="15"/>
      <c r="AK1103" s="16"/>
    </row>
    <row r="1104" spans="2:37" x14ac:dyDescent="0.25">
      <c r="C1104" s="19" t="s">
        <v>1376</v>
      </c>
      <c r="D1104" s="442">
        <v>2.7</v>
      </c>
      <c r="E1104" s="442">
        <v>7.0000000000000007E-2</v>
      </c>
      <c r="AG1104" s="15"/>
      <c r="AK1104" s="16"/>
    </row>
    <row r="1105" spans="3:37" x14ac:dyDescent="0.25">
      <c r="C1105" s="19" t="s">
        <v>1377</v>
      </c>
      <c r="D1105" s="442">
        <v>2.7</v>
      </c>
      <c r="E1105" s="442">
        <v>7.0000000000000007E-2</v>
      </c>
      <c r="AG1105" s="15"/>
      <c r="AK1105" s="16"/>
    </row>
    <row r="1106" spans="3:37" x14ac:dyDescent="0.25">
      <c r="C1106" s="19" t="s">
        <v>1379</v>
      </c>
      <c r="D1106" s="442">
        <v>2.7</v>
      </c>
      <c r="E1106" s="442">
        <v>7.0000000000000007E-2</v>
      </c>
      <c r="AG1106" s="15"/>
      <c r="AK1106" s="16"/>
    </row>
    <row r="1107" spans="3:37" x14ac:dyDescent="0.25">
      <c r="C1107" s="19" t="s">
        <v>1380</v>
      </c>
      <c r="D1107" s="442">
        <v>2.7</v>
      </c>
      <c r="E1107" s="442">
        <v>7.0000000000000007E-2</v>
      </c>
      <c r="AG1107" s="15"/>
      <c r="AK1107" s="16"/>
    </row>
    <row r="1108" spans="3:37" x14ac:dyDescent="0.25">
      <c r="C1108" s="19" t="s">
        <v>1382</v>
      </c>
      <c r="D1108" s="442">
        <v>2.7</v>
      </c>
      <c r="E1108" s="442">
        <v>7.0000000000000007E-2</v>
      </c>
      <c r="AG1108" s="15"/>
      <c r="AK1108" s="16"/>
    </row>
    <row r="1109" spans="3:37" x14ac:dyDescent="0.25">
      <c r="C1109" s="19" t="s">
        <v>1384</v>
      </c>
      <c r="D1109" s="442">
        <v>2.7</v>
      </c>
      <c r="E1109" s="442">
        <v>7.0000000000000007E-2</v>
      </c>
      <c r="AG1109" s="15"/>
      <c r="AK1109" s="16"/>
    </row>
    <row r="1110" spans="3:37" x14ac:dyDescent="0.25">
      <c r="C1110" s="19" t="s">
        <v>1386</v>
      </c>
      <c r="D1110" s="442">
        <v>2.7</v>
      </c>
      <c r="E1110" s="442">
        <v>7.0000000000000007E-2</v>
      </c>
      <c r="AG1110" s="15"/>
      <c r="AK1110" s="16"/>
    </row>
    <row r="1111" spans="3:37" x14ac:dyDescent="0.25">
      <c r="C1111" s="19" t="s">
        <v>1388</v>
      </c>
      <c r="D1111" s="442">
        <v>2.7</v>
      </c>
      <c r="E1111" s="442">
        <v>7.0000000000000007E-2</v>
      </c>
      <c r="AG1111" s="15"/>
      <c r="AK1111" s="16"/>
    </row>
    <row r="1112" spans="3:37" x14ac:dyDescent="0.25">
      <c r="C1112" s="19" t="s">
        <v>1389</v>
      </c>
      <c r="D1112" s="442">
        <v>2.7</v>
      </c>
      <c r="E1112" s="442">
        <v>7.0000000000000007E-2</v>
      </c>
      <c r="AG1112" s="15"/>
      <c r="AK1112" s="16"/>
    </row>
    <row r="1113" spans="3:37" x14ac:dyDescent="0.25">
      <c r="C1113" s="19" t="s">
        <v>1391</v>
      </c>
      <c r="D1113" s="442">
        <v>2.7</v>
      </c>
      <c r="E1113" s="442">
        <v>7.0000000000000007E-2</v>
      </c>
      <c r="AG1113" s="15"/>
      <c r="AK1113" s="16"/>
    </row>
    <row r="1114" spans="3:37" x14ac:dyDescent="0.25">
      <c r="C1114" s="19" t="s">
        <v>1392</v>
      </c>
      <c r="D1114" s="442">
        <v>2</v>
      </c>
      <c r="E1114" s="442">
        <v>0.15</v>
      </c>
      <c r="AG1114" s="15"/>
      <c r="AK1114" s="16"/>
    </row>
    <row r="1115" spans="3:37" x14ac:dyDescent="0.25">
      <c r="C1115" s="19" t="s">
        <v>1393</v>
      </c>
      <c r="D1115" s="442">
        <v>0.8</v>
      </c>
      <c r="E1115" s="442">
        <v>0.15</v>
      </c>
      <c r="AG1115" s="15"/>
      <c r="AK1115" s="16"/>
    </row>
    <row r="1116" spans="3:37" x14ac:dyDescent="0.25">
      <c r="C1116" s="19" t="s">
        <v>1394</v>
      </c>
      <c r="D1116" s="442">
        <v>1</v>
      </c>
      <c r="E1116" s="442">
        <v>0.15</v>
      </c>
      <c r="AG1116" s="15"/>
      <c r="AK1116" s="16"/>
    </row>
    <row r="1117" spans="3:37" x14ac:dyDescent="0.25">
      <c r="C1117" s="19" t="s">
        <v>1395</v>
      </c>
      <c r="D1117" s="442">
        <v>1.5</v>
      </c>
      <c r="E1117" s="442">
        <v>0.15</v>
      </c>
      <c r="AG1117" s="15"/>
      <c r="AK1117" s="16"/>
    </row>
    <row r="1118" spans="3:37" x14ac:dyDescent="0.25">
      <c r="C1118" s="436" t="s">
        <v>1396</v>
      </c>
      <c r="D1118" s="442">
        <v>1.2</v>
      </c>
      <c r="E1118" s="442">
        <v>0.15</v>
      </c>
      <c r="AG1118" s="15"/>
      <c r="AK1118" s="16"/>
    </row>
    <row r="1119" spans="3:37" x14ac:dyDescent="0.25">
      <c r="C1119" s="495" t="s">
        <v>1398</v>
      </c>
      <c r="D1119" s="452">
        <v>2.7</v>
      </c>
      <c r="E1119" s="452">
        <v>7.0000000000000007E-2</v>
      </c>
      <c r="AG1119" s="15"/>
      <c r="AK1119" s="16"/>
    </row>
    <row r="1120" spans="3:37" x14ac:dyDescent="0.25">
      <c r="C1120" s="1184" t="s">
        <v>2436</v>
      </c>
      <c r="AG1120" s="15"/>
      <c r="AK1120" s="16"/>
    </row>
    <row r="1121" spans="1:37" x14ac:dyDescent="0.25">
      <c r="C1121" s="15" t="s">
        <v>2435</v>
      </c>
      <c r="AG1121" s="15"/>
      <c r="AK1121" s="16"/>
    </row>
    <row r="1122" spans="1:37" x14ac:dyDescent="0.25">
      <c r="B1122" s="94" t="s">
        <v>780</v>
      </c>
      <c r="AG1122" s="15"/>
      <c r="AK1122" s="16"/>
    </row>
    <row r="1123" spans="1:37" x14ac:dyDescent="0.25">
      <c r="AG1123" s="15"/>
      <c r="AK1123" s="16"/>
    </row>
    <row r="1124" spans="1:37" ht="18" customHeight="1" x14ac:dyDescent="0.25">
      <c r="B1124" s="554" t="s">
        <v>1715</v>
      </c>
      <c r="D1124" s="3"/>
      <c r="E1124" s="3"/>
      <c r="F1124" s="3"/>
      <c r="G1124" s="3"/>
      <c r="H1124" s="3"/>
      <c r="I1124" s="3"/>
      <c r="J1124" s="3"/>
      <c r="K1124" s="3"/>
    </row>
    <row r="1125" spans="1:37" ht="18" customHeight="1" x14ac:dyDescent="0.25"/>
    <row r="1126" spans="1:37" ht="18" customHeight="1" x14ac:dyDescent="0.25">
      <c r="D1126" s="144" t="s">
        <v>851</v>
      </c>
      <c r="E1126" s="144" t="s">
        <v>852</v>
      </c>
      <c r="F1126" s="144" t="s">
        <v>853</v>
      </c>
      <c r="G1126" s="144" t="s">
        <v>854</v>
      </c>
    </row>
    <row r="1127" spans="1:37" ht="18" customHeight="1" x14ac:dyDescent="0.25">
      <c r="A1127" s="866">
        <v>10</v>
      </c>
      <c r="B1127" s="625" t="s">
        <v>1730</v>
      </c>
      <c r="C1127" s="110" t="str">
        <f>B1124</f>
        <v>Quema de residuos en campo abierto y quema de restos de poda</v>
      </c>
      <c r="D1127" s="152" t="s">
        <v>158</v>
      </c>
      <c r="E1127" s="145">
        <f>ROUND(L1138*1000,2)</f>
        <v>0</v>
      </c>
      <c r="F1127" s="145">
        <f>ROUND(M1138*1000,2)</f>
        <v>0</v>
      </c>
      <c r="G1127" s="145">
        <f>ROUND(N1138,2)</f>
        <v>0</v>
      </c>
      <c r="J1127" s="25"/>
      <c r="K1127" s="25"/>
      <c r="Q1127" s="15"/>
      <c r="R1127" s="16"/>
      <c r="AG1127" s="15"/>
      <c r="AH1127" s="16"/>
    </row>
    <row r="1128" spans="1:37" ht="15.75" customHeight="1" x14ac:dyDescent="0.25">
      <c r="B1128" s="3"/>
      <c r="C1128" s="3"/>
      <c r="D1128" s="3"/>
      <c r="E1128" s="3"/>
      <c r="F1128" s="3"/>
      <c r="Q1128" s="15"/>
      <c r="R1128" s="16"/>
      <c r="AG1128" s="15"/>
      <c r="AH1128" s="16"/>
    </row>
    <row r="1129" spans="1:37" x14ac:dyDescent="0.25">
      <c r="AG1129" s="15"/>
      <c r="AK1129" s="16"/>
    </row>
    <row r="1130" spans="1:37" ht="15.75" customHeight="1" x14ac:dyDescent="0.25">
      <c r="C1130" s="560" t="s">
        <v>897</v>
      </c>
      <c r="D1130" s="633" t="s">
        <v>1365</v>
      </c>
      <c r="E1130" s="633" t="s">
        <v>1565</v>
      </c>
      <c r="F1130" s="633" t="s">
        <v>1724</v>
      </c>
      <c r="G1130" s="633" t="s">
        <v>1582</v>
      </c>
      <c r="H1130" s="633" t="s">
        <v>1719</v>
      </c>
      <c r="I1130" s="633" t="s">
        <v>1720</v>
      </c>
      <c r="J1130" s="633" t="s">
        <v>1721</v>
      </c>
      <c r="K1130" s="633" t="s">
        <v>1722</v>
      </c>
      <c r="L1130" s="633" t="s">
        <v>1619</v>
      </c>
      <c r="M1130" s="633" t="s">
        <v>1716</v>
      </c>
      <c r="N1130" s="633" t="s">
        <v>1717</v>
      </c>
      <c r="O1130" s="633" t="s">
        <v>1718</v>
      </c>
      <c r="AG1130" s="15"/>
      <c r="AK1130" s="16"/>
    </row>
    <row r="1131" spans="1:37" ht="15.75" customHeight="1" x14ac:dyDescent="0.25">
      <c r="C1131" s="659" t="s">
        <v>897</v>
      </c>
      <c r="D1131" s="660"/>
      <c r="E1131" s="660"/>
      <c r="F1131" s="660"/>
      <c r="G1131" s="660"/>
      <c r="H1131" s="660"/>
      <c r="I1131" s="660"/>
      <c r="J1131" s="660"/>
      <c r="K1131" s="660"/>
      <c r="L1131" s="660"/>
      <c r="M1131" s="660"/>
      <c r="N1131" s="660"/>
      <c r="O1131" s="664" t="s">
        <v>775</v>
      </c>
      <c r="AG1131" s="15"/>
      <c r="AK1131" s="16"/>
    </row>
    <row r="1132" spans="1:37" x14ac:dyDescent="0.25">
      <c r="C1132" s="476" t="str">
        <f t="shared" ref="C1132:C1137" si="59">C700</f>
        <v/>
      </c>
      <c r="D1132" s="208" t="str">
        <f t="shared" ref="D1132:F1137" si="60">IF(D700="", "",D700)</f>
        <v/>
      </c>
      <c r="E1132" s="208" t="str">
        <f t="shared" si="60"/>
        <v/>
      </c>
      <c r="F1132" s="464">
        <f t="shared" si="60"/>
        <v>0</v>
      </c>
      <c r="G1132" s="208" t="str">
        <f>IFERROR(IF(D1132="","",E1132*F1132*VLOOKUP(D1132,$C$608:$J$628,6,FALSE)*VLOOKUP(D1132,$C$608:$J$628,2,FALSE)*VLOOKUP(D1132,$C$608:$J$628,3,FALSE)),"")</f>
        <v/>
      </c>
      <c r="H1132" s="462" t="str">
        <f>IF(ISNUMBER(J1132),"-",IF(D1132="","",VLOOKUP(D1132,$C$1100:$E$1119,2,FALSE)))</f>
        <v/>
      </c>
      <c r="I1132" s="208" t="str">
        <f>IF(ISNUMBER(K1132),"-",IF(D1132="","",VLOOKUP(D1132,$C$1100:$E$1119,3,FALSE)))</f>
        <v/>
      </c>
      <c r="J1132" s="211" t="str">
        <f>IF(ISNUMBER('4. Emisiones cultivos'!L143),'4. Emisiones cultivos'!L143,"")</f>
        <v/>
      </c>
      <c r="K1132" s="211" t="str">
        <f>IF(ISNUMBER('4. Emisiones cultivos'!M143),'4. Emisiones cultivos'!M143,"")</f>
        <v/>
      </c>
      <c r="L1132" s="1079" t="str">
        <f>IF(G1132="","",IF(J1132="",G1132*H1132/1000,G1132*J1132/1000))</f>
        <v/>
      </c>
      <c r="M1132" s="1079" t="str">
        <f>IF(G1132="","",IF(K1132="",G1132*I1132/1000,G1132*K1132/1000))</f>
        <v/>
      </c>
      <c r="N1132" s="1079" t="str">
        <f>IFERROR(IF(D1132="", "", L1132*$H$9+M1132*$H$10),"")</f>
        <v/>
      </c>
      <c r="O1132" s="452">
        <f>SUMIF(N1132:N1137,"&gt;0",N1132:N1137)</f>
        <v>0</v>
      </c>
      <c r="AG1132" s="15"/>
      <c r="AK1132" s="16"/>
    </row>
    <row r="1133" spans="1:37" x14ac:dyDescent="0.25">
      <c r="C1133" s="476" t="str">
        <f t="shared" si="59"/>
        <v/>
      </c>
      <c r="D1133" s="208" t="str">
        <f t="shared" si="60"/>
        <v/>
      </c>
      <c r="E1133" s="208" t="str">
        <f t="shared" si="60"/>
        <v/>
      </c>
      <c r="F1133" s="464">
        <f t="shared" si="60"/>
        <v>0</v>
      </c>
      <c r="G1133" s="208" t="str">
        <f t="shared" ref="G1133:G1137" si="61">IFERROR(IF(D1133="","",E1133*F1133*VLOOKUP(D1133,$C$608:$J$628,6,FALSE)*VLOOKUP(D1133,$C$608:$J$628,2,FALSE)*VLOOKUP(D1133,$C$608:$J$628,3,FALSE)),"")</f>
        <v/>
      </c>
      <c r="H1133" s="462" t="str">
        <f t="shared" ref="H1133:H1137" si="62">IF(ISNUMBER(J1133),"-",IF(D1133="","",VLOOKUP(D1133,$C$1100:$E$1119,2,FALSE)))</f>
        <v/>
      </c>
      <c r="I1133" s="208" t="str">
        <f t="shared" ref="I1133:I1137" si="63">IF(ISNUMBER(K1133),"-",IF(D1133="","",VLOOKUP(D1133,$C$1100:$E$1119,3,FALSE)))</f>
        <v/>
      </c>
      <c r="J1133" s="211" t="str">
        <f>IF(ISNUMBER('4. Emisiones cultivos'!L144),'4. Emisiones cultivos'!L144,"")</f>
        <v/>
      </c>
      <c r="K1133" s="211" t="str">
        <f>IF(ISNUMBER('4. Emisiones cultivos'!M144),'4. Emisiones cultivos'!M144,"")</f>
        <v/>
      </c>
      <c r="L1133" s="1079" t="str">
        <f t="shared" ref="L1133:L1137" si="64">IF(G1133="","",IF(J1133="",G1133*H1133/1000,G1133*J1133/1000))</f>
        <v/>
      </c>
      <c r="M1133" s="1079" t="str">
        <f t="shared" ref="M1133:M1137" si="65">IF(G1133="","",IF(K1133="",G1133*I1133/1000,G1133*K1133/1000))</f>
        <v/>
      </c>
      <c r="N1133" s="1079" t="str">
        <f t="shared" ref="N1133:N1137" si="66">IFERROR(IF(D1133="", "", L1133*$H$9+M1133*$H$10),"")</f>
        <v/>
      </c>
      <c r="O1133" s="636"/>
      <c r="AG1133" s="15"/>
      <c r="AK1133" s="16"/>
    </row>
    <row r="1134" spans="1:37" x14ac:dyDescent="0.25">
      <c r="C1134" s="476" t="str">
        <f t="shared" si="59"/>
        <v/>
      </c>
      <c r="D1134" s="208" t="str">
        <f t="shared" si="60"/>
        <v/>
      </c>
      <c r="E1134" s="208" t="str">
        <f t="shared" si="60"/>
        <v/>
      </c>
      <c r="F1134" s="464">
        <f t="shared" si="60"/>
        <v>0</v>
      </c>
      <c r="G1134" s="208" t="str">
        <f t="shared" si="61"/>
        <v/>
      </c>
      <c r="H1134" s="462" t="str">
        <f t="shared" si="62"/>
        <v/>
      </c>
      <c r="I1134" s="208" t="str">
        <f t="shared" si="63"/>
        <v/>
      </c>
      <c r="J1134" s="211" t="str">
        <f>IF(ISNUMBER('4. Emisiones cultivos'!L145),'4. Emisiones cultivos'!L145,"")</f>
        <v/>
      </c>
      <c r="K1134" s="211" t="str">
        <f>IF(ISNUMBER('4. Emisiones cultivos'!M145),'4. Emisiones cultivos'!M145,"")</f>
        <v/>
      </c>
      <c r="L1134" s="1079" t="str">
        <f t="shared" si="64"/>
        <v/>
      </c>
      <c r="M1134" s="1079" t="str">
        <f t="shared" si="65"/>
        <v/>
      </c>
      <c r="N1134" s="1079" t="str">
        <f t="shared" si="66"/>
        <v/>
      </c>
      <c r="O1134" s="440"/>
      <c r="AG1134" s="15"/>
      <c r="AK1134" s="16"/>
    </row>
    <row r="1135" spans="1:37" x14ac:dyDescent="0.25">
      <c r="C1135" s="476" t="str">
        <f t="shared" si="59"/>
        <v/>
      </c>
      <c r="D1135" s="208" t="str">
        <f t="shared" si="60"/>
        <v/>
      </c>
      <c r="E1135" s="208" t="str">
        <f t="shared" si="60"/>
        <v/>
      </c>
      <c r="F1135" s="464">
        <f t="shared" si="60"/>
        <v>0</v>
      </c>
      <c r="G1135" s="208" t="str">
        <f t="shared" si="61"/>
        <v/>
      </c>
      <c r="H1135" s="462" t="str">
        <f t="shared" si="62"/>
        <v/>
      </c>
      <c r="I1135" s="208" t="str">
        <f t="shared" si="63"/>
        <v/>
      </c>
      <c r="J1135" s="211" t="str">
        <f>IF(ISNUMBER('4. Emisiones cultivos'!L146),'4. Emisiones cultivos'!L146,"")</f>
        <v/>
      </c>
      <c r="K1135" s="211" t="str">
        <f>IF(ISNUMBER('4. Emisiones cultivos'!M146),'4. Emisiones cultivos'!M146,"")</f>
        <v/>
      </c>
      <c r="L1135" s="1079" t="str">
        <f t="shared" si="64"/>
        <v/>
      </c>
      <c r="M1135" s="1079" t="str">
        <f t="shared" si="65"/>
        <v/>
      </c>
      <c r="N1135" s="1079" t="str">
        <f t="shared" si="66"/>
        <v/>
      </c>
      <c r="O1135" s="440"/>
      <c r="AG1135" s="15"/>
      <c r="AK1135" s="16"/>
    </row>
    <row r="1136" spans="1:37" x14ac:dyDescent="0.25">
      <c r="C1136" s="476" t="str">
        <f t="shared" si="59"/>
        <v/>
      </c>
      <c r="D1136" s="208" t="str">
        <f t="shared" si="60"/>
        <v/>
      </c>
      <c r="E1136" s="208" t="str">
        <f t="shared" si="60"/>
        <v/>
      </c>
      <c r="F1136" s="464">
        <f t="shared" si="60"/>
        <v>0</v>
      </c>
      <c r="G1136" s="208" t="str">
        <f t="shared" si="61"/>
        <v/>
      </c>
      <c r="H1136" s="462" t="str">
        <f t="shared" si="62"/>
        <v/>
      </c>
      <c r="I1136" s="208" t="str">
        <f t="shared" si="63"/>
        <v/>
      </c>
      <c r="J1136" s="211" t="str">
        <f>IF(ISNUMBER('4. Emisiones cultivos'!L147),'4. Emisiones cultivos'!L147,"")</f>
        <v/>
      </c>
      <c r="K1136" s="211" t="str">
        <f>IF(ISNUMBER('4. Emisiones cultivos'!M147),'4. Emisiones cultivos'!M147,"")</f>
        <v/>
      </c>
      <c r="L1136" s="1079" t="str">
        <f t="shared" si="64"/>
        <v/>
      </c>
      <c r="M1136" s="1079" t="str">
        <f t="shared" si="65"/>
        <v/>
      </c>
      <c r="N1136" s="1079" t="str">
        <f t="shared" si="66"/>
        <v/>
      </c>
      <c r="O1136" s="440"/>
      <c r="AG1136" s="15"/>
      <c r="AK1136" s="16"/>
    </row>
    <row r="1137" spans="1:57" x14ac:dyDescent="0.25">
      <c r="C1137" s="476" t="str">
        <f t="shared" si="59"/>
        <v/>
      </c>
      <c r="D1137" s="208" t="str">
        <f t="shared" si="60"/>
        <v/>
      </c>
      <c r="E1137" s="208" t="str">
        <f t="shared" si="60"/>
        <v/>
      </c>
      <c r="F1137" s="464">
        <f t="shared" si="60"/>
        <v>0</v>
      </c>
      <c r="G1137" s="208" t="str">
        <f t="shared" si="61"/>
        <v/>
      </c>
      <c r="H1137" s="462" t="str">
        <f t="shared" si="62"/>
        <v/>
      </c>
      <c r="I1137" s="208" t="str">
        <f t="shared" si="63"/>
        <v/>
      </c>
      <c r="J1137" s="211" t="str">
        <f>IF(ISNUMBER('4. Emisiones cultivos'!L148),'4. Emisiones cultivos'!L148,"")</f>
        <v/>
      </c>
      <c r="K1137" s="211" t="str">
        <f>IF(ISNUMBER('4. Emisiones cultivos'!M148),'4. Emisiones cultivos'!M148,"")</f>
        <v/>
      </c>
      <c r="L1137" s="1079" t="str">
        <f t="shared" si="64"/>
        <v/>
      </c>
      <c r="M1137" s="1079" t="str">
        <f t="shared" si="65"/>
        <v/>
      </c>
      <c r="N1137" s="1079" t="str">
        <f t="shared" si="66"/>
        <v/>
      </c>
      <c r="O1137" s="440"/>
      <c r="AG1137" s="15"/>
      <c r="AK1137" s="16"/>
    </row>
    <row r="1138" spans="1:57" x14ac:dyDescent="0.25">
      <c r="D1138" s="505"/>
      <c r="E1138" s="503"/>
      <c r="L1138" s="1080">
        <f>SUM(L1132:L1137)</f>
        <v>0</v>
      </c>
      <c r="M1138" s="1080">
        <f>SUM(M1132:M1137)</f>
        <v>0</v>
      </c>
      <c r="N1138" s="1080">
        <f t="shared" ref="N1138" si="67">SUM(N1132:N1137)</f>
        <v>0</v>
      </c>
      <c r="AG1138" s="15"/>
    </row>
    <row r="1139" spans="1:57" x14ac:dyDescent="0.25">
      <c r="C1139" s="505"/>
      <c r="D1139" s="503"/>
      <c r="L1139" s="506"/>
      <c r="AG1139" s="15"/>
    </row>
    <row r="1140" spans="1:57" x14ac:dyDescent="0.25">
      <c r="AG1140" s="15"/>
      <c r="AK1140" s="16"/>
    </row>
    <row r="1141" spans="1:57" ht="18" customHeight="1" x14ac:dyDescent="0.25"/>
    <row r="1142" spans="1:57" ht="18" customHeight="1" x14ac:dyDescent="0.25">
      <c r="A1142" s="889" t="s">
        <v>41</v>
      </c>
      <c r="B1142" s="500" t="s">
        <v>678</v>
      </c>
      <c r="C1142" s="501"/>
      <c r="D1142" s="501"/>
      <c r="E1142" s="501"/>
      <c r="F1142" s="501"/>
      <c r="G1142" s="501"/>
      <c r="H1142" s="501"/>
      <c r="I1142" s="501"/>
      <c r="J1142" s="501"/>
      <c r="K1142" s="501"/>
      <c r="L1142" s="501"/>
      <c r="M1142" s="501"/>
    </row>
    <row r="1143" spans="1:57" ht="18" customHeight="1" x14ac:dyDescent="0.25"/>
    <row r="1144" spans="1:57" ht="18" customHeight="1" x14ac:dyDescent="0.25">
      <c r="B1144" s="523" t="s">
        <v>906</v>
      </c>
      <c r="C1144" s="523"/>
      <c r="D1144" s="523"/>
      <c r="E1144" s="523"/>
      <c r="F1144" s="523"/>
      <c r="G1144" s="523"/>
      <c r="H1144" s="523"/>
      <c r="I1144" s="523"/>
      <c r="J1144" s="523"/>
      <c r="K1144" s="523"/>
    </row>
    <row r="1145" spans="1:57" ht="18" customHeight="1" x14ac:dyDescent="0.25">
      <c r="B1145" s="3"/>
      <c r="C1145" s="3"/>
      <c r="D1145" s="3"/>
      <c r="E1145" s="3"/>
      <c r="F1145" s="3"/>
      <c r="G1145" s="3"/>
      <c r="H1145" s="3"/>
      <c r="I1145" s="3"/>
      <c r="J1145" s="3"/>
      <c r="K1145" s="3"/>
      <c r="L1145" s="3"/>
      <c r="M1145" s="3"/>
    </row>
    <row r="1146" spans="1:57" ht="18" customHeight="1" x14ac:dyDescent="0.25">
      <c r="D1146" s="144" t="s">
        <v>851</v>
      </c>
      <c r="E1146" s="144" t="s">
        <v>852</v>
      </c>
      <c r="F1146" s="144" t="s">
        <v>853</v>
      </c>
      <c r="G1146" s="144" t="s">
        <v>854</v>
      </c>
    </row>
    <row r="1147" spans="1:57" ht="18" customHeight="1" x14ac:dyDescent="0.25">
      <c r="A1147" s="866">
        <v>11</v>
      </c>
      <c r="B1147" s="15">
        <v>1</v>
      </c>
      <c r="C1147" s="110" t="s">
        <v>860</v>
      </c>
      <c r="D1147" s="145">
        <f>L1256</f>
        <v>0</v>
      </c>
      <c r="E1147" s="145">
        <f>M1256</f>
        <v>0</v>
      </c>
      <c r="F1147" s="145">
        <f>N1256</f>
        <v>0</v>
      </c>
      <c r="G1147" s="145">
        <f>O1256</f>
        <v>0</v>
      </c>
      <c r="AG1147" s="15"/>
      <c r="AH1147" s="16"/>
    </row>
    <row r="1148" spans="1:57" s="67" customFormat="1" ht="18" customHeight="1" x14ac:dyDescent="0.25">
      <c r="A1148" s="866"/>
      <c r="B1148" s="15"/>
      <c r="C1148" s="15"/>
      <c r="D1148" s="15"/>
      <c r="E1148" s="15"/>
      <c r="F1148" s="15"/>
      <c r="G1148" s="143">
        <f>D1147+E1147*$H$9/1000+F1147*$H$10/1000</f>
        <v>0</v>
      </c>
      <c r="H1148" s="15"/>
      <c r="I1148" s="15"/>
      <c r="J1148" s="15"/>
      <c r="K1148" s="15"/>
      <c r="L1148" s="15"/>
      <c r="M1148" s="15"/>
      <c r="W1148" s="15"/>
      <c r="X1148" s="15"/>
      <c r="Y1148" s="15"/>
      <c r="Z1148" s="15"/>
      <c r="AA1148" s="15"/>
      <c r="AB1148" s="15"/>
      <c r="AC1148" s="15"/>
      <c r="AD1148" s="15"/>
      <c r="AE1148" s="15"/>
      <c r="AF1148" s="15"/>
      <c r="AG1148" s="16"/>
      <c r="AH1148" s="15"/>
      <c r="AI1148" s="15"/>
      <c r="AJ1148" s="15"/>
      <c r="AK1148" s="15"/>
      <c r="AL1148" s="15"/>
      <c r="AM1148" s="15"/>
      <c r="AN1148" s="15"/>
      <c r="AO1148" s="15"/>
      <c r="AP1148" s="15"/>
      <c r="AQ1148" s="15"/>
      <c r="AR1148" s="15"/>
      <c r="AS1148" s="15"/>
      <c r="AT1148" s="15"/>
      <c r="AU1148" s="15"/>
      <c r="AV1148" s="15"/>
      <c r="AW1148" s="15"/>
      <c r="AX1148" s="15"/>
      <c r="AY1148" s="15"/>
      <c r="AZ1148" s="15"/>
      <c r="BA1148" s="15"/>
    </row>
    <row r="1149" spans="1:57" ht="18" customHeight="1" x14ac:dyDescent="0.25">
      <c r="B1149" s="94" t="s">
        <v>778</v>
      </c>
      <c r="C1149" s="68"/>
      <c r="D1149" s="67"/>
      <c r="F1149" s="67"/>
      <c r="G1149" s="67"/>
      <c r="H1149" s="67"/>
      <c r="L1149" s="69"/>
      <c r="M1149" s="69"/>
      <c r="W1149" s="69"/>
      <c r="X1149" s="69"/>
      <c r="Y1149" s="69"/>
      <c r="Z1149" s="69"/>
      <c r="AA1149" s="69"/>
      <c r="AB1149" s="69"/>
      <c r="AC1149" s="67"/>
      <c r="AD1149" s="67"/>
      <c r="AE1149" s="67"/>
      <c r="AF1149" s="67"/>
      <c r="AG1149" s="67"/>
      <c r="AH1149" s="67"/>
      <c r="AI1149" s="69"/>
      <c r="AJ1149" s="69"/>
      <c r="AK1149" s="69"/>
      <c r="AL1149" s="69"/>
      <c r="AM1149" s="69"/>
      <c r="AN1149" s="69"/>
      <c r="AP1149" s="67"/>
      <c r="AQ1149" s="67"/>
      <c r="AR1149" s="67"/>
      <c r="AS1149" s="67"/>
      <c r="AT1149" s="67"/>
      <c r="AU1149" s="69"/>
      <c r="AV1149" s="69"/>
      <c r="AW1149" s="69"/>
      <c r="AX1149" s="69"/>
      <c r="AY1149" s="69"/>
      <c r="AZ1149" s="69"/>
      <c r="BA1149" s="67"/>
    </row>
    <row r="1150" spans="1:57" ht="18" customHeight="1" x14ac:dyDescent="0.25">
      <c r="B1150" s="94"/>
      <c r="C1150" s="68"/>
      <c r="D1150" s="67"/>
      <c r="F1150" s="67"/>
      <c r="G1150" s="67"/>
      <c r="H1150" s="67"/>
      <c r="J1150" s="67"/>
      <c r="K1150" s="69"/>
      <c r="L1150" s="69"/>
      <c r="M1150" s="69"/>
      <c r="W1150" s="69"/>
      <c r="X1150" s="69"/>
      <c r="Y1150" s="69"/>
      <c r="Z1150" s="69"/>
      <c r="AA1150" s="69"/>
      <c r="AB1150" s="69"/>
      <c r="AC1150" s="67"/>
      <c r="AD1150" s="67"/>
      <c r="AE1150" s="67"/>
      <c r="AF1150" s="67"/>
      <c r="AG1150" s="67"/>
      <c r="AH1150" s="67"/>
      <c r="AI1150" s="69"/>
      <c r="AJ1150" s="69"/>
      <c r="AK1150" s="69"/>
      <c r="AL1150" s="69"/>
      <c r="AM1150" s="69"/>
      <c r="AN1150" s="69"/>
      <c r="AP1150" s="67"/>
      <c r="AQ1150" s="67"/>
      <c r="AR1150" s="67"/>
      <c r="AS1150" s="67"/>
      <c r="AT1150" s="67"/>
      <c r="AU1150" s="69"/>
      <c r="AV1150" s="69"/>
      <c r="AW1150" s="69"/>
      <c r="AX1150" s="69"/>
      <c r="AY1150" s="69"/>
      <c r="AZ1150" s="69"/>
      <c r="BA1150" s="67"/>
    </row>
    <row r="1151" spans="1:57" ht="18" customHeight="1" x14ac:dyDescent="0.25">
      <c r="B1151" s="94"/>
      <c r="D1151" s="67"/>
      <c r="F1151" s="67"/>
      <c r="G1151" s="67"/>
      <c r="H1151" s="67"/>
      <c r="J1151" s="67"/>
      <c r="K1151" s="69"/>
      <c r="L1151" s="69"/>
      <c r="M1151" s="69"/>
      <c r="W1151" s="69"/>
      <c r="X1151" s="69"/>
      <c r="Y1151" s="69"/>
      <c r="Z1151" s="69"/>
      <c r="AA1151" s="69"/>
      <c r="AB1151" s="69"/>
      <c r="AC1151" s="67"/>
      <c r="AD1151" s="67"/>
      <c r="AE1151" s="67"/>
      <c r="AF1151" s="67"/>
      <c r="AG1151" s="67"/>
      <c r="AH1151" s="67"/>
      <c r="AI1151" s="69"/>
      <c r="AJ1151" s="69"/>
      <c r="AK1151" s="69"/>
      <c r="AL1151" s="69"/>
      <c r="AM1151" s="69"/>
      <c r="AN1151" s="69"/>
      <c r="AP1151" s="67"/>
      <c r="AQ1151" s="67"/>
      <c r="AR1151" s="67"/>
      <c r="AS1151" s="67"/>
      <c r="AT1151" s="67"/>
      <c r="AU1151" s="69"/>
      <c r="AV1151" s="69"/>
      <c r="AW1151" s="69"/>
      <c r="AX1151" s="69"/>
      <c r="AY1151" s="69"/>
      <c r="AZ1151" s="69"/>
      <c r="BA1151" s="67"/>
    </row>
    <row r="1152" spans="1:57" ht="18" customHeight="1" x14ac:dyDescent="0.25">
      <c r="B1152" s="67"/>
      <c r="D1152" s="1224">
        <v>2007</v>
      </c>
      <c r="E1152" s="1224">
        <v>2007</v>
      </c>
      <c r="F1152" s="1224">
        <v>2007</v>
      </c>
      <c r="G1152" s="1224">
        <v>2008</v>
      </c>
      <c r="H1152" s="1224">
        <v>2008</v>
      </c>
      <c r="I1152" s="1224">
        <v>2008</v>
      </c>
      <c r="J1152" s="1224">
        <v>2009</v>
      </c>
      <c r="K1152" s="1224">
        <v>2009</v>
      </c>
      <c r="L1152" s="1224">
        <v>2009</v>
      </c>
      <c r="M1152" s="1224">
        <v>2010</v>
      </c>
      <c r="N1152" s="1224">
        <v>2010</v>
      </c>
      <c r="O1152" s="1224">
        <v>2010</v>
      </c>
      <c r="P1152" s="1224">
        <v>2011</v>
      </c>
      <c r="Q1152" s="1224">
        <v>2011</v>
      </c>
      <c r="R1152" s="1224">
        <v>2011</v>
      </c>
      <c r="S1152" s="1224">
        <v>2012</v>
      </c>
      <c r="T1152" s="1224">
        <v>2012</v>
      </c>
      <c r="U1152" s="1224">
        <v>2012</v>
      </c>
      <c r="V1152" s="1224">
        <v>2013</v>
      </c>
      <c r="W1152" s="1224">
        <v>2013</v>
      </c>
      <c r="X1152" s="1224">
        <v>2013</v>
      </c>
      <c r="Y1152" s="1224">
        <v>2014</v>
      </c>
      <c r="Z1152" s="1224">
        <v>2014</v>
      </c>
      <c r="AA1152" s="1224">
        <v>2014</v>
      </c>
      <c r="AB1152" s="1224">
        <v>2015</v>
      </c>
      <c r="AC1152" s="1224">
        <v>2015</v>
      </c>
      <c r="AD1152" s="1224">
        <v>2015</v>
      </c>
      <c r="AE1152" s="1224">
        <v>2016</v>
      </c>
      <c r="AF1152" s="1224">
        <v>2016</v>
      </c>
      <c r="AG1152" s="1224">
        <v>2016</v>
      </c>
      <c r="AH1152" s="1224">
        <v>2017</v>
      </c>
      <c r="AI1152" s="1224">
        <v>2017</v>
      </c>
      <c r="AJ1152" s="1224">
        <v>2017</v>
      </c>
      <c r="AK1152" s="1224">
        <v>2018</v>
      </c>
      <c r="AL1152" s="1224">
        <v>2018</v>
      </c>
      <c r="AM1152" s="1224">
        <v>2018</v>
      </c>
      <c r="AN1152" s="1224">
        <v>2019</v>
      </c>
      <c r="AO1152" s="1224">
        <v>2019</v>
      </c>
      <c r="AP1152" s="1224">
        <v>2019</v>
      </c>
      <c r="AQ1152" s="1224">
        <v>2020</v>
      </c>
      <c r="AR1152" s="1224">
        <v>2020</v>
      </c>
      <c r="AS1152" s="1224">
        <v>2020</v>
      </c>
      <c r="AT1152" s="1224">
        <v>2021</v>
      </c>
      <c r="AU1152" s="1224">
        <v>2021</v>
      </c>
      <c r="AV1152" s="1224">
        <v>2021</v>
      </c>
      <c r="AW1152" s="1224">
        <v>2022</v>
      </c>
      <c r="AX1152" s="1224">
        <v>2022</v>
      </c>
      <c r="AY1152" s="1224">
        <v>2022</v>
      </c>
      <c r="AZ1152" s="1224">
        <v>2023</v>
      </c>
      <c r="BA1152" s="1224">
        <v>2023</v>
      </c>
      <c r="BB1152" s="1224">
        <v>2023</v>
      </c>
      <c r="BC1152" s="1381">
        <v>2024</v>
      </c>
      <c r="BD1152" s="1381">
        <v>2024</v>
      </c>
      <c r="BE1152" s="1381">
        <v>2024</v>
      </c>
    </row>
    <row r="1153" spans="2:57" ht="18" customHeight="1" x14ac:dyDescent="0.25">
      <c r="B1153" s="67"/>
      <c r="D1153" s="1224" t="s">
        <v>661</v>
      </c>
      <c r="E1153" s="1224" t="s">
        <v>662</v>
      </c>
      <c r="F1153" s="1224" t="s">
        <v>663</v>
      </c>
      <c r="G1153" s="1224" t="s">
        <v>661</v>
      </c>
      <c r="H1153" s="1224" t="s">
        <v>662</v>
      </c>
      <c r="I1153" s="1224" t="s">
        <v>663</v>
      </c>
      <c r="J1153" s="1224" t="s">
        <v>661</v>
      </c>
      <c r="K1153" s="1224" t="s">
        <v>662</v>
      </c>
      <c r="L1153" s="1224" t="s">
        <v>663</v>
      </c>
      <c r="M1153" s="1224" t="s">
        <v>661</v>
      </c>
      <c r="N1153" s="1224" t="s">
        <v>662</v>
      </c>
      <c r="O1153" s="1224" t="s">
        <v>663</v>
      </c>
      <c r="P1153" s="1224" t="s">
        <v>661</v>
      </c>
      <c r="Q1153" s="1224" t="s">
        <v>662</v>
      </c>
      <c r="R1153" s="1224" t="s">
        <v>663</v>
      </c>
      <c r="S1153" s="1224" t="s">
        <v>661</v>
      </c>
      <c r="T1153" s="1224" t="s">
        <v>662</v>
      </c>
      <c r="U1153" s="1224" t="s">
        <v>663</v>
      </c>
      <c r="V1153" s="1224" t="s">
        <v>661</v>
      </c>
      <c r="W1153" s="1224" t="s">
        <v>662</v>
      </c>
      <c r="X1153" s="1224" t="s">
        <v>663</v>
      </c>
      <c r="Y1153" s="1224" t="s">
        <v>661</v>
      </c>
      <c r="Z1153" s="1224" t="s">
        <v>662</v>
      </c>
      <c r="AA1153" s="1224" t="s">
        <v>663</v>
      </c>
      <c r="AB1153" s="1224" t="s">
        <v>661</v>
      </c>
      <c r="AC1153" s="1224" t="s">
        <v>662</v>
      </c>
      <c r="AD1153" s="1224" t="s">
        <v>663</v>
      </c>
      <c r="AE1153" s="1224" t="s">
        <v>661</v>
      </c>
      <c r="AF1153" s="1224" t="s">
        <v>662</v>
      </c>
      <c r="AG1153" s="1224" t="s">
        <v>663</v>
      </c>
      <c r="AH1153" s="1224" t="s">
        <v>661</v>
      </c>
      <c r="AI1153" s="1224" t="s">
        <v>662</v>
      </c>
      <c r="AJ1153" s="1224" t="s">
        <v>663</v>
      </c>
      <c r="AK1153" s="1224" t="s">
        <v>661</v>
      </c>
      <c r="AL1153" s="1224" t="s">
        <v>662</v>
      </c>
      <c r="AM1153" s="1224" t="s">
        <v>663</v>
      </c>
      <c r="AN1153" s="1224" t="s">
        <v>661</v>
      </c>
      <c r="AO1153" s="1224" t="s">
        <v>662</v>
      </c>
      <c r="AP1153" s="1224" t="s">
        <v>663</v>
      </c>
      <c r="AQ1153" s="1224" t="s">
        <v>661</v>
      </c>
      <c r="AR1153" s="1224" t="s">
        <v>662</v>
      </c>
      <c r="AS1153" s="1224" t="s">
        <v>663</v>
      </c>
      <c r="AT1153" s="1224" t="s">
        <v>661</v>
      </c>
      <c r="AU1153" s="1224" t="s">
        <v>662</v>
      </c>
      <c r="AV1153" s="1224" t="s">
        <v>663</v>
      </c>
      <c r="AW1153" s="1224" t="s">
        <v>661</v>
      </c>
      <c r="AX1153" s="1224" t="s">
        <v>662</v>
      </c>
      <c r="AY1153" s="1224" t="s">
        <v>663</v>
      </c>
      <c r="AZ1153" s="1224" t="s">
        <v>661</v>
      </c>
      <c r="BA1153" s="1224" t="s">
        <v>662</v>
      </c>
      <c r="BB1153" s="1224" t="s">
        <v>663</v>
      </c>
      <c r="BC1153" s="1224" t="s">
        <v>661</v>
      </c>
      <c r="BD1153" s="1224" t="s">
        <v>662</v>
      </c>
      <c r="BE1153" s="1224" t="s">
        <v>663</v>
      </c>
    </row>
    <row r="1154" spans="2:57" ht="18" customHeight="1" x14ac:dyDescent="0.25">
      <c r="B1154" s="67"/>
      <c r="D1154" s="1225" t="str">
        <f>D1152&amp;D1153</f>
        <v>2007CO2 (kg/ud)</v>
      </c>
      <c r="E1154" s="1225" t="str">
        <f t="shared" ref="E1154:F1154" si="68">E1152&amp;E1153</f>
        <v>2007CH4 (g/ud)</v>
      </c>
      <c r="F1154" s="1225" t="str">
        <f t="shared" si="68"/>
        <v>2007N2O (g/ud)</v>
      </c>
      <c r="G1154" s="1225" t="str">
        <f>G1152&amp;G1153</f>
        <v>2008CO2 (kg/ud)</v>
      </c>
      <c r="H1154" s="1225" t="str">
        <f t="shared" ref="H1154:I1154" si="69">H1152&amp;H1153</f>
        <v>2008CH4 (g/ud)</v>
      </c>
      <c r="I1154" s="1225" t="str">
        <f t="shared" si="69"/>
        <v>2008N2O (g/ud)</v>
      </c>
      <c r="J1154" s="1225" t="str">
        <f>J1152&amp;J1153</f>
        <v>2009CO2 (kg/ud)</v>
      </c>
      <c r="K1154" s="1225" t="str">
        <f t="shared" ref="K1154:L1154" si="70">K1152&amp;K1153</f>
        <v>2009CH4 (g/ud)</v>
      </c>
      <c r="L1154" s="1225" t="str">
        <f t="shared" si="70"/>
        <v>2009N2O (g/ud)</v>
      </c>
      <c r="M1154" s="1225" t="str">
        <f>M1152&amp;M1153</f>
        <v>2010CO2 (kg/ud)</v>
      </c>
      <c r="N1154" s="1225" t="str">
        <f t="shared" ref="N1154:BE1154" si="71">N1152&amp;N1153</f>
        <v>2010CH4 (g/ud)</v>
      </c>
      <c r="O1154" s="1225" t="str">
        <f t="shared" si="71"/>
        <v>2010N2O (g/ud)</v>
      </c>
      <c r="P1154" s="1225" t="str">
        <f t="shared" si="71"/>
        <v>2011CO2 (kg/ud)</v>
      </c>
      <c r="Q1154" s="1225" t="str">
        <f t="shared" si="71"/>
        <v>2011CH4 (g/ud)</v>
      </c>
      <c r="R1154" s="1225" t="str">
        <f t="shared" si="71"/>
        <v>2011N2O (g/ud)</v>
      </c>
      <c r="S1154" s="1225" t="str">
        <f t="shared" si="71"/>
        <v>2012CO2 (kg/ud)</v>
      </c>
      <c r="T1154" s="1225" t="str">
        <f t="shared" si="71"/>
        <v>2012CH4 (g/ud)</v>
      </c>
      <c r="U1154" s="1225" t="str">
        <f t="shared" si="71"/>
        <v>2012N2O (g/ud)</v>
      </c>
      <c r="V1154" s="1225" t="str">
        <f t="shared" si="71"/>
        <v>2013CO2 (kg/ud)</v>
      </c>
      <c r="W1154" s="1225" t="str">
        <f t="shared" si="71"/>
        <v>2013CH4 (g/ud)</v>
      </c>
      <c r="X1154" s="1225" t="str">
        <f t="shared" si="71"/>
        <v>2013N2O (g/ud)</v>
      </c>
      <c r="Y1154" s="1225" t="str">
        <f t="shared" si="71"/>
        <v>2014CO2 (kg/ud)</v>
      </c>
      <c r="Z1154" s="1225" t="str">
        <f t="shared" si="71"/>
        <v>2014CH4 (g/ud)</v>
      </c>
      <c r="AA1154" s="1225" t="str">
        <f t="shared" si="71"/>
        <v>2014N2O (g/ud)</v>
      </c>
      <c r="AB1154" s="1225" t="str">
        <f t="shared" si="71"/>
        <v>2015CO2 (kg/ud)</v>
      </c>
      <c r="AC1154" s="1225" t="str">
        <f t="shared" si="71"/>
        <v>2015CH4 (g/ud)</v>
      </c>
      <c r="AD1154" s="1225" t="str">
        <f t="shared" si="71"/>
        <v>2015N2O (g/ud)</v>
      </c>
      <c r="AE1154" s="1225" t="str">
        <f t="shared" si="71"/>
        <v>2016CO2 (kg/ud)</v>
      </c>
      <c r="AF1154" s="1225" t="str">
        <f t="shared" si="71"/>
        <v>2016CH4 (g/ud)</v>
      </c>
      <c r="AG1154" s="1225" t="str">
        <f t="shared" si="71"/>
        <v>2016N2O (g/ud)</v>
      </c>
      <c r="AH1154" s="1225" t="str">
        <f t="shared" si="71"/>
        <v>2017CO2 (kg/ud)</v>
      </c>
      <c r="AI1154" s="1225" t="str">
        <f t="shared" si="71"/>
        <v>2017CH4 (g/ud)</v>
      </c>
      <c r="AJ1154" s="1225" t="str">
        <f t="shared" si="71"/>
        <v>2017N2O (g/ud)</v>
      </c>
      <c r="AK1154" s="1225" t="str">
        <f t="shared" si="71"/>
        <v>2018CO2 (kg/ud)</v>
      </c>
      <c r="AL1154" s="1225" t="str">
        <f t="shared" si="71"/>
        <v>2018CH4 (g/ud)</v>
      </c>
      <c r="AM1154" s="1225" t="str">
        <f t="shared" si="71"/>
        <v>2018N2O (g/ud)</v>
      </c>
      <c r="AN1154" s="1225" t="str">
        <f t="shared" si="71"/>
        <v>2019CO2 (kg/ud)</v>
      </c>
      <c r="AO1154" s="1225" t="str">
        <f t="shared" si="71"/>
        <v>2019CH4 (g/ud)</v>
      </c>
      <c r="AP1154" s="1225" t="str">
        <f t="shared" si="71"/>
        <v>2019N2O (g/ud)</v>
      </c>
      <c r="AQ1154" s="1225" t="str">
        <f t="shared" si="71"/>
        <v>2020CO2 (kg/ud)</v>
      </c>
      <c r="AR1154" s="1225" t="str">
        <f t="shared" si="71"/>
        <v>2020CH4 (g/ud)</v>
      </c>
      <c r="AS1154" s="1225" t="str">
        <f t="shared" si="71"/>
        <v>2020N2O (g/ud)</v>
      </c>
      <c r="AT1154" s="1225" t="str">
        <f t="shared" si="71"/>
        <v>2021CO2 (kg/ud)</v>
      </c>
      <c r="AU1154" s="1225" t="str">
        <f t="shared" si="71"/>
        <v>2021CH4 (g/ud)</v>
      </c>
      <c r="AV1154" s="1225" t="str">
        <f t="shared" si="71"/>
        <v>2021N2O (g/ud)</v>
      </c>
      <c r="AW1154" s="1225" t="str">
        <f t="shared" si="71"/>
        <v>2022CO2 (kg/ud)</v>
      </c>
      <c r="AX1154" s="1225" t="str">
        <f t="shared" si="71"/>
        <v>2022CH4 (g/ud)</v>
      </c>
      <c r="AY1154" s="1225" t="str">
        <f t="shared" si="71"/>
        <v>2022N2O (g/ud)</v>
      </c>
      <c r="AZ1154" s="1225" t="str">
        <f t="shared" si="71"/>
        <v>2023CO2 (kg/ud)</v>
      </c>
      <c r="BA1154" s="1225" t="str">
        <f t="shared" si="71"/>
        <v>2023CH4 (g/ud)</v>
      </c>
      <c r="BB1154" s="1225" t="str">
        <f t="shared" si="71"/>
        <v>2023N2O (g/ud)</v>
      </c>
      <c r="BC1154" s="1225" t="str">
        <f t="shared" si="71"/>
        <v>2024CO2 (kg/ud)</v>
      </c>
      <c r="BD1154" s="1225" t="str">
        <f t="shared" si="71"/>
        <v>2024CH4 (g/ud)</v>
      </c>
      <c r="BE1154" s="1225" t="str">
        <f t="shared" si="71"/>
        <v>2024N2O (g/ud)</v>
      </c>
    </row>
    <row r="1155" spans="2:57" ht="18" customHeight="1" x14ac:dyDescent="0.25">
      <c r="B1155" s="27"/>
      <c r="C1155" s="1226" t="s">
        <v>238</v>
      </c>
      <c r="D1155" s="1227">
        <v>2.7050000000000001</v>
      </c>
      <c r="E1155" s="1227">
        <v>0.36499999999999999</v>
      </c>
      <c r="F1155" s="1227">
        <v>2.1999999999999999E-2</v>
      </c>
      <c r="G1155" s="1227">
        <v>2.7050000000000001</v>
      </c>
      <c r="H1155" s="1227">
        <v>0.36499999999999999</v>
      </c>
      <c r="I1155" s="1227">
        <v>2.1999999999999999E-2</v>
      </c>
      <c r="J1155" s="1227">
        <v>2.7050000000000001</v>
      </c>
      <c r="K1155" s="1227">
        <v>0.36499999999999999</v>
      </c>
      <c r="L1155" s="1227">
        <v>2.1999999999999999E-2</v>
      </c>
      <c r="M1155" s="1227">
        <v>2.7050000000000001</v>
      </c>
      <c r="N1155" s="1227">
        <v>0.36499999999999999</v>
      </c>
      <c r="O1155" s="1227">
        <v>2.1999999999999999E-2</v>
      </c>
      <c r="P1155" s="1227">
        <v>2.7050000000000001</v>
      </c>
      <c r="Q1155" s="1227">
        <v>0.36499999999999999</v>
      </c>
      <c r="R1155" s="1227">
        <v>2.1999999999999999E-2</v>
      </c>
      <c r="S1155" s="1227">
        <v>2.7050000000000001</v>
      </c>
      <c r="T1155" s="1227">
        <v>0.36499999999999999</v>
      </c>
      <c r="U1155" s="1227">
        <v>2.1999999999999999E-2</v>
      </c>
      <c r="V1155" s="1227">
        <v>2.7050000000000001</v>
      </c>
      <c r="W1155" s="1227">
        <v>0.36499999999999999</v>
      </c>
      <c r="X1155" s="1227">
        <v>2.1999999999999999E-2</v>
      </c>
      <c r="Y1155" s="1227">
        <v>2.7050000000000001</v>
      </c>
      <c r="Z1155" s="1227">
        <v>0.36499999999999999</v>
      </c>
      <c r="AA1155" s="1227">
        <v>2.1999999999999999E-2</v>
      </c>
      <c r="AB1155" s="1227">
        <v>2.7050000000000001</v>
      </c>
      <c r="AC1155" s="1227">
        <v>0.36499999999999999</v>
      </c>
      <c r="AD1155" s="1227">
        <v>2.1999999999999999E-2</v>
      </c>
      <c r="AE1155" s="1227">
        <v>2.7050000000000001</v>
      </c>
      <c r="AF1155" s="1227">
        <v>0.36499999999999999</v>
      </c>
      <c r="AG1155" s="1227">
        <v>2.1999999999999999E-2</v>
      </c>
      <c r="AH1155" s="1227">
        <v>2.7050000000000001</v>
      </c>
      <c r="AI1155" s="1227">
        <v>0.36499999999999999</v>
      </c>
      <c r="AJ1155" s="1227">
        <v>2.1999999999999999E-2</v>
      </c>
      <c r="AK1155" s="1227">
        <v>2.7050000000000001</v>
      </c>
      <c r="AL1155" s="1227">
        <v>0.36499999999999999</v>
      </c>
      <c r="AM1155" s="1227">
        <v>2.1999999999999999E-2</v>
      </c>
      <c r="AN1155" s="1227">
        <v>2.7050000000000001</v>
      </c>
      <c r="AO1155" s="1227">
        <v>0.36499999999999999</v>
      </c>
      <c r="AP1155" s="1227">
        <v>2.1999999999999999E-2</v>
      </c>
      <c r="AQ1155" s="1227">
        <v>2.7050000000000001</v>
      </c>
      <c r="AR1155" s="1227">
        <v>0.36499999999999999</v>
      </c>
      <c r="AS1155" s="1227">
        <v>2.1999999999999999E-2</v>
      </c>
      <c r="AT1155" s="1227">
        <v>2.7050000000000001</v>
      </c>
      <c r="AU1155" s="1227">
        <v>0.36499999999999999</v>
      </c>
      <c r="AV1155" s="1227">
        <v>2.1999999999999999E-2</v>
      </c>
      <c r="AW1155" s="1227">
        <v>2.7050000000000001</v>
      </c>
      <c r="AX1155" s="1227">
        <v>0.36499999999999999</v>
      </c>
      <c r="AY1155" s="1227">
        <v>2.1999999999999999E-2</v>
      </c>
      <c r="AZ1155" s="1163">
        <v>2.7050000000000001</v>
      </c>
      <c r="BA1155" s="1163">
        <v>0.36499999999999999</v>
      </c>
      <c r="BB1155" s="1163">
        <v>2.1999999999999999E-2</v>
      </c>
      <c r="BC1155" s="1163"/>
      <c r="BD1155" s="1163"/>
      <c r="BE1155" s="1163"/>
    </row>
    <row r="1156" spans="2:57" ht="18" customHeight="1" x14ac:dyDescent="0.25">
      <c r="B1156" s="27"/>
      <c r="C1156" s="1226" t="s">
        <v>534</v>
      </c>
      <c r="D1156" s="1227">
        <v>2.7050000000000001</v>
      </c>
      <c r="E1156" s="1227">
        <v>0.36499999999999999</v>
      </c>
      <c r="F1156" s="1227">
        <v>2.1999999999999999E-2</v>
      </c>
      <c r="G1156" s="1227">
        <v>2.7050000000000001</v>
      </c>
      <c r="H1156" s="1227">
        <v>0.36499999999999999</v>
      </c>
      <c r="I1156" s="1227">
        <v>2.1999999999999999E-2</v>
      </c>
      <c r="J1156" s="1227">
        <v>2.7050000000000001</v>
      </c>
      <c r="K1156" s="1227">
        <v>0.36499999999999999</v>
      </c>
      <c r="L1156" s="1227">
        <v>2.1999999999999999E-2</v>
      </c>
      <c r="M1156" s="1227">
        <v>2.7050000000000001</v>
      </c>
      <c r="N1156" s="1227">
        <v>0.36499999999999999</v>
      </c>
      <c r="O1156" s="1227">
        <v>2.1999999999999999E-2</v>
      </c>
      <c r="P1156" s="1227">
        <v>2.7050000000000001</v>
      </c>
      <c r="Q1156" s="1227">
        <v>0.36499999999999999</v>
      </c>
      <c r="R1156" s="1227">
        <v>2.1999999999999999E-2</v>
      </c>
      <c r="S1156" s="1227">
        <v>2.7050000000000001</v>
      </c>
      <c r="T1156" s="1227">
        <v>0.36499999999999999</v>
      </c>
      <c r="U1156" s="1227">
        <v>2.1999999999999999E-2</v>
      </c>
      <c r="V1156" s="1227">
        <v>2.7050000000000001</v>
      </c>
      <c r="W1156" s="1227">
        <v>0.36499999999999999</v>
      </c>
      <c r="X1156" s="1227">
        <v>2.1999999999999999E-2</v>
      </c>
      <c r="Y1156" s="1227">
        <v>2.7050000000000001</v>
      </c>
      <c r="Z1156" s="1227">
        <v>0.36499999999999999</v>
      </c>
      <c r="AA1156" s="1227">
        <v>2.1999999999999999E-2</v>
      </c>
      <c r="AB1156" s="1227">
        <v>2.7050000000000001</v>
      </c>
      <c r="AC1156" s="1227">
        <v>0.36499999999999999</v>
      </c>
      <c r="AD1156" s="1227">
        <v>2.1999999999999999E-2</v>
      </c>
      <c r="AE1156" s="1227">
        <v>2.7050000000000001</v>
      </c>
      <c r="AF1156" s="1227">
        <v>0.36499999999999999</v>
      </c>
      <c r="AG1156" s="1227">
        <v>2.1999999999999999E-2</v>
      </c>
      <c r="AH1156" s="1227">
        <v>2.7050000000000001</v>
      </c>
      <c r="AI1156" s="1227">
        <v>0.36499999999999999</v>
      </c>
      <c r="AJ1156" s="1227">
        <v>2.1999999999999999E-2</v>
      </c>
      <c r="AK1156" s="1227">
        <v>2.7050000000000001</v>
      </c>
      <c r="AL1156" s="1227">
        <v>0.36499999999999999</v>
      </c>
      <c r="AM1156" s="1227">
        <v>2.1999999999999999E-2</v>
      </c>
      <c r="AN1156" s="1227">
        <v>2.7050000000000001</v>
      </c>
      <c r="AO1156" s="1227">
        <v>0.36499999999999999</v>
      </c>
      <c r="AP1156" s="1227">
        <v>2.1999999999999999E-2</v>
      </c>
      <c r="AQ1156" s="1227">
        <v>2.7050000000000001</v>
      </c>
      <c r="AR1156" s="1227">
        <v>0.36499999999999999</v>
      </c>
      <c r="AS1156" s="1227">
        <v>2.1999999999999999E-2</v>
      </c>
      <c r="AT1156" s="1227">
        <v>2.7050000000000001</v>
      </c>
      <c r="AU1156" s="1227">
        <v>0.36499999999999999</v>
      </c>
      <c r="AV1156" s="1227">
        <v>2.1999999999999999E-2</v>
      </c>
      <c r="AW1156" s="1227">
        <v>2.7050000000000001</v>
      </c>
      <c r="AX1156" s="1227">
        <v>0.36499999999999999</v>
      </c>
      <c r="AY1156" s="1227">
        <v>2.1999999999999999E-2</v>
      </c>
      <c r="AZ1156" s="1163">
        <v>2.7050000000000001</v>
      </c>
      <c r="BA1156" s="1163">
        <v>0.36499999999999999</v>
      </c>
      <c r="BB1156" s="1163">
        <v>2.1999999999999999E-2</v>
      </c>
      <c r="BC1156" s="1163"/>
      <c r="BD1156" s="1163"/>
      <c r="BE1156" s="1163"/>
    </row>
    <row r="1157" spans="2:57" ht="18" customHeight="1" x14ac:dyDescent="0.25">
      <c r="B1157" s="27"/>
      <c r="C1157" s="1226" t="s">
        <v>950</v>
      </c>
      <c r="D1157" s="1227">
        <v>0.182</v>
      </c>
      <c r="E1157" s="1227">
        <v>1.6E-2</v>
      </c>
      <c r="F1157" s="1227">
        <v>0</v>
      </c>
      <c r="G1157" s="1227">
        <v>0.183</v>
      </c>
      <c r="H1157" s="1227">
        <v>1.6E-2</v>
      </c>
      <c r="I1157" s="1227">
        <v>0</v>
      </c>
      <c r="J1157" s="1227">
        <v>0.184</v>
      </c>
      <c r="K1157" s="1227">
        <v>1.6E-2</v>
      </c>
      <c r="L1157" s="1227">
        <v>0</v>
      </c>
      <c r="M1157" s="1227">
        <v>0.183</v>
      </c>
      <c r="N1157" s="1227">
        <v>1.6E-2</v>
      </c>
      <c r="O1157" s="1227">
        <v>0</v>
      </c>
      <c r="P1157" s="1227">
        <v>0.183</v>
      </c>
      <c r="Q1157" s="1227">
        <v>1.6E-2</v>
      </c>
      <c r="R1157" s="1227">
        <v>0</v>
      </c>
      <c r="S1157" s="1227">
        <v>0.183</v>
      </c>
      <c r="T1157" s="1227">
        <v>1.6E-2</v>
      </c>
      <c r="U1157" s="1227">
        <v>0</v>
      </c>
      <c r="V1157" s="1227">
        <v>0.182</v>
      </c>
      <c r="W1157" s="1227">
        <v>1.6E-2</v>
      </c>
      <c r="X1157" s="1227">
        <v>0</v>
      </c>
      <c r="Y1157" s="1227">
        <v>0.183</v>
      </c>
      <c r="Z1157" s="1227">
        <v>1.6E-2</v>
      </c>
      <c r="AA1157" s="1227">
        <v>0</v>
      </c>
      <c r="AB1157" s="1227">
        <v>0.184</v>
      </c>
      <c r="AC1157" s="1227">
        <v>1.6E-2</v>
      </c>
      <c r="AD1157" s="1227">
        <v>0</v>
      </c>
      <c r="AE1157" s="1227">
        <v>0.183</v>
      </c>
      <c r="AF1157" s="1227">
        <v>1.6E-2</v>
      </c>
      <c r="AG1157" s="1227">
        <v>0</v>
      </c>
      <c r="AH1157" s="1227">
        <v>0.183</v>
      </c>
      <c r="AI1157" s="1227">
        <v>1.6E-2</v>
      </c>
      <c r="AJ1157" s="1227">
        <v>0</v>
      </c>
      <c r="AK1157" s="1227">
        <v>0.182</v>
      </c>
      <c r="AL1157" s="1227">
        <v>1.6E-2</v>
      </c>
      <c r="AM1157" s="1227">
        <v>0</v>
      </c>
      <c r="AN1157" s="1227">
        <v>0.182</v>
      </c>
      <c r="AO1157" s="1227">
        <v>1.6E-2</v>
      </c>
      <c r="AP1157" s="1227">
        <v>0</v>
      </c>
      <c r="AQ1157" s="1227">
        <v>0.182</v>
      </c>
      <c r="AR1157" s="1227">
        <v>1.6E-2</v>
      </c>
      <c r="AS1157" s="1227">
        <v>0</v>
      </c>
      <c r="AT1157" s="1227">
        <v>0.182</v>
      </c>
      <c r="AU1157" s="1227">
        <v>1.6E-2</v>
      </c>
      <c r="AV1157" s="1227">
        <v>0</v>
      </c>
      <c r="AW1157" s="1227">
        <v>0.182</v>
      </c>
      <c r="AX1157" s="1227">
        <v>1.6E-2</v>
      </c>
      <c r="AY1157" s="1227">
        <v>0</v>
      </c>
      <c r="AZ1157" s="1163">
        <v>0.182</v>
      </c>
      <c r="BA1157" s="1163">
        <v>1.6E-2</v>
      </c>
      <c r="BB1157" s="1163">
        <v>0</v>
      </c>
      <c r="BC1157" s="1163"/>
      <c r="BD1157" s="1163"/>
      <c r="BE1157" s="1163"/>
    </row>
    <row r="1158" spans="2:57" ht="18" customHeight="1" x14ac:dyDescent="0.25">
      <c r="B1158" s="27"/>
      <c r="C1158" s="1226" t="s">
        <v>714</v>
      </c>
      <c r="D1158" s="1227">
        <v>3.11</v>
      </c>
      <c r="E1158" s="1227">
        <v>0.40200000000000002</v>
      </c>
      <c r="F1158" s="1227">
        <v>1.2E-2</v>
      </c>
      <c r="G1158" s="1227">
        <v>3.11</v>
      </c>
      <c r="H1158" s="1227">
        <v>0.40200000000000002</v>
      </c>
      <c r="I1158" s="1227">
        <v>1.2E-2</v>
      </c>
      <c r="J1158" s="1227">
        <v>3.11</v>
      </c>
      <c r="K1158" s="1227">
        <v>0.40200000000000002</v>
      </c>
      <c r="L1158" s="1227">
        <v>1.2E-2</v>
      </c>
      <c r="M1158" s="1227">
        <v>3.11</v>
      </c>
      <c r="N1158" s="1227">
        <v>0.40200000000000002</v>
      </c>
      <c r="O1158" s="1227">
        <v>1.2E-2</v>
      </c>
      <c r="P1158" s="1227">
        <v>3.11</v>
      </c>
      <c r="Q1158" s="1227">
        <v>0.40200000000000002</v>
      </c>
      <c r="R1158" s="1227">
        <v>1.2E-2</v>
      </c>
      <c r="S1158" s="1227">
        <v>3.11</v>
      </c>
      <c r="T1158" s="1227">
        <v>0.40200000000000002</v>
      </c>
      <c r="U1158" s="1227">
        <v>1.2E-2</v>
      </c>
      <c r="V1158" s="1227">
        <v>3.11</v>
      </c>
      <c r="W1158" s="1227">
        <v>0.40200000000000002</v>
      </c>
      <c r="X1158" s="1227">
        <v>1.2E-2</v>
      </c>
      <c r="Y1158" s="1227">
        <v>3.11</v>
      </c>
      <c r="Z1158" s="1227">
        <v>0.40200000000000002</v>
      </c>
      <c r="AA1158" s="1227">
        <v>1.2E-2</v>
      </c>
      <c r="AB1158" s="1227">
        <v>3.11</v>
      </c>
      <c r="AC1158" s="1227">
        <v>0.40200000000000002</v>
      </c>
      <c r="AD1158" s="1227">
        <v>1.2E-2</v>
      </c>
      <c r="AE1158" s="1227">
        <v>3.11</v>
      </c>
      <c r="AF1158" s="1227">
        <v>0.40200000000000002</v>
      </c>
      <c r="AG1158" s="1227">
        <v>1.2E-2</v>
      </c>
      <c r="AH1158" s="1227">
        <v>3.11</v>
      </c>
      <c r="AI1158" s="1227">
        <v>0.40200000000000002</v>
      </c>
      <c r="AJ1158" s="1227">
        <v>1.2E-2</v>
      </c>
      <c r="AK1158" s="1227">
        <v>3.11</v>
      </c>
      <c r="AL1158" s="1227">
        <v>0.40200000000000002</v>
      </c>
      <c r="AM1158" s="1227">
        <v>1.2E-2</v>
      </c>
      <c r="AN1158" s="1227">
        <v>3.11</v>
      </c>
      <c r="AO1158" s="1227">
        <v>0.40200000000000002</v>
      </c>
      <c r="AP1158" s="1227">
        <v>1.2E-2</v>
      </c>
      <c r="AQ1158" s="1227">
        <v>3.11</v>
      </c>
      <c r="AR1158" s="1227">
        <v>0.40200000000000002</v>
      </c>
      <c r="AS1158" s="1227">
        <v>1.2E-2</v>
      </c>
      <c r="AT1158" s="1227">
        <v>3.11</v>
      </c>
      <c r="AU1158" s="1227">
        <v>0.40200000000000002</v>
      </c>
      <c r="AV1158" s="1227">
        <v>1.2E-2</v>
      </c>
      <c r="AW1158" s="1227">
        <v>3.11</v>
      </c>
      <c r="AX1158" s="1227">
        <v>0.40200000000000002</v>
      </c>
      <c r="AY1158" s="1227">
        <v>1.2E-2</v>
      </c>
      <c r="AZ1158" s="1163">
        <v>3.11</v>
      </c>
      <c r="BA1158" s="1163">
        <v>0.40200000000000002</v>
      </c>
      <c r="BB1158" s="1163">
        <v>1.2E-2</v>
      </c>
      <c r="BC1158" s="1163"/>
      <c r="BD1158" s="1163"/>
      <c r="BE1158" s="1163"/>
    </row>
    <row r="1159" spans="2:57" ht="18" customHeight="1" x14ac:dyDescent="0.25">
      <c r="B1159" s="27"/>
      <c r="C1159" s="1226" t="s">
        <v>509</v>
      </c>
      <c r="D1159" s="1227">
        <v>1.5409999999999999</v>
      </c>
      <c r="E1159" s="1227">
        <v>0.122</v>
      </c>
      <c r="F1159" s="1227">
        <v>2E-3</v>
      </c>
      <c r="G1159" s="1227">
        <v>1.5409999999999999</v>
      </c>
      <c r="H1159" s="1227">
        <v>0.122</v>
      </c>
      <c r="I1159" s="1227">
        <v>2E-3</v>
      </c>
      <c r="J1159" s="1227">
        <v>1.5409999999999999</v>
      </c>
      <c r="K1159" s="1227">
        <v>0.122</v>
      </c>
      <c r="L1159" s="1227">
        <v>2E-3</v>
      </c>
      <c r="M1159" s="1227">
        <v>1.5409999999999999</v>
      </c>
      <c r="N1159" s="1227">
        <v>0.122</v>
      </c>
      <c r="O1159" s="1227">
        <v>2E-3</v>
      </c>
      <c r="P1159" s="1227">
        <v>1.5409999999999999</v>
      </c>
      <c r="Q1159" s="1227">
        <v>0.122</v>
      </c>
      <c r="R1159" s="1227">
        <v>2E-3</v>
      </c>
      <c r="S1159" s="1227">
        <v>1.5409999999999999</v>
      </c>
      <c r="T1159" s="1227">
        <v>0.122</v>
      </c>
      <c r="U1159" s="1227">
        <v>2E-3</v>
      </c>
      <c r="V1159" s="1227">
        <v>1.5409999999999999</v>
      </c>
      <c r="W1159" s="1227">
        <v>0.122</v>
      </c>
      <c r="X1159" s="1227">
        <v>2E-3</v>
      </c>
      <c r="Y1159" s="1227">
        <v>1.5409999999999999</v>
      </c>
      <c r="Z1159" s="1227">
        <v>0.122</v>
      </c>
      <c r="AA1159" s="1227">
        <v>2E-3</v>
      </c>
      <c r="AB1159" s="1227">
        <v>1.5409999999999999</v>
      </c>
      <c r="AC1159" s="1227">
        <v>0.122</v>
      </c>
      <c r="AD1159" s="1227">
        <v>2E-3</v>
      </c>
      <c r="AE1159" s="1227">
        <v>1.5409999999999999</v>
      </c>
      <c r="AF1159" s="1227">
        <v>0.122</v>
      </c>
      <c r="AG1159" s="1227">
        <v>2E-3</v>
      </c>
      <c r="AH1159" s="1227">
        <v>1.5409999999999999</v>
      </c>
      <c r="AI1159" s="1227">
        <v>0.122</v>
      </c>
      <c r="AJ1159" s="1227">
        <v>2E-3</v>
      </c>
      <c r="AK1159" s="1227">
        <v>1.5409999999999999</v>
      </c>
      <c r="AL1159" s="1227">
        <v>0.122</v>
      </c>
      <c r="AM1159" s="1227">
        <v>2E-3</v>
      </c>
      <c r="AN1159" s="1227">
        <v>1.5409999999999999</v>
      </c>
      <c r="AO1159" s="1227">
        <v>0.122</v>
      </c>
      <c r="AP1159" s="1227">
        <v>2E-3</v>
      </c>
      <c r="AQ1159" s="1227">
        <v>1.5409999999999999</v>
      </c>
      <c r="AR1159" s="1227">
        <v>0.122</v>
      </c>
      <c r="AS1159" s="1227">
        <v>2E-3</v>
      </c>
      <c r="AT1159" s="1227">
        <v>1.5409999999999999</v>
      </c>
      <c r="AU1159" s="1227">
        <v>0.122</v>
      </c>
      <c r="AV1159" s="1227">
        <v>2E-3</v>
      </c>
      <c r="AW1159" s="1227">
        <v>1.5409999999999999</v>
      </c>
      <c r="AX1159" s="1227">
        <v>0.122</v>
      </c>
      <c r="AY1159" s="1227">
        <v>2E-3</v>
      </c>
      <c r="AZ1159" s="1163">
        <v>1.5409999999999999</v>
      </c>
      <c r="BA1159" s="1163">
        <v>0.122</v>
      </c>
      <c r="BB1159" s="1163">
        <v>2E-3</v>
      </c>
      <c r="BC1159" s="1163"/>
      <c r="BD1159" s="1163"/>
      <c r="BE1159" s="1163"/>
    </row>
    <row r="1160" spans="2:57" ht="18" customHeight="1" x14ac:dyDescent="0.25">
      <c r="B1160" s="27"/>
      <c r="C1160" s="1226" t="s">
        <v>777</v>
      </c>
      <c r="D1160" s="1227">
        <v>2.4849999999999999</v>
      </c>
      <c r="E1160" s="1227">
        <v>0.34599999999999997</v>
      </c>
      <c r="F1160" s="1227">
        <v>2.1000000000000001E-2</v>
      </c>
      <c r="G1160" s="1227">
        <v>2.4849999999999999</v>
      </c>
      <c r="H1160" s="1227">
        <v>0.34599999999999997</v>
      </c>
      <c r="I1160" s="1227">
        <v>2.1000000000000001E-2</v>
      </c>
      <c r="J1160" s="1227">
        <v>2.4849999999999999</v>
      </c>
      <c r="K1160" s="1227">
        <v>0.34599999999999997</v>
      </c>
      <c r="L1160" s="1227">
        <v>2.1000000000000001E-2</v>
      </c>
      <c r="M1160" s="1227">
        <v>2.4849999999999999</v>
      </c>
      <c r="N1160" s="1227">
        <v>0.34599999999999997</v>
      </c>
      <c r="O1160" s="1227">
        <v>2.1000000000000001E-2</v>
      </c>
      <c r="P1160" s="1227">
        <v>2.4849999999999999</v>
      </c>
      <c r="Q1160" s="1227">
        <v>0.34599999999999997</v>
      </c>
      <c r="R1160" s="1227">
        <v>2.1000000000000001E-2</v>
      </c>
      <c r="S1160" s="1227">
        <v>2.4849999999999999</v>
      </c>
      <c r="T1160" s="1227">
        <v>0.34599999999999997</v>
      </c>
      <c r="U1160" s="1227">
        <v>2.1000000000000001E-2</v>
      </c>
      <c r="V1160" s="1227">
        <v>2.4849999999999999</v>
      </c>
      <c r="W1160" s="1227">
        <v>0.34599999999999997</v>
      </c>
      <c r="X1160" s="1227">
        <v>2.1000000000000001E-2</v>
      </c>
      <c r="Y1160" s="1227">
        <v>2.4849999999999999</v>
      </c>
      <c r="Z1160" s="1227">
        <v>0.34599999999999997</v>
      </c>
      <c r="AA1160" s="1227">
        <v>2.1000000000000001E-2</v>
      </c>
      <c r="AB1160" s="1227">
        <v>2.4849999999999999</v>
      </c>
      <c r="AC1160" s="1227">
        <v>0.34599999999999997</v>
      </c>
      <c r="AD1160" s="1227">
        <v>2.1000000000000001E-2</v>
      </c>
      <c r="AE1160" s="1227">
        <v>2.4849999999999999</v>
      </c>
      <c r="AF1160" s="1227">
        <v>0.34599999999999997</v>
      </c>
      <c r="AG1160" s="1227">
        <v>2.1000000000000001E-2</v>
      </c>
      <c r="AH1160" s="1227">
        <v>2.4849999999999999</v>
      </c>
      <c r="AI1160" s="1227">
        <v>0.34599999999999997</v>
      </c>
      <c r="AJ1160" s="1227">
        <v>2.1000000000000001E-2</v>
      </c>
      <c r="AK1160" s="1227">
        <v>2.4849999999999999</v>
      </c>
      <c r="AL1160" s="1227">
        <v>0.34599999999999997</v>
      </c>
      <c r="AM1160" s="1227">
        <v>2.1000000000000001E-2</v>
      </c>
      <c r="AN1160" s="1227">
        <v>2.4849999999999999</v>
      </c>
      <c r="AO1160" s="1227">
        <v>0.34599999999999997</v>
      </c>
      <c r="AP1160" s="1227">
        <v>2.1000000000000001E-2</v>
      </c>
      <c r="AQ1160" s="1227">
        <v>2.4849999999999999</v>
      </c>
      <c r="AR1160" s="1227">
        <v>0.34599999999999997</v>
      </c>
      <c r="AS1160" s="1227">
        <v>2.1000000000000001E-2</v>
      </c>
      <c r="AT1160" s="1227">
        <v>2.4849999999999999</v>
      </c>
      <c r="AU1160" s="1227">
        <v>0.34599999999999997</v>
      </c>
      <c r="AV1160" s="1227">
        <v>2.1000000000000001E-2</v>
      </c>
      <c r="AW1160" s="1227">
        <v>2.4849999999999999</v>
      </c>
      <c r="AX1160" s="1227">
        <v>0.34599999999999997</v>
      </c>
      <c r="AY1160" s="1227">
        <v>2.1000000000000001E-2</v>
      </c>
      <c r="AZ1160" s="1163">
        <v>2.4849999999999999</v>
      </c>
      <c r="BA1160" s="1163">
        <v>0.34599999999999997</v>
      </c>
      <c r="BB1160" s="1163">
        <v>2.1000000000000001E-2</v>
      </c>
      <c r="BC1160" s="1163"/>
      <c r="BD1160" s="1163"/>
      <c r="BE1160" s="1163"/>
    </row>
    <row r="1161" spans="2:57" ht="18" customHeight="1" x14ac:dyDescent="0.25">
      <c r="B1161" s="27"/>
      <c r="C1161" s="1226" t="s">
        <v>550</v>
      </c>
      <c r="D1161" s="1227">
        <v>2.9660000000000002</v>
      </c>
      <c r="E1161" s="1227" t="s">
        <v>158</v>
      </c>
      <c r="F1161" s="1227" t="s">
        <v>158</v>
      </c>
      <c r="G1161" s="1227">
        <v>2.9660000000000002</v>
      </c>
      <c r="H1161" s="1227" t="s">
        <v>158</v>
      </c>
      <c r="I1161" s="1227" t="s">
        <v>158</v>
      </c>
      <c r="J1161" s="1227">
        <v>2.9660000000000002</v>
      </c>
      <c r="K1161" s="1227" t="s">
        <v>158</v>
      </c>
      <c r="L1161" s="1227" t="s">
        <v>158</v>
      </c>
      <c r="M1161" s="1227">
        <v>2.9660000000000002</v>
      </c>
      <c r="N1161" s="1227" t="s">
        <v>158</v>
      </c>
      <c r="O1161" s="1227" t="s">
        <v>158</v>
      </c>
      <c r="P1161" s="1227">
        <v>2.9660000000000002</v>
      </c>
      <c r="Q1161" s="1227" t="s">
        <v>158</v>
      </c>
      <c r="R1161" s="1227" t="s">
        <v>158</v>
      </c>
      <c r="S1161" s="1227">
        <v>2.9660000000000002</v>
      </c>
      <c r="T1161" s="1227" t="s">
        <v>158</v>
      </c>
      <c r="U1161" s="1227" t="s">
        <v>158</v>
      </c>
      <c r="V1161" s="1227">
        <v>2.9660000000000002</v>
      </c>
      <c r="W1161" s="1227" t="s">
        <v>158</v>
      </c>
      <c r="X1161" s="1227" t="s">
        <v>158</v>
      </c>
      <c r="Y1161" s="1227">
        <v>2.9660000000000002</v>
      </c>
      <c r="Z1161" s="1227" t="s">
        <v>158</v>
      </c>
      <c r="AA1161" s="1227" t="s">
        <v>158</v>
      </c>
      <c r="AB1161" s="1227">
        <v>2.9660000000000002</v>
      </c>
      <c r="AC1161" s="1227" t="s">
        <v>158</v>
      </c>
      <c r="AD1161" s="1227" t="s">
        <v>158</v>
      </c>
      <c r="AE1161" s="1227">
        <v>2.9660000000000002</v>
      </c>
      <c r="AF1161" s="1227" t="s">
        <v>158</v>
      </c>
      <c r="AG1161" s="1227" t="s">
        <v>158</v>
      </c>
      <c r="AH1161" s="1227">
        <v>2.9660000000000002</v>
      </c>
      <c r="AI1161" s="1227" t="s">
        <v>158</v>
      </c>
      <c r="AJ1161" s="1227" t="s">
        <v>158</v>
      </c>
      <c r="AK1161" s="1227">
        <v>2.9660000000000002</v>
      </c>
      <c r="AL1161" s="1227" t="s">
        <v>158</v>
      </c>
      <c r="AM1161" s="1227" t="s">
        <v>158</v>
      </c>
      <c r="AN1161" s="1227">
        <v>2.9660000000000002</v>
      </c>
      <c r="AO1161" s="1227" t="s">
        <v>158</v>
      </c>
      <c r="AP1161" s="1227" t="s">
        <v>158</v>
      </c>
      <c r="AQ1161" s="1227">
        <v>2.9660000000000002</v>
      </c>
      <c r="AR1161" s="1227" t="s">
        <v>158</v>
      </c>
      <c r="AS1161" s="1227" t="s">
        <v>158</v>
      </c>
      <c r="AT1161" s="1227">
        <v>2.9660000000000002</v>
      </c>
      <c r="AU1161" s="1227" t="s">
        <v>158</v>
      </c>
      <c r="AV1161" s="1227" t="s">
        <v>158</v>
      </c>
      <c r="AW1161" s="1227">
        <v>2.9660000000000002</v>
      </c>
      <c r="AX1161" s="1227" t="s">
        <v>158</v>
      </c>
      <c r="AY1161" s="1227" t="s">
        <v>158</v>
      </c>
      <c r="AZ1161" s="1163">
        <v>2.9660000000000002</v>
      </c>
      <c r="BA1161" s="1163" t="s">
        <v>158</v>
      </c>
      <c r="BB1161" s="1163" t="s">
        <v>158</v>
      </c>
      <c r="BC1161" s="1163"/>
      <c r="BD1161" s="1163"/>
      <c r="BE1161" s="1163"/>
    </row>
    <row r="1162" spans="2:57" ht="18" customHeight="1" x14ac:dyDescent="0.25">
      <c r="B1162" s="27"/>
      <c r="C1162" s="1226" t="s">
        <v>3</v>
      </c>
      <c r="D1162" s="1227">
        <v>2.996</v>
      </c>
      <c r="E1162" s="1227" t="s">
        <v>158</v>
      </c>
      <c r="F1162" s="1227" t="s">
        <v>158</v>
      </c>
      <c r="G1162" s="1227">
        <v>2.996</v>
      </c>
      <c r="H1162" s="1227" t="s">
        <v>158</v>
      </c>
      <c r="I1162" s="1227" t="s">
        <v>158</v>
      </c>
      <c r="J1162" s="1227">
        <v>2.996</v>
      </c>
      <c r="K1162" s="1227" t="s">
        <v>158</v>
      </c>
      <c r="L1162" s="1227" t="s">
        <v>158</v>
      </c>
      <c r="M1162" s="1227">
        <v>2.996</v>
      </c>
      <c r="N1162" s="1227" t="s">
        <v>158</v>
      </c>
      <c r="O1162" s="1227" t="s">
        <v>158</v>
      </c>
      <c r="P1162" s="1227">
        <v>2.996</v>
      </c>
      <c r="Q1162" s="1227" t="s">
        <v>158</v>
      </c>
      <c r="R1162" s="1227" t="s">
        <v>158</v>
      </c>
      <c r="S1162" s="1227">
        <v>2.996</v>
      </c>
      <c r="T1162" s="1227" t="s">
        <v>158</v>
      </c>
      <c r="U1162" s="1227" t="s">
        <v>158</v>
      </c>
      <c r="V1162" s="1227">
        <v>2.996</v>
      </c>
      <c r="W1162" s="1227" t="s">
        <v>158</v>
      </c>
      <c r="X1162" s="1227" t="s">
        <v>158</v>
      </c>
      <c r="Y1162" s="1227">
        <v>2.996</v>
      </c>
      <c r="Z1162" s="1227" t="s">
        <v>158</v>
      </c>
      <c r="AA1162" s="1227" t="s">
        <v>158</v>
      </c>
      <c r="AB1162" s="1227">
        <v>2.996</v>
      </c>
      <c r="AC1162" s="1227" t="s">
        <v>158</v>
      </c>
      <c r="AD1162" s="1227" t="s">
        <v>158</v>
      </c>
      <c r="AE1162" s="1227">
        <v>2.996</v>
      </c>
      <c r="AF1162" s="1227" t="s">
        <v>158</v>
      </c>
      <c r="AG1162" s="1227" t="s">
        <v>158</v>
      </c>
      <c r="AH1162" s="1227">
        <v>2.996</v>
      </c>
      <c r="AI1162" s="1227" t="s">
        <v>158</v>
      </c>
      <c r="AJ1162" s="1227" t="s">
        <v>158</v>
      </c>
      <c r="AK1162" s="1227">
        <v>2.996</v>
      </c>
      <c r="AL1162" s="1227" t="s">
        <v>158</v>
      </c>
      <c r="AM1162" s="1227" t="s">
        <v>158</v>
      </c>
      <c r="AN1162" s="1227">
        <v>2.996</v>
      </c>
      <c r="AO1162" s="1227" t="s">
        <v>158</v>
      </c>
      <c r="AP1162" s="1227" t="s">
        <v>158</v>
      </c>
      <c r="AQ1162" s="1227">
        <v>2.996</v>
      </c>
      <c r="AR1162" s="1227" t="s">
        <v>158</v>
      </c>
      <c r="AS1162" s="1227" t="s">
        <v>158</v>
      </c>
      <c r="AT1162" s="1227">
        <v>2.996</v>
      </c>
      <c r="AU1162" s="1227" t="s">
        <v>158</v>
      </c>
      <c r="AV1162" s="1227" t="s">
        <v>158</v>
      </c>
      <c r="AW1162" s="1227">
        <v>2.996</v>
      </c>
      <c r="AX1162" s="1227" t="s">
        <v>158</v>
      </c>
      <c r="AY1162" s="1227" t="s">
        <v>158</v>
      </c>
      <c r="AZ1162" s="1163">
        <v>2.996</v>
      </c>
      <c r="BA1162" s="1163" t="s">
        <v>158</v>
      </c>
      <c r="BB1162" s="1163" t="s">
        <v>158</v>
      </c>
      <c r="BC1162" s="1163"/>
      <c r="BD1162" s="1163"/>
      <c r="BE1162" s="1163"/>
    </row>
    <row r="1163" spans="2:57" ht="18" customHeight="1" x14ac:dyDescent="0.25">
      <c r="B1163" s="27"/>
      <c r="C1163" s="1226" t="s">
        <v>934</v>
      </c>
      <c r="D1163" s="1227">
        <v>0.878</v>
      </c>
      <c r="E1163" s="1227">
        <v>9.9000000000000005E-2</v>
      </c>
      <c r="F1163" s="1227">
        <v>2E-3</v>
      </c>
      <c r="G1163" s="1227">
        <v>0.878</v>
      </c>
      <c r="H1163" s="1227">
        <v>9.9000000000000005E-2</v>
      </c>
      <c r="I1163" s="1227">
        <v>2E-3</v>
      </c>
      <c r="J1163" s="1227">
        <v>0.878</v>
      </c>
      <c r="K1163" s="1227">
        <v>9.9000000000000005E-2</v>
      </c>
      <c r="L1163" s="1227">
        <v>2E-3</v>
      </c>
      <c r="M1163" s="1227">
        <v>0.878</v>
      </c>
      <c r="N1163" s="1227">
        <v>9.9000000000000005E-2</v>
      </c>
      <c r="O1163" s="1227">
        <v>2E-3</v>
      </c>
      <c r="P1163" s="1227">
        <v>0.878</v>
      </c>
      <c r="Q1163" s="1227">
        <v>9.9000000000000005E-2</v>
      </c>
      <c r="R1163" s="1227">
        <v>2E-3</v>
      </c>
      <c r="S1163" s="1227">
        <v>0.878</v>
      </c>
      <c r="T1163" s="1227">
        <v>9.9000000000000005E-2</v>
      </c>
      <c r="U1163" s="1227">
        <v>2E-3</v>
      </c>
      <c r="V1163" s="1227">
        <v>0.878</v>
      </c>
      <c r="W1163" s="1227">
        <v>9.9000000000000005E-2</v>
      </c>
      <c r="X1163" s="1227">
        <v>2E-3</v>
      </c>
      <c r="Y1163" s="1227">
        <v>0.878</v>
      </c>
      <c r="Z1163" s="1227">
        <v>9.9000000000000005E-2</v>
      </c>
      <c r="AA1163" s="1227">
        <v>2E-3</v>
      </c>
      <c r="AB1163" s="1227">
        <v>0.878</v>
      </c>
      <c r="AC1163" s="1227">
        <v>9.9000000000000005E-2</v>
      </c>
      <c r="AD1163" s="1227">
        <v>2E-3</v>
      </c>
      <c r="AE1163" s="1227">
        <v>0.878</v>
      </c>
      <c r="AF1163" s="1227">
        <v>9.9000000000000005E-2</v>
      </c>
      <c r="AG1163" s="1227">
        <v>2E-3</v>
      </c>
      <c r="AH1163" s="1227">
        <v>0.878</v>
      </c>
      <c r="AI1163" s="1227">
        <v>9.9000000000000005E-2</v>
      </c>
      <c r="AJ1163" s="1227">
        <v>2E-3</v>
      </c>
      <c r="AK1163" s="1227">
        <v>0.878</v>
      </c>
      <c r="AL1163" s="1227">
        <v>9.9000000000000005E-2</v>
      </c>
      <c r="AM1163" s="1227">
        <v>2E-3</v>
      </c>
      <c r="AN1163" s="1227">
        <v>0.878</v>
      </c>
      <c r="AO1163" s="1227">
        <v>9.9000000000000005E-2</v>
      </c>
      <c r="AP1163" s="1227">
        <v>2E-3</v>
      </c>
      <c r="AQ1163" s="1227">
        <v>0.878</v>
      </c>
      <c r="AR1163" s="1227">
        <v>9.9000000000000005E-2</v>
      </c>
      <c r="AS1163" s="1227">
        <v>2E-3</v>
      </c>
      <c r="AT1163" s="1227">
        <v>0.878</v>
      </c>
      <c r="AU1163" s="1227">
        <v>9.9000000000000005E-2</v>
      </c>
      <c r="AV1163" s="1227">
        <v>2E-3</v>
      </c>
      <c r="AW1163" s="1227">
        <v>0.878</v>
      </c>
      <c r="AX1163" s="1227">
        <v>9.9000000000000005E-2</v>
      </c>
      <c r="AY1163" s="1227">
        <v>2E-3</v>
      </c>
      <c r="AZ1163" s="1163">
        <v>0.878</v>
      </c>
      <c r="BA1163" s="1163">
        <v>9.9000000000000005E-2</v>
      </c>
      <c r="BB1163" s="1163">
        <v>2E-3</v>
      </c>
      <c r="BC1163" s="1163"/>
      <c r="BD1163" s="1163"/>
      <c r="BE1163" s="1163"/>
    </row>
    <row r="1164" spans="2:57" ht="18" customHeight="1" x14ac:dyDescent="0.25">
      <c r="B1164" s="27"/>
      <c r="C1164" s="1226" t="s">
        <v>1267</v>
      </c>
      <c r="D1164" s="1227">
        <v>0</v>
      </c>
      <c r="E1164" s="1227">
        <v>2.5000000000000001E-2</v>
      </c>
      <c r="F1164" s="1227">
        <v>3.0000000000000001E-3</v>
      </c>
      <c r="G1164" s="1227">
        <v>0</v>
      </c>
      <c r="H1164" s="1227">
        <v>2.5000000000000001E-2</v>
      </c>
      <c r="I1164" s="1227">
        <v>3.0000000000000001E-3</v>
      </c>
      <c r="J1164" s="1227">
        <v>0</v>
      </c>
      <c r="K1164" s="1227">
        <v>2.5000000000000001E-2</v>
      </c>
      <c r="L1164" s="1227">
        <v>3.0000000000000001E-3</v>
      </c>
      <c r="M1164" s="1227">
        <v>0</v>
      </c>
      <c r="N1164" s="1227">
        <v>2.5000000000000001E-2</v>
      </c>
      <c r="O1164" s="1227">
        <v>3.0000000000000001E-3</v>
      </c>
      <c r="P1164" s="1227">
        <v>0</v>
      </c>
      <c r="Q1164" s="1227">
        <v>2.5000000000000001E-2</v>
      </c>
      <c r="R1164" s="1227">
        <v>3.0000000000000001E-3</v>
      </c>
      <c r="S1164" s="1227">
        <v>0</v>
      </c>
      <c r="T1164" s="1227">
        <v>2.5000000000000001E-2</v>
      </c>
      <c r="U1164" s="1227">
        <v>3.0000000000000001E-3</v>
      </c>
      <c r="V1164" s="1227">
        <v>0</v>
      </c>
      <c r="W1164" s="1227">
        <v>2.5000000000000001E-2</v>
      </c>
      <c r="X1164" s="1227">
        <v>3.0000000000000001E-3</v>
      </c>
      <c r="Y1164" s="1227">
        <v>0</v>
      </c>
      <c r="Z1164" s="1227">
        <v>2.5000000000000001E-2</v>
      </c>
      <c r="AA1164" s="1227">
        <v>3.0000000000000001E-3</v>
      </c>
      <c r="AB1164" s="1227">
        <v>0</v>
      </c>
      <c r="AC1164" s="1227">
        <v>2.5000000000000001E-2</v>
      </c>
      <c r="AD1164" s="1227">
        <v>3.0000000000000001E-3</v>
      </c>
      <c r="AE1164" s="1227">
        <v>0</v>
      </c>
      <c r="AF1164" s="1227">
        <v>2.5000000000000001E-2</v>
      </c>
      <c r="AG1164" s="1227">
        <v>3.0000000000000001E-3</v>
      </c>
      <c r="AH1164" s="1227">
        <v>0</v>
      </c>
      <c r="AI1164" s="1227">
        <v>2.5000000000000001E-2</v>
      </c>
      <c r="AJ1164" s="1227">
        <v>3.0000000000000001E-3</v>
      </c>
      <c r="AK1164" s="1227">
        <v>0</v>
      </c>
      <c r="AL1164" s="1227">
        <v>2.5000000000000001E-2</v>
      </c>
      <c r="AM1164" s="1227">
        <v>3.0000000000000001E-3</v>
      </c>
      <c r="AN1164" s="1227">
        <v>0</v>
      </c>
      <c r="AO1164" s="1227">
        <v>2.5000000000000001E-2</v>
      </c>
      <c r="AP1164" s="1227">
        <v>3.0000000000000001E-3</v>
      </c>
      <c r="AQ1164" s="1227">
        <v>0</v>
      </c>
      <c r="AR1164" s="1227">
        <v>2.5000000000000001E-2</v>
      </c>
      <c r="AS1164" s="1227">
        <v>3.0000000000000001E-3</v>
      </c>
      <c r="AT1164" s="1227">
        <v>0</v>
      </c>
      <c r="AU1164" s="1227">
        <v>2.5000000000000001E-2</v>
      </c>
      <c r="AV1164" s="1227">
        <v>3.0000000000000001E-3</v>
      </c>
      <c r="AW1164" s="1227">
        <v>0</v>
      </c>
      <c r="AX1164" s="1227">
        <v>2.5000000000000001E-2</v>
      </c>
      <c r="AY1164" s="1227">
        <v>3.0000000000000001E-3</v>
      </c>
      <c r="AZ1164" s="1163">
        <v>0</v>
      </c>
      <c r="BA1164" s="1163">
        <v>2.5000000000000001E-2</v>
      </c>
      <c r="BB1164" s="1163">
        <v>3.0000000000000001E-3</v>
      </c>
      <c r="BC1164" s="1163"/>
      <c r="BD1164" s="1163"/>
      <c r="BE1164" s="1163"/>
    </row>
    <row r="1165" spans="2:57" ht="18" customHeight="1" x14ac:dyDescent="0.25">
      <c r="B1165" s="27"/>
      <c r="C1165" s="1226" t="s">
        <v>951</v>
      </c>
      <c r="D1165" s="1227">
        <v>0</v>
      </c>
      <c r="E1165" s="1227">
        <v>4.3319999999999999</v>
      </c>
      <c r="F1165" s="1227">
        <v>5.8000000000000003E-2</v>
      </c>
      <c r="G1165" s="1227">
        <v>0</v>
      </c>
      <c r="H1165" s="1227">
        <v>4.3319999999999999</v>
      </c>
      <c r="I1165" s="1227">
        <v>5.8000000000000003E-2</v>
      </c>
      <c r="J1165" s="1227">
        <v>0</v>
      </c>
      <c r="K1165" s="1227">
        <v>4.3319999999999999</v>
      </c>
      <c r="L1165" s="1227">
        <v>5.8000000000000003E-2</v>
      </c>
      <c r="M1165" s="1227">
        <v>0</v>
      </c>
      <c r="N1165" s="1227">
        <v>4.3319999999999999</v>
      </c>
      <c r="O1165" s="1227">
        <v>5.8000000000000003E-2</v>
      </c>
      <c r="P1165" s="1227">
        <v>0</v>
      </c>
      <c r="Q1165" s="1227">
        <v>4.3319999999999999</v>
      </c>
      <c r="R1165" s="1227">
        <v>5.8000000000000003E-2</v>
      </c>
      <c r="S1165" s="1227">
        <v>0</v>
      </c>
      <c r="T1165" s="1227">
        <v>4.3319999999999999</v>
      </c>
      <c r="U1165" s="1227">
        <v>5.8000000000000003E-2</v>
      </c>
      <c r="V1165" s="1227">
        <v>0</v>
      </c>
      <c r="W1165" s="1227">
        <v>4.3319999999999999</v>
      </c>
      <c r="X1165" s="1227">
        <v>5.8000000000000003E-2</v>
      </c>
      <c r="Y1165" s="1227">
        <v>0</v>
      </c>
      <c r="Z1165" s="1227">
        <v>4.3319999999999999</v>
      </c>
      <c r="AA1165" s="1227">
        <v>5.8000000000000003E-2</v>
      </c>
      <c r="AB1165" s="1227">
        <v>0</v>
      </c>
      <c r="AC1165" s="1227">
        <v>4.3319999999999999</v>
      </c>
      <c r="AD1165" s="1227">
        <v>5.8000000000000003E-2</v>
      </c>
      <c r="AE1165" s="1227">
        <v>0</v>
      </c>
      <c r="AF1165" s="1227">
        <v>4.3319999999999999</v>
      </c>
      <c r="AG1165" s="1227">
        <v>5.8000000000000003E-2</v>
      </c>
      <c r="AH1165" s="1227">
        <v>0</v>
      </c>
      <c r="AI1165" s="1227">
        <v>4.3319999999999999</v>
      </c>
      <c r="AJ1165" s="1227">
        <v>5.8000000000000003E-2</v>
      </c>
      <c r="AK1165" s="1227">
        <v>0</v>
      </c>
      <c r="AL1165" s="1227">
        <v>4.3319999999999999</v>
      </c>
      <c r="AM1165" s="1227">
        <v>5.8000000000000003E-2</v>
      </c>
      <c r="AN1165" s="1227">
        <v>0</v>
      </c>
      <c r="AO1165" s="1227">
        <v>4.3319999999999999</v>
      </c>
      <c r="AP1165" s="1227">
        <v>5.8000000000000003E-2</v>
      </c>
      <c r="AQ1165" s="1227">
        <v>0</v>
      </c>
      <c r="AR1165" s="1227">
        <v>4.3319999999999999</v>
      </c>
      <c r="AS1165" s="1227">
        <v>5.8000000000000003E-2</v>
      </c>
      <c r="AT1165" s="1227">
        <v>0</v>
      </c>
      <c r="AU1165" s="1227">
        <v>4.3319999999999999</v>
      </c>
      <c r="AV1165" s="1227">
        <v>5.8000000000000003E-2</v>
      </c>
      <c r="AW1165" s="1227">
        <v>0</v>
      </c>
      <c r="AX1165" s="1227">
        <v>4.3319999999999999</v>
      </c>
      <c r="AY1165" s="1227">
        <v>5.8000000000000003E-2</v>
      </c>
      <c r="AZ1165" s="1163">
        <v>0</v>
      </c>
      <c r="BA1165" s="1163">
        <v>4.3319999999999999</v>
      </c>
      <c r="BB1165" s="1163">
        <v>5.8000000000000003E-2</v>
      </c>
      <c r="BC1165" s="1163"/>
      <c r="BD1165" s="1163"/>
      <c r="BE1165" s="1163"/>
    </row>
    <row r="1166" spans="2:57" ht="18" customHeight="1" x14ac:dyDescent="0.25">
      <c r="B1166" s="27"/>
      <c r="C1166" s="1226" t="s">
        <v>952</v>
      </c>
      <c r="D1166" s="1227">
        <v>0</v>
      </c>
      <c r="E1166" s="1227">
        <v>5.4240000000000004</v>
      </c>
      <c r="F1166" s="1227">
        <v>7.1999999999999995E-2</v>
      </c>
      <c r="G1166" s="1227">
        <v>0</v>
      </c>
      <c r="H1166" s="1227">
        <v>5.4240000000000004</v>
      </c>
      <c r="I1166" s="1227">
        <v>7.1999999999999995E-2</v>
      </c>
      <c r="J1166" s="1227">
        <v>0</v>
      </c>
      <c r="K1166" s="1227">
        <v>5.4240000000000004</v>
      </c>
      <c r="L1166" s="1227">
        <v>7.1999999999999995E-2</v>
      </c>
      <c r="M1166" s="1227">
        <v>0</v>
      </c>
      <c r="N1166" s="1227">
        <v>5.4240000000000004</v>
      </c>
      <c r="O1166" s="1227">
        <v>7.1999999999999995E-2</v>
      </c>
      <c r="P1166" s="1227">
        <v>0</v>
      </c>
      <c r="Q1166" s="1227">
        <v>5.4240000000000004</v>
      </c>
      <c r="R1166" s="1227">
        <v>7.1999999999999995E-2</v>
      </c>
      <c r="S1166" s="1227">
        <v>0</v>
      </c>
      <c r="T1166" s="1227">
        <v>5.4240000000000004</v>
      </c>
      <c r="U1166" s="1227">
        <v>7.1999999999999995E-2</v>
      </c>
      <c r="V1166" s="1227">
        <v>0</v>
      </c>
      <c r="W1166" s="1227">
        <v>5.4240000000000004</v>
      </c>
      <c r="X1166" s="1227">
        <v>7.1999999999999995E-2</v>
      </c>
      <c r="Y1166" s="1227">
        <v>0</v>
      </c>
      <c r="Z1166" s="1227">
        <v>5.4240000000000004</v>
      </c>
      <c r="AA1166" s="1227">
        <v>7.1999999999999995E-2</v>
      </c>
      <c r="AB1166" s="1227">
        <v>0</v>
      </c>
      <c r="AC1166" s="1227">
        <v>5.4240000000000004</v>
      </c>
      <c r="AD1166" s="1227">
        <v>7.1999999999999995E-2</v>
      </c>
      <c r="AE1166" s="1227">
        <v>0</v>
      </c>
      <c r="AF1166" s="1227">
        <v>5.4240000000000004</v>
      </c>
      <c r="AG1166" s="1227">
        <v>7.1999999999999995E-2</v>
      </c>
      <c r="AH1166" s="1227">
        <v>0</v>
      </c>
      <c r="AI1166" s="1227">
        <v>5.4240000000000004</v>
      </c>
      <c r="AJ1166" s="1227">
        <v>7.1999999999999995E-2</v>
      </c>
      <c r="AK1166" s="1227">
        <v>0</v>
      </c>
      <c r="AL1166" s="1227">
        <v>5.4240000000000004</v>
      </c>
      <c r="AM1166" s="1227">
        <v>7.1999999999999995E-2</v>
      </c>
      <c r="AN1166" s="1227">
        <v>0</v>
      </c>
      <c r="AO1166" s="1227">
        <v>5.4240000000000004</v>
      </c>
      <c r="AP1166" s="1227">
        <v>7.1999999999999995E-2</v>
      </c>
      <c r="AQ1166" s="1227">
        <v>0</v>
      </c>
      <c r="AR1166" s="1227">
        <v>5.4240000000000004</v>
      </c>
      <c r="AS1166" s="1227">
        <v>7.1999999999999995E-2</v>
      </c>
      <c r="AT1166" s="1227">
        <v>0</v>
      </c>
      <c r="AU1166" s="1227">
        <v>5.4240000000000004</v>
      </c>
      <c r="AV1166" s="1227">
        <v>7.1999999999999995E-2</v>
      </c>
      <c r="AW1166" s="1227">
        <v>0</v>
      </c>
      <c r="AX1166" s="1227">
        <v>5.4240000000000004</v>
      </c>
      <c r="AY1166" s="1227">
        <v>7.1999999999999995E-2</v>
      </c>
      <c r="AZ1166" s="1163">
        <v>0</v>
      </c>
      <c r="BA1166" s="1163">
        <v>5.4240000000000004</v>
      </c>
      <c r="BB1166" s="1163">
        <v>7.1999999999999995E-2</v>
      </c>
      <c r="BC1166" s="1163"/>
      <c r="BD1166" s="1163"/>
      <c r="BE1166" s="1163"/>
    </row>
    <row r="1167" spans="2:57" ht="18" customHeight="1" x14ac:dyDescent="0.25">
      <c r="B1167" s="27"/>
      <c r="C1167" s="1226" t="s">
        <v>2115</v>
      </c>
      <c r="D1167" s="1227">
        <v>0</v>
      </c>
      <c r="E1167" s="1227">
        <v>4.5330000000000004</v>
      </c>
      <c r="F1167" s="1227">
        <v>0.06</v>
      </c>
      <c r="G1167" s="1227">
        <v>0</v>
      </c>
      <c r="H1167" s="1227">
        <v>4.5330000000000004</v>
      </c>
      <c r="I1167" s="1227">
        <v>0.06</v>
      </c>
      <c r="J1167" s="1227">
        <v>0</v>
      </c>
      <c r="K1167" s="1227">
        <v>4.5330000000000004</v>
      </c>
      <c r="L1167" s="1227">
        <v>0.06</v>
      </c>
      <c r="M1167" s="1227">
        <v>0</v>
      </c>
      <c r="N1167" s="1227">
        <v>4.5330000000000004</v>
      </c>
      <c r="O1167" s="1227">
        <v>0.06</v>
      </c>
      <c r="P1167" s="1227">
        <v>0</v>
      </c>
      <c r="Q1167" s="1227">
        <v>4.5330000000000004</v>
      </c>
      <c r="R1167" s="1227">
        <v>0.06</v>
      </c>
      <c r="S1167" s="1227">
        <v>0</v>
      </c>
      <c r="T1167" s="1227">
        <v>4.5330000000000004</v>
      </c>
      <c r="U1167" s="1227">
        <v>0.06</v>
      </c>
      <c r="V1167" s="1227">
        <v>0</v>
      </c>
      <c r="W1167" s="1227">
        <v>4.5330000000000004</v>
      </c>
      <c r="X1167" s="1227">
        <v>0.06</v>
      </c>
      <c r="Y1167" s="1227">
        <v>0</v>
      </c>
      <c r="Z1167" s="1227">
        <v>4.5330000000000004</v>
      </c>
      <c r="AA1167" s="1227">
        <v>0.06</v>
      </c>
      <c r="AB1167" s="1227">
        <v>0</v>
      </c>
      <c r="AC1167" s="1227">
        <v>4.5330000000000004</v>
      </c>
      <c r="AD1167" s="1227">
        <v>0.06</v>
      </c>
      <c r="AE1167" s="1227">
        <v>0</v>
      </c>
      <c r="AF1167" s="1227">
        <v>4.5330000000000004</v>
      </c>
      <c r="AG1167" s="1227">
        <v>0.06</v>
      </c>
      <c r="AH1167" s="1227">
        <v>0</v>
      </c>
      <c r="AI1167" s="1227">
        <v>4.5330000000000004</v>
      </c>
      <c r="AJ1167" s="1227">
        <v>0.06</v>
      </c>
      <c r="AK1167" s="1227">
        <v>0</v>
      </c>
      <c r="AL1167" s="1227">
        <v>4.5330000000000004</v>
      </c>
      <c r="AM1167" s="1227">
        <v>0.06</v>
      </c>
      <c r="AN1167" s="1227">
        <v>0</v>
      </c>
      <c r="AO1167" s="1227">
        <v>4.5330000000000004</v>
      </c>
      <c r="AP1167" s="1227">
        <v>0.06</v>
      </c>
      <c r="AQ1167" s="1227">
        <v>0</v>
      </c>
      <c r="AR1167" s="1227">
        <v>4.5330000000000004</v>
      </c>
      <c r="AS1167" s="1227">
        <v>0.06</v>
      </c>
      <c r="AT1167" s="1227">
        <v>0</v>
      </c>
      <c r="AU1167" s="1227">
        <v>4.5330000000000004</v>
      </c>
      <c r="AV1167" s="1227">
        <v>0.06</v>
      </c>
      <c r="AW1167" s="1227">
        <v>0</v>
      </c>
      <c r="AX1167" s="1227">
        <v>4.5330000000000004</v>
      </c>
      <c r="AY1167" s="1227">
        <v>0.06</v>
      </c>
      <c r="AZ1167" s="1163">
        <v>0</v>
      </c>
      <c r="BA1167" s="1163">
        <v>4.5330000000000004</v>
      </c>
      <c r="BB1167" s="1163">
        <v>0.06</v>
      </c>
      <c r="BC1167" s="1163"/>
      <c r="BD1167" s="1163"/>
      <c r="BE1167" s="1163"/>
    </row>
    <row r="1168" spans="2:57" ht="18" customHeight="1" x14ac:dyDescent="0.25">
      <c r="B1168" s="27"/>
      <c r="C1168" s="1226" t="s">
        <v>2116</v>
      </c>
      <c r="D1168" s="1227">
        <v>0</v>
      </c>
      <c r="E1168" s="1227">
        <v>4.7489999999999997</v>
      </c>
      <c r="F1168" s="1227">
        <v>6.3E-2</v>
      </c>
      <c r="G1168" s="1227">
        <v>0</v>
      </c>
      <c r="H1168" s="1227">
        <v>4.7489999999999997</v>
      </c>
      <c r="I1168" s="1227">
        <v>6.3E-2</v>
      </c>
      <c r="J1168" s="1227">
        <v>0</v>
      </c>
      <c r="K1168" s="1227">
        <v>4.7489999999999997</v>
      </c>
      <c r="L1168" s="1227">
        <v>6.3E-2</v>
      </c>
      <c r="M1168" s="1227">
        <v>0</v>
      </c>
      <c r="N1168" s="1227">
        <v>4.7489999999999997</v>
      </c>
      <c r="O1168" s="1227">
        <v>6.3E-2</v>
      </c>
      <c r="P1168" s="1227">
        <v>0</v>
      </c>
      <c r="Q1168" s="1227">
        <v>4.7489999999999997</v>
      </c>
      <c r="R1168" s="1227">
        <v>6.3E-2</v>
      </c>
      <c r="S1168" s="1227">
        <v>0</v>
      </c>
      <c r="T1168" s="1227">
        <v>4.7489999999999997</v>
      </c>
      <c r="U1168" s="1227">
        <v>6.3E-2</v>
      </c>
      <c r="V1168" s="1227">
        <v>0</v>
      </c>
      <c r="W1168" s="1227">
        <v>4.7489999999999997</v>
      </c>
      <c r="X1168" s="1227">
        <v>6.3E-2</v>
      </c>
      <c r="Y1168" s="1227">
        <v>0</v>
      </c>
      <c r="Z1168" s="1227">
        <v>4.7489999999999997</v>
      </c>
      <c r="AA1168" s="1227">
        <v>6.3E-2</v>
      </c>
      <c r="AB1168" s="1227">
        <v>0</v>
      </c>
      <c r="AC1168" s="1227">
        <v>4.7489999999999997</v>
      </c>
      <c r="AD1168" s="1227">
        <v>6.3E-2</v>
      </c>
      <c r="AE1168" s="1227">
        <v>0</v>
      </c>
      <c r="AF1168" s="1227">
        <v>4.7489999999999997</v>
      </c>
      <c r="AG1168" s="1227">
        <v>6.3E-2</v>
      </c>
      <c r="AH1168" s="1227">
        <v>0</v>
      </c>
      <c r="AI1168" s="1227">
        <v>4.7489999999999997</v>
      </c>
      <c r="AJ1168" s="1227">
        <v>6.3E-2</v>
      </c>
      <c r="AK1168" s="1227">
        <v>0</v>
      </c>
      <c r="AL1168" s="1227">
        <v>4.7489999999999997</v>
      </c>
      <c r="AM1168" s="1227">
        <v>6.3E-2</v>
      </c>
      <c r="AN1168" s="1227">
        <v>0</v>
      </c>
      <c r="AO1168" s="1227">
        <v>4.7489999999999997</v>
      </c>
      <c r="AP1168" s="1227">
        <v>6.3E-2</v>
      </c>
      <c r="AQ1168" s="1227">
        <v>0</v>
      </c>
      <c r="AR1168" s="1227">
        <v>4.7489999999999997</v>
      </c>
      <c r="AS1168" s="1227">
        <v>6.3E-2</v>
      </c>
      <c r="AT1168" s="1227">
        <v>0</v>
      </c>
      <c r="AU1168" s="1227">
        <v>4.7489999999999997</v>
      </c>
      <c r="AV1168" s="1227">
        <v>6.3E-2</v>
      </c>
      <c r="AW1168" s="1227">
        <v>0</v>
      </c>
      <c r="AX1168" s="1227">
        <v>4.7489999999999997</v>
      </c>
      <c r="AY1168" s="1227">
        <v>6.3E-2</v>
      </c>
      <c r="AZ1168" s="1163">
        <v>0</v>
      </c>
      <c r="BA1168" s="1163">
        <v>4.7489999999999997</v>
      </c>
      <c r="BB1168" s="1163">
        <v>6.3E-2</v>
      </c>
      <c r="BC1168" s="1163"/>
      <c r="BD1168" s="1163"/>
      <c r="BE1168" s="1163"/>
    </row>
    <row r="1169" spans="1:59" ht="18" customHeight="1" x14ac:dyDescent="0.25">
      <c r="B1169" s="27"/>
      <c r="C1169" s="1226" t="s">
        <v>2117</v>
      </c>
      <c r="D1169" s="1227">
        <v>0</v>
      </c>
      <c r="E1169" s="1227">
        <v>4.665</v>
      </c>
      <c r="F1169" s="1227">
        <v>6.2E-2</v>
      </c>
      <c r="G1169" s="1227">
        <v>0</v>
      </c>
      <c r="H1169" s="1227">
        <v>4.665</v>
      </c>
      <c r="I1169" s="1227">
        <v>6.2E-2</v>
      </c>
      <c r="J1169" s="1227">
        <v>0</v>
      </c>
      <c r="K1169" s="1227">
        <v>4.665</v>
      </c>
      <c r="L1169" s="1227">
        <v>6.2E-2</v>
      </c>
      <c r="M1169" s="1227">
        <v>0</v>
      </c>
      <c r="N1169" s="1227">
        <v>4.665</v>
      </c>
      <c r="O1169" s="1227">
        <v>6.2E-2</v>
      </c>
      <c r="P1169" s="1227">
        <v>0</v>
      </c>
      <c r="Q1169" s="1227">
        <v>4.665</v>
      </c>
      <c r="R1169" s="1227">
        <v>6.2E-2</v>
      </c>
      <c r="S1169" s="1227">
        <v>0</v>
      </c>
      <c r="T1169" s="1227">
        <v>4.665</v>
      </c>
      <c r="U1169" s="1227">
        <v>6.2E-2</v>
      </c>
      <c r="V1169" s="1227">
        <v>0</v>
      </c>
      <c r="W1169" s="1227">
        <v>4.665</v>
      </c>
      <c r="X1169" s="1227">
        <v>6.2E-2</v>
      </c>
      <c r="Y1169" s="1227">
        <v>0</v>
      </c>
      <c r="Z1169" s="1227">
        <v>4.665</v>
      </c>
      <c r="AA1169" s="1227">
        <v>6.2E-2</v>
      </c>
      <c r="AB1169" s="1227">
        <v>0</v>
      </c>
      <c r="AC1169" s="1227">
        <v>4.665</v>
      </c>
      <c r="AD1169" s="1227">
        <v>6.2E-2</v>
      </c>
      <c r="AE1169" s="1227">
        <v>0</v>
      </c>
      <c r="AF1169" s="1227">
        <v>4.665</v>
      </c>
      <c r="AG1169" s="1227">
        <v>6.2E-2</v>
      </c>
      <c r="AH1169" s="1227">
        <v>0</v>
      </c>
      <c r="AI1169" s="1227">
        <v>4.665</v>
      </c>
      <c r="AJ1169" s="1227">
        <v>6.2E-2</v>
      </c>
      <c r="AK1169" s="1227">
        <v>0</v>
      </c>
      <c r="AL1169" s="1227">
        <v>4.665</v>
      </c>
      <c r="AM1169" s="1227">
        <v>6.2E-2</v>
      </c>
      <c r="AN1169" s="1227">
        <v>0</v>
      </c>
      <c r="AO1169" s="1227">
        <v>4.665</v>
      </c>
      <c r="AP1169" s="1227">
        <v>6.2E-2</v>
      </c>
      <c r="AQ1169" s="1227">
        <v>0</v>
      </c>
      <c r="AR1169" s="1227">
        <v>4.665</v>
      </c>
      <c r="AS1169" s="1227">
        <v>6.2E-2</v>
      </c>
      <c r="AT1169" s="1227">
        <v>0</v>
      </c>
      <c r="AU1169" s="1227">
        <v>4.665</v>
      </c>
      <c r="AV1169" s="1227">
        <v>6.2E-2</v>
      </c>
      <c r="AW1169" s="1227">
        <v>0</v>
      </c>
      <c r="AX1169" s="1227">
        <v>4.665</v>
      </c>
      <c r="AY1169" s="1227">
        <v>6.2E-2</v>
      </c>
      <c r="AZ1169" s="1163">
        <v>0</v>
      </c>
      <c r="BA1169" s="1163">
        <v>4.665</v>
      </c>
      <c r="BB1169" s="1163">
        <v>6.2E-2</v>
      </c>
      <c r="BC1169" s="1163"/>
      <c r="BD1169" s="1163"/>
      <c r="BE1169" s="1163"/>
    </row>
    <row r="1170" spans="1:59" ht="18" customHeight="1" x14ac:dyDescent="0.25">
      <c r="B1170" s="27"/>
      <c r="C1170" s="1226" t="s">
        <v>2118</v>
      </c>
      <c r="D1170" s="1227">
        <v>0</v>
      </c>
      <c r="E1170" s="1227">
        <v>4.8479999999999999</v>
      </c>
      <c r="F1170" s="1227">
        <v>6.5000000000000002E-2</v>
      </c>
      <c r="G1170" s="1227">
        <v>0</v>
      </c>
      <c r="H1170" s="1227">
        <v>4.8479999999999999</v>
      </c>
      <c r="I1170" s="1227">
        <v>6.5000000000000002E-2</v>
      </c>
      <c r="J1170" s="1227">
        <v>0</v>
      </c>
      <c r="K1170" s="1227">
        <v>4.8479999999999999</v>
      </c>
      <c r="L1170" s="1227">
        <v>6.5000000000000002E-2</v>
      </c>
      <c r="M1170" s="1227">
        <v>0</v>
      </c>
      <c r="N1170" s="1227">
        <v>4.8479999999999999</v>
      </c>
      <c r="O1170" s="1227">
        <v>6.5000000000000002E-2</v>
      </c>
      <c r="P1170" s="1227">
        <v>0</v>
      </c>
      <c r="Q1170" s="1227">
        <v>4.8479999999999999</v>
      </c>
      <c r="R1170" s="1227">
        <v>6.5000000000000002E-2</v>
      </c>
      <c r="S1170" s="1227">
        <v>0</v>
      </c>
      <c r="T1170" s="1227">
        <v>4.8479999999999999</v>
      </c>
      <c r="U1170" s="1227">
        <v>6.5000000000000002E-2</v>
      </c>
      <c r="V1170" s="1227">
        <v>0</v>
      </c>
      <c r="W1170" s="1227">
        <v>4.8479999999999999</v>
      </c>
      <c r="X1170" s="1227">
        <v>6.5000000000000002E-2</v>
      </c>
      <c r="Y1170" s="1227">
        <v>0</v>
      </c>
      <c r="Z1170" s="1227">
        <v>4.8479999999999999</v>
      </c>
      <c r="AA1170" s="1227">
        <v>6.5000000000000002E-2</v>
      </c>
      <c r="AB1170" s="1227">
        <v>0</v>
      </c>
      <c r="AC1170" s="1227">
        <v>4.8479999999999999</v>
      </c>
      <c r="AD1170" s="1227">
        <v>6.5000000000000002E-2</v>
      </c>
      <c r="AE1170" s="1227">
        <v>0</v>
      </c>
      <c r="AF1170" s="1227">
        <v>4.8479999999999999</v>
      </c>
      <c r="AG1170" s="1227">
        <v>6.5000000000000002E-2</v>
      </c>
      <c r="AH1170" s="1227">
        <v>0</v>
      </c>
      <c r="AI1170" s="1227">
        <v>4.8479999999999999</v>
      </c>
      <c r="AJ1170" s="1227">
        <v>6.5000000000000002E-2</v>
      </c>
      <c r="AK1170" s="1227">
        <v>0</v>
      </c>
      <c r="AL1170" s="1227">
        <v>4.8479999999999999</v>
      </c>
      <c r="AM1170" s="1227">
        <v>6.5000000000000002E-2</v>
      </c>
      <c r="AN1170" s="1227">
        <v>0</v>
      </c>
      <c r="AO1170" s="1227">
        <v>4.8479999999999999</v>
      </c>
      <c r="AP1170" s="1227">
        <v>6.5000000000000002E-2</v>
      </c>
      <c r="AQ1170" s="1227">
        <v>0</v>
      </c>
      <c r="AR1170" s="1227">
        <v>4.8479999999999999</v>
      </c>
      <c r="AS1170" s="1227">
        <v>6.5000000000000002E-2</v>
      </c>
      <c r="AT1170" s="1227">
        <v>0</v>
      </c>
      <c r="AU1170" s="1227">
        <v>4.8479999999999999</v>
      </c>
      <c r="AV1170" s="1227">
        <v>6.5000000000000002E-2</v>
      </c>
      <c r="AW1170" s="1227">
        <v>0</v>
      </c>
      <c r="AX1170" s="1227">
        <v>4.8479999999999999</v>
      </c>
      <c r="AY1170" s="1227">
        <v>6.5000000000000002E-2</v>
      </c>
      <c r="AZ1170" s="1163">
        <v>0</v>
      </c>
      <c r="BA1170" s="1163">
        <v>4.8479999999999999</v>
      </c>
      <c r="BB1170" s="1163">
        <v>6.5000000000000002E-2</v>
      </c>
      <c r="BC1170" s="1163"/>
      <c r="BD1170" s="1163"/>
      <c r="BE1170" s="1163"/>
    </row>
    <row r="1171" spans="1:59" ht="18" customHeight="1" x14ac:dyDescent="0.25">
      <c r="B1171" s="27"/>
      <c r="C1171" s="1226" t="s">
        <v>2119</v>
      </c>
      <c r="D1171" s="1227">
        <v>0</v>
      </c>
      <c r="E1171" s="1227">
        <v>6.2779999999999996</v>
      </c>
      <c r="F1171" s="1227">
        <v>3.1E-2</v>
      </c>
      <c r="G1171" s="1227">
        <v>0</v>
      </c>
      <c r="H1171" s="1227">
        <v>6.2779999999999996</v>
      </c>
      <c r="I1171" s="1227">
        <v>3.1E-2</v>
      </c>
      <c r="J1171" s="1227">
        <v>0</v>
      </c>
      <c r="K1171" s="1227">
        <v>6.2779999999999996</v>
      </c>
      <c r="L1171" s="1227">
        <v>3.1E-2</v>
      </c>
      <c r="M1171" s="1227">
        <v>0</v>
      </c>
      <c r="N1171" s="1227">
        <v>6.2779999999999996</v>
      </c>
      <c r="O1171" s="1227">
        <v>3.1E-2</v>
      </c>
      <c r="P1171" s="1227">
        <v>0</v>
      </c>
      <c r="Q1171" s="1227">
        <v>6.2779999999999996</v>
      </c>
      <c r="R1171" s="1227">
        <v>3.1E-2</v>
      </c>
      <c r="S1171" s="1227">
        <v>0</v>
      </c>
      <c r="T1171" s="1227">
        <v>6.2779999999999996</v>
      </c>
      <c r="U1171" s="1227">
        <v>3.1E-2</v>
      </c>
      <c r="V1171" s="1227">
        <v>0</v>
      </c>
      <c r="W1171" s="1227">
        <v>6.2779999999999996</v>
      </c>
      <c r="X1171" s="1227">
        <v>3.1E-2</v>
      </c>
      <c r="Y1171" s="1227">
        <v>0</v>
      </c>
      <c r="Z1171" s="1227">
        <v>6.2779999999999996</v>
      </c>
      <c r="AA1171" s="1227">
        <v>3.1E-2</v>
      </c>
      <c r="AB1171" s="1227">
        <v>0</v>
      </c>
      <c r="AC1171" s="1227">
        <v>6.2779999999999996</v>
      </c>
      <c r="AD1171" s="1227">
        <v>3.1E-2</v>
      </c>
      <c r="AE1171" s="1227">
        <v>0</v>
      </c>
      <c r="AF1171" s="1227">
        <v>6.2779999999999996</v>
      </c>
      <c r="AG1171" s="1227">
        <v>3.1E-2</v>
      </c>
      <c r="AH1171" s="1227">
        <v>0</v>
      </c>
      <c r="AI1171" s="1227">
        <v>6.2779999999999996</v>
      </c>
      <c r="AJ1171" s="1227">
        <v>3.1E-2</v>
      </c>
      <c r="AK1171" s="1227">
        <v>0</v>
      </c>
      <c r="AL1171" s="1227">
        <v>6.2779999999999996</v>
      </c>
      <c r="AM1171" s="1227">
        <v>3.1E-2</v>
      </c>
      <c r="AN1171" s="1227">
        <v>0</v>
      </c>
      <c r="AO1171" s="1227">
        <v>6.2779999999999996</v>
      </c>
      <c r="AP1171" s="1227">
        <v>3.1E-2</v>
      </c>
      <c r="AQ1171" s="1227">
        <v>0</v>
      </c>
      <c r="AR1171" s="1227">
        <v>6.2779999999999996</v>
      </c>
      <c r="AS1171" s="1227">
        <v>3.1E-2</v>
      </c>
      <c r="AT1171" s="1227">
        <v>0</v>
      </c>
      <c r="AU1171" s="1227">
        <v>6.2779999999999996</v>
      </c>
      <c r="AV1171" s="1227">
        <v>3.1E-2</v>
      </c>
      <c r="AW1171" s="1227">
        <v>0</v>
      </c>
      <c r="AX1171" s="1227">
        <v>6.2779999999999996</v>
      </c>
      <c r="AY1171" s="1227">
        <v>3.1E-2</v>
      </c>
      <c r="AZ1171" s="1163">
        <v>0</v>
      </c>
      <c r="BA1171" s="1163">
        <v>6.2779999999999996</v>
      </c>
      <c r="BB1171" s="1382">
        <v>3.1E-2</v>
      </c>
      <c r="BC1171" s="1382"/>
      <c r="BD1171" s="1382"/>
      <c r="BE1171" s="1382"/>
      <c r="BF1171" s="67"/>
      <c r="BG1171" s="67"/>
    </row>
    <row r="1172" spans="1:59" ht="18" customHeight="1" x14ac:dyDescent="0.25">
      <c r="B1172" s="27"/>
      <c r="C1172" s="1226" t="s">
        <v>239</v>
      </c>
      <c r="D1172" s="1227">
        <v>3.169</v>
      </c>
      <c r="E1172" s="1227">
        <v>0.32500000000000001</v>
      </c>
      <c r="F1172" s="1227">
        <v>0.02</v>
      </c>
      <c r="G1172" s="1227">
        <v>3.169</v>
      </c>
      <c r="H1172" s="1227">
        <v>0.32500000000000001</v>
      </c>
      <c r="I1172" s="1227">
        <v>0.02</v>
      </c>
      <c r="J1172" s="1227">
        <v>3.169</v>
      </c>
      <c r="K1172" s="1227">
        <v>0.32500000000000001</v>
      </c>
      <c r="L1172" s="1227">
        <v>0.02</v>
      </c>
      <c r="M1172" s="1227">
        <v>3.169</v>
      </c>
      <c r="N1172" s="1227">
        <v>0.32500000000000001</v>
      </c>
      <c r="O1172" s="1227">
        <v>0.02</v>
      </c>
      <c r="P1172" s="1227">
        <v>3.169</v>
      </c>
      <c r="Q1172" s="1227">
        <v>0.32500000000000001</v>
      </c>
      <c r="R1172" s="1227">
        <v>0.02</v>
      </c>
      <c r="S1172" s="1227">
        <v>3.169</v>
      </c>
      <c r="T1172" s="1227">
        <v>0.32500000000000001</v>
      </c>
      <c r="U1172" s="1227">
        <v>0.02</v>
      </c>
      <c r="V1172" s="1227">
        <v>3.169</v>
      </c>
      <c r="W1172" s="1227">
        <v>0.32500000000000001</v>
      </c>
      <c r="X1172" s="1227">
        <v>0.02</v>
      </c>
      <c r="Y1172" s="1227">
        <v>3.169</v>
      </c>
      <c r="Z1172" s="1227">
        <v>0.32500000000000001</v>
      </c>
      <c r="AA1172" s="1227">
        <v>0.02</v>
      </c>
      <c r="AB1172" s="1227">
        <v>3.169</v>
      </c>
      <c r="AC1172" s="1227">
        <v>0.32500000000000001</v>
      </c>
      <c r="AD1172" s="1227">
        <v>0.02</v>
      </c>
      <c r="AE1172" s="1227">
        <v>3.169</v>
      </c>
      <c r="AF1172" s="1227">
        <v>0.32500000000000001</v>
      </c>
      <c r="AG1172" s="1227">
        <v>0.02</v>
      </c>
      <c r="AH1172" s="1227">
        <v>3.169</v>
      </c>
      <c r="AI1172" s="1227">
        <v>0.32500000000000001</v>
      </c>
      <c r="AJ1172" s="1227">
        <v>0.02</v>
      </c>
      <c r="AK1172" s="1227">
        <v>3.169</v>
      </c>
      <c r="AL1172" s="1227">
        <v>0.32500000000000001</v>
      </c>
      <c r="AM1172" s="1227">
        <v>0.02</v>
      </c>
      <c r="AN1172" s="1227">
        <v>3.169</v>
      </c>
      <c r="AO1172" s="1227">
        <v>0.32500000000000001</v>
      </c>
      <c r="AP1172" s="1227">
        <v>0.02</v>
      </c>
      <c r="AQ1172" s="1227">
        <v>3.169</v>
      </c>
      <c r="AR1172" s="1227">
        <v>0.32500000000000001</v>
      </c>
      <c r="AS1172" s="1227">
        <v>0.02</v>
      </c>
      <c r="AT1172" s="1227">
        <v>3.169</v>
      </c>
      <c r="AU1172" s="1227">
        <v>0.32500000000000001</v>
      </c>
      <c r="AV1172" s="1227">
        <v>0.02</v>
      </c>
      <c r="AW1172" s="1227">
        <v>3.169</v>
      </c>
      <c r="AX1172" s="1227">
        <v>0.32500000000000001</v>
      </c>
      <c r="AY1172" s="1227">
        <v>0.02</v>
      </c>
      <c r="AZ1172" s="1163">
        <v>3.169</v>
      </c>
      <c r="BA1172" s="1163">
        <v>0.32500000000000001</v>
      </c>
      <c r="BB1172" s="1382">
        <v>0.02</v>
      </c>
      <c r="BC1172" s="1382"/>
      <c r="BD1172" s="1382"/>
      <c r="BE1172" s="1382"/>
      <c r="BF1172" s="67"/>
      <c r="BG1172" s="67"/>
    </row>
    <row r="1173" spans="1:59" ht="18" customHeight="1" x14ac:dyDescent="0.25">
      <c r="B1173" s="27"/>
      <c r="C1173" s="1226" t="s">
        <v>935</v>
      </c>
      <c r="D1173" s="1227">
        <v>3.0169999999999999</v>
      </c>
      <c r="E1173" s="1227">
        <v>0.28199999999999997</v>
      </c>
      <c r="F1173" s="1227">
        <v>4.2000000000000003E-2</v>
      </c>
      <c r="G1173" s="1227">
        <v>3.0169999999999999</v>
      </c>
      <c r="H1173" s="1227">
        <v>0.28199999999999997</v>
      </c>
      <c r="I1173" s="1227">
        <v>4.2000000000000003E-2</v>
      </c>
      <c r="J1173" s="1227">
        <v>3.0169999999999999</v>
      </c>
      <c r="K1173" s="1227">
        <v>0.28199999999999997</v>
      </c>
      <c r="L1173" s="1227">
        <v>4.2000000000000003E-2</v>
      </c>
      <c r="M1173" s="1227">
        <v>3.0169999999999999</v>
      </c>
      <c r="N1173" s="1227">
        <v>0.28199999999999997</v>
      </c>
      <c r="O1173" s="1227">
        <v>4.2000000000000003E-2</v>
      </c>
      <c r="P1173" s="1227">
        <v>3.0169999999999999</v>
      </c>
      <c r="Q1173" s="1227">
        <v>0.28199999999999997</v>
      </c>
      <c r="R1173" s="1227">
        <v>4.2000000000000003E-2</v>
      </c>
      <c r="S1173" s="1227">
        <v>3.0169999999999999</v>
      </c>
      <c r="T1173" s="1227">
        <v>0.28199999999999997</v>
      </c>
      <c r="U1173" s="1227">
        <v>4.2000000000000003E-2</v>
      </c>
      <c r="V1173" s="1227">
        <v>3.0169999999999999</v>
      </c>
      <c r="W1173" s="1227">
        <v>0.28199999999999997</v>
      </c>
      <c r="X1173" s="1227">
        <v>4.2000000000000003E-2</v>
      </c>
      <c r="Y1173" s="1227">
        <v>3.0169999999999999</v>
      </c>
      <c r="Z1173" s="1227">
        <v>0.28199999999999997</v>
      </c>
      <c r="AA1173" s="1227">
        <v>4.2000000000000003E-2</v>
      </c>
      <c r="AB1173" s="1227">
        <v>3.0169999999999999</v>
      </c>
      <c r="AC1173" s="1227">
        <v>0.28199999999999997</v>
      </c>
      <c r="AD1173" s="1227">
        <v>4.2000000000000003E-2</v>
      </c>
      <c r="AE1173" s="1227">
        <v>3.0169999999999999</v>
      </c>
      <c r="AF1173" s="1227">
        <v>0.28199999999999997</v>
      </c>
      <c r="AG1173" s="1227">
        <v>4.2000000000000003E-2</v>
      </c>
      <c r="AH1173" s="1227">
        <v>3.0169999999999999</v>
      </c>
      <c r="AI1173" s="1227">
        <v>0.28199999999999997</v>
      </c>
      <c r="AJ1173" s="1227">
        <v>4.2000000000000003E-2</v>
      </c>
      <c r="AK1173" s="1227">
        <v>3.0169999999999999</v>
      </c>
      <c r="AL1173" s="1227">
        <v>0.28199999999999997</v>
      </c>
      <c r="AM1173" s="1227">
        <v>4.2000000000000003E-2</v>
      </c>
      <c r="AN1173" s="1227">
        <v>3.0169999999999999</v>
      </c>
      <c r="AO1173" s="1227">
        <v>0.28199999999999997</v>
      </c>
      <c r="AP1173" s="1227">
        <v>4.2000000000000003E-2</v>
      </c>
      <c r="AQ1173" s="1227">
        <v>3.0169999999999999</v>
      </c>
      <c r="AR1173" s="1227">
        <v>0.28199999999999997</v>
      </c>
      <c r="AS1173" s="1227">
        <v>4.2000000000000003E-2</v>
      </c>
      <c r="AT1173" s="1227">
        <v>3.0169999999999999</v>
      </c>
      <c r="AU1173" s="1227">
        <v>0.28199999999999997</v>
      </c>
      <c r="AV1173" s="1227">
        <v>4.2000000000000003E-2</v>
      </c>
      <c r="AW1173" s="1227">
        <v>3.0169999999999999</v>
      </c>
      <c r="AX1173" s="1227">
        <v>0.28199999999999997</v>
      </c>
      <c r="AY1173" s="1227">
        <v>4.2000000000000003E-2</v>
      </c>
      <c r="AZ1173" s="1163">
        <v>3.0169999999999999</v>
      </c>
      <c r="BA1173" s="1163">
        <v>0.28199999999999997</v>
      </c>
      <c r="BB1173" s="1382">
        <v>4.2000000000000003E-2</v>
      </c>
      <c r="BC1173" s="1382"/>
      <c r="BD1173" s="1382"/>
      <c r="BE1173" s="1382"/>
      <c r="BF1173" s="67"/>
      <c r="BG1173" s="67"/>
    </row>
    <row r="1174" spans="1:59" ht="18" customHeight="1" x14ac:dyDescent="0.25">
      <c r="B1174" s="27"/>
      <c r="C1174" s="1228" t="s">
        <v>936</v>
      </c>
      <c r="D1174" s="1227">
        <v>3.117</v>
      </c>
      <c r="E1174" s="1227">
        <v>0.30299999999999999</v>
      </c>
      <c r="F1174" s="1227">
        <v>4.5999999999999999E-2</v>
      </c>
      <c r="G1174" s="1227">
        <v>3.117</v>
      </c>
      <c r="H1174" s="1227">
        <v>0.30299999999999999</v>
      </c>
      <c r="I1174" s="1227">
        <v>4.5999999999999999E-2</v>
      </c>
      <c r="J1174" s="1227">
        <v>3.117</v>
      </c>
      <c r="K1174" s="1227">
        <v>0.30299999999999999</v>
      </c>
      <c r="L1174" s="1227">
        <v>4.5999999999999999E-2</v>
      </c>
      <c r="M1174" s="1227">
        <v>3.117</v>
      </c>
      <c r="N1174" s="1227">
        <v>0.30299999999999999</v>
      </c>
      <c r="O1174" s="1227">
        <v>4.5999999999999999E-2</v>
      </c>
      <c r="P1174" s="1227">
        <v>3.117</v>
      </c>
      <c r="Q1174" s="1227">
        <v>0.30299999999999999</v>
      </c>
      <c r="R1174" s="1227">
        <v>4.5999999999999999E-2</v>
      </c>
      <c r="S1174" s="1227">
        <v>3.117</v>
      </c>
      <c r="T1174" s="1227">
        <v>0.30299999999999999</v>
      </c>
      <c r="U1174" s="1227">
        <v>4.5999999999999999E-2</v>
      </c>
      <c r="V1174" s="1227">
        <v>3.117</v>
      </c>
      <c r="W1174" s="1227">
        <v>0.30299999999999999</v>
      </c>
      <c r="X1174" s="1227">
        <v>4.5999999999999999E-2</v>
      </c>
      <c r="Y1174" s="1227">
        <v>3.117</v>
      </c>
      <c r="Z1174" s="1227">
        <v>0.30299999999999999</v>
      </c>
      <c r="AA1174" s="1227">
        <v>4.5999999999999999E-2</v>
      </c>
      <c r="AB1174" s="1227">
        <v>3.117</v>
      </c>
      <c r="AC1174" s="1227">
        <v>0.30299999999999999</v>
      </c>
      <c r="AD1174" s="1227">
        <v>4.5999999999999999E-2</v>
      </c>
      <c r="AE1174" s="1227">
        <v>3.117</v>
      </c>
      <c r="AF1174" s="1227">
        <v>0.30299999999999999</v>
      </c>
      <c r="AG1174" s="1227">
        <v>4.5999999999999999E-2</v>
      </c>
      <c r="AH1174" s="1227">
        <v>3.117</v>
      </c>
      <c r="AI1174" s="1227">
        <v>0.30299999999999999</v>
      </c>
      <c r="AJ1174" s="1227">
        <v>4.5999999999999999E-2</v>
      </c>
      <c r="AK1174" s="1227">
        <v>3.117</v>
      </c>
      <c r="AL1174" s="1227">
        <v>0.30299999999999999</v>
      </c>
      <c r="AM1174" s="1227">
        <v>4.5999999999999999E-2</v>
      </c>
      <c r="AN1174" s="1227">
        <v>3.117</v>
      </c>
      <c r="AO1174" s="1227">
        <v>0.30299999999999999</v>
      </c>
      <c r="AP1174" s="1227">
        <v>4.5999999999999999E-2</v>
      </c>
      <c r="AQ1174" s="1227">
        <v>3.117</v>
      </c>
      <c r="AR1174" s="1227">
        <v>0.30299999999999999</v>
      </c>
      <c r="AS1174" s="1227">
        <v>4.5999999999999999E-2</v>
      </c>
      <c r="AT1174" s="1227">
        <v>3.117</v>
      </c>
      <c r="AU1174" s="1227">
        <v>0.30299999999999999</v>
      </c>
      <c r="AV1174" s="1227">
        <v>4.5999999999999999E-2</v>
      </c>
      <c r="AW1174" s="1227">
        <v>3.117</v>
      </c>
      <c r="AX1174" s="1227">
        <v>0.30299999999999999</v>
      </c>
      <c r="AY1174" s="1227">
        <v>4.5999999999999999E-2</v>
      </c>
      <c r="AZ1174" s="1163">
        <v>3.117</v>
      </c>
      <c r="BA1174" s="1163">
        <v>0.30299999999999999</v>
      </c>
      <c r="BB1174" s="1382">
        <v>4.5999999999999999E-2</v>
      </c>
      <c r="BC1174" s="1382"/>
      <c r="BD1174" s="1382"/>
      <c r="BE1174" s="1382"/>
      <c r="BF1174" s="67"/>
      <c r="BG1174" s="67"/>
    </row>
    <row r="1175" spans="1:59" ht="18" customHeight="1" x14ac:dyDescent="0.25">
      <c r="B1175" s="3"/>
      <c r="C1175" s="1228" t="s">
        <v>937</v>
      </c>
      <c r="D1175" s="1227">
        <v>1.331</v>
      </c>
      <c r="E1175" s="1227">
        <v>0.13400000000000001</v>
      </c>
      <c r="F1175" s="1227">
        <v>0.02</v>
      </c>
      <c r="G1175" s="1227">
        <v>1.331</v>
      </c>
      <c r="H1175" s="1227">
        <v>0.13400000000000001</v>
      </c>
      <c r="I1175" s="1227">
        <v>0.02</v>
      </c>
      <c r="J1175" s="1227">
        <v>1.331</v>
      </c>
      <c r="K1175" s="1227">
        <v>0.13400000000000001</v>
      </c>
      <c r="L1175" s="1227">
        <v>0.02</v>
      </c>
      <c r="M1175" s="1227">
        <v>1.331</v>
      </c>
      <c r="N1175" s="1227">
        <v>0.13400000000000001</v>
      </c>
      <c r="O1175" s="1227">
        <v>0.02</v>
      </c>
      <c r="P1175" s="1227">
        <v>1.331</v>
      </c>
      <c r="Q1175" s="1227">
        <v>0.13400000000000001</v>
      </c>
      <c r="R1175" s="1227">
        <v>0.02</v>
      </c>
      <c r="S1175" s="1227">
        <v>1.331</v>
      </c>
      <c r="T1175" s="1227">
        <v>0.13400000000000001</v>
      </c>
      <c r="U1175" s="1227">
        <v>0.02</v>
      </c>
      <c r="V1175" s="1227">
        <v>1.331</v>
      </c>
      <c r="W1175" s="1227">
        <v>0.13400000000000001</v>
      </c>
      <c r="X1175" s="1227">
        <v>0.02</v>
      </c>
      <c r="Y1175" s="1227">
        <v>1.331</v>
      </c>
      <c r="Z1175" s="1227">
        <v>0.13400000000000001</v>
      </c>
      <c r="AA1175" s="1227">
        <v>0.02</v>
      </c>
      <c r="AB1175" s="1227">
        <v>1.331</v>
      </c>
      <c r="AC1175" s="1227">
        <v>0.13400000000000001</v>
      </c>
      <c r="AD1175" s="1227">
        <v>0.02</v>
      </c>
      <c r="AE1175" s="1227">
        <v>1.331</v>
      </c>
      <c r="AF1175" s="1227">
        <v>0.13400000000000001</v>
      </c>
      <c r="AG1175" s="1227">
        <v>0.02</v>
      </c>
      <c r="AH1175" s="1227">
        <v>1.331</v>
      </c>
      <c r="AI1175" s="1227">
        <v>0.13400000000000001</v>
      </c>
      <c r="AJ1175" s="1227">
        <v>0.02</v>
      </c>
      <c r="AK1175" s="1227">
        <v>1.331</v>
      </c>
      <c r="AL1175" s="1227">
        <v>0.13400000000000001</v>
      </c>
      <c r="AM1175" s="1227">
        <v>0.02</v>
      </c>
      <c r="AN1175" s="1227">
        <v>1.331</v>
      </c>
      <c r="AO1175" s="1227">
        <v>0.13400000000000001</v>
      </c>
      <c r="AP1175" s="1227">
        <v>0.02</v>
      </c>
      <c r="AQ1175" s="1227">
        <v>1.331</v>
      </c>
      <c r="AR1175" s="1227">
        <v>0.13400000000000001</v>
      </c>
      <c r="AS1175" s="1227">
        <v>0.02</v>
      </c>
      <c r="AT1175" s="1227">
        <v>1.331</v>
      </c>
      <c r="AU1175" s="1227">
        <v>0.13400000000000001</v>
      </c>
      <c r="AV1175" s="1227">
        <v>0.02</v>
      </c>
      <c r="AW1175" s="1227">
        <v>1.331</v>
      </c>
      <c r="AX1175" s="1227">
        <v>0.13400000000000001</v>
      </c>
      <c r="AY1175" s="1227">
        <v>0.02</v>
      </c>
      <c r="AZ1175" s="1163">
        <v>1.331</v>
      </c>
      <c r="BA1175" s="1163">
        <v>0.13400000000000001</v>
      </c>
      <c r="BB1175" s="1163">
        <v>0.02</v>
      </c>
      <c r="BC1175" s="1163"/>
      <c r="BD1175" s="1163"/>
      <c r="BE1175" s="1163"/>
    </row>
    <row r="1176" spans="1:59" ht="18" customHeight="1" x14ac:dyDescent="0.25">
      <c r="A1176" s="868"/>
      <c r="C1176" s="1228" t="s">
        <v>2239</v>
      </c>
      <c r="D1176" s="1229">
        <v>2.6789999999999998</v>
      </c>
      <c r="E1176" s="1229">
        <v>0.36199999999999999</v>
      </c>
      <c r="F1176" s="1229">
        <v>2.1999999999999999E-2</v>
      </c>
      <c r="G1176" s="1229">
        <v>2.6789999999999998</v>
      </c>
      <c r="H1176" s="1229">
        <v>0.36199999999999999</v>
      </c>
      <c r="I1176" s="1229">
        <v>2.1999999999999999E-2</v>
      </c>
      <c r="J1176" s="1229">
        <v>2.6789999999999998</v>
      </c>
      <c r="K1176" s="1229">
        <v>0.36199999999999999</v>
      </c>
      <c r="L1176" s="1229">
        <v>2.1999999999999999E-2</v>
      </c>
      <c r="M1176" s="1229">
        <v>2.6789999999999998</v>
      </c>
      <c r="N1176" s="1229">
        <v>0.36199999999999999</v>
      </c>
      <c r="O1176" s="1229">
        <v>2.1999999999999999E-2</v>
      </c>
      <c r="P1176" s="1229">
        <v>2.5270000000000001</v>
      </c>
      <c r="Q1176" s="1229">
        <v>0.36199999999999999</v>
      </c>
      <c r="R1176" s="1229">
        <v>2.1999999999999999E-2</v>
      </c>
      <c r="S1176" s="1229">
        <v>2.5009999999999999</v>
      </c>
      <c r="T1176" s="1229">
        <v>0.36199999999999999</v>
      </c>
      <c r="U1176" s="1229">
        <v>2.1999999999999999E-2</v>
      </c>
      <c r="V1176" s="1229">
        <v>2.5750000000000002</v>
      </c>
      <c r="W1176" s="1229">
        <v>0.36199999999999999</v>
      </c>
      <c r="X1176" s="1229">
        <v>2.1999999999999999E-2</v>
      </c>
      <c r="Y1176" s="1229">
        <v>2.5750000000000002</v>
      </c>
      <c r="Z1176" s="1229">
        <v>0.36199999999999999</v>
      </c>
      <c r="AA1176" s="1229">
        <v>2.1999999999999999E-2</v>
      </c>
      <c r="AB1176" s="1229">
        <v>2.5750000000000002</v>
      </c>
      <c r="AC1176" s="1229">
        <v>0.36199999999999999</v>
      </c>
      <c r="AD1176" s="1229">
        <v>2.1999999999999999E-2</v>
      </c>
      <c r="AE1176" s="1229">
        <v>2.57</v>
      </c>
      <c r="AF1176" s="1229">
        <v>0.36199999999999999</v>
      </c>
      <c r="AG1176" s="1229">
        <v>2.1999999999999999E-2</v>
      </c>
      <c r="AH1176" s="1229">
        <v>2.552</v>
      </c>
      <c r="AI1176" s="1229">
        <v>0.36199999999999999</v>
      </c>
      <c r="AJ1176" s="1229">
        <v>2.1999999999999999E-2</v>
      </c>
      <c r="AK1176" s="1229">
        <v>2.5270000000000001</v>
      </c>
      <c r="AL1176" s="1229">
        <v>0.36199999999999999</v>
      </c>
      <c r="AM1176" s="1229">
        <v>2.1999999999999999E-2</v>
      </c>
      <c r="AN1176" s="1229" t="s">
        <v>158</v>
      </c>
      <c r="AO1176" s="1229" t="s">
        <v>158</v>
      </c>
      <c r="AP1176" s="1229" t="s">
        <v>158</v>
      </c>
      <c r="AQ1176" s="1229" t="s">
        <v>158</v>
      </c>
      <c r="AR1176" s="1229" t="s">
        <v>158</v>
      </c>
      <c r="AS1176" s="1229" t="s">
        <v>158</v>
      </c>
      <c r="AT1176" s="1229" t="s">
        <v>158</v>
      </c>
      <c r="AU1176" s="1229" t="s">
        <v>158</v>
      </c>
      <c r="AV1176" s="1229" t="s">
        <v>158</v>
      </c>
      <c r="AW1176" s="1229" t="s">
        <v>158</v>
      </c>
      <c r="AX1176" s="1229" t="s">
        <v>158</v>
      </c>
      <c r="AY1176" s="1229" t="s">
        <v>158</v>
      </c>
      <c r="AZ1176" s="1163" t="s">
        <v>158</v>
      </c>
      <c r="BA1176" s="1163" t="s">
        <v>158</v>
      </c>
      <c r="BB1176" s="1163" t="s">
        <v>158</v>
      </c>
      <c r="BC1176" s="1163"/>
      <c r="BD1176" s="1163"/>
      <c r="BE1176" s="1163"/>
    </row>
    <row r="1177" spans="1:59" ht="18" customHeight="1" x14ac:dyDescent="0.25">
      <c r="A1177" s="868"/>
      <c r="C1177" s="1228" t="s">
        <v>371</v>
      </c>
      <c r="D1177" s="1229" t="s">
        <v>158</v>
      </c>
      <c r="E1177" s="1229" t="s">
        <v>158</v>
      </c>
      <c r="F1177" s="1229" t="s">
        <v>158</v>
      </c>
      <c r="G1177" s="1229" t="s">
        <v>158</v>
      </c>
      <c r="H1177" s="1229" t="s">
        <v>158</v>
      </c>
      <c r="I1177" s="1229" t="s">
        <v>158</v>
      </c>
      <c r="J1177" s="1229" t="s">
        <v>158</v>
      </c>
      <c r="K1177" s="1229" t="s">
        <v>158</v>
      </c>
      <c r="L1177" s="1229" t="s">
        <v>158</v>
      </c>
      <c r="M1177" s="1229" t="s">
        <v>158</v>
      </c>
      <c r="N1177" s="1229" t="s">
        <v>158</v>
      </c>
      <c r="O1177" s="1229" t="s">
        <v>158</v>
      </c>
      <c r="P1177" s="1229" t="s">
        <v>158</v>
      </c>
      <c r="Q1177" s="1229" t="s">
        <v>158</v>
      </c>
      <c r="R1177" s="1229" t="s">
        <v>158</v>
      </c>
      <c r="S1177" s="1229" t="s">
        <v>158</v>
      </c>
      <c r="T1177" s="1229" t="s">
        <v>158</v>
      </c>
      <c r="U1177" s="1229" t="s">
        <v>158</v>
      </c>
      <c r="V1177" s="1229" t="s">
        <v>158</v>
      </c>
      <c r="W1177" s="1229" t="s">
        <v>158</v>
      </c>
      <c r="X1177" s="1229" t="s">
        <v>158</v>
      </c>
      <c r="Y1177" s="1229" t="s">
        <v>158</v>
      </c>
      <c r="Z1177" s="1229" t="s">
        <v>158</v>
      </c>
      <c r="AA1177" s="1229" t="s">
        <v>158</v>
      </c>
      <c r="AB1177" s="1229" t="s">
        <v>158</v>
      </c>
      <c r="AC1177" s="1229" t="s">
        <v>158</v>
      </c>
      <c r="AD1177" s="1229" t="s">
        <v>158</v>
      </c>
      <c r="AE1177" s="1229" t="s">
        <v>158</v>
      </c>
      <c r="AF1177" s="1229" t="s">
        <v>158</v>
      </c>
      <c r="AG1177" s="1229" t="s">
        <v>158</v>
      </c>
      <c r="AH1177" s="1229" t="s">
        <v>158</v>
      </c>
      <c r="AI1177" s="1229" t="s">
        <v>158</v>
      </c>
      <c r="AJ1177" s="1229" t="s">
        <v>158</v>
      </c>
      <c r="AK1177" s="1229" t="s">
        <v>158</v>
      </c>
      <c r="AL1177" s="1229" t="s">
        <v>158</v>
      </c>
      <c r="AM1177" s="1229" t="s">
        <v>158</v>
      </c>
      <c r="AN1177" s="1229">
        <v>2.5009999999999999</v>
      </c>
      <c r="AO1177" s="1229">
        <v>0.36199999999999999</v>
      </c>
      <c r="AP1177" s="1229">
        <v>2.1999999999999999E-2</v>
      </c>
      <c r="AQ1177" s="1229">
        <v>2.5009999999999999</v>
      </c>
      <c r="AR1177" s="1229">
        <v>0.36199999999999999</v>
      </c>
      <c r="AS1177" s="1229">
        <v>2.1999999999999999E-2</v>
      </c>
      <c r="AT1177" s="1229">
        <v>2.5009999999999999</v>
      </c>
      <c r="AU1177" s="1229">
        <v>0.36199999999999999</v>
      </c>
      <c r="AV1177" s="1229">
        <v>2.1999999999999999E-2</v>
      </c>
      <c r="AW1177" s="1229">
        <v>2.5009999999999999</v>
      </c>
      <c r="AX1177" s="1229">
        <v>0.36199999999999999</v>
      </c>
      <c r="AY1177" s="1229">
        <v>2.1999999999999999E-2</v>
      </c>
      <c r="AZ1177" s="1163">
        <v>2.5009999999999999</v>
      </c>
      <c r="BA1177" s="1163">
        <v>0.36199999999999999</v>
      </c>
      <c r="BB1177" s="1163">
        <v>2.1999999999999999E-2</v>
      </c>
      <c r="BC1177" s="1163"/>
      <c r="BD1177" s="1163"/>
      <c r="BE1177" s="1163"/>
    </row>
    <row r="1178" spans="1:59" ht="18" customHeight="1" x14ac:dyDescent="0.25">
      <c r="A1178" s="868"/>
      <c r="C1178" s="1228" t="s">
        <v>241</v>
      </c>
      <c r="D1178" s="1229" t="s">
        <v>158</v>
      </c>
      <c r="E1178" s="1229" t="s">
        <v>158</v>
      </c>
      <c r="F1178" s="1229" t="s">
        <v>158</v>
      </c>
      <c r="G1178" s="1229" t="s">
        <v>158</v>
      </c>
      <c r="H1178" s="1229" t="s">
        <v>158</v>
      </c>
      <c r="I1178" s="1229" t="s">
        <v>158</v>
      </c>
      <c r="J1178" s="1229" t="s">
        <v>158</v>
      </c>
      <c r="K1178" s="1229" t="s">
        <v>158</v>
      </c>
      <c r="L1178" s="1229" t="s">
        <v>158</v>
      </c>
      <c r="M1178" s="1229" t="s">
        <v>158</v>
      </c>
      <c r="N1178" s="1229" t="s">
        <v>158</v>
      </c>
      <c r="O1178" s="1229" t="s">
        <v>158</v>
      </c>
      <c r="P1178" s="1229" t="s">
        <v>158</v>
      </c>
      <c r="Q1178" s="1229" t="s">
        <v>158</v>
      </c>
      <c r="R1178" s="1229" t="s">
        <v>158</v>
      </c>
      <c r="S1178" s="1229" t="s">
        <v>158</v>
      </c>
      <c r="T1178" s="1229" t="s">
        <v>158</v>
      </c>
      <c r="U1178" s="1229" t="s">
        <v>158</v>
      </c>
      <c r="V1178" s="1229" t="s">
        <v>158</v>
      </c>
      <c r="W1178" s="1229" t="s">
        <v>158</v>
      </c>
      <c r="X1178" s="1229" t="s">
        <v>158</v>
      </c>
      <c r="Y1178" s="1229" t="s">
        <v>158</v>
      </c>
      <c r="Z1178" s="1229" t="s">
        <v>158</v>
      </c>
      <c r="AA1178" s="1229" t="s">
        <v>158</v>
      </c>
      <c r="AB1178" s="1229" t="s">
        <v>158</v>
      </c>
      <c r="AC1178" s="1229" t="s">
        <v>158</v>
      </c>
      <c r="AD1178" s="1229" t="s">
        <v>158</v>
      </c>
      <c r="AE1178" s="1229" t="s">
        <v>158</v>
      </c>
      <c r="AF1178" s="1229" t="s">
        <v>158</v>
      </c>
      <c r="AG1178" s="1229" t="s">
        <v>158</v>
      </c>
      <c r="AH1178" s="1229" t="s">
        <v>158</v>
      </c>
      <c r="AI1178" s="1229" t="s">
        <v>158</v>
      </c>
      <c r="AJ1178" s="1229" t="s">
        <v>158</v>
      </c>
      <c r="AK1178" s="1229" t="s">
        <v>158</v>
      </c>
      <c r="AL1178" s="1229" t="s">
        <v>158</v>
      </c>
      <c r="AM1178" s="1229" t="s">
        <v>158</v>
      </c>
      <c r="AN1178" s="1229">
        <v>2.4249999999999998</v>
      </c>
      <c r="AO1178" s="1229">
        <v>0.36199999999999999</v>
      </c>
      <c r="AP1178" s="1229">
        <v>2.1999999999999999E-2</v>
      </c>
      <c r="AQ1178" s="1229">
        <v>2.4249999999999998</v>
      </c>
      <c r="AR1178" s="1229">
        <v>0.36199999999999999</v>
      </c>
      <c r="AS1178" s="1229">
        <v>2.1999999999999999E-2</v>
      </c>
      <c r="AT1178" s="1229">
        <v>2.4249999999999998</v>
      </c>
      <c r="AU1178" s="1229">
        <v>0.36199999999999999</v>
      </c>
      <c r="AV1178" s="1229">
        <v>2.1999999999999999E-2</v>
      </c>
      <c r="AW1178" s="1229">
        <v>2.4249999999999998</v>
      </c>
      <c r="AX1178" s="1229">
        <v>0.36199999999999999</v>
      </c>
      <c r="AY1178" s="1229">
        <v>2.1999999999999999E-2</v>
      </c>
      <c r="AZ1178" s="1163">
        <v>2.4249999999999998</v>
      </c>
      <c r="BA1178" s="1163">
        <v>0.36199999999999999</v>
      </c>
      <c r="BB1178" s="1163">
        <v>2.1999999999999999E-2</v>
      </c>
      <c r="BC1178" s="1163"/>
      <c r="BD1178" s="1163"/>
      <c r="BE1178" s="1163"/>
    </row>
    <row r="1179" spans="1:59" ht="18" customHeight="1" x14ac:dyDescent="0.25">
      <c r="A1179" s="868"/>
      <c r="C1179" s="1228" t="s">
        <v>511</v>
      </c>
      <c r="D1179" s="1229" t="s">
        <v>158</v>
      </c>
      <c r="E1179" s="1229" t="s">
        <v>158</v>
      </c>
      <c r="F1179" s="1229" t="s">
        <v>158</v>
      </c>
      <c r="G1179" s="1229" t="s">
        <v>158</v>
      </c>
      <c r="H1179" s="1229" t="s">
        <v>158</v>
      </c>
      <c r="I1179" s="1229" t="s">
        <v>158</v>
      </c>
      <c r="J1179" s="1229" t="s">
        <v>158</v>
      </c>
      <c r="K1179" s="1229" t="s">
        <v>158</v>
      </c>
      <c r="L1179" s="1229" t="s">
        <v>158</v>
      </c>
      <c r="M1179" s="1229" t="s">
        <v>158</v>
      </c>
      <c r="N1179" s="1229" t="s">
        <v>158</v>
      </c>
      <c r="O1179" s="1229" t="s">
        <v>158</v>
      </c>
      <c r="P1179" s="1229" t="s">
        <v>158</v>
      </c>
      <c r="Q1179" s="1229" t="s">
        <v>158</v>
      </c>
      <c r="R1179" s="1229" t="s">
        <v>158</v>
      </c>
      <c r="S1179" s="1229" t="s">
        <v>158</v>
      </c>
      <c r="T1179" s="1229" t="s">
        <v>158</v>
      </c>
      <c r="U1179" s="1229" t="s">
        <v>158</v>
      </c>
      <c r="V1179" s="1229" t="s">
        <v>158</v>
      </c>
      <c r="W1179" s="1229" t="s">
        <v>158</v>
      </c>
      <c r="X1179" s="1229" t="s">
        <v>158</v>
      </c>
      <c r="Y1179" s="1229" t="s">
        <v>158</v>
      </c>
      <c r="Z1179" s="1229" t="s">
        <v>158</v>
      </c>
      <c r="AA1179" s="1229" t="s">
        <v>158</v>
      </c>
      <c r="AB1179" s="1229" t="s">
        <v>158</v>
      </c>
      <c r="AC1179" s="1229" t="s">
        <v>158</v>
      </c>
      <c r="AD1179" s="1229" t="s">
        <v>158</v>
      </c>
      <c r="AE1179" s="1229" t="s">
        <v>158</v>
      </c>
      <c r="AF1179" s="1229" t="s">
        <v>158</v>
      </c>
      <c r="AG1179" s="1229" t="s">
        <v>158</v>
      </c>
      <c r="AH1179" s="1229" t="s">
        <v>158</v>
      </c>
      <c r="AI1179" s="1229" t="s">
        <v>158</v>
      </c>
      <c r="AJ1179" s="1229" t="s">
        <v>158</v>
      </c>
      <c r="AK1179" s="1229" t="s">
        <v>158</v>
      </c>
      <c r="AL1179" s="1229" t="s">
        <v>158</v>
      </c>
      <c r="AM1179" s="1229" t="s">
        <v>158</v>
      </c>
      <c r="AN1179" s="1229">
        <v>2.1709999999999998</v>
      </c>
      <c r="AO1179" s="1229">
        <v>0.36199999999999999</v>
      </c>
      <c r="AP1179" s="1229">
        <v>2.1999999999999999E-2</v>
      </c>
      <c r="AQ1179" s="1229">
        <v>2.1709999999999998</v>
      </c>
      <c r="AR1179" s="1229">
        <v>0.36199999999999999</v>
      </c>
      <c r="AS1179" s="1229">
        <v>2.1999999999999999E-2</v>
      </c>
      <c r="AT1179" s="1229">
        <v>2.1709999999999998</v>
      </c>
      <c r="AU1179" s="1229">
        <v>0.36199999999999999</v>
      </c>
      <c r="AV1179" s="1229">
        <v>2.1999999999999999E-2</v>
      </c>
      <c r="AW1179" s="1229">
        <v>2.1709999999999998</v>
      </c>
      <c r="AX1179" s="1229">
        <v>0.36199999999999999</v>
      </c>
      <c r="AY1179" s="1229">
        <v>2.1999999999999999E-2</v>
      </c>
      <c r="AZ1179" s="1163">
        <v>2.1709999999999998</v>
      </c>
      <c r="BA1179" s="1163">
        <v>0.36199999999999999</v>
      </c>
      <c r="BB1179" s="1163">
        <v>2.1999999999999999E-2</v>
      </c>
      <c r="BC1179" s="1163"/>
      <c r="BD1179" s="1163"/>
      <c r="BE1179" s="1163"/>
    </row>
    <row r="1180" spans="1:59" ht="18" customHeight="1" x14ac:dyDescent="0.25">
      <c r="A1180" s="868"/>
      <c r="C1180" s="1228" t="s">
        <v>512</v>
      </c>
      <c r="D1180" s="1229" t="s">
        <v>158</v>
      </c>
      <c r="E1180" s="1229" t="s">
        <v>158</v>
      </c>
      <c r="F1180" s="1229" t="s">
        <v>158</v>
      </c>
      <c r="G1180" s="1229" t="s">
        <v>158</v>
      </c>
      <c r="H1180" s="1229" t="s">
        <v>158</v>
      </c>
      <c r="I1180" s="1229" t="s">
        <v>158</v>
      </c>
      <c r="J1180" s="1229" t="s">
        <v>158</v>
      </c>
      <c r="K1180" s="1229" t="s">
        <v>158</v>
      </c>
      <c r="L1180" s="1229" t="s">
        <v>158</v>
      </c>
      <c r="M1180" s="1229" t="s">
        <v>158</v>
      </c>
      <c r="N1180" s="1229" t="s">
        <v>158</v>
      </c>
      <c r="O1180" s="1229" t="s">
        <v>158</v>
      </c>
      <c r="P1180" s="1229" t="s">
        <v>158</v>
      </c>
      <c r="Q1180" s="1229" t="s">
        <v>158</v>
      </c>
      <c r="R1180" s="1229" t="s">
        <v>158</v>
      </c>
      <c r="S1180" s="1229" t="s">
        <v>158</v>
      </c>
      <c r="T1180" s="1229" t="s">
        <v>158</v>
      </c>
      <c r="U1180" s="1229" t="s">
        <v>158</v>
      </c>
      <c r="V1180" s="1229" t="s">
        <v>158</v>
      </c>
      <c r="W1180" s="1229" t="s">
        <v>158</v>
      </c>
      <c r="X1180" s="1229" t="s">
        <v>158</v>
      </c>
      <c r="Y1180" s="1229" t="s">
        <v>158</v>
      </c>
      <c r="Z1180" s="1229" t="s">
        <v>158</v>
      </c>
      <c r="AA1180" s="1229" t="s">
        <v>158</v>
      </c>
      <c r="AB1180" s="1229" t="s">
        <v>158</v>
      </c>
      <c r="AC1180" s="1229" t="s">
        <v>158</v>
      </c>
      <c r="AD1180" s="1229" t="s">
        <v>158</v>
      </c>
      <c r="AE1180" s="1229" t="s">
        <v>158</v>
      </c>
      <c r="AF1180" s="1229" t="s">
        <v>158</v>
      </c>
      <c r="AG1180" s="1229" t="s">
        <v>158</v>
      </c>
      <c r="AH1180" s="1229" t="s">
        <v>158</v>
      </c>
      <c r="AI1180" s="1229" t="s">
        <v>158</v>
      </c>
      <c r="AJ1180" s="1229" t="s">
        <v>158</v>
      </c>
      <c r="AK1180" s="1229" t="s">
        <v>158</v>
      </c>
      <c r="AL1180" s="1229" t="s">
        <v>158</v>
      </c>
      <c r="AM1180" s="1229" t="s">
        <v>158</v>
      </c>
      <c r="AN1180" s="1229">
        <v>1.917</v>
      </c>
      <c r="AO1180" s="1229">
        <v>0.36199999999999999</v>
      </c>
      <c r="AP1180" s="1229">
        <v>2.1999999999999999E-2</v>
      </c>
      <c r="AQ1180" s="1229">
        <v>1.9159999999999999</v>
      </c>
      <c r="AR1180" s="1229">
        <v>0.36199999999999999</v>
      </c>
      <c r="AS1180" s="1229">
        <v>2.1999999999999999E-2</v>
      </c>
      <c r="AT1180" s="1229">
        <v>1.917</v>
      </c>
      <c r="AU1180" s="1229">
        <v>0.36199999999999999</v>
      </c>
      <c r="AV1180" s="1229">
        <v>2.1999999999999999E-2</v>
      </c>
      <c r="AW1180" s="1229">
        <v>1.917</v>
      </c>
      <c r="AX1180" s="1229">
        <v>0.36199999999999999</v>
      </c>
      <c r="AY1180" s="1229">
        <v>2.1999999999999999E-2</v>
      </c>
      <c r="AZ1180" s="1163">
        <v>1.9159999999999999</v>
      </c>
      <c r="BA1180" s="1163">
        <v>0.36199999999999999</v>
      </c>
      <c r="BB1180" s="1163">
        <v>2.1999999999999999E-2</v>
      </c>
      <c r="BC1180" s="1163"/>
      <c r="BD1180" s="1163"/>
      <c r="BE1180" s="1163"/>
    </row>
    <row r="1181" spans="1:59" ht="18" customHeight="1" x14ac:dyDescent="0.25">
      <c r="A1181" s="868"/>
      <c r="C1181" s="1228" t="s">
        <v>513</v>
      </c>
      <c r="D1181" s="1229" t="s">
        <v>158</v>
      </c>
      <c r="E1181" s="1229" t="s">
        <v>158</v>
      </c>
      <c r="F1181" s="1229" t="s">
        <v>158</v>
      </c>
      <c r="G1181" s="1229" t="s">
        <v>158</v>
      </c>
      <c r="H1181" s="1229" t="s">
        <v>158</v>
      </c>
      <c r="I1181" s="1229" t="s">
        <v>158</v>
      </c>
      <c r="J1181" s="1229" t="s">
        <v>158</v>
      </c>
      <c r="K1181" s="1229" t="s">
        <v>158</v>
      </c>
      <c r="L1181" s="1229" t="s">
        <v>158</v>
      </c>
      <c r="M1181" s="1229" t="s">
        <v>158</v>
      </c>
      <c r="N1181" s="1229" t="s">
        <v>158</v>
      </c>
      <c r="O1181" s="1229" t="s">
        <v>158</v>
      </c>
      <c r="P1181" s="1229" t="s">
        <v>158</v>
      </c>
      <c r="Q1181" s="1229" t="s">
        <v>158</v>
      </c>
      <c r="R1181" s="1229" t="s">
        <v>158</v>
      </c>
      <c r="S1181" s="1229" t="s">
        <v>158</v>
      </c>
      <c r="T1181" s="1229" t="s">
        <v>158</v>
      </c>
      <c r="U1181" s="1229" t="s">
        <v>158</v>
      </c>
      <c r="V1181" s="1229" t="s">
        <v>158</v>
      </c>
      <c r="W1181" s="1229" t="s">
        <v>158</v>
      </c>
      <c r="X1181" s="1229" t="s">
        <v>158</v>
      </c>
      <c r="Y1181" s="1229" t="s">
        <v>158</v>
      </c>
      <c r="Z1181" s="1229" t="s">
        <v>158</v>
      </c>
      <c r="AA1181" s="1229" t="s">
        <v>158</v>
      </c>
      <c r="AB1181" s="1229" t="s">
        <v>158</v>
      </c>
      <c r="AC1181" s="1229" t="s">
        <v>158</v>
      </c>
      <c r="AD1181" s="1229" t="s">
        <v>158</v>
      </c>
      <c r="AE1181" s="1229" t="s">
        <v>158</v>
      </c>
      <c r="AF1181" s="1229" t="s">
        <v>158</v>
      </c>
      <c r="AG1181" s="1229" t="s">
        <v>158</v>
      </c>
      <c r="AH1181" s="1229" t="s">
        <v>158</v>
      </c>
      <c r="AI1181" s="1229" t="s">
        <v>158</v>
      </c>
      <c r="AJ1181" s="1229" t="s">
        <v>158</v>
      </c>
      <c r="AK1181" s="1229" t="s">
        <v>158</v>
      </c>
      <c r="AL1181" s="1229" t="s">
        <v>158</v>
      </c>
      <c r="AM1181" s="1229" t="s">
        <v>158</v>
      </c>
      <c r="AN1181" s="1229">
        <v>0.13700000000000001</v>
      </c>
      <c r="AO1181" s="1229">
        <v>0.36199999999999999</v>
      </c>
      <c r="AP1181" s="1229">
        <v>2.1999999999999999E-2</v>
      </c>
      <c r="AQ1181" s="1229">
        <v>0.13600000000000001</v>
      </c>
      <c r="AR1181" s="1229">
        <v>0.36199999999999999</v>
      </c>
      <c r="AS1181" s="1229">
        <v>2.1999999999999999E-2</v>
      </c>
      <c r="AT1181" s="1229">
        <v>0.13700000000000001</v>
      </c>
      <c r="AU1181" s="1229">
        <v>0.36199999999999999</v>
      </c>
      <c r="AV1181" s="1229">
        <v>2.1999999999999999E-2</v>
      </c>
      <c r="AW1181" s="1229">
        <v>0.13700000000000001</v>
      </c>
      <c r="AX1181" s="1229">
        <v>0.36199999999999999</v>
      </c>
      <c r="AY1181" s="1229">
        <v>2.1999999999999999E-2</v>
      </c>
      <c r="AZ1181" s="1163">
        <v>0.13600000000000001</v>
      </c>
      <c r="BA1181" s="1163">
        <v>0.36199999999999999</v>
      </c>
      <c r="BB1181" s="1163">
        <v>2.1999999999999999E-2</v>
      </c>
      <c r="BC1181" s="1163"/>
      <c r="BD1181" s="1163"/>
      <c r="BE1181" s="1163"/>
    </row>
    <row r="1182" spans="1:59" ht="18" customHeight="1" x14ac:dyDescent="0.25">
      <c r="A1182" s="868"/>
      <c r="C1182" s="1228" t="s">
        <v>2240</v>
      </c>
      <c r="D1182" s="1229">
        <v>2.1739999999999999</v>
      </c>
      <c r="E1182" s="1229">
        <v>0.314</v>
      </c>
      <c r="F1182" s="1229">
        <v>1.9E-2</v>
      </c>
      <c r="G1182" s="1229">
        <v>2.1739999999999999</v>
      </c>
      <c r="H1182" s="1229">
        <v>0.314</v>
      </c>
      <c r="I1182" s="1229">
        <v>1.9E-2</v>
      </c>
      <c r="J1182" s="1229">
        <v>2.1739999999999999</v>
      </c>
      <c r="K1182" s="1229">
        <v>0.314</v>
      </c>
      <c r="L1182" s="1229">
        <v>1.9E-2</v>
      </c>
      <c r="M1182" s="1229">
        <v>2.1739999999999999</v>
      </c>
      <c r="N1182" s="1229">
        <v>0.314</v>
      </c>
      <c r="O1182" s="1229">
        <v>1.9E-2</v>
      </c>
      <c r="P1182" s="1229">
        <v>2.089</v>
      </c>
      <c r="Q1182" s="1229">
        <v>0.314</v>
      </c>
      <c r="R1182" s="1229">
        <v>1.9E-2</v>
      </c>
      <c r="S1182" s="1229">
        <v>2.085</v>
      </c>
      <c r="T1182" s="1229">
        <v>0.314</v>
      </c>
      <c r="U1182" s="1229">
        <v>1.9E-2</v>
      </c>
      <c r="V1182" s="1229">
        <v>2.089</v>
      </c>
      <c r="W1182" s="1229">
        <v>0.314</v>
      </c>
      <c r="X1182" s="1229">
        <v>1.9E-2</v>
      </c>
      <c r="Y1182" s="1229">
        <v>2.089</v>
      </c>
      <c r="Z1182" s="1229">
        <v>0.314</v>
      </c>
      <c r="AA1182" s="1229">
        <v>1.9E-2</v>
      </c>
      <c r="AB1182" s="1229">
        <v>2.089</v>
      </c>
      <c r="AC1182" s="1229">
        <v>0.314</v>
      </c>
      <c r="AD1182" s="1229">
        <v>1.9E-2</v>
      </c>
      <c r="AE1182" s="1229">
        <v>2.081</v>
      </c>
      <c r="AF1182" s="1229">
        <v>0.314</v>
      </c>
      <c r="AG1182" s="1229">
        <v>1.9E-2</v>
      </c>
      <c r="AH1182" s="1229">
        <v>2.0649999999999999</v>
      </c>
      <c r="AI1182" s="1229">
        <v>0.314</v>
      </c>
      <c r="AJ1182" s="1229">
        <v>1.9E-2</v>
      </c>
      <c r="AK1182" s="1229">
        <v>2.044</v>
      </c>
      <c r="AL1182" s="1229">
        <v>0.314</v>
      </c>
      <c r="AM1182" s="1229">
        <v>1.9E-2</v>
      </c>
      <c r="AN1182" s="1229" t="s">
        <v>158</v>
      </c>
      <c r="AO1182" s="1229" t="s">
        <v>158</v>
      </c>
      <c r="AP1182" s="1229" t="s">
        <v>158</v>
      </c>
      <c r="AQ1182" s="1229" t="s">
        <v>158</v>
      </c>
      <c r="AR1182" s="1229" t="s">
        <v>158</v>
      </c>
      <c r="AS1182" s="1229" t="s">
        <v>158</v>
      </c>
      <c r="AT1182" s="1229" t="s">
        <v>158</v>
      </c>
      <c r="AU1182" s="1229" t="s">
        <v>158</v>
      </c>
      <c r="AV1182" s="1229" t="s">
        <v>158</v>
      </c>
      <c r="AW1182" s="1229" t="s">
        <v>158</v>
      </c>
      <c r="AX1182" s="1229" t="s">
        <v>158</v>
      </c>
      <c r="AY1182" s="1229" t="s">
        <v>158</v>
      </c>
      <c r="AZ1182" s="1163" t="s">
        <v>158</v>
      </c>
      <c r="BA1182" s="1163" t="s">
        <v>158</v>
      </c>
      <c r="BB1182" s="1163" t="s">
        <v>158</v>
      </c>
      <c r="BC1182" s="1163"/>
      <c r="BD1182" s="1163"/>
      <c r="BE1182" s="1163"/>
    </row>
    <row r="1183" spans="1:59" ht="18" customHeight="1" x14ac:dyDescent="0.25">
      <c r="A1183" s="868"/>
      <c r="C1183" s="1228" t="s">
        <v>510</v>
      </c>
      <c r="D1183" s="1229" t="s">
        <v>158</v>
      </c>
      <c r="E1183" s="1229" t="s">
        <v>158</v>
      </c>
      <c r="F1183" s="1229" t="s">
        <v>158</v>
      </c>
      <c r="G1183" s="1229" t="s">
        <v>158</v>
      </c>
      <c r="H1183" s="1229" t="s">
        <v>158</v>
      </c>
      <c r="I1183" s="1229" t="s">
        <v>158</v>
      </c>
      <c r="J1183" s="1229" t="s">
        <v>158</v>
      </c>
      <c r="K1183" s="1229" t="s">
        <v>158</v>
      </c>
      <c r="L1183" s="1229" t="s">
        <v>158</v>
      </c>
      <c r="M1183" s="1229" t="s">
        <v>158</v>
      </c>
      <c r="N1183" s="1229" t="s">
        <v>158</v>
      </c>
      <c r="O1183" s="1229" t="s">
        <v>158</v>
      </c>
      <c r="P1183" s="1229" t="s">
        <v>158</v>
      </c>
      <c r="Q1183" s="1229" t="s">
        <v>158</v>
      </c>
      <c r="R1183" s="1229" t="s">
        <v>158</v>
      </c>
      <c r="S1183" s="1229" t="s">
        <v>158</v>
      </c>
      <c r="T1183" s="1229" t="s">
        <v>158</v>
      </c>
      <c r="U1183" s="1229" t="s">
        <v>158</v>
      </c>
      <c r="V1183" s="1229" t="s">
        <v>158</v>
      </c>
      <c r="W1183" s="1229" t="s">
        <v>158</v>
      </c>
      <c r="X1183" s="1229" t="s">
        <v>158</v>
      </c>
      <c r="Y1183" s="1229" t="s">
        <v>158</v>
      </c>
      <c r="Z1183" s="1229" t="s">
        <v>158</v>
      </c>
      <c r="AA1183" s="1229" t="s">
        <v>158</v>
      </c>
      <c r="AB1183" s="1229" t="s">
        <v>158</v>
      </c>
      <c r="AC1183" s="1229" t="s">
        <v>158</v>
      </c>
      <c r="AD1183" s="1229" t="s">
        <v>158</v>
      </c>
      <c r="AE1183" s="1229" t="s">
        <v>158</v>
      </c>
      <c r="AF1183" s="1229" t="s">
        <v>158</v>
      </c>
      <c r="AG1183" s="1229" t="s">
        <v>158</v>
      </c>
      <c r="AH1183" s="1229" t="s">
        <v>158</v>
      </c>
      <c r="AI1183" s="1229" t="s">
        <v>158</v>
      </c>
      <c r="AJ1183" s="1229" t="s">
        <v>158</v>
      </c>
      <c r="AK1183" s="1229" t="s">
        <v>158</v>
      </c>
      <c r="AL1183" s="1229" t="s">
        <v>158</v>
      </c>
      <c r="AM1183" s="1229" t="s">
        <v>158</v>
      </c>
      <c r="AN1183" s="1229">
        <v>2.0649999999999999</v>
      </c>
      <c r="AO1183" s="1229">
        <v>0.314</v>
      </c>
      <c r="AP1183" s="1229">
        <v>1.9E-2</v>
      </c>
      <c r="AQ1183" s="1229">
        <v>2.0649999999999999</v>
      </c>
      <c r="AR1183" s="1229">
        <v>0.314</v>
      </c>
      <c r="AS1183" s="1229">
        <v>1.9E-2</v>
      </c>
      <c r="AT1183" s="1229">
        <v>2.0649999999999999</v>
      </c>
      <c r="AU1183" s="1229">
        <v>0.314</v>
      </c>
      <c r="AV1183" s="1229">
        <v>1.9E-2</v>
      </c>
      <c r="AW1183" s="1229">
        <v>2.0649999999999999</v>
      </c>
      <c r="AX1183" s="1229">
        <v>0.314</v>
      </c>
      <c r="AY1183" s="1229">
        <v>1.9E-2</v>
      </c>
      <c r="AZ1183" s="1163">
        <v>2.0649999999999999</v>
      </c>
      <c r="BA1183" s="1163">
        <v>0.314</v>
      </c>
      <c r="BB1183" s="1163">
        <v>1.9E-2</v>
      </c>
      <c r="BC1183" s="1163"/>
      <c r="BD1183" s="1163"/>
      <c r="BE1183" s="1163"/>
    </row>
    <row r="1184" spans="1:59" ht="18" customHeight="1" x14ac:dyDescent="0.25">
      <c r="A1184" s="868"/>
      <c r="C1184" s="1228" t="s">
        <v>33</v>
      </c>
      <c r="D1184" s="1229" t="s">
        <v>158</v>
      </c>
      <c r="E1184" s="1229" t="s">
        <v>158</v>
      </c>
      <c r="F1184" s="1229" t="s">
        <v>158</v>
      </c>
      <c r="G1184" s="1229" t="s">
        <v>158</v>
      </c>
      <c r="H1184" s="1229" t="s">
        <v>158</v>
      </c>
      <c r="I1184" s="1229" t="s">
        <v>158</v>
      </c>
      <c r="J1184" s="1229" t="s">
        <v>158</v>
      </c>
      <c r="K1184" s="1229" t="s">
        <v>158</v>
      </c>
      <c r="L1184" s="1229" t="s">
        <v>158</v>
      </c>
      <c r="M1184" s="1229" t="s">
        <v>158</v>
      </c>
      <c r="N1184" s="1229" t="s">
        <v>158</v>
      </c>
      <c r="O1184" s="1229" t="s">
        <v>158</v>
      </c>
      <c r="P1184" s="1229" t="s">
        <v>158</v>
      </c>
      <c r="Q1184" s="1229" t="s">
        <v>158</v>
      </c>
      <c r="R1184" s="1229" t="s">
        <v>158</v>
      </c>
      <c r="S1184" s="1229" t="s">
        <v>158</v>
      </c>
      <c r="T1184" s="1229" t="s">
        <v>158</v>
      </c>
      <c r="U1184" s="1229" t="s">
        <v>158</v>
      </c>
      <c r="V1184" s="1229" t="s">
        <v>158</v>
      </c>
      <c r="W1184" s="1229" t="s">
        <v>158</v>
      </c>
      <c r="X1184" s="1229" t="s">
        <v>158</v>
      </c>
      <c r="Y1184" s="1229" t="s">
        <v>158</v>
      </c>
      <c r="Z1184" s="1229" t="s">
        <v>158</v>
      </c>
      <c r="AA1184" s="1229" t="s">
        <v>158</v>
      </c>
      <c r="AB1184" s="1229" t="s">
        <v>158</v>
      </c>
      <c r="AC1184" s="1229" t="s">
        <v>158</v>
      </c>
      <c r="AD1184" s="1229" t="s">
        <v>158</v>
      </c>
      <c r="AE1184" s="1229" t="s">
        <v>158</v>
      </c>
      <c r="AF1184" s="1229" t="s">
        <v>158</v>
      </c>
      <c r="AG1184" s="1229" t="s">
        <v>158</v>
      </c>
      <c r="AH1184" s="1229" t="s">
        <v>158</v>
      </c>
      <c r="AI1184" s="1229" t="s">
        <v>158</v>
      </c>
      <c r="AJ1184" s="1229" t="s">
        <v>158</v>
      </c>
      <c r="AK1184" s="1229" t="s">
        <v>158</v>
      </c>
      <c r="AL1184" s="1229" t="s">
        <v>158</v>
      </c>
      <c r="AM1184" s="1229" t="s">
        <v>158</v>
      </c>
      <c r="AN1184" s="1229">
        <v>1.9570000000000001</v>
      </c>
      <c r="AO1184" s="1229">
        <v>0.314</v>
      </c>
      <c r="AP1184" s="1229">
        <v>1.9E-2</v>
      </c>
      <c r="AQ1184" s="1229">
        <v>1.9570000000000001</v>
      </c>
      <c r="AR1184" s="1229">
        <v>0.314</v>
      </c>
      <c r="AS1184" s="1229">
        <v>1.9E-2</v>
      </c>
      <c r="AT1184" s="1229">
        <v>1.9570000000000001</v>
      </c>
      <c r="AU1184" s="1229">
        <v>0.314</v>
      </c>
      <c r="AV1184" s="1229">
        <v>1.9E-2</v>
      </c>
      <c r="AW1184" s="1229">
        <v>1.9570000000000001</v>
      </c>
      <c r="AX1184" s="1229">
        <v>0.314</v>
      </c>
      <c r="AY1184" s="1229">
        <v>1.9E-2</v>
      </c>
      <c r="AZ1184" s="1163">
        <v>1.9570000000000001</v>
      </c>
      <c r="BA1184" s="1163">
        <v>0.314</v>
      </c>
      <c r="BB1184" s="1163">
        <v>1.9E-2</v>
      </c>
      <c r="BC1184" s="1163"/>
      <c r="BD1184" s="1163"/>
      <c r="BE1184" s="1163"/>
    </row>
    <row r="1185" spans="1:57" ht="18" customHeight="1" x14ac:dyDescent="0.25">
      <c r="A1185" s="868"/>
      <c r="C1185" s="1228" t="s">
        <v>34</v>
      </c>
      <c r="D1185" s="1229" t="s">
        <v>158</v>
      </c>
      <c r="E1185" s="1229" t="s">
        <v>158</v>
      </c>
      <c r="F1185" s="1229" t="s">
        <v>158</v>
      </c>
      <c r="G1185" s="1229" t="s">
        <v>158</v>
      </c>
      <c r="H1185" s="1229" t="s">
        <v>158</v>
      </c>
      <c r="I1185" s="1229" t="s">
        <v>158</v>
      </c>
      <c r="J1185" s="1229" t="s">
        <v>158</v>
      </c>
      <c r="K1185" s="1229" t="s">
        <v>158</v>
      </c>
      <c r="L1185" s="1229" t="s">
        <v>158</v>
      </c>
      <c r="M1185" s="1229" t="s">
        <v>158</v>
      </c>
      <c r="N1185" s="1229" t="s">
        <v>158</v>
      </c>
      <c r="O1185" s="1229" t="s">
        <v>158</v>
      </c>
      <c r="P1185" s="1229" t="s">
        <v>158</v>
      </c>
      <c r="Q1185" s="1229" t="s">
        <v>158</v>
      </c>
      <c r="R1185" s="1229" t="s">
        <v>158</v>
      </c>
      <c r="S1185" s="1229" t="s">
        <v>158</v>
      </c>
      <c r="T1185" s="1229" t="s">
        <v>158</v>
      </c>
      <c r="U1185" s="1229" t="s">
        <v>158</v>
      </c>
      <c r="V1185" s="1229" t="s">
        <v>158</v>
      </c>
      <c r="W1185" s="1229" t="s">
        <v>158</v>
      </c>
      <c r="X1185" s="1229" t="s">
        <v>158</v>
      </c>
      <c r="Y1185" s="1229" t="s">
        <v>158</v>
      </c>
      <c r="Z1185" s="1229" t="s">
        <v>158</v>
      </c>
      <c r="AA1185" s="1229" t="s">
        <v>158</v>
      </c>
      <c r="AB1185" s="1229" t="s">
        <v>158</v>
      </c>
      <c r="AC1185" s="1229" t="s">
        <v>158</v>
      </c>
      <c r="AD1185" s="1229" t="s">
        <v>158</v>
      </c>
      <c r="AE1185" s="1229" t="s">
        <v>158</v>
      </c>
      <c r="AF1185" s="1229" t="s">
        <v>158</v>
      </c>
      <c r="AG1185" s="1229" t="s">
        <v>158</v>
      </c>
      <c r="AH1185" s="1229" t="s">
        <v>158</v>
      </c>
      <c r="AI1185" s="1229" t="s">
        <v>158</v>
      </c>
      <c r="AJ1185" s="1229" t="s">
        <v>158</v>
      </c>
      <c r="AK1185" s="1229" t="s">
        <v>158</v>
      </c>
      <c r="AL1185" s="1229" t="s">
        <v>158</v>
      </c>
      <c r="AM1185" s="1229" t="s">
        <v>158</v>
      </c>
      <c r="AN1185" s="1229">
        <v>0.32600000000000001</v>
      </c>
      <c r="AO1185" s="1229">
        <v>0.314</v>
      </c>
      <c r="AP1185" s="1229">
        <v>1.9E-2</v>
      </c>
      <c r="AQ1185" s="1229">
        <v>0.32600000000000001</v>
      </c>
      <c r="AR1185" s="1229">
        <v>0.314</v>
      </c>
      <c r="AS1185" s="1229">
        <v>1.9E-2</v>
      </c>
      <c r="AT1185" s="1229">
        <v>0.32600000000000001</v>
      </c>
      <c r="AU1185" s="1229">
        <v>0.314</v>
      </c>
      <c r="AV1185" s="1229">
        <v>1.9E-2</v>
      </c>
      <c r="AW1185" s="1229">
        <v>0.32600000000000001</v>
      </c>
      <c r="AX1185" s="1229">
        <v>0.314</v>
      </c>
      <c r="AY1185" s="1229">
        <v>1.9E-2</v>
      </c>
      <c r="AZ1185" s="1163">
        <v>0.32600000000000001</v>
      </c>
      <c r="BA1185" s="1163">
        <v>0.314</v>
      </c>
      <c r="BB1185" s="1163">
        <v>1.9E-2</v>
      </c>
      <c r="BC1185" s="1163"/>
      <c r="BD1185" s="1163"/>
      <c r="BE1185" s="1163"/>
    </row>
    <row r="1186" spans="1:57" ht="18" customHeight="1" x14ac:dyDescent="0.25">
      <c r="A1186" s="868"/>
      <c r="C1186" s="1228" t="s">
        <v>535</v>
      </c>
      <c r="D1186" s="1229" t="s">
        <v>158</v>
      </c>
      <c r="E1186" s="1229" t="s">
        <v>158</v>
      </c>
      <c r="F1186" s="1229" t="s">
        <v>158</v>
      </c>
      <c r="G1186" s="1229" t="s">
        <v>158</v>
      </c>
      <c r="H1186" s="1229" t="s">
        <v>158</v>
      </c>
      <c r="I1186" s="1229" t="s">
        <v>158</v>
      </c>
      <c r="J1186" s="1229" t="s">
        <v>158</v>
      </c>
      <c r="K1186" s="1229" t="s">
        <v>158</v>
      </c>
      <c r="L1186" s="1229" t="s">
        <v>158</v>
      </c>
      <c r="M1186" s="1229" t="s">
        <v>158</v>
      </c>
      <c r="N1186" s="1229" t="s">
        <v>158</v>
      </c>
      <c r="O1186" s="1229" t="s">
        <v>158</v>
      </c>
      <c r="P1186" s="1229" t="s">
        <v>158</v>
      </c>
      <c r="Q1186" s="1229" t="s">
        <v>158</v>
      </c>
      <c r="R1186" s="1229" t="s">
        <v>158</v>
      </c>
      <c r="S1186" s="1229" t="s">
        <v>158</v>
      </c>
      <c r="T1186" s="1229" t="s">
        <v>158</v>
      </c>
      <c r="U1186" s="1229" t="s">
        <v>158</v>
      </c>
      <c r="V1186" s="1229" t="s">
        <v>158</v>
      </c>
      <c r="W1186" s="1229" t="s">
        <v>158</v>
      </c>
      <c r="X1186" s="1229" t="s">
        <v>158</v>
      </c>
      <c r="Y1186" s="1229" t="s">
        <v>158</v>
      </c>
      <c r="Z1186" s="1229" t="s">
        <v>158</v>
      </c>
      <c r="AA1186" s="1229" t="s">
        <v>158</v>
      </c>
      <c r="AB1186" s="1229" t="s">
        <v>158</v>
      </c>
      <c r="AC1186" s="1229" t="s">
        <v>158</v>
      </c>
      <c r="AD1186" s="1229" t="s">
        <v>158</v>
      </c>
      <c r="AE1186" s="1229" t="s">
        <v>158</v>
      </c>
      <c r="AF1186" s="1229" t="s">
        <v>158</v>
      </c>
      <c r="AG1186" s="1229" t="s">
        <v>158</v>
      </c>
      <c r="AH1186" s="1229" t="s">
        <v>158</v>
      </c>
      <c r="AI1186" s="1229" t="s">
        <v>158</v>
      </c>
      <c r="AJ1186" s="1229" t="s">
        <v>158</v>
      </c>
      <c r="AK1186" s="1229" t="s">
        <v>158</v>
      </c>
      <c r="AL1186" s="1229" t="s">
        <v>158</v>
      </c>
      <c r="AM1186" s="1229" t="s">
        <v>158</v>
      </c>
      <c r="AN1186" s="1229">
        <v>0</v>
      </c>
      <c r="AO1186" s="1229">
        <v>0.314</v>
      </c>
      <c r="AP1186" s="1229">
        <v>1.9E-2</v>
      </c>
      <c r="AQ1186" s="1229">
        <v>0</v>
      </c>
      <c r="AR1186" s="1229">
        <v>0.314</v>
      </c>
      <c r="AS1186" s="1229">
        <v>1.9E-2</v>
      </c>
      <c r="AT1186" s="1229">
        <v>0</v>
      </c>
      <c r="AU1186" s="1229">
        <v>0.314</v>
      </c>
      <c r="AV1186" s="1229">
        <v>1.9E-2</v>
      </c>
      <c r="AW1186" s="1229">
        <v>0</v>
      </c>
      <c r="AX1186" s="1229">
        <v>0.314</v>
      </c>
      <c r="AY1186" s="1229">
        <v>1.9E-2</v>
      </c>
      <c r="AZ1186" s="1163">
        <v>0</v>
      </c>
      <c r="BA1186" s="1163">
        <v>0.314</v>
      </c>
      <c r="BB1186" s="1163">
        <v>1.9E-2</v>
      </c>
      <c r="BC1186" s="1163"/>
      <c r="BD1186" s="1163"/>
      <c r="BE1186" s="1163"/>
    </row>
    <row r="1187" spans="1:57" ht="18" customHeight="1" x14ac:dyDescent="0.25">
      <c r="A1187" s="868"/>
      <c r="C1187" s="1228" t="s">
        <v>664</v>
      </c>
      <c r="D1187" s="1229" t="s">
        <v>158</v>
      </c>
      <c r="E1187" s="1229" t="s">
        <v>158</v>
      </c>
      <c r="F1187" s="1229" t="s">
        <v>158</v>
      </c>
      <c r="G1187" s="1229" t="s">
        <v>158</v>
      </c>
      <c r="H1187" s="1229" t="s">
        <v>158</v>
      </c>
      <c r="I1187" s="1229" t="s">
        <v>158</v>
      </c>
      <c r="J1187" s="1229" t="s">
        <v>158</v>
      </c>
      <c r="K1187" s="1229" t="s">
        <v>158</v>
      </c>
      <c r="L1187" s="1229" t="s">
        <v>158</v>
      </c>
      <c r="M1187" s="1229" t="s">
        <v>158</v>
      </c>
      <c r="N1187" s="1229" t="s">
        <v>158</v>
      </c>
      <c r="O1187" s="1229" t="s">
        <v>158</v>
      </c>
      <c r="P1187" s="1229" t="s">
        <v>158</v>
      </c>
      <c r="Q1187" s="1229" t="s">
        <v>158</v>
      </c>
      <c r="R1187" s="1229" t="s">
        <v>158</v>
      </c>
      <c r="S1187" s="1229" t="s">
        <v>158</v>
      </c>
      <c r="T1187" s="1229" t="s">
        <v>158</v>
      </c>
      <c r="U1187" s="1229" t="s">
        <v>158</v>
      </c>
      <c r="V1187" s="1229" t="s">
        <v>158</v>
      </c>
      <c r="W1187" s="1229" t="s">
        <v>158</v>
      </c>
      <c r="X1187" s="1229" t="s">
        <v>158</v>
      </c>
      <c r="Y1187" s="1229" t="s">
        <v>158</v>
      </c>
      <c r="Z1187" s="1229" t="s">
        <v>158</v>
      </c>
      <c r="AA1187" s="1229" t="s">
        <v>158</v>
      </c>
      <c r="AB1187" s="1229" t="s">
        <v>158</v>
      </c>
      <c r="AC1187" s="1229" t="s">
        <v>158</v>
      </c>
      <c r="AD1187" s="1229" t="s">
        <v>158</v>
      </c>
      <c r="AE1187" s="1229" t="s">
        <v>158</v>
      </c>
      <c r="AF1187" s="1229" t="s">
        <v>158</v>
      </c>
      <c r="AG1187" s="1229" t="s">
        <v>158</v>
      </c>
      <c r="AH1187" s="1229" t="s">
        <v>158</v>
      </c>
      <c r="AI1187" s="1229" t="s">
        <v>158</v>
      </c>
      <c r="AJ1187" s="1229" t="s">
        <v>158</v>
      </c>
      <c r="AK1187" s="1229" t="s">
        <v>158</v>
      </c>
      <c r="AL1187" s="1229" t="s">
        <v>158</v>
      </c>
      <c r="AM1187" s="1229" t="s">
        <v>158</v>
      </c>
      <c r="AN1187" s="1229" t="s">
        <v>158</v>
      </c>
      <c r="AO1187" s="1229" t="s">
        <v>158</v>
      </c>
      <c r="AP1187" s="1229" t="s">
        <v>158</v>
      </c>
      <c r="AQ1187" s="1229" t="s">
        <v>158</v>
      </c>
      <c r="AR1187" s="1229" t="s">
        <v>158</v>
      </c>
      <c r="AS1187" s="1229" t="s">
        <v>158</v>
      </c>
      <c r="AT1187" s="1229" t="s">
        <v>158</v>
      </c>
      <c r="AU1187" s="1229" t="s">
        <v>158</v>
      </c>
      <c r="AV1187" s="1229" t="s">
        <v>158</v>
      </c>
      <c r="AW1187" s="1229" t="s">
        <v>158</v>
      </c>
      <c r="AX1187" s="1229" t="s">
        <v>158</v>
      </c>
      <c r="AY1187" s="1229" t="s">
        <v>158</v>
      </c>
      <c r="AZ1187" s="1163" t="s">
        <v>158</v>
      </c>
      <c r="BA1187" s="1163" t="s">
        <v>158</v>
      </c>
      <c r="BB1187" s="1163" t="s">
        <v>158</v>
      </c>
      <c r="BC1187" s="1163" t="s">
        <v>158</v>
      </c>
      <c r="BD1187" s="1163" t="s">
        <v>158</v>
      </c>
      <c r="BE1187" s="1163" t="s">
        <v>158</v>
      </c>
    </row>
    <row r="1188" spans="1:57" ht="18" customHeight="1" x14ac:dyDescent="0.25">
      <c r="A1188" s="868"/>
      <c r="D1188" s="1380"/>
      <c r="E1188" s="1380"/>
      <c r="F1188" s="1380"/>
      <c r="G1188" s="1380"/>
      <c r="H1188" s="1380"/>
      <c r="I1188" s="1380"/>
      <c r="J1188" s="1380"/>
      <c r="K1188" s="1380"/>
      <c r="L1188" s="1380"/>
      <c r="M1188" s="1380"/>
      <c r="N1188" s="1380"/>
      <c r="O1188" s="1380"/>
      <c r="P1188" s="1380"/>
      <c r="Q1188" s="1380"/>
      <c r="R1188" s="1380"/>
      <c r="S1188" s="1380"/>
      <c r="T1188" s="1380"/>
      <c r="U1188" s="1380"/>
      <c r="V1188" s="1380"/>
      <c r="W1188" s="1380"/>
      <c r="X1188" s="1380"/>
      <c r="Y1188" s="1380"/>
      <c r="Z1188" s="1380"/>
      <c r="AA1188" s="1380"/>
      <c r="AB1188" s="1380"/>
      <c r="AC1188" s="1380"/>
      <c r="AD1188" s="1380"/>
      <c r="AE1188" s="1380"/>
      <c r="AF1188" s="1380"/>
      <c r="AG1188" s="1380"/>
      <c r="AH1188" s="1380"/>
      <c r="AI1188" s="1380"/>
      <c r="AJ1188" s="1380"/>
      <c r="AK1188" s="1380"/>
      <c r="AL1188" s="1380"/>
      <c r="AM1188" s="1380"/>
      <c r="AN1188" s="1380"/>
      <c r="AO1188" s="1380"/>
      <c r="AP1188" s="1380"/>
      <c r="AQ1188" s="1380"/>
      <c r="AR1188" s="1380"/>
      <c r="AS1188" s="1380"/>
      <c r="AT1188" s="1380"/>
      <c r="AU1188" s="1380"/>
      <c r="AV1188" s="1380"/>
      <c r="AW1188" s="1380"/>
      <c r="AX1188" s="1380"/>
      <c r="AY1188" s="1380"/>
    </row>
    <row r="1189" spans="1:57" x14ac:dyDescent="0.25">
      <c r="C1189" s="67"/>
      <c r="D1189" s="67"/>
      <c r="I1189" s="1047"/>
      <c r="J1189" s="1047"/>
      <c r="K1189" s="1047"/>
      <c r="L1189" s="1047"/>
      <c r="M1189" s="1047"/>
      <c r="N1189" s="1047"/>
      <c r="O1189" s="1047"/>
      <c r="P1189" s="1047"/>
      <c r="Q1189" s="1047"/>
      <c r="R1189" s="1047"/>
      <c r="S1189" s="1047"/>
      <c r="T1189" s="1047"/>
      <c r="U1189" s="1047"/>
      <c r="V1189" s="1047"/>
      <c r="W1189" s="1047"/>
      <c r="X1189" s="1047"/>
      <c r="Y1189" s="1047"/>
      <c r="Z1189" s="1047"/>
      <c r="AA1189" s="1047"/>
      <c r="AB1189" s="1047"/>
      <c r="AC1189" s="1047"/>
      <c r="AD1189" s="1047"/>
      <c r="AE1189" s="1047"/>
      <c r="AF1189" s="1047"/>
      <c r="AG1189" s="1047"/>
      <c r="AH1189" s="1047"/>
      <c r="AI1189" s="1047"/>
      <c r="AJ1189" s="1047"/>
      <c r="AK1189" s="1047"/>
      <c r="AL1189" s="1047"/>
      <c r="AM1189" s="1047"/>
      <c r="AN1189" s="1047"/>
      <c r="AO1189" s="1047"/>
      <c r="AP1189" s="1047"/>
      <c r="AQ1189" s="1047"/>
      <c r="AR1189" s="1047"/>
      <c r="AS1189" s="1047"/>
      <c r="AT1189" s="1047"/>
      <c r="AU1189" s="1047"/>
      <c r="AV1189" s="1047"/>
      <c r="AW1189" s="1047"/>
      <c r="AX1189" s="1047"/>
      <c r="AY1189" s="1047"/>
      <c r="AZ1189" s="1047"/>
      <c r="BA1189" s="1047"/>
    </row>
    <row r="1190" spans="1:57" x14ac:dyDescent="0.25">
      <c r="C1190" s="67"/>
      <c r="D1190" s="67"/>
      <c r="I1190" s="1047"/>
      <c r="J1190" s="1047"/>
      <c r="K1190" s="1047"/>
      <c r="L1190" s="1047"/>
      <c r="M1190" s="1047"/>
      <c r="N1190" s="1047"/>
      <c r="O1190" s="1047"/>
      <c r="P1190" s="1047"/>
      <c r="Q1190" s="1047"/>
      <c r="R1190" s="1047"/>
      <c r="S1190" s="1047"/>
      <c r="T1190" s="1047"/>
      <c r="U1190" s="1047"/>
      <c r="V1190" s="1047"/>
      <c r="W1190" s="1047"/>
      <c r="X1190" s="1047"/>
      <c r="Y1190" s="1047"/>
      <c r="Z1190" s="1047"/>
      <c r="AA1190" s="1047"/>
      <c r="AB1190" s="1047"/>
      <c r="AC1190" s="1047"/>
      <c r="AD1190" s="1047"/>
      <c r="AE1190" s="1047"/>
      <c r="AF1190" s="1047"/>
      <c r="AG1190" s="1047"/>
      <c r="AH1190" s="1047"/>
      <c r="AI1190" s="1047"/>
      <c r="AJ1190" s="1047"/>
      <c r="AK1190" s="1047"/>
      <c r="AL1190" s="1047"/>
      <c r="AM1190" s="1047"/>
      <c r="AN1190" s="1047"/>
      <c r="AO1190" s="1047"/>
      <c r="AP1190" s="1047"/>
      <c r="AQ1190" s="1047"/>
      <c r="AR1190" s="1047"/>
      <c r="AS1190" s="1047"/>
      <c r="AT1190" s="1047"/>
      <c r="AU1190" s="1047"/>
      <c r="AV1190" s="1047"/>
      <c r="AW1190" s="1047"/>
      <c r="AX1190" s="1047"/>
      <c r="AY1190" s="1047"/>
      <c r="AZ1190" s="1047"/>
      <c r="BA1190" s="1047"/>
    </row>
    <row r="1191" spans="1:57" x14ac:dyDescent="0.25">
      <c r="I1191" s="1047"/>
      <c r="J1191" s="1047"/>
      <c r="K1191" s="1047"/>
      <c r="L1191" s="1047"/>
      <c r="M1191" s="1047"/>
      <c r="N1191" s="1047"/>
      <c r="O1191" s="1047"/>
      <c r="P1191" s="1047"/>
      <c r="Q1191" s="1047"/>
      <c r="R1191" s="1047"/>
      <c r="S1191" s="1047"/>
      <c r="T1191" s="1047"/>
      <c r="U1191" s="1047"/>
      <c r="V1191" s="1047"/>
      <c r="W1191" s="1047"/>
      <c r="X1191" s="1047"/>
      <c r="Y1191" s="1047"/>
      <c r="Z1191" s="1047"/>
      <c r="AA1191" s="1047"/>
      <c r="AB1191" s="1047"/>
      <c r="AC1191" s="1047"/>
      <c r="AD1191" s="1047"/>
      <c r="AE1191" s="1047"/>
      <c r="AF1191" s="1047"/>
      <c r="AG1191" s="1047"/>
      <c r="AH1191" s="1047"/>
      <c r="AI1191" s="1047"/>
      <c r="AJ1191" s="1047"/>
      <c r="AK1191" s="1047"/>
      <c r="AL1191" s="1047"/>
      <c r="AM1191" s="1047"/>
      <c r="AN1191" s="1047"/>
      <c r="AO1191" s="1047"/>
      <c r="AP1191" s="1047"/>
      <c r="AQ1191" s="1047"/>
      <c r="AR1191" s="1047"/>
      <c r="AS1191" s="1047"/>
      <c r="AT1191" s="1047"/>
      <c r="AU1191" s="1047"/>
      <c r="AV1191" s="1047"/>
      <c r="AW1191" s="1047"/>
      <c r="AX1191" s="1047"/>
      <c r="AY1191" s="1047"/>
      <c r="AZ1191" s="1047"/>
      <c r="BA1191" s="1047"/>
    </row>
    <row r="1192" spans="1:57" x14ac:dyDescent="0.25">
      <c r="I1192" s="1047"/>
      <c r="J1192" s="1047"/>
      <c r="K1192" s="1047"/>
      <c r="L1192" s="1047"/>
      <c r="M1192" s="1047"/>
      <c r="N1192" s="1047"/>
      <c r="O1192" s="1047"/>
      <c r="P1192" s="1047"/>
      <c r="Q1192" s="1047"/>
      <c r="R1192" s="1047"/>
      <c r="S1192" s="1047"/>
      <c r="T1192" s="1047"/>
      <c r="U1192" s="1047"/>
      <c r="V1192" s="1047"/>
      <c r="W1192" s="1047"/>
      <c r="X1192" s="1047"/>
      <c r="Y1192" s="1047"/>
      <c r="Z1192" s="1047"/>
      <c r="AA1192" s="1047"/>
      <c r="AB1192" s="1047"/>
      <c r="AC1192" s="1047"/>
      <c r="AD1192" s="1047"/>
      <c r="AE1192" s="1047"/>
      <c r="AF1192" s="1047"/>
      <c r="AG1192" s="1047"/>
      <c r="AH1192" s="1047"/>
      <c r="AI1192" s="1047"/>
      <c r="AJ1192" s="1047"/>
      <c r="AK1192" s="1047"/>
      <c r="AL1192" s="1047"/>
      <c r="AM1192" s="1047"/>
      <c r="AN1192" s="1047"/>
      <c r="AO1192" s="1047"/>
      <c r="AP1192" s="1047"/>
      <c r="AQ1192" s="1047"/>
      <c r="AR1192" s="1047"/>
      <c r="AS1192" s="1047"/>
      <c r="AT1192" s="1047"/>
      <c r="AU1192" s="1047"/>
      <c r="AV1192" s="1047"/>
      <c r="AW1192" s="1047"/>
      <c r="AX1192" s="1047"/>
      <c r="AY1192" s="1047"/>
      <c r="AZ1192" s="1047"/>
      <c r="BA1192" s="1047"/>
    </row>
    <row r="1193" spans="1:57" x14ac:dyDescent="0.25">
      <c r="B1193" s="94" t="s">
        <v>779</v>
      </c>
      <c r="AG1193" s="15"/>
    </row>
    <row r="1194" spans="1:57" x14ac:dyDescent="0.25">
      <c r="B1194" s="94"/>
      <c r="C1194" s="93" t="s">
        <v>2241</v>
      </c>
      <c r="E1194" s="116"/>
      <c r="F1194" s="116"/>
      <c r="G1194" s="93" t="s">
        <v>767</v>
      </c>
      <c r="H1194" s="116"/>
      <c r="I1194" s="116"/>
      <c r="J1194" s="116"/>
      <c r="K1194" s="116"/>
      <c r="L1194" s="116"/>
      <c r="M1194" s="116"/>
      <c r="N1194" s="116"/>
      <c r="O1194" s="93" t="s">
        <v>768</v>
      </c>
      <c r="P1194" s="116"/>
      <c r="R1194" s="116"/>
      <c r="S1194" s="116"/>
      <c r="T1194" s="116"/>
      <c r="U1194" s="116"/>
      <c r="AG1194" s="15"/>
    </row>
    <row r="1195" spans="1:57" x14ac:dyDescent="0.25">
      <c r="C1195" s="1244">
        <v>2007</v>
      </c>
      <c r="D1195" s="1244">
        <v>2008</v>
      </c>
      <c r="E1195" s="1244">
        <v>2009</v>
      </c>
      <c r="F1195" s="1244">
        <v>2010</v>
      </c>
      <c r="G1195" s="74">
        <v>2011</v>
      </c>
      <c r="H1195" s="74">
        <v>2012</v>
      </c>
      <c r="I1195" s="74">
        <v>2013</v>
      </c>
      <c r="J1195" s="74">
        <v>2014</v>
      </c>
      <c r="K1195" s="74">
        <v>2015</v>
      </c>
      <c r="L1195" s="74">
        <v>2016</v>
      </c>
      <c r="M1195" s="74">
        <v>2017</v>
      </c>
      <c r="N1195" s="74">
        <v>2018</v>
      </c>
      <c r="O1195" s="1246">
        <v>2019</v>
      </c>
      <c r="P1195" s="1246">
        <v>2020</v>
      </c>
      <c r="Q1195" s="1246">
        <v>2021</v>
      </c>
      <c r="R1195" s="1246">
        <v>2022</v>
      </c>
      <c r="S1195" s="1246">
        <v>2023</v>
      </c>
      <c r="T1195" s="1246">
        <v>2024</v>
      </c>
      <c r="U1195" s="1246">
        <v>2025</v>
      </c>
      <c r="AG1195" s="15"/>
    </row>
    <row r="1196" spans="1:57" x14ac:dyDescent="0.25">
      <c r="C1196" s="1383" t="str">
        <f>"Comb_fijas_"&amp;C1195</f>
        <v>Comb_fijas_2007</v>
      </c>
      <c r="D1196" s="1383" t="str">
        <f t="shared" ref="D1196:U1196" si="72">"Comb_fijas_"&amp;D1195</f>
        <v>Comb_fijas_2008</v>
      </c>
      <c r="E1196" s="1383" t="str">
        <f t="shared" si="72"/>
        <v>Comb_fijas_2009</v>
      </c>
      <c r="F1196" s="1383" t="str">
        <f t="shared" si="72"/>
        <v>Comb_fijas_2010</v>
      </c>
      <c r="G1196" s="1383" t="str">
        <f t="shared" si="72"/>
        <v>Comb_fijas_2011</v>
      </c>
      <c r="H1196" s="1383" t="str">
        <f t="shared" si="72"/>
        <v>Comb_fijas_2012</v>
      </c>
      <c r="I1196" s="1383" t="str">
        <f t="shared" si="72"/>
        <v>Comb_fijas_2013</v>
      </c>
      <c r="J1196" s="1383" t="str">
        <f t="shared" si="72"/>
        <v>Comb_fijas_2014</v>
      </c>
      <c r="K1196" s="1383" t="str">
        <f t="shared" si="72"/>
        <v>Comb_fijas_2015</v>
      </c>
      <c r="L1196" s="1383" t="str">
        <f t="shared" si="72"/>
        <v>Comb_fijas_2016</v>
      </c>
      <c r="M1196" s="1383" t="str">
        <f t="shared" si="72"/>
        <v>Comb_fijas_2017</v>
      </c>
      <c r="N1196" s="1383" t="str">
        <f t="shared" si="72"/>
        <v>Comb_fijas_2018</v>
      </c>
      <c r="O1196" s="1383" t="str">
        <f t="shared" si="72"/>
        <v>Comb_fijas_2019</v>
      </c>
      <c r="P1196" s="1383" t="str">
        <f t="shared" si="72"/>
        <v>Comb_fijas_2020</v>
      </c>
      <c r="Q1196" s="1383" t="str">
        <f t="shared" si="72"/>
        <v>Comb_fijas_2021</v>
      </c>
      <c r="R1196" s="1383" t="str">
        <f t="shared" si="72"/>
        <v>Comb_fijas_2022</v>
      </c>
      <c r="S1196" s="1383" t="str">
        <f t="shared" si="72"/>
        <v>Comb_fijas_2023</v>
      </c>
      <c r="T1196" s="1383" t="str">
        <f t="shared" si="72"/>
        <v>Comb_fijas_2024</v>
      </c>
      <c r="U1196" s="1383" t="str">
        <f t="shared" si="72"/>
        <v>Comb_fijas_2025</v>
      </c>
      <c r="AG1196" s="15"/>
    </row>
    <row r="1197" spans="1:57" x14ac:dyDescent="0.25">
      <c r="C1197" s="1163" t="s">
        <v>238</v>
      </c>
      <c r="D1197" s="1163" t="s">
        <v>238</v>
      </c>
      <c r="E1197" s="1163" t="s">
        <v>238</v>
      </c>
      <c r="F1197" s="1163" t="s">
        <v>238</v>
      </c>
      <c r="G1197" s="1163" t="s">
        <v>238</v>
      </c>
      <c r="H1197" s="1163" t="s">
        <v>238</v>
      </c>
      <c r="I1197" s="1163" t="s">
        <v>238</v>
      </c>
      <c r="J1197" s="1163" t="s">
        <v>238</v>
      </c>
      <c r="K1197" s="1163" t="s">
        <v>238</v>
      </c>
      <c r="L1197" s="1163" t="s">
        <v>238</v>
      </c>
      <c r="M1197" s="1163" t="s">
        <v>238</v>
      </c>
      <c r="N1197" s="1163" t="s">
        <v>238</v>
      </c>
      <c r="O1197" s="1384" t="s">
        <v>238</v>
      </c>
      <c r="P1197" s="1384" t="s">
        <v>238</v>
      </c>
      <c r="Q1197" s="1384" t="s">
        <v>238</v>
      </c>
      <c r="R1197" s="1384" t="s">
        <v>238</v>
      </c>
      <c r="S1197" s="1384" t="s">
        <v>238</v>
      </c>
      <c r="T1197" s="1384" t="s">
        <v>238</v>
      </c>
      <c r="U1197" s="1384" t="s">
        <v>238</v>
      </c>
      <c r="AG1197" s="15"/>
    </row>
    <row r="1198" spans="1:57" x14ac:dyDescent="0.25">
      <c r="C1198" s="1163" t="s">
        <v>534</v>
      </c>
      <c r="D1198" s="1163" t="s">
        <v>534</v>
      </c>
      <c r="E1198" s="1163" t="s">
        <v>534</v>
      </c>
      <c r="F1198" s="1163" t="s">
        <v>534</v>
      </c>
      <c r="G1198" s="1163" t="s">
        <v>534</v>
      </c>
      <c r="H1198" s="1163" t="s">
        <v>534</v>
      </c>
      <c r="I1198" s="1163" t="s">
        <v>534</v>
      </c>
      <c r="J1198" s="1163" t="s">
        <v>534</v>
      </c>
      <c r="K1198" s="1163" t="s">
        <v>534</v>
      </c>
      <c r="L1198" s="1163" t="s">
        <v>534</v>
      </c>
      <c r="M1198" s="1163" t="s">
        <v>534</v>
      </c>
      <c r="N1198" s="1163" t="s">
        <v>534</v>
      </c>
      <c r="O1198" s="1384" t="s">
        <v>534</v>
      </c>
      <c r="P1198" s="1384" t="s">
        <v>534</v>
      </c>
      <c r="Q1198" s="1384" t="s">
        <v>534</v>
      </c>
      <c r="R1198" s="1384" t="s">
        <v>534</v>
      </c>
      <c r="S1198" s="1384" t="s">
        <v>534</v>
      </c>
      <c r="T1198" s="1384" t="s">
        <v>534</v>
      </c>
      <c r="U1198" s="1384" t="s">
        <v>534</v>
      </c>
      <c r="AG1198" s="15"/>
    </row>
    <row r="1199" spans="1:57" x14ac:dyDescent="0.25">
      <c r="C1199" s="1163" t="s">
        <v>950</v>
      </c>
      <c r="D1199" s="1163" t="s">
        <v>950</v>
      </c>
      <c r="E1199" s="1163" t="s">
        <v>950</v>
      </c>
      <c r="F1199" s="1163" t="s">
        <v>950</v>
      </c>
      <c r="G1199" s="1163" t="s">
        <v>950</v>
      </c>
      <c r="H1199" s="1163" t="s">
        <v>950</v>
      </c>
      <c r="I1199" s="1163" t="s">
        <v>950</v>
      </c>
      <c r="J1199" s="1163" t="s">
        <v>950</v>
      </c>
      <c r="K1199" s="1163" t="s">
        <v>950</v>
      </c>
      <c r="L1199" s="1163" t="s">
        <v>950</v>
      </c>
      <c r="M1199" s="1163" t="s">
        <v>950</v>
      </c>
      <c r="N1199" s="1163" t="s">
        <v>950</v>
      </c>
      <c r="O1199" s="1384" t="s">
        <v>950</v>
      </c>
      <c r="P1199" s="1384" t="s">
        <v>950</v>
      </c>
      <c r="Q1199" s="1384" t="s">
        <v>950</v>
      </c>
      <c r="R1199" s="1384" t="s">
        <v>950</v>
      </c>
      <c r="S1199" s="1384" t="s">
        <v>950</v>
      </c>
      <c r="T1199" s="1384" t="s">
        <v>950</v>
      </c>
      <c r="U1199" s="1384" t="s">
        <v>950</v>
      </c>
      <c r="AG1199" s="15"/>
    </row>
    <row r="1200" spans="1:57" x14ac:dyDescent="0.25">
      <c r="C1200" s="1163" t="s">
        <v>714</v>
      </c>
      <c r="D1200" s="1163" t="s">
        <v>714</v>
      </c>
      <c r="E1200" s="1163" t="s">
        <v>714</v>
      </c>
      <c r="F1200" s="1163" t="s">
        <v>714</v>
      </c>
      <c r="G1200" s="1163" t="s">
        <v>714</v>
      </c>
      <c r="H1200" s="1163" t="s">
        <v>714</v>
      </c>
      <c r="I1200" s="1163" t="s">
        <v>714</v>
      </c>
      <c r="J1200" s="1163" t="s">
        <v>714</v>
      </c>
      <c r="K1200" s="1163" t="s">
        <v>714</v>
      </c>
      <c r="L1200" s="1163" t="s">
        <v>714</v>
      </c>
      <c r="M1200" s="1163" t="s">
        <v>714</v>
      </c>
      <c r="N1200" s="1163" t="s">
        <v>714</v>
      </c>
      <c r="O1200" s="1384" t="s">
        <v>714</v>
      </c>
      <c r="P1200" s="1384" t="s">
        <v>714</v>
      </c>
      <c r="Q1200" s="1384" t="s">
        <v>714</v>
      </c>
      <c r="R1200" s="1384" t="s">
        <v>714</v>
      </c>
      <c r="S1200" s="1384" t="s">
        <v>714</v>
      </c>
      <c r="T1200" s="1384" t="s">
        <v>714</v>
      </c>
      <c r="U1200" s="1384" t="s">
        <v>714</v>
      </c>
      <c r="AG1200" s="15"/>
    </row>
    <row r="1201" spans="3:33" x14ac:dyDescent="0.25">
      <c r="C1201" s="1163" t="s">
        <v>509</v>
      </c>
      <c r="D1201" s="1163" t="s">
        <v>509</v>
      </c>
      <c r="E1201" s="1163" t="s">
        <v>509</v>
      </c>
      <c r="F1201" s="1163" t="s">
        <v>509</v>
      </c>
      <c r="G1201" s="1163" t="s">
        <v>509</v>
      </c>
      <c r="H1201" s="1163" t="s">
        <v>509</v>
      </c>
      <c r="I1201" s="1163" t="s">
        <v>509</v>
      </c>
      <c r="J1201" s="1163" t="s">
        <v>509</v>
      </c>
      <c r="K1201" s="1163" t="s">
        <v>509</v>
      </c>
      <c r="L1201" s="1163" t="s">
        <v>509</v>
      </c>
      <c r="M1201" s="1163" t="s">
        <v>509</v>
      </c>
      <c r="N1201" s="1163" t="s">
        <v>509</v>
      </c>
      <c r="O1201" s="1384" t="s">
        <v>509</v>
      </c>
      <c r="P1201" s="1384" t="s">
        <v>509</v>
      </c>
      <c r="Q1201" s="1384" t="s">
        <v>509</v>
      </c>
      <c r="R1201" s="1384" t="s">
        <v>509</v>
      </c>
      <c r="S1201" s="1384" t="s">
        <v>509</v>
      </c>
      <c r="T1201" s="1384" t="s">
        <v>509</v>
      </c>
      <c r="U1201" s="1384" t="s">
        <v>509</v>
      </c>
      <c r="AG1201" s="15"/>
    </row>
    <row r="1202" spans="3:33" x14ac:dyDescent="0.25">
      <c r="C1202" s="1163" t="s">
        <v>777</v>
      </c>
      <c r="D1202" s="1163" t="s">
        <v>777</v>
      </c>
      <c r="E1202" s="1163" t="s">
        <v>777</v>
      </c>
      <c r="F1202" s="1163" t="s">
        <v>777</v>
      </c>
      <c r="G1202" s="1163" t="s">
        <v>777</v>
      </c>
      <c r="H1202" s="1163" t="s">
        <v>777</v>
      </c>
      <c r="I1202" s="1163" t="s">
        <v>777</v>
      </c>
      <c r="J1202" s="1163" t="s">
        <v>777</v>
      </c>
      <c r="K1202" s="1163" t="s">
        <v>777</v>
      </c>
      <c r="L1202" s="1163" t="s">
        <v>777</v>
      </c>
      <c r="M1202" s="1163" t="s">
        <v>777</v>
      </c>
      <c r="N1202" s="1163" t="s">
        <v>777</v>
      </c>
      <c r="O1202" s="1384" t="s">
        <v>777</v>
      </c>
      <c r="P1202" s="1384" t="s">
        <v>777</v>
      </c>
      <c r="Q1202" s="1384" t="s">
        <v>777</v>
      </c>
      <c r="R1202" s="1384" t="s">
        <v>777</v>
      </c>
      <c r="S1202" s="1384" t="s">
        <v>777</v>
      </c>
      <c r="T1202" s="1384" t="s">
        <v>777</v>
      </c>
      <c r="U1202" s="1384" t="s">
        <v>777</v>
      </c>
      <c r="AG1202" s="15"/>
    </row>
    <row r="1203" spans="3:33" x14ac:dyDescent="0.25">
      <c r="C1203" s="1163" t="s">
        <v>550</v>
      </c>
      <c r="D1203" s="1163" t="s">
        <v>550</v>
      </c>
      <c r="E1203" s="1163" t="s">
        <v>550</v>
      </c>
      <c r="F1203" s="1163" t="s">
        <v>550</v>
      </c>
      <c r="G1203" s="1163" t="s">
        <v>550</v>
      </c>
      <c r="H1203" s="1163" t="s">
        <v>550</v>
      </c>
      <c r="I1203" s="1163" t="s">
        <v>550</v>
      </c>
      <c r="J1203" s="1163" t="s">
        <v>550</v>
      </c>
      <c r="K1203" s="1163" t="s">
        <v>550</v>
      </c>
      <c r="L1203" s="1163" t="s">
        <v>550</v>
      </c>
      <c r="M1203" s="1163" t="s">
        <v>550</v>
      </c>
      <c r="N1203" s="1163" t="s">
        <v>550</v>
      </c>
      <c r="O1203" s="1384" t="s">
        <v>550</v>
      </c>
      <c r="P1203" s="1384" t="s">
        <v>550</v>
      </c>
      <c r="Q1203" s="1384" t="s">
        <v>550</v>
      </c>
      <c r="R1203" s="1384" t="s">
        <v>550</v>
      </c>
      <c r="S1203" s="1384" t="s">
        <v>550</v>
      </c>
      <c r="T1203" s="1384" t="s">
        <v>550</v>
      </c>
      <c r="U1203" s="1384" t="s">
        <v>550</v>
      </c>
      <c r="AG1203" s="15"/>
    </row>
    <row r="1204" spans="3:33" x14ac:dyDescent="0.25">
      <c r="C1204" s="1163" t="s">
        <v>3</v>
      </c>
      <c r="D1204" s="1163" t="s">
        <v>3</v>
      </c>
      <c r="E1204" s="1163" t="s">
        <v>3</v>
      </c>
      <c r="F1204" s="1163" t="s">
        <v>3</v>
      </c>
      <c r="G1204" s="1163" t="s">
        <v>3</v>
      </c>
      <c r="H1204" s="1163" t="s">
        <v>3</v>
      </c>
      <c r="I1204" s="1163" t="s">
        <v>3</v>
      </c>
      <c r="J1204" s="1163" t="s">
        <v>3</v>
      </c>
      <c r="K1204" s="1163" t="s">
        <v>3</v>
      </c>
      <c r="L1204" s="1163" t="s">
        <v>3</v>
      </c>
      <c r="M1204" s="1163" t="s">
        <v>3</v>
      </c>
      <c r="N1204" s="1163" t="s">
        <v>3</v>
      </c>
      <c r="O1204" s="1384" t="s">
        <v>3</v>
      </c>
      <c r="P1204" s="1384" t="s">
        <v>3</v>
      </c>
      <c r="Q1204" s="1384" t="s">
        <v>3</v>
      </c>
      <c r="R1204" s="1384" t="s">
        <v>3</v>
      </c>
      <c r="S1204" s="1384" t="s">
        <v>3</v>
      </c>
      <c r="T1204" s="1384" t="s">
        <v>3</v>
      </c>
      <c r="U1204" s="1384" t="s">
        <v>3</v>
      </c>
      <c r="AG1204" s="15"/>
    </row>
    <row r="1205" spans="3:33" x14ac:dyDescent="0.25">
      <c r="C1205" s="1163" t="s">
        <v>934</v>
      </c>
      <c r="D1205" s="1163" t="s">
        <v>934</v>
      </c>
      <c r="E1205" s="1163" t="s">
        <v>934</v>
      </c>
      <c r="F1205" s="1163" t="s">
        <v>934</v>
      </c>
      <c r="G1205" s="1163" t="s">
        <v>934</v>
      </c>
      <c r="H1205" s="1163" t="s">
        <v>934</v>
      </c>
      <c r="I1205" s="1163" t="s">
        <v>934</v>
      </c>
      <c r="J1205" s="1163" t="s">
        <v>934</v>
      </c>
      <c r="K1205" s="1163" t="s">
        <v>934</v>
      </c>
      <c r="L1205" s="1163" t="s">
        <v>934</v>
      </c>
      <c r="M1205" s="1163" t="s">
        <v>934</v>
      </c>
      <c r="N1205" s="1163" t="s">
        <v>934</v>
      </c>
      <c r="O1205" s="1384" t="s">
        <v>934</v>
      </c>
      <c r="P1205" s="1384" t="s">
        <v>934</v>
      </c>
      <c r="Q1205" s="1384" t="s">
        <v>934</v>
      </c>
      <c r="R1205" s="1384" t="s">
        <v>934</v>
      </c>
      <c r="S1205" s="1384" t="s">
        <v>934</v>
      </c>
      <c r="T1205" s="1384" t="s">
        <v>934</v>
      </c>
      <c r="U1205" s="1384" t="s">
        <v>934</v>
      </c>
      <c r="AG1205" s="15"/>
    </row>
    <row r="1206" spans="3:33" x14ac:dyDescent="0.25">
      <c r="C1206" s="1163" t="s">
        <v>1267</v>
      </c>
      <c r="D1206" s="1163" t="s">
        <v>1267</v>
      </c>
      <c r="E1206" s="1163" t="s">
        <v>1267</v>
      </c>
      <c r="F1206" s="1163" t="s">
        <v>1267</v>
      </c>
      <c r="G1206" s="1163" t="s">
        <v>1267</v>
      </c>
      <c r="H1206" s="1163" t="s">
        <v>1267</v>
      </c>
      <c r="I1206" s="1163" t="s">
        <v>1267</v>
      </c>
      <c r="J1206" s="1163" t="s">
        <v>1267</v>
      </c>
      <c r="K1206" s="1163" t="s">
        <v>1267</v>
      </c>
      <c r="L1206" s="1163" t="s">
        <v>1267</v>
      </c>
      <c r="M1206" s="1163" t="s">
        <v>1267</v>
      </c>
      <c r="N1206" s="1163" t="s">
        <v>1267</v>
      </c>
      <c r="O1206" s="1384" t="s">
        <v>1267</v>
      </c>
      <c r="P1206" s="1384" t="s">
        <v>1267</v>
      </c>
      <c r="Q1206" s="1384" t="s">
        <v>1267</v>
      </c>
      <c r="R1206" s="1384" t="s">
        <v>1267</v>
      </c>
      <c r="S1206" s="1384" t="s">
        <v>1267</v>
      </c>
      <c r="T1206" s="1384" t="s">
        <v>1267</v>
      </c>
      <c r="U1206" s="1384" t="s">
        <v>1267</v>
      </c>
      <c r="AG1206" s="15"/>
    </row>
    <row r="1207" spans="3:33" x14ac:dyDescent="0.25">
      <c r="C1207" s="1163" t="s">
        <v>951</v>
      </c>
      <c r="D1207" s="1163" t="s">
        <v>951</v>
      </c>
      <c r="E1207" s="1163" t="s">
        <v>951</v>
      </c>
      <c r="F1207" s="1163" t="s">
        <v>951</v>
      </c>
      <c r="G1207" s="1163" t="s">
        <v>951</v>
      </c>
      <c r="H1207" s="1163" t="s">
        <v>951</v>
      </c>
      <c r="I1207" s="1163" t="s">
        <v>951</v>
      </c>
      <c r="J1207" s="1163" t="s">
        <v>951</v>
      </c>
      <c r="K1207" s="1163" t="s">
        <v>951</v>
      </c>
      <c r="L1207" s="1163" t="s">
        <v>951</v>
      </c>
      <c r="M1207" s="1163" t="s">
        <v>951</v>
      </c>
      <c r="N1207" s="1163" t="s">
        <v>951</v>
      </c>
      <c r="O1207" s="1384" t="s">
        <v>951</v>
      </c>
      <c r="P1207" s="1384" t="s">
        <v>951</v>
      </c>
      <c r="Q1207" s="1384" t="s">
        <v>951</v>
      </c>
      <c r="R1207" s="1384" t="s">
        <v>951</v>
      </c>
      <c r="S1207" s="1384" t="s">
        <v>951</v>
      </c>
      <c r="T1207" s="1384" t="s">
        <v>951</v>
      </c>
      <c r="U1207" s="1384" t="s">
        <v>951</v>
      </c>
      <c r="AG1207" s="15"/>
    </row>
    <row r="1208" spans="3:33" x14ac:dyDescent="0.25">
      <c r="C1208" s="1163" t="s">
        <v>952</v>
      </c>
      <c r="D1208" s="1163" t="s">
        <v>952</v>
      </c>
      <c r="E1208" s="1163" t="s">
        <v>952</v>
      </c>
      <c r="F1208" s="1163" t="s">
        <v>952</v>
      </c>
      <c r="G1208" s="1163" t="s">
        <v>952</v>
      </c>
      <c r="H1208" s="1163" t="s">
        <v>952</v>
      </c>
      <c r="I1208" s="1163" t="s">
        <v>952</v>
      </c>
      <c r="J1208" s="1163" t="s">
        <v>952</v>
      </c>
      <c r="K1208" s="1163" t="s">
        <v>952</v>
      </c>
      <c r="L1208" s="1163" t="s">
        <v>952</v>
      </c>
      <c r="M1208" s="1163" t="s">
        <v>952</v>
      </c>
      <c r="N1208" s="1163" t="s">
        <v>952</v>
      </c>
      <c r="O1208" s="1384" t="s">
        <v>952</v>
      </c>
      <c r="P1208" s="1384" t="s">
        <v>952</v>
      </c>
      <c r="Q1208" s="1384" t="s">
        <v>952</v>
      </c>
      <c r="R1208" s="1384" t="s">
        <v>952</v>
      </c>
      <c r="S1208" s="1384" t="s">
        <v>952</v>
      </c>
      <c r="T1208" s="1384" t="s">
        <v>952</v>
      </c>
      <c r="U1208" s="1384" t="s">
        <v>952</v>
      </c>
      <c r="AG1208" s="15"/>
    </row>
    <row r="1209" spans="3:33" x14ac:dyDescent="0.25">
      <c r="C1209" s="1163" t="s">
        <v>2115</v>
      </c>
      <c r="D1209" s="1163" t="s">
        <v>2115</v>
      </c>
      <c r="E1209" s="1163" t="s">
        <v>2115</v>
      </c>
      <c r="F1209" s="1163" t="s">
        <v>2115</v>
      </c>
      <c r="G1209" s="1163" t="s">
        <v>2115</v>
      </c>
      <c r="H1209" s="1163" t="s">
        <v>2115</v>
      </c>
      <c r="I1209" s="1163" t="s">
        <v>2115</v>
      </c>
      <c r="J1209" s="1163" t="s">
        <v>2115</v>
      </c>
      <c r="K1209" s="1163" t="s">
        <v>2115</v>
      </c>
      <c r="L1209" s="1163" t="s">
        <v>2115</v>
      </c>
      <c r="M1209" s="1163" t="s">
        <v>2115</v>
      </c>
      <c r="N1209" s="1163" t="s">
        <v>2115</v>
      </c>
      <c r="O1209" s="1384" t="s">
        <v>2115</v>
      </c>
      <c r="P1209" s="1384" t="s">
        <v>2115</v>
      </c>
      <c r="Q1209" s="1384" t="s">
        <v>2115</v>
      </c>
      <c r="R1209" s="1384" t="s">
        <v>2115</v>
      </c>
      <c r="S1209" s="1384" t="s">
        <v>2115</v>
      </c>
      <c r="T1209" s="1384" t="s">
        <v>2115</v>
      </c>
      <c r="U1209" s="1384" t="s">
        <v>2115</v>
      </c>
      <c r="AG1209" s="15"/>
    </row>
    <row r="1210" spans="3:33" x14ac:dyDescent="0.25">
      <c r="C1210" s="1163" t="s">
        <v>2116</v>
      </c>
      <c r="D1210" s="1163" t="s">
        <v>2116</v>
      </c>
      <c r="E1210" s="1163" t="s">
        <v>2116</v>
      </c>
      <c r="F1210" s="1163" t="s">
        <v>2116</v>
      </c>
      <c r="G1210" s="1163" t="s">
        <v>2116</v>
      </c>
      <c r="H1210" s="1163" t="s">
        <v>2116</v>
      </c>
      <c r="I1210" s="1163" t="s">
        <v>2116</v>
      </c>
      <c r="J1210" s="1163" t="s">
        <v>2116</v>
      </c>
      <c r="K1210" s="1163" t="s">
        <v>2116</v>
      </c>
      <c r="L1210" s="1163" t="s">
        <v>2116</v>
      </c>
      <c r="M1210" s="1163" t="s">
        <v>2116</v>
      </c>
      <c r="N1210" s="1163" t="s">
        <v>2116</v>
      </c>
      <c r="O1210" s="1384" t="s">
        <v>2116</v>
      </c>
      <c r="P1210" s="1384" t="s">
        <v>2116</v>
      </c>
      <c r="Q1210" s="1384" t="s">
        <v>2116</v>
      </c>
      <c r="R1210" s="1384" t="s">
        <v>2116</v>
      </c>
      <c r="S1210" s="1384" t="s">
        <v>2116</v>
      </c>
      <c r="T1210" s="1384" t="s">
        <v>2116</v>
      </c>
      <c r="U1210" s="1384" t="s">
        <v>2116</v>
      </c>
      <c r="AG1210" s="15"/>
    </row>
    <row r="1211" spans="3:33" x14ac:dyDescent="0.25">
      <c r="C1211" s="1163" t="s">
        <v>2117</v>
      </c>
      <c r="D1211" s="1163" t="s">
        <v>2117</v>
      </c>
      <c r="E1211" s="1163" t="s">
        <v>2117</v>
      </c>
      <c r="F1211" s="1163" t="s">
        <v>2117</v>
      </c>
      <c r="G1211" s="1163" t="s">
        <v>2117</v>
      </c>
      <c r="H1211" s="1163" t="s">
        <v>2117</v>
      </c>
      <c r="I1211" s="1163" t="s">
        <v>2117</v>
      </c>
      <c r="J1211" s="1163" t="s">
        <v>2117</v>
      </c>
      <c r="K1211" s="1163" t="s">
        <v>2117</v>
      </c>
      <c r="L1211" s="1163" t="s">
        <v>2117</v>
      </c>
      <c r="M1211" s="1163" t="s">
        <v>2117</v>
      </c>
      <c r="N1211" s="1163" t="s">
        <v>2117</v>
      </c>
      <c r="O1211" s="1384" t="s">
        <v>2117</v>
      </c>
      <c r="P1211" s="1384" t="s">
        <v>2117</v>
      </c>
      <c r="Q1211" s="1384" t="s">
        <v>2117</v>
      </c>
      <c r="R1211" s="1384" t="s">
        <v>2117</v>
      </c>
      <c r="S1211" s="1384" t="s">
        <v>2117</v>
      </c>
      <c r="T1211" s="1384" t="s">
        <v>2117</v>
      </c>
      <c r="U1211" s="1384" t="s">
        <v>2117</v>
      </c>
      <c r="AG1211" s="15"/>
    </row>
    <row r="1212" spans="3:33" x14ac:dyDescent="0.25">
      <c r="C1212" s="1163" t="s">
        <v>2118</v>
      </c>
      <c r="D1212" s="1163" t="s">
        <v>2118</v>
      </c>
      <c r="E1212" s="1163" t="s">
        <v>2118</v>
      </c>
      <c r="F1212" s="1163" t="s">
        <v>2118</v>
      </c>
      <c r="G1212" s="1163" t="s">
        <v>2118</v>
      </c>
      <c r="H1212" s="1163" t="s">
        <v>2118</v>
      </c>
      <c r="I1212" s="1163" t="s">
        <v>2118</v>
      </c>
      <c r="J1212" s="1163" t="s">
        <v>2118</v>
      </c>
      <c r="K1212" s="1163" t="s">
        <v>2118</v>
      </c>
      <c r="L1212" s="1163" t="s">
        <v>2118</v>
      </c>
      <c r="M1212" s="1163" t="s">
        <v>2118</v>
      </c>
      <c r="N1212" s="1163" t="s">
        <v>2118</v>
      </c>
      <c r="O1212" s="1384" t="s">
        <v>2118</v>
      </c>
      <c r="P1212" s="1384" t="s">
        <v>2118</v>
      </c>
      <c r="Q1212" s="1384" t="s">
        <v>2118</v>
      </c>
      <c r="R1212" s="1384" t="s">
        <v>2118</v>
      </c>
      <c r="S1212" s="1384" t="s">
        <v>2118</v>
      </c>
      <c r="T1212" s="1384" t="s">
        <v>2118</v>
      </c>
      <c r="U1212" s="1384" t="s">
        <v>2118</v>
      </c>
      <c r="AG1212" s="15"/>
    </row>
    <row r="1213" spans="3:33" x14ac:dyDescent="0.25">
      <c r="C1213" s="1163" t="s">
        <v>2119</v>
      </c>
      <c r="D1213" s="1163" t="s">
        <v>2119</v>
      </c>
      <c r="E1213" s="1163" t="s">
        <v>2119</v>
      </c>
      <c r="F1213" s="1163" t="s">
        <v>2119</v>
      </c>
      <c r="G1213" s="1163" t="s">
        <v>2119</v>
      </c>
      <c r="H1213" s="1163" t="s">
        <v>2119</v>
      </c>
      <c r="I1213" s="1163" t="s">
        <v>2119</v>
      </c>
      <c r="J1213" s="1163" t="s">
        <v>2119</v>
      </c>
      <c r="K1213" s="1163" t="s">
        <v>2119</v>
      </c>
      <c r="L1213" s="1163" t="s">
        <v>2119</v>
      </c>
      <c r="M1213" s="1163" t="s">
        <v>2119</v>
      </c>
      <c r="N1213" s="1163" t="s">
        <v>2119</v>
      </c>
      <c r="O1213" s="1384" t="s">
        <v>2119</v>
      </c>
      <c r="P1213" s="1384" t="s">
        <v>2119</v>
      </c>
      <c r="Q1213" s="1384" t="s">
        <v>2119</v>
      </c>
      <c r="R1213" s="1384" t="s">
        <v>2119</v>
      </c>
      <c r="S1213" s="1384" t="s">
        <v>2119</v>
      </c>
      <c r="T1213" s="1384" t="s">
        <v>2119</v>
      </c>
      <c r="U1213" s="1384" t="s">
        <v>2119</v>
      </c>
      <c r="AG1213" s="15"/>
    </row>
    <row r="1214" spans="3:33" x14ac:dyDescent="0.25">
      <c r="C1214" s="1163" t="s">
        <v>239</v>
      </c>
      <c r="D1214" s="1163" t="s">
        <v>239</v>
      </c>
      <c r="E1214" s="1163" t="s">
        <v>239</v>
      </c>
      <c r="F1214" s="1163" t="s">
        <v>239</v>
      </c>
      <c r="G1214" s="1163" t="s">
        <v>239</v>
      </c>
      <c r="H1214" s="1163" t="s">
        <v>239</v>
      </c>
      <c r="I1214" s="1163" t="s">
        <v>239</v>
      </c>
      <c r="J1214" s="1163" t="s">
        <v>239</v>
      </c>
      <c r="K1214" s="1163" t="s">
        <v>239</v>
      </c>
      <c r="L1214" s="1163" t="s">
        <v>239</v>
      </c>
      <c r="M1214" s="1163" t="s">
        <v>239</v>
      </c>
      <c r="N1214" s="1163" t="s">
        <v>239</v>
      </c>
      <c r="O1214" s="1384" t="s">
        <v>239</v>
      </c>
      <c r="P1214" s="1384" t="s">
        <v>239</v>
      </c>
      <c r="Q1214" s="1384" t="s">
        <v>239</v>
      </c>
      <c r="R1214" s="1384" t="s">
        <v>239</v>
      </c>
      <c r="S1214" s="1384" t="s">
        <v>239</v>
      </c>
      <c r="T1214" s="1384" t="s">
        <v>239</v>
      </c>
      <c r="U1214" s="1384" t="s">
        <v>239</v>
      </c>
      <c r="AG1214" s="15"/>
    </row>
    <row r="1215" spans="3:33" x14ac:dyDescent="0.25">
      <c r="C1215" s="1163" t="s">
        <v>935</v>
      </c>
      <c r="D1215" s="1163" t="s">
        <v>935</v>
      </c>
      <c r="E1215" s="1163" t="s">
        <v>935</v>
      </c>
      <c r="F1215" s="1163" t="s">
        <v>935</v>
      </c>
      <c r="G1215" s="1163" t="s">
        <v>935</v>
      </c>
      <c r="H1215" s="1163" t="s">
        <v>935</v>
      </c>
      <c r="I1215" s="1163" t="s">
        <v>935</v>
      </c>
      <c r="J1215" s="1163" t="s">
        <v>935</v>
      </c>
      <c r="K1215" s="1163" t="s">
        <v>935</v>
      </c>
      <c r="L1215" s="1163" t="s">
        <v>935</v>
      </c>
      <c r="M1215" s="1163" t="s">
        <v>935</v>
      </c>
      <c r="N1215" s="1163" t="s">
        <v>935</v>
      </c>
      <c r="O1215" s="1384" t="s">
        <v>935</v>
      </c>
      <c r="P1215" s="1384" t="s">
        <v>935</v>
      </c>
      <c r="Q1215" s="1384" t="s">
        <v>935</v>
      </c>
      <c r="R1215" s="1384" t="s">
        <v>935</v>
      </c>
      <c r="S1215" s="1384" t="s">
        <v>935</v>
      </c>
      <c r="T1215" s="1384" t="s">
        <v>935</v>
      </c>
      <c r="U1215" s="1384" t="s">
        <v>935</v>
      </c>
      <c r="AG1215" s="15"/>
    </row>
    <row r="1216" spans="3:33" x14ac:dyDescent="0.25">
      <c r="C1216" s="1163" t="s">
        <v>936</v>
      </c>
      <c r="D1216" s="1163" t="s">
        <v>936</v>
      </c>
      <c r="E1216" s="1163" t="s">
        <v>936</v>
      </c>
      <c r="F1216" s="1163" t="s">
        <v>936</v>
      </c>
      <c r="G1216" s="1163" t="s">
        <v>936</v>
      </c>
      <c r="H1216" s="1163" t="s">
        <v>936</v>
      </c>
      <c r="I1216" s="1163" t="s">
        <v>936</v>
      </c>
      <c r="J1216" s="1163" t="s">
        <v>936</v>
      </c>
      <c r="K1216" s="1163" t="s">
        <v>936</v>
      </c>
      <c r="L1216" s="1163" t="s">
        <v>936</v>
      </c>
      <c r="M1216" s="1163" t="s">
        <v>936</v>
      </c>
      <c r="N1216" s="1163" t="s">
        <v>936</v>
      </c>
      <c r="O1216" s="1384" t="s">
        <v>936</v>
      </c>
      <c r="P1216" s="1384" t="s">
        <v>936</v>
      </c>
      <c r="Q1216" s="1384" t="s">
        <v>936</v>
      </c>
      <c r="R1216" s="1384" t="s">
        <v>936</v>
      </c>
      <c r="S1216" s="1384" t="s">
        <v>936</v>
      </c>
      <c r="T1216" s="1384" t="s">
        <v>936</v>
      </c>
      <c r="U1216" s="1384" t="s">
        <v>936</v>
      </c>
      <c r="AG1216" s="15"/>
    </row>
    <row r="1217" spans="1:33" x14ac:dyDescent="0.25">
      <c r="C1217" s="1163" t="s">
        <v>937</v>
      </c>
      <c r="D1217" s="1163" t="s">
        <v>937</v>
      </c>
      <c r="E1217" s="1163" t="s">
        <v>937</v>
      </c>
      <c r="F1217" s="1163" t="s">
        <v>937</v>
      </c>
      <c r="G1217" s="1163" t="s">
        <v>937</v>
      </c>
      <c r="H1217" s="1163" t="s">
        <v>937</v>
      </c>
      <c r="I1217" s="1163" t="s">
        <v>937</v>
      </c>
      <c r="J1217" s="1163" t="s">
        <v>937</v>
      </c>
      <c r="K1217" s="1163" t="s">
        <v>937</v>
      </c>
      <c r="L1217" s="1163" t="s">
        <v>937</v>
      </c>
      <c r="M1217" s="1163" t="s">
        <v>937</v>
      </c>
      <c r="N1217" s="1163" t="s">
        <v>937</v>
      </c>
      <c r="O1217" s="1384" t="s">
        <v>937</v>
      </c>
      <c r="P1217" s="1384" t="s">
        <v>937</v>
      </c>
      <c r="Q1217" s="1384" t="s">
        <v>937</v>
      </c>
      <c r="R1217" s="1384" t="s">
        <v>937</v>
      </c>
      <c r="S1217" s="1384" t="s">
        <v>937</v>
      </c>
      <c r="T1217" s="1384" t="s">
        <v>937</v>
      </c>
      <c r="U1217" s="1384" t="s">
        <v>937</v>
      </c>
      <c r="AG1217" s="15"/>
    </row>
    <row r="1218" spans="1:33" x14ac:dyDescent="0.25">
      <c r="C1218" s="1163" t="s">
        <v>2239</v>
      </c>
      <c r="D1218" s="1163" t="s">
        <v>2239</v>
      </c>
      <c r="E1218" s="1163" t="s">
        <v>2239</v>
      </c>
      <c r="F1218" s="1163" t="s">
        <v>2239</v>
      </c>
      <c r="G1218" s="1163" t="s">
        <v>2239</v>
      </c>
      <c r="H1218" s="1163" t="s">
        <v>2239</v>
      </c>
      <c r="I1218" s="1163" t="s">
        <v>2239</v>
      </c>
      <c r="J1218" s="1163" t="s">
        <v>2239</v>
      </c>
      <c r="K1218" s="1163" t="s">
        <v>2239</v>
      </c>
      <c r="L1218" s="1163" t="s">
        <v>2239</v>
      </c>
      <c r="M1218" s="1163" t="s">
        <v>2239</v>
      </c>
      <c r="N1218" s="1163" t="s">
        <v>2239</v>
      </c>
      <c r="O1218" s="1384" t="s">
        <v>371</v>
      </c>
      <c r="P1218" s="1384" t="s">
        <v>371</v>
      </c>
      <c r="Q1218" s="1384" t="s">
        <v>371</v>
      </c>
      <c r="R1218" s="1384" t="s">
        <v>371</v>
      </c>
      <c r="S1218" s="1384" t="s">
        <v>371</v>
      </c>
      <c r="T1218" s="1384" t="s">
        <v>371</v>
      </c>
      <c r="U1218" s="1384" t="s">
        <v>371</v>
      </c>
      <c r="AG1218" s="15"/>
    </row>
    <row r="1219" spans="1:33" x14ac:dyDescent="0.25">
      <c r="C1219" s="1163" t="s">
        <v>2240</v>
      </c>
      <c r="D1219" s="1163" t="s">
        <v>2240</v>
      </c>
      <c r="E1219" s="1163" t="s">
        <v>2240</v>
      </c>
      <c r="F1219" s="1163" t="s">
        <v>2240</v>
      </c>
      <c r="G1219" s="1163" t="s">
        <v>2240</v>
      </c>
      <c r="H1219" s="1163" t="s">
        <v>2240</v>
      </c>
      <c r="I1219" s="1163" t="s">
        <v>2240</v>
      </c>
      <c r="J1219" s="1163" t="s">
        <v>2240</v>
      </c>
      <c r="K1219" s="1163" t="s">
        <v>2240</v>
      </c>
      <c r="L1219" s="1163" t="s">
        <v>2240</v>
      </c>
      <c r="M1219" s="1163" t="s">
        <v>2240</v>
      </c>
      <c r="N1219" s="1163" t="s">
        <v>2240</v>
      </c>
      <c r="O1219" s="1384" t="s">
        <v>241</v>
      </c>
      <c r="P1219" s="1384" t="s">
        <v>241</v>
      </c>
      <c r="Q1219" s="1384" t="s">
        <v>241</v>
      </c>
      <c r="R1219" s="1384" t="s">
        <v>241</v>
      </c>
      <c r="S1219" s="1384" t="s">
        <v>241</v>
      </c>
      <c r="T1219" s="1384" t="s">
        <v>241</v>
      </c>
      <c r="U1219" s="1384" t="s">
        <v>241</v>
      </c>
      <c r="AG1219" s="15"/>
    </row>
    <row r="1220" spans="1:33" x14ac:dyDescent="0.25">
      <c r="C1220" s="1163" t="s">
        <v>664</v>
      </c>
      <c r="D1220" s="1163" t="s">
        <v>664</v>
      </c>
      <c r="E1220" s="1163" t="s">
        <v>664</v>
      </c>
      <c r="F1220" s="1163" t="s">
        <v>664</v>
      </c>
      <c r="G1220" s="1163" t="s">
        <v>664</v>
      </c>
      <c r="H1220" s="1163" t="s">
        <v>664</v>
      </c>
      <c r="I1220" s="1163" t="s">
        <v>664</v>
      </c>
      <c r="J1220" s="1163" t="s">
        <v>664</v>
      </c>
      <c r="K1220" s="1163" t="s">
        <v>664</v>
      </c>
      <c r="L1220" s="1163" t="s">
        <v>664</v>
      </c>
      <c r="M1220" s="1163" t="s">
        <v>664</v>
      </c>
      <c r="N1220" s="1163" t="s">
        <v>664</v>
      </c>
      <c r="O1220" s="1384" t="s">
        <v>511</v>
      </c>
      <c r="P1220" s="1384" t="s">
        <v>511</v>
      </c>
      <c r="Q1220" s="1384" t="s">
        <v>511</v>
      </c>
      <c r="R1220" s="1384" t="s">
        <v>511</v>
      </c>
      <c r="S1220" s="1384" t="s">
        <v>511</v>
      </c>
      <c r="T1220" s="1384" t="s">
        <v>511</v>
      </c>
      <c r="U1220" s="1384" t="s">
        <v>511</v>
      </c>
      <c r="AG1220" s="15"/>
    </row>
    <row r="1221" spans="1:33" x14ac:dyDescent="0.25">
      <c r="E1221" s="116"/>
      <c r="F1221" s="116"/>
      <c r="G1221" s="116"/>
      <c r="H1221" s="116"/>
      <c r="I1221" s="116"/>
      <c r="J1221" s="116"/>
      <c r="K1221" s="116"/>
      <c r="L1221" s="116"/>
      <c r="M1221" s="116"/>
      <c r="N1221" s="116"/>
      <c r="O1221" s="1384" t="s">
        <v>512</v>
      </c>
      <c r="P1221" s="1384" t="s">
        <v>512</v>
      </c>
      <c r="Q1221" s="1384" t="s">
        <v>512</v>
      </c>
      <c r="R1221" s="1384" t="s">
        <v>512</v>
      </c>
      <c r="S1221" s="1384" t="s">
        <v>512</v>
      </c>
      <c r="T1221" s="1384" t="s">
        <v>512</v>
      </c>
      <c r="U1221" s="1384" t="s">
        <v>512</v>
      </c>
      <c r="AG1221" s="15"/>
    </row>
    <row r="1222" spans="1:33" x14ac:dyDescent="0.25">
      <c r="E1222" s="116"/>
      <c r="F1222" s="116"/>
      <c r="G1222" s="116"/>
      <c r="H1222" s="116"/>
      <c r="I1222" s="116"/>
      <c r="J1222" s="116"/>
      <c r="K1222" s="116"/>
      <c r="L1222" s="116"/>
      <c r="M1222" s="116"/>
      <c r="N1222" s="116"/>
      <c r="O1222" s="1384" t="s">
        <v>513</v>
      </c>
      <c r="P1222" s="1384" t="s">
        <v>513</v>
      </c>
      <c r="Q1222" s="1384" t="s">
        <v>513</v>
      </c>
      <c r="R1222" s="1384" t="s">
        <v>513</v>
      </c>
      <c r="S1222" s="1384" t="s">
        <v>513</v>
      </c>
      <c r="T1222" s="1384" t="s">
        <v>513</v>
      </c>
      <c r="U1222" s="1384" t="s">
        <v>513</v>
      </c>
      <c r="AG1222" s="15"/>
    </row>
    <row r="1223" spans="1:33" x14ac:dyDescent="0.25">
      <c r="E1223" s="116"/>
      <c r="F1223" s="116"/>
      <c r="G1223" s="116"/>
      <c r="H1223" s="116"/>
      <c r="I1223" s="116"/>
      <c r="J1223" s="116"/>
      <c r="K1223" s="116"/>
      <c r="L1223" s="116"/>
      <c r="M1223" s="116"/>
      <c r="N1223" s="116"/>
      <c r="O1223" s="1384" t="s">
        <v>510</v>
      </c>
      <c r="P1223" s="1384" t="s">
        <v>510</v>
      </c>
      <c r="Q1223" s="1384" t="s">
        <v>510</v>
      </c>
      <c r="R1223" s="1384" t="s">
        <v>510</v>
      </c>
      <c r="S1223" s="1384" t="s">
        <v>510</v>
      </c>
      <c r="T1223" s="1384" t="s">
        <v>510</v>
      </c>
      <c r="U1223" s="1384" t="s">
        <v>510</v>
      </c>
      <c r="AG1223" s="15"/>
    </row>
    <row r="1224" spans="1:33" x14ac:dyDescent="0.25">
      <c r="C1224" s="116"/>
      <c r="D1224" s="116"/>
      <c r="E1224" s="116"/>
      <c r="F1224" s="116"/>
      <c r="G1224" s="116"/>
      <c r="H1224" s="116"/>
      <c r="I1224" s="116"/>
      <c r="J1224" s="116"/>
      <c r="K1224" s="116"/>
      <c r="L1224" s="116"/>
      <c r="M1224" s="116"/>
      <c r="N1224" s="116"/>
      <c r="O1224" s="1384" t="s">
        <v>33</v>
      </c>
      <c r="P1224" s="1384" t="s">
        <v>33</v>
      </c>
      <c r="Q1224" s="1384" t="s">
        <v>33</v>
      </c>
      <c r="R1224" s="1384" t="s">
        <v>33</v>
      </c>
      <c r="S1224" s="1384" t="s">
        <v>33</v>
      </c>
      <c r="T1224" s="1384" t="s">
        <v>33</v>
      </c>
      <c r="U1224" s="1384" t="s">
        <v>33</v>
      </c>
      <c r="AG1224" s="15"/>
    </row>
    <row r="1225" spans="1:33" x14ac:dyDescent="0.25">
      <c r="E1225" s="116"/>
      <c r="F1225" s="116"/>
      <c r="G1225" s="116"/>
      <c r="H1225" s="116"/>
      <c r="I1225" s="116"/>
      <c r="J1225" s="116"/>
      <c r="K1225" s="116"/>
      <c r="L1225" s="116"/>
      <c r="M1225" s="116"/>
      <c r="N1225" s="116"/>
      <c r="O1225" s="1384" t="s">
        <v>34</v>
      </c>
      <c r="P1225" s="1384" t="s">
        <v>34</v>
      </c>
      <c r="Q1225" s="1384" t="s">
        <v>34</v>
      </c>
      <c r="R1225" s="1384" t="s">
        <v>34</v>
      </c>
      <c r="S1225" s="1384" t="s">
        <v>34</v>
      </c>
      <c r="T1225" s="1384" t="s">
        <v>34</v>
      </c>
      <c r="U1225" s="1384" t="s">
        <v>34</v>
      </c>
      <c r="AG1225" s="15"/>
    </row>
    <row r="1226" spans="1:33" x14ac:dyDescent="0.25">
      <c r="E1226" s="116"/>
      <c r="F1226" s="116"/>
      <c r="G1226" s="116"/>
      <c r="H1226" s="116"/>
      <c r="I1226" s="116"/>
      <c r="J1226" s="116"/>
      <c r="K1226" s="116"/>
      <c r="L1226" s="116"/>
      <c r="M1226" s="116"/>
      <c r="N1226" s="116"/>
      <c r="O1226" s="1384" t="s">
        <v>535</v>
      </c>
      <c r="P1226" s="1384" t="s">
        <v>535</v>
      </c>
      <c r="Q1226" s="1384" t="s">
        <v>535</v>
      </c>
      <c r="R1226" s="1384" t="s">
        <v>535</v>
      </c>
      <c r="S1226" s="1384" t="s">
        <v>535</v>
      </c>
      <c r="T1226" s="1384" t="s">
        <v>535</v>
      </c>
      <c r="U1226" s="1384" t="s">
        <v>535</v>
      </c>
      <c r="AG1226" s="15"/>
    </row>
    <row r="1227" spans="1:33" x14ac:dyDescent="0.25">
      <c r="E1227" s="116"/>
      <c r="F1227" s="116"/>
      <c r="G1227" s="116"/>
      <c r="H1227" s="116"/>
      <c r="I1227" s="116"/>
      <c r="J1227" s="116"/>
      <c r="K1227" s="116"/>
      <c r="L1227" s="116"/>
      <c r="M1227" s="116"/>
      <c r="N1227" s="116"/>
      <c r="O1227" s="1384" t="s">
        <v>664</v>
      </c>
      <c r="P1227" s="1384" t="s">
        <v>664</v>
      </c>
      <c r="Q1227" s="1384" t="s">
        <v>664</v>
      </c>
      <c r="R1227" s="1384" t="s">
        <v>664</v>
      </c>
      <c r="S1227" s="1384" t="s">
        <v>664</v>
      </c>
      <c r="T1227" s="1384" t="s">
        <v>664</v>
      </c>
      <c r="U1227" s="1384" t="s">
        <v>664</v>
      </c>
      <c r="AG1227" s="15"/>
    </row>
    <row r="1228" spans="1:33" x14ac:dyDescent="0.25">
      <c r="AG1228" s="15"/>
    </row>
    <row r="1229" spans="1:33" ht="18" customHeight="1" x14ac:dyDescent="0.25">
      <c r="A1229" s="868"/>
      <c r="B1229" s="94" t="s">
        <v>780</v>
      </c>
      <c r="AG1229" s="15"/>
    </row>
    <row r="1230" spans="1:33" ht="18" customHeight="1" x14ac:dyDescent="0.25">
      <c r="A1230" s="868"/>
      <c r="B1230" s="94"/>
      <c r="L1230" s="15" t="s">
        <v>949</v>
      </c>
      <c r="AG1230" s="15"/>
    </row>
    <row r="1231" spans="1:33" ht="18" customHeight="1" x14ac:dyDescent="0.25">
      <c r="C1231" s="2037" t="s">
        <v>908</v>
      </c>
      <c r="D1231" s="1219" t="s">
        <v>1646</v>
      </c>
      <c r="E1231" s="1219" t="s">
        <v>1657</v>
      </c>
      <c r="F1231" s="1216" t="s">
        <v>837</v>
      </c>
      <c r="G1231" s="1217"/>
      <c r="H1231" s="1218"/>
      <c r="I1231" s="1216" t="s">
        <v>838</v>
      </c>
      <c r="J1231" s="1217"/>
      <c r="K1231" s="1218"/>
      <c r="L1231" s="1221" t="s">
        <v>775</v>
      </c>
      <c r="M1231" s="1222"/>
      <c r="N1231" s="1222"/>
      <c r="O1231" s="1223"/>
    </row>
    <row r="1232" spans="1:33" ht="18" customHeight="1" x14ac:dyDescent="0.25">
      <c r="C1232" s="2038"/>
      <c r="D1232" s="1220"/>
      <c r="E1232" s="1220"/>
      <c r="F1232" s="526" t="s">
        <v>661</v>
      </c>
      <c r="G1232" s="526" t="s">
        <v>662</v>
      </c>
      <c r="H1232" s="526" t="s">
        <v>663</v>
      </c>
      <c r="I1232" s="526" t="s">
        <v>661</v>
      </c>
      <c r="J1232" s="526" t="s">
        <v>662</v>
      </c>
      <c r="K1232" s="526" t="s">
        <v>663</v>
      </c>
      <c r="L1232" s="526" t="s">
        <v>1653</v>
      </c>
      <c r="M1232" s="526" t="s">
        <v>1654</v>
      </c>
      <c r="N1232" s="526" t="s">
        <v>1655</v>
      </c>
      <c r="O1232" s="526" t="s">
        <v>1656</v>
      </c>
    </row>
    <row r="1233" spans="3:15" ht="18" customHeight="1" x14ac:dyDescent="0.25">
      <c r="C1233" s="507" t="s">
        <v>249</v>
      </c>
      <c r="D1233" s="508"/>
      <c r="E1233" s="527"/>
      <c r="F1233" s="528"/>
      <c r="G1233" s="528"/>
      <c r="H1233" s="528"/>
      <c r="I1233" s="528"/>
      <c r="J1233" s="528"/>
      <c r="K1233" s="528"/>
      <c r="L1233" s="528"/>
      <c r="M1233" s="528"/>
      <c r="N1233" s="528"/>
      <c r="O1233" s="507" t="s">
        <v>248</v>
      </c>
    </row>
    <row r="1234" spans="3:15" ht="18" customHeight="1" x14ac:dyDescent="0.25">
      <c r="C1234" s="146" t="str">
        <f>IF(ISTEXT('5. Instalaciones fijas'!E27),'5. Instalaciones fijas'!E27,"")</f>
        <v/>
      </c>
      <c r="D1234" s="146">
        <f>'5. Instalaciones fijas'!F27</f>
        <v>0</v>
      </c>
      <c r="E1234" s="146">
        <f>'5. Instalaciones fijas'!G27</f>
        <v>0</v>
      </c>
      <c r="F1234" s="52" t="str">
        <f t="shared" ref="F1234:H1255" si="73">IF($D1234="Otro (ud)","",IFERROR(INDEX($D$1155:$BE$1187,MATCH($D1234,$C$1155:$C$1187,0),MATCH($D$6&amp;F$1232,$D$1154:$BE$1154,0)),""))</f>
        <v/>
      </c>
      <c r="G1234" s="52" t="str">
        <f t="shared" si="73"/>
        <v/>
      </c>
      <c r="H1234" s="52" t="str">
        <f t="shared" si="73"/>
        <v/>
      </c>
      <c r="I1234" s="150">
        <f>'5. Instalaciones fijas'!K27</f>
        <v>0</v>
      </c>
      <c r="J1234" s="150">
        <f>'5. Instalaciones fijas'!L27</f>
        <v>0</v>
      </c>
      <c r="K1234" s="150">
        <f>'5. Instalaciones fijas'!M27</f>
        <v>0</v>
      </c>
      <c r="L1234" s="53" t="str">
        <f>IFERROR(IF($D1234="Otro (ud)",$E1234*$I1234,$E1234*$F1234),"")</f>
        <v/>
      </c>
      <c r="M1234" s="53" t="str">
        <f>IFERROR(IF($D1234="Otro (ud)",$E1234*$J1234,IF($G1234="-",0,$E1234*$G1234)),"")</f>
        <v/>
      </c>
      <c r="N1234" s="53" t="str">
        <f>IFERROR(IF($D1234="Otro (ud)",$E1234*$K1234,IF($H1234="-",0,$E1234*$H1234)),"")</f>
        <v/>
      </c>
      <c r="O1234" s="80" t="str">
        <f>IF(ISNUMBER(L1234+M1234*$H$9/1000+N1234*$H$10/1000),L1234+M1234*$H$9/1000+N1234*$H$10/1000,"")</f>
        <v/>
      </c>
    </row>
    <row r="1235" spans="3:15" ht="18" customHeight="1" x14ac:dyDescent="0.25">
      <c r="C1235" s="146" t="str">
        <f>IF(ISTEXT('5. Instalaciones fijas'!E28),'5. Instalaciones fijas'!E28,"")</f>
        <v/>
      </c>
      <c r="D1235" s="146">
        <f>'5. Instalaciones fijas'!F28</f>
        <v>0</v>
      </c>
      <c r="E1235" s="146">
        <f>'5. Instalaciones fijas'!G28</f>
        <v>0</v>
      </c>
      <c r="F1235" s="52" t="str">
        <f t="shared" si="73"/>
        <v/>
      </c>
      <c r="G1235" s="52" t="str">
        <f t="shared" si="73"/>
        <v/>
      </c>
      <c r="H1235" s="52" t="str">
        <f t="shared" si="73"/>
        <v/>
      </c>
      <c r="I1235" s="150">
        <f>'5. Instalaciones fijas'!K28</f>
        <v>0</v>
      </c>
      <c r="J1235" s="150">
        <f>'5. Instalaciones fijas'!L28</f>
        <v>0</v>
      </c>
      <c r="K1235" s="150">
        <f>'5. Instalaciones fijas'!M28</f>
        <v>0</v>
      </c>
      <c r="L1235" s="53" t="str">
        <f t="shared" ref="L1235:L1255" si="74">IFERROR(IF($D1235="Otro (ud)",$E1235*$I1235,$E1235*$F1235),"")</f>
        <v/>
      </c>
      <c r="M1235" s="53" t="str">
        <f t="shared" ref="M1235:M1255" si="75">IFERROR(IF($D1235="Otro (ud)",$E1235*$J1235,IF($G1235="-",0,$E1235*$G1235)),"")</f>
        <v/>
      </c>
      <c r="N1235" s="53" t="str">
        <f t="shared" ref="N1235:N1255" si="76">IFERROR(IF($D1235="Otro (ud)",$E1235*$K1235,IF($H1235="-",0,$E1235*$H1235)),"")</f>
        <v/>
      </c>
      <c r="O1235" s="80" t="str">
        <f t="shared" ref="O1235:O1255" si="77">IF(ISNUMBER(L1235+M1235*$H$9/1000+N1235*$H$10/1000),L1235+M1235*$H$9/1000+N1235*$H$10/1000,"")</f>
        <v/>
      </c>
    </row>
    <row r="1236" spans="3:15" ht="18" customHeight="1" x14ac:dyDescent="0.25">
      <c r="C1236" s="146" t="str">
        <f>IF(ISTEXT('5. Instalaciones fijas'!E29),'5. Instalaciones fijas'!E29,"")</f>
        <v/>
      </c>
      <c r="D1236" s="146">
        <f>'5. Instalaciones fijas'!F29</f>
        <v>0</v>
      </c>
      <c r="E1236" s="146">
        <f>'5. Instalaciones fijas'!G29</f>
        <v>0</v>
      </c>
      <c r="F1236" s="52" t="str">
        <f t="shared" si="73"/>
        <v/>
      </c>
      <c r="G1236" s="52" t="str">
        <f t="shared" si="73"/>
        <v/>
      </c>
      <c r="H1236" s="52" t="str">
        <f t="shared" si="73"/>
        <v/>
      </c>
      <c r="I1236" s="150">
        <f>'5. Instalaciones fijas'!K29</f>
        <v>0</v>
      </c>
      <c r="J1236" s="150">
        <f>'5. Instalaciones fijas'!L29</f>
        <v>0</v>
      </c>
      <c r="K1236" s="150">
        <f>'5. Instalaciones fijas'!M29</f>
        <v>0</v>
      </c>
      <c r="L1236" s="53" t="str">
        <f t="shared" si="74"/>
        <v/>
      </c>
      <c r="M1236" s="53" t="str">
        <f t="shared" si="75"/>
        <v/>
      </c>
      <c r="N1236" s="53" t="str">
        <f t="shared" si="76"/>
        <v/>
      </c>
      <c r="O1236" s="80" t="str">
        <f t="shared" si="77"/>
        <v/>
      </c>
    </row>
    <row r="1237" spans="3:15" ht="18" customHeight="1" x14ac:dyDescent="0.25">
      <c r="C1237" s="146" t="str">
        <f>IF(ISTEXT('5. Instalaciones fijas'!E30),'5. Instalaciones fijas'!E30,"")</f>
        <v/>
      </c>
      <c r="D1237" s="146">
        <f>'5. Instalaciones fijas'!F30</f>
        <v>0</v>
      </c>
      <c r="E1237" s="146">
        <f>'5. Instalaciones fijas'!G30</f>
        <v>0</v>
      </c>
      <c r="F1237" s="52" t="str">
        <f t="shared" si="73"/>
        <v/>
      </c>
      <c r="G1237" s="52" t="str">
        <f t="shared" si="73"/>
        <v/>
      </c>
      <c r="H1237" s="52" t="str">
        <f t="shared" si="73"/>
        <v/>
      </c>
      <c r="I1237" s="150">
        <f>'5. Instalaciones fijas'!K30</f>
        <v>0</v>
      </c>
      <c r="J1237" s="150">
        <f>'5. Instalaciones fijas'!L30</f>
        <v>0</v>
      </c>
      <c r="K1237" s="150">
        <f>'5. Instalaciones fijas'!M30</f>
        <v>0</v>
      </c>
      <c r="L1237" s="53" t="str">
        <f t="shared" si="74"/>
        <v/>
      </c>
      <c r="M1237" s="53" t="str">
        <f t="shared" si="75"/>
        <v/>
      </c>
      <c r="N1237" s="53" t="str">
        <f t="shared" si="76"/>
        <v/>
      </c>
      <c r="O1237" s="80" t="str">
        <f t="shared" si="77"/>
        <v/>
      </c>
    </row>
    <row r="1238" spans="3:15" ht="18" customHeight="1" x14ac:dyDescent="0.25">
      <c r="C1238" s="146" t="str">
        <f>IF(ISTEXT('5. Instalaciones fijas'!E31),'5. Instalaciones fijas'!E31,"")</f>
        <v/>
      </c>
      <c r="D1238" s="146">
        <f>'5. Instalaciones fijas'!F31</f>
        <v>0</v>
      </c>
      <c r="E1238" s="146">
        <f>'5. Instalaciones fijas'!G31</f>
        <v>0</v>
      </c>
      <c r="F1238" s="52" t="str">
        <f t="shared" si="73"/>
        <v/>
      </c>
      <c r="G1238" s="52" t="str">
        <f t="shared" si="73"/>
        <v/>
      </c>
      <c r="H1238" s="52" t="str">
        <f t="shared" si="73"/>
        <v/>
      </c>
      <c r="I1238" s="150">
        <f>'5. Instalaciones fijas'!K31</f>
        <v>0</v>
      </c>
      <c r="J1238" s="150">
        <f>'5. Instalaciones fijas'!L31</f>
        <v>0</v>
      </c>
      <c r="K1238" s="150">
        <f>'5. Instalaciones fijas'!M31</f>
        <v>0</v>
      </c>
      <c r="L1238" s="53" t="str">
        <f t="shared" si="74"/>
        <v/>
      </c>
      <c r="M1238" s="53" t="str">
        <f t="shared" si="75"/>
        <v/>
      </c>
      <c r="N1238" s="53" t="str">
        <f t="shared" si="76"/>
        <v/>
      </c>
      <c r="O1238" s="80" t="str">
        <f t="shared" si="77"/>
        <v/>
      </c>
    </row>
    <row r="1239" spans="3:15" ht="18" customHeight="1" x14ac:dyDescent="0.25">
      <c r="C1239" s="146" t="str">
        <f>IF(ISTEXT('5. Instalaciones fijas'!E32),'5. Instalaciones fijas'!E32,"")</f>
        <v/>
      </c>
      <c r="D1239" s="146">
        <f>'5. Instalaciones fijas'!F32</f>
        <v>0</v>
      </c>
      <c r="E1239" s="146">
        <f>'5. Instalaciones fijas'!G32</f>
        <v>0</v>
      </c>
      <c r="F1239" s="52" t="str">
        <f t="shared" si="73"/>
        <v/>
      </c>
      <c r="G1239" s="52" t="str">
        <f t="shared" si="73"/>
        <v/>
      </c>
      <c r="H1239" s="52" t="str">
        <f t="shared" si="73"/>
        <v/>
      </c>
      <c r="I1239" s="150">
        <f>'5. Instalaciones fijas'!K32</f>
        <v>0</v>
      </c>
      <c r="J1239" s="150">
        <f>'5. Instalaciones fijas'!L32</f>
        <v>0</v>
      </c>
      <c r="K1239" s="150">
        <f>'5. Instalaciones fijas'!M32</f>
        <v>0</v>
      </c>
      <c r="L1239" s="53" t="str">
        <f t="shared" si="74"/>
        <v/>
      </c>
      <c r="M1239" s="53" t="str">
        <f t="shared" si="75"/>
        <v/>
      </c>
      <c r="N1239" s="53" t="str">
        <f t="shared" si="76"/>
        <v/>
      </c>
      <c r="O1239" s="80" t="str">
        <f t="shared" si="77"/>
        <v/>
      </c>
    </row>
    <row r="1240" spans="3:15" ht="18" customHeight="1" x14ac:dyDescent="0.25">
      <c r="C1240" s="146" t="str">
        <f>IF(ISTEXT('5. Instalaciones fijas'!E33),'5. Instalaciones fijas'!E33,"")</f>
        <v/>
      </c>
      <c r="D1240" s="146">
        <f>'5. Instalaciones fijas'!F33</f>
        <v>0</v>
      </c>
      <c r="E1240" s="146">
        <f>'5. Instalaciones fijas'!G33</f>
        <v>0</v>
      </c>
      <c r="F1240" s="52" t="str">
        <f t="shared" si="73"/>
        <v/>
      </c>
      <c r="G1240" s="52" t="str">
        <f t="shared" si="73"/>
        <v/>
      </c>
      <c r="H1240" s="52" t="str">
        <f t="shared" si="73"/>
        <v/>
      </c>
      <c r="I1240" s="150">
        <f>'5. Instalaciones fijas'!K33</f>
        <v>0</v>
      </c>
      <c r="J1240" s="150">
        <f>'5. Instalaciones fijas'!L33</f>
        <v>0</v>
      </c>
      <c r="K1240" s="150">
        <f>'5. Instalaciones fijas'!M33</f>
        <v>0</v>
      </c>
      <c r="L1240" s="53" t="str">
        <f t="shared" si="74"/>
        <v/>
      </c>
      <c r="M1240" s="53" t="str">
        <f t="shared" si="75"/>
        <v/>
      </c>
      <c r="N1240" s="53" t="str">
        <f t="shared" si="76"/>
        <v/>
      </c>
      <c r="O1240" s="80" t="str">
        <f t="shared" si="77"/>
        <v/>
      </c>
    </row>
    <row r="1241" spans="3:15" ht="18" customHeight="1" x14ac:dyDescent="0.25">
      <c r="C1241" s="146" t="str">
        <f>IF(ISTEXT('5. Instalaciones fijas'!E34),'5. Instalaciones fijas'!E34,"")</f>
        <v/>
      </c>
      <c r="D1241" s="146">
        <f>'5. Instalaciones fijas'!F34</f>
        <v>0</v>
      </c>
      <c r="E1241" s="146">
        <f>'5. Instalaciones fijas'!G34</f>
        <v>0</v>
      </c>
      <c r="F1241" s="52" t="str">
        <f t="shared" si="73"/>
        <v/>
      </c>
      <c r="G1241" s="52" t="str">
        <f t="shared" si="73"/>
        <v/>
      </c>
      <c r="H1241" s="52" t="str">
        <f t="shared" si="73"/>
        <v/>
      </c>
      <c r="I1241" s="150">
        <f>'5. Instalaciones fijas'!K34</f>
        <v>0</v>
      </c>
      <c r="J1241" s="150">
        <f>'5. Instalaciones fijas'!L34</f>
        <v>0</v>
      </c>
      <c r="K1241" s="150">
        <f>'5. Instalaciones fijas'!M34</f>
        <v>0</v>
      </c>
      <c r="L1241" s="53" t="str">
        <f t="shared" si="74"/>
        <v/>
      </c>
      <c r="M1241" s="53" t="str">
        <f t="shared" si="75"/>
        <v/>
      </c>
      <c r="N1241" s="53" t="str">
        <f t="shared" si="76"/>
        <v/>
      </c>
      <c r="O1241" s="80" t="str">
        <f t="shared" si="77"/>
        <v/>
      </c>
    </row>
    <row r="1242" spans="3:15" ht="18" customHeight="1" x14ac:dyDescent="0.25">
      <c r="C1242" s="146" t="str">
        <f>IF(ISTEXT('5. Instalaciones fijas'!E35),'5. Instalaciones fijas'!E35,"")</f>
        <v/>
      </c>
      <c r="D1242" s="146">
        <f>'5. Instalaciones fijas'!F35</f>
        <v>0</v>
      </c>
      <c r="E1242" s="146">
        <f>'5. Instalaciones fijas'!G35</f>
        <v>0</v>
      </c>
      <c r="F1242" s="52" t="str">
        <f t="shared" si="73"/>
        <v/>
      </c>
      <c r="G1242" s="52" t="str">
        <f t="shared" si="73"/>
        <v/>
      </c>
      <c r="H1242" s="52" t="str">
        <f t="shared" si="73"/>
        <v/>
      </c>
      <c r="I1242" s="150">
        <f>'5. Instalaciones fijas'!K35</f>
        <v>0</v>
      </c>
      <c r="J1242" s="150">
        <f>'5. Instalaciones fijas'!L35</f>
        <v>0</v>
      </c>
      <c r="K1242" s="150">
        <f>'5. Instalaciones fijas'!M35</f>
        <v>0</v>
      </c>
      <c r="L1242" s="53" t="str">
        <f t="shared" si="74"/>
        <v/>
      </c>
      <c r="M1242" s="53" t="str">
        <f t="shared" si="75"/>
        <v/>
      </c>
      <c r="N1242" s="53" t="str">
        <f t="shared" si="76"/>
        <v/>
      </c>
      <c r="O1242" s="80" t="str">
        <f t="shared" si="77"/>
        <v/>
      </c>
    </row>
    <row r="1243" spans="3:15" ht="18" customHeight="1" x14ac:dyDescent="0.25">
      <c r="C1243" s="146" t="str">
        <f>IF(ISTEXT('5. Instalaciones fijas'!E36),'5. Instalaciones fijas'!E36,"")</f>
        <v/>
      </c>
      <c r="D1243" s="146">
        <f>'5. Instalaciones fijas'!F36</f>
        <v>0</v>
      </c>
      <c r="E1243" s="146">
        <f>'5. Instalaciones fijas'!G36</f>
        <v>0</v>
      </c>
      <c r="F1243" s="52" t="str">
        <f t="shared" si="73"/>
        <v/>
      </c>
      <c r="G1243" s="52" t="str">
        <f t="shared" si="73"/>
        <v/>
      </c>
      <c r="H1243" s="52" t="str">
        <f t="shared" si="73"/>
        <v/>
      </c>
      <c r="I1243" s="150">
        <f>'5. Instalaciones fijas'!K36</f>
        <v>0</v>
      </c>
      <c r="J1243" s="150">
        <f>'5. Instalaciones fijas'!L36</f>
        <v>0</v>
      </c>
      <c r="K1243" s="150">
        <f>'5. Instalaciones fijas'!M36</f>
        <v>0</v>
      </c>
      <c r="L1243" s="53" t="str">
        <f t="shared" si="74"/>
        <v/>
      </c>
      <c r="M1243" s="53" t="str">
        <f t="shared" si="75"/>
        <v/>
      </c>
      <c r="N1243" s="53" t="str">
        <f t="shared" si="76"/>
        <v/>
      </c>
      <c r="O1243" s="80" t="str">
        <f t="shared" si="77"/>
        <v/>
      </c>
    </row>
    <row r="1244" spans="3:15" ht="18" customHeight="1" x14ac:dyDescent="0.25">
      <c r="C1244" s="146" t="str">
        <f>IF(ISTEXT('5. Instalaciones fijas'!E37),'5. Instalaciones fijas'!E37,"")</f>
        <v/>
      </c>
      <c r="D1244" s="146">
        <f>'5. Instalaciones fijas'!F37</f>
        <v>0</v>
      </c>
      <c r="E1244" s="146">
        <f>'5. Instalaciones fijas'!G37</f>
        <v>0</v>
      </c>
      <c r="F1244" s="52" t="str">
        <f t="shared" si="73"/>
        <v/>
      </c>
      <c r="G1244" s="52" t="str">
        <f t="shared" si="73"/>
        <v/>
      </c>
      <c r="H1244" s="52" t="str">
        <f t="shared" si="73"/>
        <v/>
      </c>
      <c r="I1244" s="150">
        <f>'5. Instalaciones fijas'!K37</f>
        <v>0</v>
      </c>
      <c r="J1244" s="150">
        <f>'5. Instalaciones fijas'!L37</f>
        <v>0</v>
      </c>
      <c r="K1244" s="150">
        <f>'5. Instalaciones fijas'!M37</f>
        <v>0</v>
      </c>
      <c r="L1244" s="53" t="str">
        <f t="shared" si="74"/>
        <v/>
      </c>
      <c r="M1244" s="53" t="str">
        <f t="shared" si="75"/>
        <v/>
      </c>
      <c r="N1244" s="53" t="str">
        <f t="shared" si="76"/>
        <v/>
      </c>
      <c r="O1244" s="80" t="str">
        <f t="shared" si="77"/>
        <v/>
      </c>
    </row>
    <row r="1245" spans="3:15" ht="18" customHeight="1" x14ac:dyDescent="0.25">
      <c r="C1245" s="146" t="str">
        <f>IF(ISTEXT('5. Instalaciones fijas'!E38),'5. Instalaciones fijas'!E38,"")</f>
        <v/>
      </c>
      <c r="D1245" s="146">
        <f>'5. Instalaciones fijas'!F38</f>
        <v>0</v>
      </c>
      <c r="E1245" s="146">
        <f>'5. Instalaciones fijas'!G38</f>
        <v>0</v>
      </c>
      <c r="F1245" s="52" t="str">
        <f t="shared" si="73"/>
        <v/>
      </c>
      <c r="G1245" s="52" t="str">
        <f t="shared" si="73"/>
        <v/>
      </c>
      <c r="H1245" s="52" t="str">
        <f t="shared" si="73"/>
        <v/>
      </c>
      <c r="I1245" s="150">
        <f>'5. Instalaciones fijas'!K38</f>
        <v>0</v>
      </c>
      <c r="J1245" s="150">
        <f>'5. Instalaciones fijas'!L38</f>
        <v>0</v>
      </c>
      <c r="K1245" s="150">
        <f>'5. Instalaciones fijas'!M38</f>
        <v>0</v>
      </c>
      <c r="L1245" s="53" t="str">
        <f t="shared" si="74"/>
        <v/>
      </c>
      <c r="M1245" s="53" t="str">
        <f t="shared" si="75"/>
        <v/>
      </c>
      <c r="N1245" s="53" t="str">
        <f t="shared" si="76"/>
        <v/>
      </c>
      <c r="O1245" s="80" t="str">
        <f t="shared" si="77"/>
        <v/>
      </c>
    </row>
    <row r="1246" spans="3:15" ht="18" customHeight="1" x14ac:dyDescent="0.25">
      <c r="C1246" s="146" t="str">
        <f>IF(ISTEXT('5. Instalaciones fijas'!E39),'5. Instalaciones fijas'!E39,"")</f>
        <v/>
      </c>
      <c r="D1246" s="146">
        <f>'5. Instalaciones fijas'!F39</f>
        <v>0</v>
      </c>
      <c r="E1246" s="146">
        <f>'5. Instalaciones fijas'!G39</f>
        <v>0</v>
      </c>
      <c r="F1246" s="52" t="str">
        <f t="shared" si="73"/>
        <v/>
      </c>
      <c r="G1246" s="52" t="str">
        <f t="shared" si="73"/>
        <v/>
      </c>
      <c r="H1246" s="52" t="str">
        <f t="shared" si="73"/>
        <v/>
      </c>
      <c r="I1246" s="150">
        <f>'5. Instalaciones fijas'!K39</f>
        <v>0</v>
      </c>
      <c r="J1246" s="150">
        <f>'5. Instalaciones fijas'!L39</f>
        <v>0</v>
      </c>
      <c r="K1246" s="150">
        <f>'5. Instalaciones fijas'!M39</f>
        <v>0</v>
      </c>
      <c r="L1246" s="53" t="str">
        <f t="shared" si="74"/>
        <v/>
      </c>
      <c r="M1246" s="53" t="str">
        <f t="shared" si="75"/>
        <v/>
      </c>
      <c r="N1246" s="53" t="str">
        <f t="shared" si="76"/>
        <v/>
      </c>
      <c r="O1246" s="80" t="str">
        <f t="shared" si="77"/>
        <v/>
      </c>
    </row>
    <row r="1247" spans="3:15" ht="18" customHeight="1" x14ac:dyDescent="0.25">
      <c r="C1247" s="146" t="str">
        <f>IF(ISTEXT('5. Instalaciones fijas'!E40),'5. Instalaciones fijas'!E40,"")</f>
        <v/>
      </c>
      <c r="D1247" s="146">
        <f>'5. Instalaciones fijas'!F40</f>
        <v>0</v>
      </c>
      <c r="E1247" s="146">
        <f>'5. Instalaciones fijas'!G40</f>
        <v>0</v>
      </c>
      <c r="F1247" s="52" t="str">
        <f t="shared" si="73"/>
        <v/>
      </c>
      <c r="G1247" s="52" t="str">
        <f t="shared" si="73"/>
        <v/>
      </c>
      <c r="H1247" s="52" t="str">
        <f t="shared" si="73"/>
        <v/>
      </c>
      <c r="I1247" s="150">
        <f>'5. Instalaciones fijas'!K40</f>
        <v>0</v>
      </c>
      <c r="J1247" s="150">
        <f>'5. Instalaciones fijas'!L40</f>
        <v>0</v>
      </c>
      <c r="K1247" s="150">
        <f>'5. Instalaciones fijas'!M40</f>
        <v>0</v>
      </c>
      <c r="L1247" s="53" t="str">
        <f t="shared" si="74"/>
        <v/>
      </c>
      <c r="M1247" s="53" t="str">
        <f t="shared" si="75"/>
        <v/>
      </c>
      <c r="N1247" s="53" t="str">
        <f t="shared" si="76"/>
        <v/>
      </c>
      <c r="O1247" s="80" t="str">
        <f t="shared" si="77"/>
        <v/>
      </c>
    </row>
    <row r="1248" spans="3:15" ht="18" customHeight="1" x14ac:dyDescent="0.25">
      <c r="C1248" s="146" t="str">
        <f>IF(ISTEXT('5. Instalaciones fijas'!E41),'5. Instalaciones fijas'!E41,"")</f>
        <v/>
      </c>
      <c r="D1248" s="146">
        <f>'5. Instalaciones fijas'!F41</f>
        <v>0</v>
      </c>
      <c r="E1248" s="146">
        <f>'5. Instalaciones fijas'!G41</f>
        <v>0</v>
      </c>
      <c r="F1248" s="52" t="str">
        <f t="shared" si="73"/>
        <v/>
      </c>
      <c r="G1248" s="52" t="str">
        <f t="shared" si="73"/>
        <v/>
      </c>
      <c r="H1248" s="52" t="str">
        <f t="shared" si="73"/>
        <v/>
      </c>
      <c r="I1248" s="150">
        <f>'5. Instalaciones fijas'!K41</f>
        <v>0</v>
      </c>
      <c r="J1248" s="150">
        <f>'5. Instalaciones fijas'!L41</f>
        <v>0</v>
      </c>
      <c r="K1248" s="150">
        <f>'5. Instalaciones fijas'!M41</f>
        <v>0</v>
      </c>
      <c r="L1248" s="53" t="str">
        <f t="shared" si="74"/>
        <v/>
      </c>
      <c r="M1248" s="53" t="str">
        <f t="shared" si="75"/>
        <v/>
      </c>
      <c r="N1248" s="53" t="str">
        <f t="shared" si="76"/>
        <v/>
      </c>
      <c r="O1248" s="80" t="str">
        <f t="shared" si="77"/>
        <v/>
      </c>
    </row>
    <row r="1249" spans="1:53" ht="18" customHeight="1" x14ac:dyDescent="0.25">
      <c r="C1249" s="146" t="str">
        <f>IF(ISTEXT('5. Instalaciones fijas'!E42),'5. Instalaciones fijas'!E42,"")</f>
        <v/>
      </c>
      <c r="D1249" s="146">
        <f>'5. Instalaciones fijas'!F42</f>
        <v>0</v>
      </c>
      <c r="E1249" s="146">
        <f>'5. Instalaciones fijas'!G42</f>
        <v>0</v>
      </c>
      <c r="F1249" s="52" t="str">
        <f t="shared" si="73"/>
        <v/>
      </c>
      <c r="G1249" s="52" t="str">
        <f t="shared" si="73"/>
        <v/>
      </c>
      <c r="H1249" s="52" t="str">
        <f t="shared" si="73"/>
        <v/>
      </c>
      <c r="I1249" s="150">
        <f>'5. Instalaciones fijas'!K42</f>
        <v>0</v>
      </c>
      <c r="J1249" s="150">
        <f>'5. Instalaciones fijas'!L42</f>
        <v>0</v>
      </c>
      <c r="K1249" s="150">
        <f>'5. Instalaciones fijas'!M42</f>
        <v>0</v>
      </c>
      <c r="L1249" s="53" t="str">
        <f t="shared" si="74"/>
        <v/>
      </c>
      <c r="M1249" s="53" t="str">
        <f t="shared" si="75"/>
        <v/>
      </c>
      <c r="N1249" s="53" t="str">
        <f t="shared" si="76"/>
        <v/>
      </c>
      <c r="O1249" s="80" t="str">
        <f t="shared" si="77"/>
        <v/>
      </c>
    </row>
    <row r="1250" spans="1:53" ht="18" customHeight="1" x14ac:dyDescent="0.25">
      <c r="C1250" s="146" t="str">
        <f>IF(ISTEXT('5. Instalaciones fijas'!E43),'5. Instalaciones fijas'!E43,"")</f>
        <v/>
      </c>
      <c r="D1250" s="146">
        <f>'5. Instalaciones fijas'!F43</f>
        <v>0</v>
      </c>
      <c r="E1250" s="146">
        <f>'5. Instalaciones fijas'!G43</f>
        <v>0</v>
      </c>
      <c r="F1250" s="52" t="str">
        <f t="shared" si="73"/>
        <v/>
      </c>
      <c r="G1250" s="52" t="str">
        <f t="shared" si="73"/>
        <v/>
      </c>
      <c r="H1250" s="52" t="str">
        <f t="shared" si="73"/>
        <v/>
      </c>
      <c r="I1250" s="150">
        <f>'5. Instalaciones fijas'!K43</f>
        <v>0</v>
      </c>
      <c r="J1250" s="150">
        <f>'5. Instalaciones fijas'!L43</f>
        <v>0</v>
      </c>
      <c r="K1250" s="150">
        <f>'5. Instalaciones fijas'!M43</f>
        <v>0</v>
      </c>
      <c r="L1250" s="53" t="str">
        <f t="shared" si="74"/>
        <v/>
      </c>
      <c r="M1250" s="53" t="str">
        <f t="shared" si="75"/>
        <v/>
      </c>
      <c r="N1250" s="53" t="str">
        <f t="shared" si="76"/>
        <v/>
      </c>
      <c r="O1250" s="80" t="str">
        <f t="shared" si="77"/>
        <v/>
      </c>
    </row>
    <row r="1251" spans="1:53" ht="18" customHeight="1" x14ac:dyDescent="0.25">
      <c r="C1251" s="146" t="str">
        <f>IF(ISTEXT('5. Instalaciones fijas'!E44),'5. Instalaciones fijas'!E44,"")</f>
        <v/>
      </c>
      <c r="D1251" s="146">
        <f>'5. Instalaciones fijas'!F44</f>
        <v>0</v>
      </c>
      <c r="E1251" s="146">
        <f>'5. Instalaciones fijas'!G44</f>
        <v>0</v>
      </c>
      <c r="F1251" s="52" t="str">
        <f t="shared" si="73"/>
        <v/>
      </c>
      <c r="G1251" s="52" t="str">
        <f t="shared" si="73"/>
        <v/>
      </c>
      <c r="H1251" s="52" t="str">
        <f t="shared" si="73"/>
        <v/>
      </c>
      <c r="I1251" s="150">
        <f>'5. Instalaciones fijas'!K44</f>
        <v>0</v>
      </c>
      <c r="J1251" s="150">
        <f>'5. Instalaciones fijas'!L44</f>
        <v>0</v>
      </c>
      <c r="K1251" s="150">
        <f>'5. Instalaciones fijas'!M44</f>
        <v>0</v>
      </c>
      <c r="L1251" s="53" t="str">
        <f t="shared" si="74"/>
        <v/>
      </c>
      <c r="M1251" s="53" t="str">
        <f t="shared" si="75"/>
        <v/>
      </c>
      <c r="N1251" s="53" t="str">
        <f t="shared" si="76"/>
        <v/>
      </c>
      <c r="O1251" s="80" t="str">
        <f t="shared" si="77"/>
        <v/>
      </c>
    </row>
    <row r="1252" spans="1:53" ht="18" customHeight="1" x14ac:dyDescent="0.25">
      <c r="C1252" s="146" t="str">
        <f>IF(ISTEXT('5. Instalaciones fijas'!E45),'5. Instalaciones fijas'!E45,"")</f>
        <v/>
      </c>
      <c r="D1252" s="146">
        <f>'5. Instalaciones fijas'!F45</f>
        <v>0</v>
      </c>
      <c r="E1252" s="146">
        <f>'5. Instalaciones fijas'!G45</f>
        <v>0</v>
      </c>
      <c r="F1252" s="52" t="str">
        <f t="shared" si="73"/>
        <v/>
      </c>
      <c r="G1252" s="52" t="str">
        <f t="shared" si="73"/>
        <v/>
      </c>
      <c r="H1252" s="52" t="str">
        <f t="shared" si="73"/>
        <v/>
      </c>
      <c r="I1252" s="150">
        <f>'5. Instalaciones fijas'!K45</f>
        <v>0</v>
      </c>
      <c r="J1252" s="150">
        <f>'5. Instalaciones fijas'!L45</f>
        <v>0</v>
      </c>
      <c r="K1252" s="150">
        <f>'5. Instalaciones fijas'!M45</f>
        <v>0</v>
      </c>
      <c r="L1252" s="53" t="str">
        <f t="shared" si="74"/>
        <v/>
      </c>
      <c r="M1252" s="53" t="str">
        <f t="shared" si="75"/>
        <v/>
      </c>
      <c r="N1252" s="53" t="str">
        <f t="shared" si="76"/>
        <v/>
      </c>
      <c r="O1252" s="80" t="str">
        <f t="shared" si="77"/>
        <v/>
      </c>
    </row>
    <row r="1253" spans="1:53" ht="18" customHeight="1" x14ac:dyDescent="0.25">
      <c r="C1253" s="146" t="str">
        <f>IF(ISTEXT('5. Instalaciones fijas'!E46),'5. Instalaciones fijas'!E46,"")</f>
        <v/>
      </c>
      <c r="D1253" s="146">
        <f>'5. Instalaciones fijas'!F46</f>
        <v>0</v>
      </c>
      <c r="E1253" s="146">
        <f>'5. Instalaciones fijas'!G46</f>
        <v>0</v>
      </c>
      <c r="F1253" s="52" t="str">
        <f t="shared" si="73"/>
        <v/>
      </c>
      <c r="G1253" s="52" t="str">
        <f t="shared" si="73"/>
        <v/>
      </c>
      <c r="H1253" s="52" t="str">
        <f t="shared" si="73"/>
        <v/>
      </c>
      <c r="I1253" s="150">
        <f>'5. Instalaciones fijas'!K46</f>
        <v>0</v>
      </c>
      <c r="J1253" s="150">
        <f>'5. Instalaciones fijas'!L46</f>
        <v>0</v>
      </c>
      <c r="K1253" s="150">
        <f>'5. Instalaciones fijas'!M46</f>
        <v>0</v>
      </c>
      <c r="L1253" s="53" t="str">
        <f t="shared" si="74"/>
        <v/>
      </c>
      <c r="M1253" s="53" t="str">
        <f t="shared" si="75"/>
        <v/>
      </c>
      <c r="N1253" s="53" t="str">
        <f t="shared" si="76"/>
        <v/>
      </c>
      <c r="O1253" s="80" t="str">
        <f t="shared" si="77"/>
        <v/>
      </c>
    </row>
    <row r="1254" spans="1:53" ht="18" customHeight="1" x14ac:dyDescent="0.25">
      <c r="C1254" s="146" t="str">
        <f>IF(ISTEXT('5. Instalaciones fijas'!E47),'5. Instalaciones fijas'!E47,"")</f>
        <v/>
      </c>
      <c r="D1254" s="146">
        <f>'5. Instalaciones fijas'!F47</f>
        <v>0</v>
      </c>
      <c r="E1254" s="146">
        <f>'5. Instalaciones fijas'!G47</f>
        <v>0</v>
      </c>
      <c r="F1254" s="52" t="str">
        <f t="shared" si="73"/>
        <v/>
      </c>
      <c r="G1254" s="52" t="str">
        <f t="shared" si="73"/>
        <v/>
      </c>
      <c r="H1254" s="52" t="str">
        <f t="shared" si="73"/>
        <v/>
      </c>
      <c r="I1254" s="150">
        <f>'5. Instalaciones fijas'!K47</f>
        <v>0</v>
      </c>
      <c r="J1254" s="150">
        <f>'5. Instalaciones fijas'!L47</f>
        <v>0</v>
      </c>
      <c r="K1254" s="150">
        <f>'5. Instalaciones fijas'!M47</f>
        <v>0</v>
      </c>
      <c r="L1254" s="53" t="str">
        <f t="shared" si="74"/>
        <v/>
      </c>
      <c r="M1254" s="53" t="str">
        <f t="shared" si="75"/>
        <v/>
      </c>
      <c r="N1254" s="53" t="str">
        <f t="shared" si="76"/>
        <v/>
      </c>
      <c r="O1254" s="80" t="str">
        <f t="shared" si="77"/>
        <v/>
      </c>
    </row>
    <row r="1255" spans="1:53" ht="18" customHeight="1" x14ac:dyDescent="0.25">
      <c r="C1255" s="146" t="str">
        <f>IF(ISTEXT('5. Instalaciones fijas'!E48),'5. Instalaciones fijas'!E48,"")</f>
        <v/>
      </c>
      <c r="D1255" s="146">
        <f>'5. Instalaciones fijas'!F48</f>
        <v>0</v>
      </c>
      <c r="E1255" s="146">
        <f>'5. Instalaciones fijas'!G48</f>
        <v>0</v>
      </c>
      <c r="F1255" s="52" t="str">
        <f t="shared" si="73"/>
        <v/>
      </c>
      <c r="G1255" s="52" t="str">
        <f t="shared" si="73"/>
        <v/>
      </c>
      <c r="H1255" s="52" t="str">
        <f t="shared" si="73"/>
        <v/>
      </c>
      <c r="I1255" s="150">
        <f>'5. Instalaciones fijas'!K48</f>
        <v>0</v>
      </c>
      <c r="J1255" s="150">
        <f>'5. Instalaciones fijas'!L48</f>
        <v>0</v>
      </c>
      <c r="K1255" s="150">
        <f>'5. Instalaciones fijas'!M48</f>
        <v>0</v>
      </c>
      <c r="L1255" s="53" t="str">
        <f t="shared" si="74"/>
        <v/>
      </c>
      <c r="M1255" s="53" t="str">
        <f t="shared" si="75"/>
        <v/>
      </c>
      <c r="N1255" s="53" t="str">
        <f t="shared" si="76"/>
        <v/>
      </c>
      <c r="O1255" s="80" t="str">
        <f t="shared" si="77"/>
        <v/>
      </c>
    </row>
    <row r="1256" spans="1:53" ht="18" customHeight="1" x14ac:dyDescent="0.25">
      <c r="L1256" s="156">
        <f>SUM(L1234:L1255)</f>
        <v>0</v>
      </c>
      <c r="M1256" s="156">
        <f>SUM(M1234:M1255)</f>
        <v>0</v>
      </c>
      <c r="N1256" s="156">
        <f>SUM(N1234:N1255)</f>
        <v>0</v>
      </c>
      <c r="O1256" s="156">
        <f>SUM(O1234:O1255)</f>
        <v>0</v>
      </c>
    </row>
    <row r="1257" spans="1:53" s="67" customFormat="1" ht="18" customHeight="1" x14ac:dyDescent="0.25">
      <c r="A1257" s="866"/>
      <c r="B1257" s="15"/>
      <c r="C1257" s="15"/>
      <c r="D1257" s="15"/>
      <c r="E1257" s="15"/>
      <c r="F1257" s="15"/>
      <c r="G1257" s="15"/>
      <c r="H1257" s="15"/>
      <c r="I1257" s="15"/>
      <c r="J1257" s="15"/>
      <c r="K1257" s="15"/>
      <c r="L1257" s="15"/>
      <c r="M1257" s="15"/>
      <c r="N1257" s="15"/>
      <c r="O1257" s="15"/>
      <c r="P1257" s="15"/>
      <c r="Q1257" s="16"/>
      <c r="R1257" s="15"/>
      <c r="S1257" s="15"/>
      <c r="T1257" s="15"/>
      <c r="U1257" s="15"/>
      <c r="V1257" s="15"/>
      <c r="W1257" s="15"/>
      <c r="X1257" s="15"/>
      <c r="Y1257" s="15"/>
      <c r="Z1257" s="15"/>
      <c r="AA1257" s="15"/>
      <c r="AB1257" s="15"/>
      <c r="AC1257" s="15"/>
      <c r="AD1257" s="15"/>
      <c r="AE1257" s="15"/>
      <c r="AF1257" s="15"/>
      <c r="AG1257" s="16"/>
      <c r="AH1257" s="15"/>
      <c r="AI1257" s="15"/>
      <c r="AJ1257" s="15"/>
      <c r="AK1257" s="15"/>
      <c r="AL1257" s="15"/>
      <c r="AM1257" s="15"/>
      <c r="AN1257" s="15"/>
      <c r="AO1257" s="15"/>
      <c r="AP1257" s="15"/>
      <c r="AQ1257" s="15"/>
      <c r="AR1257" s="15"/>
      <c r="AS1257" s="15"/>
      <c r="AT1257" s="15"/>
      <c r="AU1257" s="15"/>
      <c r="AV1257" s="15"/>
      <c r="AW1257" s="15"/>
      <c r="AX1257" s="15"/>
      <c r="AY1257" s="15"/>
      <c r="AZ1257" s="15"/>
      <c r="BA1257" s="15"/>
    </row>
    <row r="1258" spans="1:53" ht="18" customHeight="1" x14ac:dyDescent="0.25">
      <c r="B1258" s="523" t="s">
        <v>907</v>
      </c>
      <c r="C1258" s="523"/>
      <c r="D1258" s="523"/>
      <c r="E1258" s="523"/>
      <c r="F1258" s="523"/>
      <c r="G1258" s="523"/>
      <c r="H1258" s="523"/>
      <c r="I1258" s="523"/>
      <c r="J1258" s="523"/>
      <c r="K1258" s="523"/>
    </row>
    <row r="1259" spans="1:53" ht="18" customHeight="1" x14ac:dyDescent="0.25">
      <c r="B1259" s="3"/>
      <c r="C1259" s="3"/>
      <c r="D1259" s="3"/>
      <c r="E1259" s="3"/>
      <c r="F1259" s="3"/>
      <c r="G1259" s="3"/>
      <c r="H1259" s="3"/>
      <c r="I1259" s="3"/>
      <c r="J1259" s="3"/>
      <c r="K1259" s="3"/>
      <c r="L1259" s="3"/>
      <c r="M1259" s="3"/>
      <c r="N1259" s="3"/>
    </row>
    <row r="1260" spans="1:53" ht="18" customHeight="1" x14ac:dyDescent="0.25">
      <c r="D1260" s="144" t="s">
        <v>851</v>
      </c>
      <c r="E1260" s="144" t="s">
        <v>852</v>
      </c>
      <c r="F1260" s="144" t="s">
        <v>853</v>
      </c>
      <c r="G1260" s="144" t="s">
        <v>854</v>
      </c>
    </row>
    <row r="1261" spans="1:53" ht="18" customHeight="1" x14ac:dyDescent="0.25">
      <c r="A1261" s="866">
        <v>12</v>
      </c>
      <c r="B1261" s="15">
        <v>2</v>
      </c>
      <c r="C1261" s="110" t="s">
        <v>859</v>
      </c>
      <c r="D1261" s="145">
        <f>F1334</f>
        <v>0</v>
      </c>
      <c r="E1261" s="145">
        <f t="shared" ref="E1261:G1261" si="78">G1334</f>
        <v>0</v>
      </c>
      <c r="F1261" s="145">
        <f t="shared" si="78"/>
        <v>0</v>
      </c>
      <c r="G1261" s="145">
        <f t="shared" si="78"/>
        <v>0</v>
      </c>
      <c r="J1261" s="25"/>
      <c r="K1261" s="25"/>
      <c r="Q1261" s="15"/>
      <c r="R1261" s="16"/>
      <c r="AG1261" s="15"/>
      <c r="AH1261" s="16"/>
    </row>
    <row r="1262" spans="1:53" s="67" customFormat="1" ht="18" customHeight="1" x14ac:dyDescent="0.25">
      <c r="A1262" s="866"/>
      <c r="B1262" s="15"/>
      <c r="C1262" s="15"/>
      <c r="D1262" s="15"/>
      <c r="E1262" s="15"/>
      <c r="F1262" s="15"/>
      <c r="G1262" s="143">
        <f>D1261+E1261*$H$9/1000+F1261*$H$10/1000</f>
        <v>0</v>
      </c>
      <c r="H1262" s="15"/>
      <c r="I1262" s="15"/>
      <c r="J1262" s="15"/>
      <c r="K1262" s="15"/>
      <c r="L1262" s="15"/>
      <c r="M1262" s="15"/>
      <c r="N1262" s="15"/>
      <c r="O1262" s="15"/>
      <c r="P1262" s="15"/>
      <c r="Q1262" s="16"/>
      <c r="R1262" s="15"/>
      <c r="S1262" s="15"/>
      <c r="T1262" s="15"/>
      <c r="U1262" s="15"/>
      <c r="V1262" s="15"/>
      <c r="W1262" s="15"/>
      <c r="X1262" s="15"/>
      <c r="Y1262" s="15"/>
      <c r="Z1262" s="15"/>
      <c r="AA1262" s="15"/>
      <c r="AB1262" s="15"/>
      <c r="AC1262" s="15"/>
      <c r="AD1262" s="15"/>
      <c r="AE1262" s="15"/>
      <c r="AF1262" s="15"/>
      <c r="AG1262" s="16"/>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row>
    <row r="1263" spans="1:53" s="67" customFormat="1" ht="18" customHeight="1" x14ac:dyDescent="0.25">
      <c r="A1263" s="866"/>
      <c r="B1263" s="15"/>
      <c r="C1263" s="15"/>
      <c r="D1263" s="15"/>
      <c r="E1263" s="15"/>
      <c r="F1263" s="15"/>
      <c r="G1263" s="143"/>
      <c r="H1263" s="15"/>
      <c r="I1263" s="15"/>
      <c r="J1263" s="15"/>
      <c r="K1263" s="15"/>
      <c r="L1263" s="15"/>
      <c r="M1263" s="15"/>
      <c r="N1263" s="15"/>
      <c r="O1263" s="15"/>
      <c r="P1263" s="15"/>
      <c r="Q1263" s="16"/>
      <c r="R1263" s="15"/>
      <c r="S1263" s="15"/>
      <c r="T1263" s="15"/>
      <c r="U1263" s="15"/>
      <c r="V1263" s="15"/>
      <c r="W1263" s="15"/>
      <c r="X1263" s="15"/>
      <c r="Y1263" s="15"/>
      <c r="Z1263" s="15"/>
      <c r="AA1263" s="15"/>
      <c r="AB1263" s="15"/>
      <c r="AC1263" s="15"/>
      <c r="AD1263" s="15"/>
      <c r="AE1263" s="15"/>
      <c r="AF1263" s="15"/>
      <c r="AG1263" s="16"/>
      <c r="AH1263" s="15"/>
      <c r="AI1263" s="15"/>
      <c r="AJ1263" s="15"/>
      <c r="AK1263" s="15"/>
      <c r="AL1263" s="15"/>
      <c r="AM1263" s="15"/>
      <c r="AN1263" s="15"/>
      <c r="AO1263" s="15"/>
      <c r="AP1263" s="15"/>
      <c r="AQ1263" s="15"/>
      <c r="AR1263" s="15"/>
      <c r="AS1263" s="15"/>
      <c r="AT1263" s="15"/>
      <c r="AU1263" s="15"/>
      <c r="AV1263" s="15"/>
      <c r="AW1263" s="15"/>
      <c r="AX1263" s="15"/>
      <c r="AY1263" s="15"/>
      <c r="AZ1263" s="15"/>
      <c r="BA1263" s="15"/>
    </row>
    <row r="1264" spans="1:53" s="67" customFormat="1" ht="18" customHeight="1" x14ac:dyDescent="0.25">
      <c r="A1264" s="866"/>
      <c r="B1264" s="94" t="s">
        <v>779</v>
      </c>
      <c r="C1264" s="15"/>
      <c r="D1264" s="15"/>
      <c r="E1264" s="15"/>
      <c r="F1264" s="15"/>
      <c r="G1264" s="143"/>
      <c r="H1264" s="15"/>
      <c r="I1264" s="15"/>
      <c r="J1264" s="15"/>
      <c r="K1264" s="15"/>
      <c r="L1264" s="15"/>
      <c r="M1264" s="15"/>
      <c r="N1264" s="15"/>
      <c r="O1264" s="15"/>
      <c r="P1264" s="15"/>
      <c r="Q1264" s="16"/>
      <c r="R1264" s="15"/>
      <c r="S1264" s="15"/>
      <c r="T1264" s="15"/>
      <c r="U1264" s="15"/>
      <c r="V1264" s="15"/>
      <c r="W1264" s="15"/>
      <c r="X1264" s="15"/>
      <c r="Y1264" s="15"/>
      <c r="Z1264" s="15"/>
      <c r="AA1264" s="15"/>
      <c r="AB1264" s="15"/>
      <c r="AC1264" s="15"/>
      <c r="AD1264" s="15"/>
      <c r="AE1264" s="15"/>
      <c r="AF1264" s="15"/>
      <c r="AG1264" s="16"/>
      <c r="AH1264" s="15"/>
      <c r="AI1264" s="15"/>
      <c r="AJ1264" s="15"/>
      <c r="AK1264" s="15"/>
      <c r="AL1264" s="15"/>
      <c r="AM1264" s="15"/>
      <c r="AN1264" s="15"/>
      <c r="AO1264" s="15"/>
      <c r="AP1264" s="15"/>
      <c r="AQ1264" s="15"/>
      <c r="AR1264" s="15"/>
      <c r="AS1264" s="15"/>
      <c r="AT1264" s="15"/>
      <c r="AU1264" s="15"/>
      <c r="AV1264" s="15"/>
      <c r="AW1264" s="15"/>
      <c r="AX1264" s="15"/>
      <c r="AY1264" s="15"/>
      <c r="AZ1264" s="15"/>
      <c r="BA1264" s="15"/>
    </row>
    <row r="1265" spans="1:53" s="67" customFormat="1" ht="18" customHeight="1" x14ac:dyDescent="0.25">
      <c r="A1265" s="866"/>
      <c r="B1265" s="94"/>
      <c r="C1265" s="15"/>
      <c r="D1265" s="15"/>
      <c r="E1265" s="15"/>
      <c r="F1265" s="15"/>
      <c r="G1265" s="143"/>
      <c r="H1265" s="15"/>
      <c r="I1265" s="15"/>
      <c r="J1265" s="15"/>
      <c r="K1265" s="15"/>
      <c r="L1265" s="15"/>
      <c r="M1265" s="15"/>
      <c r="N1265" s="15"/>
      <c r="O1265" s="15"/>
      <c r="P1265" s="15"/>
      <c r="Q1265" s="16"/>
      <c r="R1265" s="15"/>
      <c r="S1265" s="15"/>
      <c r="T1265" s="15"/>
      <c r="U1265" s="15"/>
      <c r="V1265" s="15"/>
      <c r="W1265" s="15"/>
      <c r="X1265" s="15"/>
      <c r="Y1265" s="15"/>
      <c r="Z1265" s="15"/>
      <c r="AA1265" s="15"/>
      <c r="AB1265" s="15"/>
      <c r="AC1265" s="15"/>
      <c r="AD1265" s="15"/>
      <c r="AE1265" s="15"/>
      <c r="AF1265" s="15"/>
      <c r="AG1265" s="16"/>
      <c r="AH1265" s="15"/>
      <c r="AI1265" s="15"/>
      <c r="AJ1265" s="15"/>
      <c r="AK1265" s="15"/>
      <c r="AL1265" s="15"/>
      <c r="AM1265" s="15"/>
      <c r="AN1265" s="15"/>
      <c r="AO1265" s="15"/>
      <c r="AP1265" s="15"/>
      <c r="AQ1265" s="15"/>
      <c r="AR1265" s="15"/>
      <c r="AS1265" s="15"/>
      <c r="AT1265" s="15"/>
      <c r="AU1265" s="15"/>
      <c r="AV1265" s="15"/>
      <c r="AW1265" s="15"/>
      <c r="AX1265" s="15"/>
      <c r="AY1265" s="15"/>
      <c r="AZ1265" s="15"/>
      <c r="BA1265" s="15"/>
    </row>
    <row r="1266" spans="1:53" s="67" customFormat="1" ht="18" customHeight="1" x14ac:dyDescent="0.25">
      <c r="A1266" s="866"/>
      <c r="B1266" s="94"/>
      <c r="C1266" s="159" t="s">
        <v>890</v>
      </c>
      <c r="D1266" s="15"/>
      <c r="E1266" s="15"/>
      <c r="F1266" s="15"/>
      <c r="G1266" s="143"/>
      <c r="H1266" s="15"/>
      <c r="Q1266" s="16"/>
      <c r="R1266" s="15"/>
      <c r="S1266" s="15"/>
      <c r="T1266" s="15"/>
      <c r="U1266" s="15"/>
      <c r="V1266" s="15"/>
      <c r="W1266" s="15"/>
      <c r="X1266" s="15"/>
      <c r="Y1266" s="15"/>
      <c r="Z1266" s="15"/>
      <c r="AA1266" s="15"/>
      <c r="AB1266" s="15"/>
      <c r="AC1266" s="15"/>
      <c r="AD1266" s="15"/>
      <c r="AE1266" s="15"/>
      <c r="AF1266" s="15"/>
      <c r="AG1266" s="16"/>
      <c r="AH1266" s="15"/>
      <c r="AI1266" s="15"/>
      <c r="AJ1266" s="15"/>
      <c r="AK1266" s="15"/>
      <c r="AL1266" s="15"/>
      <c r="AM1266" s="15"/>
      <c r="AN1266" s="15"/>
      <c r="AO1266" s="15"/>
      <c r="AP1266" s="15"/>
      <c r="AQ1266" s="15"/>
      <c r="AR1266" s="15"/>
      <c r="AS1266" s="15"/>
      <c r="AT1266" s="15"/>
      <c r="AU1266" s="15"/>
      <c r="AV1266" s="15"/>
      <c r="AW1266" s="15"/>
      <c r="AX1266" s="15"/>
      <c r="AY1266" s="15"/>
      <c r="AZ1266" s="15"/>
      <c r="BA1266" s="15"/>
    </row>
    <row r="1267" spans="1:53" x14ac:dyDescent="0.25">
      <c r="C1267" s="147" t="s">
        <v>861</v>
      </c>
      <c r="Q1267" s="15"/>
      <c r="AG1267" s="15"/>
    </row>
    <row r="1268" spans="1:53" x14ac:dyDescent="0.25">
      <c r="C1268" s="148" t="s">
        <v>862</v>
      </c>
      <c r="Q1268" s="15"/>
      <c r="AG1268" s="15"/>
    </row>
    <row r="1269" spans="1:53" x14ac:dyDescent="0.25">
      <c r="C1269" s="148" t="s">
        <v>863</v>
      </c>
      <c r="Q1269" s="15"/>
      <c r="AG1269" s="15"/>
    </row>
    <row r="1270" spans="1:53" x14ac:dyDescent="0.25">
      <c r="C1270" s="148" t="s">
        <v>864</v>
      </c>
      <c r="Q1270" s="15"/>
      <c r="AG1270" s="15"/>
    </row>
    <row r="1271" spans="1:53" x14ac:dyDescent="0.25">
      <c r="C1271" s="148" t="s">
        <v>865</v>
      </c>
      <c r="Q1271" s="15"/>
      <c r="AG1271" s="15"/>
    </row>
    <row r="1272" spans="1:53" x14ac:dyDescent="0.25">
      <c r="C1272" s="148" t="s">
        <v>866</v>
      </c>
      <c r="Q1272" s="15"/>
      <c r="AG1272" s="15"/>
    </row>
    <row r="1273" spans="1:53" x14ac:dyDescent="0.25">
      <c r="C1273" s="148" t="s">
        <v>867</v>
      </c>
      <c r="Q1273" s="15"/>
      <c r="AG1273" s="15"/>
    </row>
    <row r="1274" spans="1:53" x14ac:dyDescent="0.25">
      <c r="C1274" s="148" t="s">
        <v>868</v>
      </c>
      <c r="Q1274" s="15"/>
      <c r="AG1274" s="15"/>
    </row>
    <row r="1275" spans="1:53" x14ac:dyDescent="0.25">
      <c r="C1275" s="148" t="s">
        <v>869</v>
      </c>
      <c r="Q1275" s="15"/>
      <c r="AG1275" s="15"/>
    </row>
    <row r="1276" spans="1:53" x14ac:dyDescent="0.25">
      <c r="C1276" s="148" t="s">
        <v>870</v>
      </c>
      <c r="Q1276" s="15"/>
      <c r="AG1276" s="15"/>
    </row>
    <row r="1277" spans="1:53" x14ac:dyDescent="0.25">
      <c r="C1277" s="148" t="s">
        <v>871</v>
      </c>
      <c r="Q1277" s="15"/>
      <c r="AG1277" s="15"/>
    </row>
    <row r="1278" spans="1:53" x14ac:dyDescent="0.25">
      <c r="C1278" s="148" t="s">
        <v>872</v>
      </c>
      <c r="Q1278" s="15"/>
      <c r="AG1278" s="15"/>
    </row>
    <row r="1279" spans="1:53" x14ac:dyDescent="0.25">
      <c r="C1279" s="148" t="s">
        <v>873</v>
      </c>
      <c r="Q1279" s="15"/>
      <c r="AG1279" s="15"/>
    </row>
    <row r="1280" spans="1:53" x14ac:dyDescent="0.25">
      <c r="C1280" s="148" t="s">
        <v>874</v>
      </c>
      <c r="Q1280" s="15"/>
      <c r="AG1280" s="15"/>
    </row>
    <row r="1281" spans="1:53" x14ac:dyDescent="0.25">
      <c r="C1281" s="148" t="s">
        <v>875</v>
      </c>
      <c r="Q1281" s="15"/>
      <c r="AG1281" s="15"/>
    </row>
    <row r="1282" spans="1:53" x14ac:dyDescent="0.25">
      <c r="C1282" s="148" t="s">
        <v>876</v>
      </c>
      <c r="Q1282" s="15"/>
      <c r="AG1282" s="15"/>
    </row>
    <row r="1283" spans="1:53" x14ac:dyDescent="0.25">
      <c r="C1283" s="148" t="s">
        <v>877</v>
      </c>
      <c r="Q1283" s="15"/>
      <c r="AG1283" s="15"/>
    </row>
    <row r="1284" spans="1:53" x14ac:dyDescent="0.25">
      <c r="C1284" s="148" t="s">
        <v>878</v>
      </c>
      <c r="Q1284" s="15"/>
      <c r="AG1284" s="15"/>
    </row>
    <row r="1285" spans="1:53" x14ac:dyDescent="0.25">
      <c r="C1285" s="148" t="s">
        <v>879</v>
      </c>
      <c r="Q1285" s="15"/>
      <c r="AG1285" s="15"/>
    </row>
    <row r="1286" spans="1:53" x14ac:dyDescent="0.25">
      <c r="C1286" s="148" t="s">
        <v>880</v>
      </c>
      <c r="Q1286" s="15"/>
      <c r="AG1286" s="15"/>
    </row>
    <row r="1287" spans="1:53" x14ac:dyDescent="0.25">
      <c r="C1287" s="148" t="s">
        <v>881</v>
      </c>
      <c r="Q1287" s="15"/>
      <c r="AG1287" s="15"/>
    </row>
    <row r="1288" spans="1:53" x14ac:dyDescent="0.25">
      <c r="C1288" s="148" t="s">
        <v>882</v>
      </c>
      <c r="Q1288" s="15"/>
      <c r="AG1288" s="15"/>
    </row>
    <row r="1289" spans="1:53" x14ac:dyDescent="0.25">
      <c r="C1289" s="148" t="s">
        <v>883</v>
      </c>
      <c r="Q1289" s="15"/>
      <c r="AG1289" s="15"/>
    </row>
    <row r="1290" spans="1:53" x14ac:dyDescent="0.25">
      <c r="C1290" s="148" t="s">
        <v>884</v>
      </c>
      <c r="Q1290" s="15"/>
      <c r="AG1290" s="15"/>
    </row>
    <row r="1291" spans="1:53" x14ac:dyDescent="0.25">
      <c r="C1291" s="148" t="s">
        <v>885</v>
      </c>
      <c r="Q1291" s="15"/>
      <c r="AG1291" s="15"/>
    </row>
    <row r="1292" spans="1:53" x14ac:dyDescent="0.25">
      <c r="C1292" s="148" t="s">
        <v>886</v>
      </c>
      <c r="Q1292" s="15"/>
      <c r="AG1292" s="15"/>
    </row>
    <row r="1293" spans="1:53" x14ac:dyDescent="0.25">
      <c r="C1293" s="148" t="s">
        <v>887</v>
      </c>
      <c r="Q1293" s="15"/>
      <c r="AG1293" s="15"/>
    </row>
    <row r="1294" spans="1:53" x14ac:dyDescent="0.25">
      <c r="C1294" s="148" t="s">
        <v>888</v>
      </c>
      <c r="Q1294" s="15"/>
      <c r="AG1294" s="15"/>
    </row>
    <row r="1295" spans="1:53" x14ac:dyDescent="0.25">
      <c r="C1295" s="149" t="s">
        <v>889</v>
      </c>
      <c r="Q1295" s="15"/>
      <c r="AG1295" s="15"/>
    </row>
    <row r="1296" spans="1:53" s="67" customFormat="1" ht="18" customHeight="1" x14ac:dyDescent="0.25">
      <c r="A1296" s="866"/>
      <c r="B1296" s="15"/>
      <c r="C1296" s="15"/>
      <c r="D1296" s="15"/>
      <c r="E1296" s="15"/>
      <c r="F1296" s="15"/>
      <c r="G1296" s="143"/>
      <c r="J1296" s="15"/>
      <c r="K1296" s="15"/>
      <c r="L1296" s="15"/>
      <c r="M1296" s="15"/>
      <c r="N1296" s="15"/>
      <c r="O1296" s="15"/>
      <c r="P1296" s="15"/>
      <c r="Q1296" s="15"/>
      <c r="R1296" s="15"/>
      <c r="S1296" s="15"/>
      <c r="T1296" s="15"/>
      <c r="U1296" s="15"/>
      <c r="V1296" s="15"/>
      <c r="W1296" s="15"/>
      <c r="X1296" s="15"/>
      <c r="Y1296" s="15"/>
      <c r="Z1296" s="15"/>
      <c r="AA1296" s="15"/>
      <c r="AB1296" s="15"/>
      <c r="AC1296" s="15"/>
      <c r="AD1296" s="15"/>
      <c r="AE1296" s="15"/>
      <c r="AF1296" s="15"/>
      <c r="AG1296" s="16"/>
      <c r="AH1296" s="15"/>
      <c r="AI1296" s="15"/>
      <c r="AJ1296" s="15"/>
      <c r="AK1296" s="15"/>
      <c r="AL1296" s="15"/>
      <c r="AM1296" s="15"/>
      <c r="AN1296" s="15"/>
      <c r="AO1296" s="15"/>
      <c r="AP1296" s="15"/>
      <c r="AQ1296" s="15"/>
      <c r="AR1296" s="15"/>
      <c r="AS1296" s="15"/>
      <c r="AT1296" s="15"/>
      <c r="AU1296" s="15"/>
      <c r="AV1296" s="15"/>
      <c r="AW1296" s="15"/>
      <c r="AX1296" s="15"/>
      <c r="AY1296" s="15"/>
      <c r="AZ1296" s="15"/>
      <c r="BA1296" s="15"/>
    </row>
    <row r="1297" spans="1:53" s="67" customFormat="1" ht="18" customHeight="1" x14ac:dyDescent="0.25">
      <c r="A1297" s="866"/>
      <c r="B1297" s="94" t="s">
        <v>780</v>
      </c>
      <c r="C1297" s="15"/>
      <c r="D1297" s="15"/>
      <c r="E1297" s="15"/>
      <c r="F1297" s="15"/>
      <c r="G1297" s="143"/>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6"/>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row>
    <row r="1298" spans="1:53" s="67" customFormat="1" ht="18" customHeight="1" x14ac:dyDescent="0.25">
      <c r="A1298" s="866"/>
      <c r="B1298" s="94"/>
      <c r="C1298" s="15"/>
      <c r="D1298" s="15"/>
      <c r="E1298" s="15"/>
      <c r="F1298" s="15"/>
      <c r="G1298" s="143"/>
      <c r="H1298" s="15"/>
      <c r="I1298" s="15"/>
      <c r="J1298" s="15"/>
      <c r="K1298" s="15"/>
      <c r="L1298" s="15"/>
      <c r="M1298" s="15"/>
      <c r="N1298" s="15"/>
      <c r="O1298" s="15"/>
      <c r="P1298" s="15"/>
      <c r="Q1298" s="16"/>
      <c r="R1298" s="15"/>
      <c r="S1298" s="15"/>
      <c r="T1298" s="15"/>
      <c r="U1298" s="15"/>
      <c r="V1298" s="15"/>
      <c r="W1298" s="15"/>
      <c r="X1298" s="15"/>
      <c r="Y1298" s="15"/>
      <c r="Z1298" s="15"/>
      <c r="AA1298" s="15"/>
      <c r="AB1298" s="15"/>
      <c r="AC1298" s="15"/>
      <c r="AD1298" s="15"/>
      <c r="AE1298" s="15"/>
      <c r="AF1298" s="15"/>
      <c r="AG1298" s="16"/>
      <c r="AH1298" s="15"/>
      <c r="AI1298" s="15"/>
      <c r="AJ1298" s="15"/>
      <c r="AK1298" s="15"/>
      <c r="AL1298" s="15"/>
      <c r="AM1298" s="15"/>
      <c r="AN1298" s="15"/>
      <c r="AO1298" s="15"/>
      <c r="AP1298" s="15"/>
      <c r="AQ1298" s="15"/>
      <c r="AR1298" s="15"/>
      <c r="AS1298" s="15"/>
      <c r="AT1298" s="15"/>
      <c r="AU1298" s="15"/>
      <c r="AV1298" s="15"/>
      <c r="AW1298" s="15"/>
      <c r="AX1298" s="15"/>
      <c r="AY1298" s="15"/>
      <c r="AZ1298" s="15"/>
      <c r="BA1298" s="15"/>
    </row>
    <row r="1299" spans="1:53" s="67" customFormat="1" ht="18" customHeight="1" x14ac:dyDescent="0.25">
      <c r="A1299" s="866"/>
      <c r="B1299" s="15"/>
      <c r="C1299" s="2037" t="s">
        <v>760</v>
      </c>
      <c r="D1299" s="2037" t="s">
        <v>1645</v>
      </c>
      <c r="E1299" s="2037" t="s">
        <v>856</v>
      </c>
      <c r="F1299" s="2082" t="s">
        <v>775</v>
      </c>
      <c r="G1299" s="2083"/>
      <c r="H1299" s="2083"/>
      <c r="I1299" s="2084"/>
      <c r="J1299" s="15"/>
      <c r="K1299" s="15"/>
      <c r="L1299" s="15"/>
      <c r="M1299" s="15"/>
      <c r="N1299" s="15"/>
      <c r="O1299" s="15"/>
      <c r="P1299" s="15"/>
      <c r="Q1299" s="16"/>
      <c r="R1299" s="15"/>
      <c r="S1299" s="15"/>
      <c r="T1299" s="15"/>
      <c r="U1299" s="15"/>
      <c r="V1299" s="15"/>
      <c r="W1299" s="15"/>
      <c r="X1299" s="15"/>
      <c r="Y1299" s="15"/>
      <c r="Z1299" s="15"/>
      <c r="AA1299" s="15"/>
      <c r="AB1299" s="15"/>
      <c r="AC1299" s="15"/>
      <c r="AD1299" s="15"/>
      <c r="AE1299" s="15"/>
      <c r="AF1299" s="15"/>
      <c r="AG1299" s="16"/>
      <c r="AH1299" s="15"/>
      <c r="AI1299" s="15"/>
      <c r="AJ1299" s="15"/>
      <c r="AK1299" s="15"/>
      <c r="AL1299" s="15"/>
      <c r="AM1299" s="15"/>
      <c r="AN1299" s="15"/>
      <c r="AO1299" s="15"/>
      <c r="AP1299" s="15"/>
      <c r="AQ1299" s="15"/>
      <c r="AR1299" s="15"/>
      <c r="AS1299" s="15"/>
      <c r="AT1299" s="15"/>
      <c r="AU1299" s="15"/>
      <c r="AV1299" s="15"/>
      <c r="AW1299" s="15"/>
      <c r="AX1299" s="15"/>
      <c r="AY1299" s="15"/>
      <c r="AZ1299" s="15"/>
      <c r="BA1299" s="15"/>
    </row>
    <row r="1300" spans="1:53" s="67" customFormat="1" ht="18" customHeight="1" x14ac:dyDescent="0.25">
      <c r="A1300" s="866"/>
      <c r="B1300" s="15"/>
      <c r="C1300" s="2038"/>
      <c r="D1300" s="2038"/>
      <c r="E1300" s="2038"/>
      <c r="F1300" s="526" t="s">
        <v>1653</v>
      </c>
      <c r="G1300" s="526" t="s">
        <v>1654</v>
      </c>
      <c r="H1300" s="526" t="s">
        <v>1655</v>
      </c>
      <c r="I1300" s="526" t="s">
        <v>1656</v>
      </c>
      <c r="J1300" s="15"/>
      <c r="K1300" s="15"/>
      <c r="L1300" s="15"/>
      <c r="M1300" s="15"/>
      <c r="N1300" s="15"/>
      <c r="O1300" s="15"/>
      <c r="P1300" s="15"/>
      <c r="Q1300" s="16"/>
      <c r="R1300" s="15"/>
      <c r="S1300" s="15"/>
      <c r="T1300" s="15"/>
      <c r="U1300" s="15"/>
      <c r="V1300" s="15"/>
      <c r="W1300" s="15"/>
      <c r="X1300" s="15"/>
      <c r="Y1300" s="15"/>
      <c r="Z1300" s="15"/>
      <c r="AA1300" s="15"/>
      <c r="AB1300" s="15"/>
      <c r="AC1300" s="15"/>
      <c r="AD1300" s="15"/>
      <c r="AE1300" s="15"/>
      <c r="AF1300" s="15"/>
      <c r="AG1300" s="16"/>
      <c r="AH1300" s="15"/>
      <c r="AI1300" s="15"/>
      <c r="AJ1300" s="15"/>
      <c r="AK1300" s="15"/>
      <c r="AL1300" s="15"/>
      <c r="AM1300" s="15"/>
      <c r="AN1300" s="15"/>
      <c r="AO1300" s="15"/>
      <c r="AP1300" s="15"/>
      <c r="AQ1300" s="15"/>
      <c r="AR1300" s="15"/>
      <c r="AS1300" s="15"/>
      <c r="AT1300" s="15"/>
      <c r="AU1300" s="15"/>
      <c r="AV1300" s="15"/>
      <c r="AW1300" s="15"/>
      <c r="AX1300" s="15"/>
      <c r="AY1300" s="15"/>
      <c r="AZ1300" s="15"/>
      <c r="BA1300" s="15"/>
    </row>
    <row r="1301" spans="1:53" s="67" customFormat="1" ht="18" customHeight="1" x14ac:dyDescent="0.25">
      <c r="A1301" s="866"/>
      <c r="B1301" s="15"/>
      <c r="C1301" s="507"/>
      <c r="D1301" s="507" t="s">
        <v>249</v>
      </c>
      <c r="E1301" s="507"/>
      <c r="F1301" s="507"/>
      <c r="G1301" s="507"/>
      <c r="H1301" s="507"/>
      <c r="I1301" s="507" t="s">
        <v>248</v>
      </c>
      <c r="J1301" s="15"/>
      <c r="K1301" s="15"/>
      <c r="L1301" s="15"/>
      <c r="M1301" s="15"/>
      <c r="N1301" s="15"/>
      <c r="O1301" s="15"/>
      <c r="P1301" s="15"/>
      <c r="Q1301" s="16"/>
      <c r="R1301" s="15"/>
      <c r="S1301" s="15"/>
      <c r="T1301" s="15"/>
      <c r="U1301" s="15"/>
      <c r="V1301" s="15"/>
      <c r="W1301" s="15"/>
      <c r="X1301" s="15"/>
      <c r="Y1301" s="15"/>
      <c r="Z1301" s="15"/>
      <c r="AA1301" s="15"/>
      <c r="AB1301" s="15"/>
      <c r="AC1301" s="15"/>
      <c r="AD1301" s="15"/>
      <c r="AE1301" s="15"/>
      <c r="AF1301" s="15"/>
      <c r="AG1301" s="16"/>
      <c r="AH1301" s="15"/>
      <c r="AI1301" s="15"/>
      <c r="AJ1301" s="15"/>
      <c r="AK1301" s="15"/>
      <c r="AL1301" s="15"/>
      <c r="AM1301" s="15"/>
      <c r="AN1301" s="15"/>
      <c r="AO1301" s="15"/>
      <c r="AP1301" s="15"/>
      <c r="AQ1301" s="15"/>
      <c r="AR1301" s="15"/>
      <c r="AS1301" s="15"/>
      <c r="AT1301" s="15"/>
      <c r="AU1301" s="15"/>
      <c r="AV1301" s="15"/>
      <c r="AW1301" s="15"/>
      <c r="AX1301" s="15"/>
      <c r="AY1301" s="15"/>
      <c r="AZ1301" s="15"/>
      <c r="BA1301" s="15"/>
    </row>
    <row r="1302" spans="1:53" s="67" customFormat="1" ht="18" customHeight="1" x14ac:dyDescent="0.25">
      <c r="A1302" s="866"/>
      <c r="B1302" s="15"/>
      <c r="C1302" s="80">
        <f>'5. Instalaciones fijas'!E66</f>
        <v>0</v>
      </c>
      <c r="D1302" s="80" t="str">
        <f>IF(ISTEXT('5. Instalaciones fijas'!H66),'5. Instalaciones fijas'!H66,"")</f>
        <v/>
      </c>
      <c r="E1302" s="80">
        <f>'5. Instalaciones fijas'!K66</f>
        <v>0</v>
      </c>
      <c r="F1302" s="80">
        <f>'5. Instalaciones fijas'!N66</f>
        <v>0</v>
      </c>
      <c r="G1302" s="80">
        <f>'5. Instalaciones fijas'!O66</f>
        <v>0</v>
      </c>
      <c r="H1302" s="80">
        <f>'5. Instalaciones fijas'!P66</f>
        <v>0</v>
      </c>
      <c r="I1302" s="80" t="str">
        <f>IF((F1302+G1302*$H$9/1000+H1302*$H$10/1000)&lt;&gt;0,F1302+G1302*$H$9/1000+H1302*$H$10/1000,"")</f>
        <v/>
      </c>
      <c r="J1302" s="15"/>
      <c r="K1302" s="15"/>
      <c r="L1302" s="15"/>
      <c r="M1302" s="15"/>
      <c r="N1302" s="15"/>
      <c r="O1302" s="15"/>
      <c r="P1302" s="15"/>
      <c r="Q1302" s="16"/>
      <c r="R1302" s="15"/>
      <c r="S1302" s="15"/>
      <c r="T1302" s="15"/>
      <c r="U1302" s="15"/>
      <c r="V1302" s="15"/>
      <c r="W1302" s="15"/>
      <c r="X1302" s="15"/>
      <c r="Y1302" s="15"/>
      <c r="Z1302" s="15"/>
      <c r="AA1302" s="15"/>
      <c r="AB1302" s="15"/>
      <c r="AC1302" s="15"/>
      <c r="AD1302" s="15"/>
      <c r="AE1302" s="15"/>
      <c r="AF1302" s="15"/>
      <c r="AG1302" s="16"/>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row>
    <row r="1303" spans="1:53" s="67" customFormat="1" ht="18" customHeight="1" x14ac:dyDescent="0.25">
      <c r="A1303" s="866"/>
      <c r="B1303" s="15"/>
      <c r="C1303" s="80">
        <f>'5. Instalaciones fijas'!E67</f>
        <v>0</v>
      </c>
      <c r="D1303" s="80" t="str">
        <f>IF(ISTEXT('5. Instalaciones fijas'!H67),'5. Instalaciones fijas'!H67,"")</f>
        <v/>
      </c>
      <c r="E1303" s="80">
        <f>'5. Instalaciones fijas'!K67</f>
        <v>0</v>
      </c>
      <c r="F1303" s="80">
        <f>'5. Instalaciones fijas'!N67</f>
        <v>0</v>
      </c>
      <c r="G1303" s="80">
        <f>'5. Instalaciones fijas'!O67</f>
        <v>0</v>
      </c>
      <c r="H1303" s="80">
        <f>'5. Instalaciones fijas'!P67</f>
        <v>0</v>
      </c>
      <c r="I1303" s="80" t="str">
        <f t="shared" ref="I1303:I1333" si="79">IF((F1303+G1303*$H$9/1000+H1303*$H$10/1000)&lt;&gt;0,F1303+G1303*$H$9/1000+H1303*$H$10/1000,"")</f>
        <v/>
      </c>
      <c r="J1303" s="15"/>
      <c r="K1303" s="15"/>
      <c r="L1303" s="15"/>
      <c r="M1303" s="15"/>
      <c r="N1303" s="15"/>
      <c r="O1303" s="15"/>
      <c r="P1303" s="15"/>
      <c r="Q1303" s="16"/>
      <c r="R1303" s="15"/>
      <c r="S1303" s="15"/>
      <c r="T1303" s="15"/>
      <c r="U1303" s="15"/>
      <c r="V1303" s="15"/>
      <c r="W1303" s="15"/>
      <c r="X1303" s="15"/>
      <c r="Y1303" s="15"/>
      <c r="Z1303" s="15"/>
      <c r="AA1303" s="15"/>
      <c r="AB1303" s="15"/>
      <c r="AC1303" s="15"/>
      <c r="AD1303" s="15"/>
      <c r="AE1303" s="15"/>
      <c r="AF1303" s="15"/>
      <c r="AG1303" s="16"/>
      <c r="AH1303" s="15"/>
      <c r="AI1303" s="15"/>
      <c r="AJ1303" s="15"/>
      <c r="AK1303" s="15"/>
      <c r="AL1303" s="15"/>
      <c r="AM1303" s="15"/>
      <c r="AN1303" s="15"/>
      <c r="AO1303" s="15"/>
      <c r="AP1303" s="15"/>
      <c r="AQ1303" s="15"/>
      <c r="AR1303" s="15"/>
      <c r="AS1303" s="15"/>
      <c r="AT1303" s="15"/>
      <c r="AU1303" s="15"/>
      <c r="AV1303" s="15"/>
      <c r="AW1303" s="15"/>
      <c r="AX1303" s="15"/>
      <c r="AY1303" s="15"/>
      <c r="AZ1303" s="15"/>
      <c r="BA1303" s="15"/>
    </row>
    <row r="1304" spans="1:53" s="67" customFormat="1" ht="18" customHeight="1" x14ac:dyDescent="0.25">
      <c r="A1304" s="866"/>
      <c r="B1304" s="15"/>
      <c r="C1304" s="80">
        <f>'5. Instalaciones fijas'!E68</f>
        <v>0</v>
      </c>
      <c r="D1304" s="80" t="str">
        <f>IF(ISTEXT('5. Instalaciones fijas'!H68),'5. Instalaciones fijas'!H68,"")</f>
        <v/>
      </c>
      <c r="E1304" s="80">
        <f>'5. Instalaciones fijas'!K68</f>
        <v>0</v>
      </c>
      <c r="F1304" s="80">
        <f>'5. Instalaciones fijas'!N68</f>
        <v>0</v>
      </c>
      <c r="G1304" s="80">
        <f>'5. Instalaciones fijas'!O68</f>
        <v>0</v>
      </c>
      <c r="H1304" s="80">
        <f>'5. Instalaciones fijas'!P68</f>
        <v>0</v>
      </c>
      <c r="I1304" s="80" t="str">
        <f t="shared" si="79"/>
        <v/>
      </c>
      <c r="J1304" s="15"/>
      <c r="K1304" s="15"/>
      <c r="L1304" s="15"/>
      <c r="M1304" s="15"/>
      <c r="N1304" s="15"/>
      <c r="O1304" s="15"/>
      <c r="P1304" s="15"/>
      <c r="Q1304" s="16"/>
      <c r="R1304" s="15"/>
      <c r="S1304" s="15"/>
      <c r="T1304" s="15"/>
      <c r="U1304" s="15"/>
      <c r="V1304" s="15"/>
      <c r="W1304" s="15"/>
      <c r="X1304" s="15"/>
      <c r="Y1304" s="15"/>
      <c r="Z1304" s="15"/>
      <c r="AA1304" s="15"/>
      <c r="AB1304" s="15"/>
      <c r="AC1304" s="15"/>
      <c r="AD1304" s="15"/>
      <c r="AE1304" s="15"/>
      <c r="AF1304" s="15"/>
      <c r="AG1304" s="16"/>
      <c r="AH1304" s="15"/>
      <c r="AI1304" s="15"/>
      <c r="AJ1304" s="15"/>
      <c r="AK1304" s="15"/>
      <c r="AL1304" s="15"/>
      <c r="AM1304" s="15"/>
      <c r="AN1304" s="15"/>
      <c r="AO1304" s="15"/>
      <c r="AP1304" s="15"/>
      <c r="AQ1304" s="15"/>
      <c r="AR1304" s="15"/>
      <c r="AS1304" s="15"/>
      <c r="AT1304" s="15"/>
      <c r="AU1304" s="15"/>
      <c r="AV1304" s="15"/>
      <c r="AW1304" s="15"/>
      <c r="AX1304" s="15"/>
      <c r="AY1304" s="15"/>
      <c r="AZ1304" s="15"/>
      <c r="BA1304" s="15"/>
    </row>
    <row r="1305" spans="1:53" s="67" customFormat="1" ht="18" customHeight="1" x14ac:dyDescent="0.25">
      <c r="A1305" s="866"/>
      <c r="B1305" s="15"/>
      <c r="C1305" s="80">
        <f>'5. Instalaciones fijas'!E69</f>
        <v>0</v>
      </c>
      <c r="D1305" s="80" t="str">
        <f>IF(ISTEXT('5. Instalaciones fijas'!H69),'5. Instalaciones fijas'!H69,"")</f>
        <v/>
      </c>
      <c r="E1305" s="80">
        <f>'5. Instalaciones fijas'!K69</f>
        <v>0</v>
      </c>
      <c r="F1305" s="80">
        <f>'5. Instalaciones fijas'!N69</f>
        <v>0</v>
      </c>
      <c r="G1305" s="80">
        <f>'5. Instalaciones fijas'!O69</f>
        <v>0</v>
      </c>
      <c r="H1305" s="80">
        <f>'5. Instalaciones fijas'!P69</f>
        <v>0</v>
      </c>
      <c r="I1305" s="80" t="str">
        <f>IF((F1305+G1305*$H$9/1000+H1305*$H$10/1000)&lt;&gt;0,F1305+G1305*$H$9/1000+H1305*$H$10/1000,"")</f>
        <v/>
      </c>
      <c r="J1305" s="15"/>
      <c r="K1305" s="15"/>
      <c r="L1305" s="15"/>
      <c r="M1305" s="15"/>
      <c r="N1305" s="15"/>
      <c r="O1305" s="15"/>
      <c r="P1305" s="15"/>
      <c r="Q1305" s="16"/>
      <c r="R1305" s="15"/>
      <c r="S1305" s="15"/>
      <c r="T1305" s="15"/>
      <c r="U1305" s="15"/>
      <c r="V1305" s="15"/>
      <c r="W1305" s="15"/>
      <c r="X1305" s="15"/>
      <c r="Y1305" s="15"/>
      <c r="Z1305" s="15"/>
      <c r="AA1305" s="15"/>
      <c r="AB1305" s="15"/>
      <c r="AC1305" s="15"/>
      <c r="AD1305" s="15"/>
      <c r="AE1305" s="15"/>
      <c r="AF1305" s="15"/>
      <c r="AG1305" s="16"/>
      <c r="AH1305" s="15"/>
      <c r="AI1305" s="15"/>
      <c r="AJ1305" s="15"/>
      <c r="AK1305" s="15"/>
      <c r="AL1305" s="15"/>
      <c r="AM1305" s="15"/>
      <c r="AN1305" s="15"/>
      <c r="AO1305" s="15"/>
      <c r="AP1305" s="15"/>
      <c r="AQ1305" s="15"/>
      <c r="AR1305" s="15"/>
      <c r="AS1305" s="15"/>
      <c r="AT1305" s="15"/>
      <c r="AU1305" s="15"/>
      <c r="AV1305" s="15"/>
      <c r="AW1305" s="15"/>
      <c r="AX1305" s="15"/>
      <c r="AY1305" s="15"/>
      <c r="AZ1305" s="15"/>
      <c r="BA1305" s="15"/>
    </row>
    <row r="1306" spans="1:53" s="67" customFormat="1" ht="18" customHeight="1" x14ac:dyDescent="0.25">
      <c r="A1306" s="866"/>
      <c r="B1306" s="15"/>
      <c r="C1306" s="80">
        <f>'5. Instalaciones fijas'!E70</f>
        <v>0</v>
      </c>
      <c r="D1306" s="80" t="str">
        <f>IF(ISTEXT('5. Instalaciones fijas'!H70),'5. Instalaciones fijas'!H70,"")</f>
        <v/>
      </c>
      <c r="E1306" s="80">
        <f>'5. Instalaciones fijas'!K70</f>
        <v>0</v>
      </c>
      <c r="F1306" s="80">
        <f>'5. Instalaciones fijas'!N70</f>
        <v>0</v>
      </c>
      <c r="G1306" s="80">
        <f>'5. Instalaciones fijas'!O70</f>
        <v>0</v>
      </c>
      <c r="H1306" s="80">
        <f>'5. Instalaciones fijas'!P70</f>
        <v>0</v>
      </c>
      <c r="I1306" s="80" t="str">
        <f t="shared" si="79"/>
        <v/>
      </c>
      <c r="J1306" s="15"/>
      <c r="K1306" s="15"/>
      <c r="L1306" s="15"/>
      <c r="N1306" s="15"/>
      <c r="O1306" s="15"/>
      <c r="P1306" s="15"/>
      <c r="Q1306" s="16"/>
      <c r="R1306" s="15"/>
      <c r="S1306" s="15"/>
      <c r="T1306" s="15"/>
      <c r="U1306" s="15"/>
      <c r="V1306" s="15"/>
      <c r="W1306" s="15"/>
      <c r="X1306" s="15"/>
      <c r="Y1306" s="15"/>
      <c r="Z1306" s="15"/>
      <c r="AA1306" s="15"/>
      <c r="AB1306" s="15"/>
      <c r="AC1306" s="15"/>
      <c r="AD1306" s="15"/>
      <c r="AE1306" s="15"/>
      <c r="AF1306" s="15"/>
      <c r="AG1306" s="16"/>
      <c r="AH1306" s="15"/>
      <c r="AI1306" s="15"/>
      <c r="AJ1306" s="15"/>
      <c r="AK1306" s="15"/>
      <c r="AL1306" s="15"/>
      <c r="AM1306" s="15"/>
      <c r="AN1306" s="15"/>
      <c r="AO1306" s="15"/>
      <c r="AP1306" s="15"/>
      <c r="AQ1306" s="15"/>
      <c r="AR1306" s="15"/>
      <c r="AS1306" s="15"/>
      <c r="AT1306" s="15"/>
      <c r="AU1306" s="15"/>
      <c r="AV1306" s="15"/>
      <c r="AW1306" s="15"/>
      <c r="AX1306" s="15"/>
      <c r="AY1306" s="15"/>
      <c r="AZ1306" s="15"/>
      <c r="BA1306" s="15"/>
    </row>
    <row r="1307" spans="1:53" s="67" customFormat="1" ht="18" customHeight="1" x14ac:dyDescent="0.25">
      <c r="A1307" s="866"/>
      <c r="B1307" s="15"/>
      <c r="C1307" s="80">
        <f>'5. Instalaciones fijas'!E71</f>
        <v>0</v>
      </c>
      <c r="D1307" s="80" t="str">
        <f>IF(ISTEXT('5. Instalaciones fijas'!H71),'5. Instalaciones fijas'!H71,"")</f>
        <v/>
      </c>
      <c r="E1307" s="80">
        <f>'5. Instalaciones fijas'!K71</f>
        <v>0</v>
      </c>
      <c r="F1307" s="80">
        <f>'5. Instalaciones fijas'!N71</f>
        <v>0</v>
      </c>
      <c r="G1307" s="80">
        <f>'5. Instalaciones fijas'!O71</f>
        <v>0</v>
      </c>
      <c r="H1307" s="80">
        <f>'5. Instalaciones fijas'!P71</f>
        <v>0</v>
      </c>
      <c r="I1307" s="80" t="str">
        <f t="shared" si="79"/>
        <v/>
      </c>
      <c r="N1307" s="15"/>
      <c r="O1307" s="15"/>
      <c r="P1307" s="15"/>
      <c r="Q1307" s="16"/>
      <c r="R1307" s="15"/>
      <c r="S1307" s="15"/>
      <c r="T1307" s="15"/>
      <c r="U1307" s="15"/>
      <c r="V1307" s="15"/>
      <c r="W1307" s="15"/>
      <c r="X1307" s="15"/>
      <c r="Y1307" s="15"/>
      <c r="Z1307" s="15"/>
      <c r="AA1307" s="15"/>
      <c r="AB1307" s="15"/>
      <c r="AC1307" s="15"/>
      <c r="AD1307" s="15"/>
      <c r="AE1307" s="15"/>
      <c r="AF1307" s="15"/>
      <c r="AG1307" s="16"/>
      <c r="AH1307" s="15"/>
      <c r="AI1307" s="15"/>
      <c r="AJ1307" s="15"/>
      <c r="AK1307" s="15"/>
      <c r="AL1307" s="15"/>
      <c r="AM1307" s="15"/>
      <c r="AN1307" s="15"/>
      <c r="AO1307" s="15"/>
      <c r="AP1307" s="15"/>
      <c r="AQ1307" s="15"/>
      <c r="AR1307" s="15"/>
      <c r="AS1307" s="15"/>
      <c r="AT1307" s="15"/>
      <c r="AU1307" s="15"/>
      <c r="AV1307" s="15"/>
      <c r="AW1307" s="15"/>
      <c r="AX1307" s="15"/>
      <c r="AY1307" s="15"/>
      <c r="AZ1307" s="15"/>
      <c r="BA1307" s="15"/>
    </row>
    <row r="1308" spans="1:53" s="67" customFormat="1" ht="18" customHeight="1" x14ac:dyDescent="0.25">
      <c r="A1308" s="866"/>
      <c r="B1308" s="15"/>
      <c r="C1308" s="80">
        <f>'5. Instalaciones fijas'!E72</f>
        <v>0</v>
      </c>
      <c r="D1308" s="80" t="str">
        <f>IF(ISTEXT('5. Instalaciones fijas'!H72),'5. Instalaciones fijas'!H72,"")</f>
        <v/>
      </c>
      <c r="E1308" s="80">
        <f>'5. Instalaciones fijas'!K72</f>
        <v>0</v>
      </c>
      <c r="F1308" s="80">
        <f>'5. Instalaciones fijas'!N72</f>
        <v>0</v>
      </c>
      <c r="G1308" s="80">
        <f>'5. Instalaciones fijas'!O72</f>
        <v>0</v>
      </c>
      <c r="H1308" s="80">
        <f>'5. Instalaciones fijas'!P72</f>
        <v>0</v>
      </c>
      <c r="I1308" s="80" t="str">
        <f t="shared" si="79"/>
        <v/>
      </c>
      <c r="N1308" s="15"/>
      <c r="O1308" s="15"/>
      <c r="P1308" s="15"/>
      <c r="Q1308" s="16"/>
      <c r="R1308" s="15"/>
      <c r="S1308" s="15"/>
      <c r="T1308" s="15"/>
      <c r="U1308" s="15"/>
      <c r="V1308" s="15"/>
      <c r="W1308" s="15"/>
      <c r="X1308" s="15"/>
      <c r="Y1308" s="15"/>
      <c r="Z1308" s="15"/>
      <c r="AA1308" s="15"/>
      <c r="AB1308" s="15"/>
      <c r="AC1308" s="15"/>
      <c r="AD1308" s="15"/>
      <c r="AE1308" s="15"/>
      <c r="AF1308" s="15"/>
      <c r="AG1308" s="16"/>
      <c r="AH1308" s="15"/>
      <c r="AI1308" s="15"/>
      <c r="AJ1308" s="15"/>
      <c r="AK1308" s="15"/>
      <c r="AL1308" s="15"/>
      <c r="AM1308" s="15"/>
      <c r="AN1308" s="15"/>
      <c r="AO1308" s="15"/>
      <c r="AP1308" s="15"/>
      <c r="AQ1308" s="15"/>
      <c r="AR1308" s="15"/>
      <c r="AS1308" s="15"/>
      <c r="AT1308" s="15"/>
      <c r="AU1308" s="15"/>
      <c r="AV1308" s="15"/>
      <c r="AW1308" s="15"/>
      <c r="AX1308" s="15"/>
      <c r="AY1308" s="15"/>
      <c r="AZ1308" s="15"/>
      <c r="BA1308" s="15"/>
    </row>
    <row r="1309" spans="1:53" s="67" customFormat="1" ht="18" customHeight="1" x14ac:dyDescent="0.25">
      <c r="A1309" s="866"/>
      <c r="B1309" s="15"/>
      <c r="C1309" s="80">
        <f>'5. Instalaciones fijas'!E73</f>
        <v>0</v>
      </c>
      <c r="D1309" s="80" t="str">
        <f>IF(ISTEXT('5. Instalaciones fijas'!H73),'5. Instalaciones fijas'!H73,"")</f>
        <v/>
      </c>
      <c r="E1309" s="80">
        <f>'5. Instalaciones fijas'!K73</f>
        <v>0</v>
      </c>
      <c r="F1309" s="80">
        <f>'5. Instalaciones fijas'!N73</f>
        <v>0</v>
      </c>
      <c r="G1309" s="80">
        <f>'5. Instalaciones fijas'!O73</f>
        <v>0</v>
      </c>
      <c r="H1309" s="80">
        <f>'5. Instalaciones fijas'!P73</f>
        <v>0</v>
      </c>
      <c r="I1309" s="80" t="str">
        <f t="shared" si="79"/>
        <v/>
      </c>
      <c r="N1309" s="15"/>
      <c r="O1309" s="15"/>
      <c r="P1309" s="15"/>
      <c r="Q1309" s="16"/>
      <c r="R1309" s="15"/>
      <c r="S1309" s="15"/>
      <c r="T1309" s="15"/>
      <c r="U1309" s="15"/>
      <c r="V1309" s="15"/>
      <c r="W1309" s="15"/>
      <c r="X1309" s="15"/>
      <c r="Y1309" s="15"/>
      <c r="Z1309" s="15"/>
      <c r="AA1309" s="15"/>
      <c r="AB1309" s="15"/>
      <c r="AC1309" s="15"/>
      <c r="AD1309" s="15"/>
      <c r="AE1309" s="15"/>
      <c r="AF1309" s="15"/>
      <c r="AG1309" s="16"/>
      <c r="AH1309" s="15"/>
      <c r="AI1309" s="15"/>
      <c r="AJ1309" s="15"/>
      <c r="AK1309" s="15"/>
      <c r="AL1309" s="15"/>
      <c r="AM1309" s="15"/>
      <c r="AN1309" s="15"/>
      <c r="AO1309" s="15"/>
      <c r="AP1309" s="15"/>
      <c r="AQ1309" s="15"/>
      <c r="AR1309" s="15"/>
      <c r="AS1309" s="15"/>
      <c r="AT1309" s="15"/>
      <c r="AU1309" s="15"/>
      <c r="AV1309" s="15"/>
      <c r="AW1309" s="15"/>
      <c r="AX1309" s="15"/>
      <c r="AY1309" s="15"/>
      <c r="AZ1309" s="15"/>
      <c r="BA1309" s="15"/>
    </row>
    <row r="1310" spans="1:53" s="67" customFormat="1" ht="18" customHeight="1" x14ac:dyDescent="0.25">
      <c r="A1310" s="866"/>
      <c r="B1310" s="15"/>
      <c r="C1310" s="80">
        <f>'5. Instalaciones fijas'!E74</f>
        <v>0</v>
      </c>
      <c r="D1310" s="80" t="str">
        <f>IF(ISTEXT('5. Instalaciones fijas'!H74),'5. Instalaciones fijas'!H74,"")</f>
        <v/>
      </c>
      <c r="E1310" s="80">
        <f>'5. Instalaciones fijas'!K74</f>
        <v>0</v>
      </c>
      <c r="F1310" s="80">
        <f>'5. Instalaciones fijas'!N74</f>
        <v>0</v>
      </c>
      <c r="G1310" s="80">
        <f>'5. Instalaciones fijas'!O74</f>
        <v>0</v>
      </c>
      <c r="H1310" s="80">
        <f>'5. Instalaciones fijas'!P74</f>
        <v>0</v>
      </c>
      <c r="I1310" s="80" t="str">
        <f t="shared" si="79"/>
        <v/>
      </c>
      <c r="N1310" s="15"/>
      <c r="O1310" s="15"/>
      <c r="P1310" s="15"/>
      <c r="Q1310" s="16"/>
      <c r="R1310" s="15"/>
      <c r="S1310" s="15"/>
      <c r="T1310" s="15"/>
      <c r="U1310" s="15"/>
      <c r="V1310" s="15"/>
      <c r="W1310" s="15"/>
      <c r="X1310" s="15"/>
      <c r="Y1310" s="15"/>
      <c r="Z1310" s="15"/>
      <c r="AA1310" s="15"/>
      <c r="AB1310" s="15"/>
      <c r="AC1310" s="15"/>
      <c r="AD1310" s="15"/>
      <c r="AE1310" s="15"/>
      <c r="AF1310" s="15"/>
      <c r="AG1310" s="16"/>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row>
    <row r="1311" spans="1:53" s="67" customFormat="1" ht="18" customHeight="1" x14ac:dyDescent="0.25">
      <c r="A1311" s="866"/>
      <c r="B1311" s="15"/>
      <c r="C1311" s="80">
        <f>'5. Instalaciones fijas'!E75</f>
        <v>0</v>
      </c>
      <c r="D1311" s="80" t="str">
        <f>IF(ISTEXT('5. Instalaciones fijas'!H75),'5. Instalaciones fijas'!H75,"")</f>
        <v/>
      </c>
      <c r="E1311" s="80">
        <f>'5. Instalaciones fijas'!K75</f>
        <v>0</v>
      </c>
      <c r="F1311" s="80">
        <f>'5. Instalaciones fijas'!N75</f>
        <v>0</v>
      </c>
      <c r="G1311" s="80">
        <f>'5. Instalaciones fijas'!O75</f>
        <v>0</v>
      </c>
      <c r="H1311" s="80">
        <f>'5. Instalaciones fijas'!P75</f>
        <v>0</v>
      </c>
      <c r="I1311" s="80" t="str">
        <f t="shared" si="79"/>
        <v/>
      </c>
      <c r="N1311" s="15"/>
      <c r="O1311" s="15"/>
      <c r="P1311" s="15"/>
      <c r="Q1311" s="16"/>
      <c r="R1311" s="15"/>
      <c r="S1311" s="15"/>
      <c r="T1311" s="15"/>
      <c r="U1311" s="15"/>
      <c r="V1311" s="15"/>
      <c r="W1311" s="15"/>
      <c r="X1311" s="15"/>
      <c r="Y1311" s="15"/>
      <c r="Z1311" s="15"/>
      <c r="AA1311" s="15"/>
      <c r="AB1311" s="15"/>
      <c r="AC1311" s="15"/>
      <c r="AD1311" s="15"/>
      <c r="AE1311" s="15"/>
      <c r="AF1311" s="15"/>
      <c r="AG1311" s="16"/>
      <c r="AH1311" s="15"/>
      <c r="AI1311" s="15"/>
      <c r="AJ1311" s="15"/>
      <c r="AK1311" s="15"/>
      <c r="AL1311" s="15"/>
      <c r="AM1311" s="15"/>
      <c r="AN1311" s="15"/>
      <c r="AO1311" s="15"/>
      <c r="AP1311" s="15"/>
      <c r="AQ1311" s="15"/>
      <c r="AR1311" s="15"/>
      <c r="AS1311" s="15"/>
      <c r="AT1311" s="15"/>
      <c r="AU1311" s="15"/>
      <c r="AV1311" s="15"/>
      <c r="AW1311" s="15"/>
      <c r="AX1311" s="15"/>
      <c r="AY1311" s="15"/>
      <c r="AZ1311" s="15"/>
      <c r="BA1311" s="15"/>
    </row>
    <row r="1312" spans="1:53" s="67" customFormat="1" ht="18" customHeight="1" x14ac:dyDescent="0.25">
      <c r="A1312" s="866"/>
      <c r="B1312" s="15"/>
      <c r="C1312" s="80">
        <f>'5. Instalaciones fijas'!E76</f>
        <v>0</v>
      </c>
      <c r="D1312" s="80" t="str">
        <f>IF(ISTEXT('5. Instalaciones fijas'!H76),'5. Instalaciones fijas'!H76,"")</f>
        <v/>
      </c>
      <c r="E1312" s="80">
        <f>'5. Instalaciones fijas'!K76</f>
        <v>0</v>
      </c>
      <c r="F1312" s="80">
        <f>'5. Instalaciones fijas'!N76</f>
        <v>0</v>
      </c>
      <c r="G1312" s="80">
        <f>'5. Instalaciones fijas'!O76</f>
        <v>0</v>
      </c>
      <c r="H1312" s="80">
        <f>'5. Instalaciones fijas'!P76</f>
        <v>0</v>
      </c>
      <c r="I1312" s="80" t="str">
        <f t="shared" si="79"/>
        <v/>
      </c>
      <c r="N1312" s="15"/>
      <c r="O1312" s="15"/>
      <c r="P1312" s="15"/>
      <c r="Q1312" s="16"/>
      <c r="R1312" s="15"/>
      <c r="S1312" s="15"/>
      <c r="T1312" s="15"/>
      <c r="U1312" s="15"/>
      <c r="V1312" s="15"/>
      <c r="W1312" s="15"/>
      <c r="X1312" s="15"/>
      <c r="Y1312" s="15"/>
      <c r="Z1312" s="15"/>
      <c r="AA1312" s="15"/>
      <c r="AB1312" s="15"/>
      <c r="AC1312" s="15"/>
      <c r="AD1312" s="15"/>
      <c r="AE1312" s="15"/>
      <c r="AF1312" s="15"/>
      <c r="AG1312" s="16"/>
      <c r="AH1312" s="15"/>
      <c r="AI1312" s="15"/>
      <c r="AJ1312" s="15"/>
      <c r="AK1312" s="15"/>
      <c r="AL1312" s="15"/>
      <c r="AM1312" s="15"/>
      <c r="AN1312" s="15"/>
      <c r="AO1312" s="15"/>
      <c r="AP1312" s="15"/>
      <c r="AQ1312" s="15"/>
      <c r="AR1312" s="15"/>
      <c r="AS1312" s="15"/>
      <c r="AT1312" s="15"/>
      <c r="AU1312" s="15"/>
      <c r="AV1312" s="15"/>
      <c r="AW1312" s="15"/>
      <c r="AX1312" s="15"/>
      <c r="AY1312" s="15"/>
      <c r="AZ1312" s="15"/>
      <c r="BA1312" s="15"/>
    </row>
    <row r="1313" spans="1:53" s="67" customFormat="1" ht="18" customHeight="1" x14ac:dyDescent="0.25">
      <c r="A1313" s="866"/>
      <c r="B1313" s="15"/>
      <c r="C1313" s="80">
        <f>'5. Instalaciones fijas'!E77</f>
        <v>0</v>
      </c>
      <c r="D1313" s="80" t="str">
        <f>IF(ISTEXT('5. Instalaciones fijas'!H77),'5. Instalaciones fijas'!H77,"")</f>
        <v/>
      </c>
      <c r="E1313" s="80">
        <f>'5. Instalaciones fijas'!K77</f>
        <v>0</v>
      </c>
      <c r="F1313" s="80">
        <f>'5. Instalaciones fijas'!N77</f>
        <v>0</v>
      </c>
      <c r="G1313" s="80">
        <f>'5. Instalaciones fijas'!O77</f>
        <v>0</v>
      </c>
      <c r="H1313" s="80">
        <f>'5. Instalaciones fijas'!P77</f>
        <v>0</v>
      </c>
      <c r="I1313" s="80" t="str">
        <f t="shared" si="79"/>
        <v/>
      </c>
      <c r="N1313" s="15"/>
      <c r="O1313" s="15"/>
      <c r="P1313" s="15"/>
      <c r="Q1313" s="16"/>
      <c r="R1313" s="15"/>
      <c r="S1313" s="15"/>
      <c r="T1313" s="15"/>
      <c r="U1313" s="15"/>
      <c r="V1313" s="15"/>
      <c r="W1313" s="15"/>
      <c r="X1313" s="15"/>
      <c r="Y1313" s="15"/>
      <c r="Z1313" s="15"/>
      <c r="AA1313" s="15"/>
      <c r="AB1313" s="15"/>
      <c r="AC1313" s="15"/>
      <c r="AD1313" s="15"/>
      <c r="AE1313" s="15"/>
      <c r="AF1313" s="15"/>
      <c r="AG1313" s="16"/>
      <c r="AH1313" s="15"/>
      <c r="AI1313" s="15"/>
      <c r="AJ1313" s="15"/>
      <c r="AK1313" s="15"/>
      <c r="AL1313" s="15"/>
      <c r="AM1313" s="15"/>
      <c r="AN1313" s="15"/>
      <c r="AO1313" s="15"/>
      <c r="AP1313" s="15"/>
      <c r="AQ1313" s="15"/>
      <c r="AR1313" s="15"/>
      <c r="AS1313" s="15"/>
      <c r="AT1313" s="15"/>
      <c r="AU1313" s="15"/>
      <c r="AV1313" s="15"/>
      <c r="AW1313" s="15"/>
      <c r="AX1313" s="15"/>
      <c r="AY1313" s="15"/>
      <c r="AZ1313" s="15"/>
      <c r="BA1313" s="15"/>
    </row>
    <row r="1314" spans="1:53" s="67" customFormat="1" ht="18" customHeight="1" x14ac:dyDescent="0.25">
      <c r="A1314" s="866"/>
      <c r="B1314" s="15"/>
      <c r="C1314" s="80">
        <f>'5. Instalaciones fijas'!E78</f>
        <v>0</v>
      </c>
      <c r="D1314" s="80" t="str">
        <f>IF(ISTEXT('5. Instalaciones fijas'!H78),'5. Instalaciones fijas'!H78,"")</f>
        <v/>
      </c>
      <c r="E1314" s="80">
        <f>'5. Instalaciones fijas'!K78</f>
        <v>0</v>
      </c>
      <c r="F1314" s="80">
        <f>'5. Instalaciones fijas'!N78</f>
        <v>0</v>
      </c>
      <c r="G1314" s="80">
        <f>'5. Instalaciones fijas'!O78</f>
        <v>0</v>
      </c>
      <c r="H1314" s="80">
        <f>'5. Instalaciones fijas'!P78</f>
        <v>0</v>
      </c>
      <c r="I1314" s="80" t="str">
        <f t="shared" si="79"/>
        <v/>
      </c>
      <c r="N1314" s="15"/>
      <c r="O1314" s="15"/>
      <c r="P1314" s="15"/>
      <c r="Q1314" s="16"/>
      <c r="R1314" s="15"/>
      <c r="S1314" s="15"/>
      <c r="T1314" s="15"/>
      <c r="U1314" s="15"/>
      <c r="V1314" s="15"/>
      <c r="W1314" s="15"/>
      <c r="X1314" s="15"/>
      <c r="Y1314" s="15"/>
      <c r="Z1314" s="15"/>
      <c r="AA1314" s="15"/>
      <c r="AB1314" s="15"/>
      <c r="AC1314" s="15"/>
      <c r="AD1314" s="15"/>
      <c r="AE1314" s="15"/>
      <c r="AF1314" s="15"/>
      <c r="AG1314" s="16"/>
      <c r="AH1314" s="15"/>
      <c r="AI1314" s="15"/>
      <c r="AJ1314" s="15"/>
      <c r="AK1314" s="15"/>
      <c r="AL1314" s="15"/>
      <c r="AM1314" s="15"/>
      <c r="AN1314" s="15"/>
      <c r="AO1314" s="15"/>
      <c r="AP1314" s="15"/>
      <c r="AQ1314" s="15"/>
      <c r="AR1314" s="15"/>
      <c r="AS1314" s="15"/>
      <c r="AT1314" s="15"/>
      <c r="AU1314" s="15"/>
      <c r="AV1314" s="15"/>
      <c r="AW1314" s="15"/>
      <c r="AX1314" s="15"/>
      <c r="AY1314" s="15"/>
      <c r="AZ1314" s="15"/>
      <c r="BA1314" s="15"/>
    </row>
    <row r="1315" spans="1:53" s="67" customFormat="1" ht="18" customHeight="1" x14ac:dyDescent="0.25">
      <c r="A1315" s="866"/>
      <c r="B1315" s="15"/>
      <c r="C1315" s="80">
        <f>'5. Instalaciones fijas'!E79</f>
        <v>0</v>
      </c>
      <c r="D1315" s="80" t="str">
        <f>IF(ISTEXT('5. Instalaciones fijas'!H79),'5. Instalaciones fijas'!H79,"")</f>
        <v/>
      </c>
      <c r="E1315" s="80">
        <f>'5. Instalaciones fijas'!K79</f>
        <v>0</v>
      </c>
      <c r="F1315" s="80">
        <f>'5. Instalaciones fijas'!N79</f>
        <v>0</v>
      </c>
      <c r="G1315" s="80">
        <f>'5. Instalaciones fijas'!O79</f>
        <v>0</v>
      </c>
      <c r="H1315" s="80">
        <f>'5. Instalaciones fijas'!P79</f>
        <v>0</v>
      </c>
      <c r="I1315" s="80" t="str">
        <f t="shared" si="79"/>
        <v/>
      </c>
      <c r="N1315" s="15"/>
      <c r="O1315" s="15"/>
      <c r="P1315" s="15"/>
      <c r="Q1315" s="16"/>
      <c r="R1315" s="15"/>
      <c r="S1315" s="15"/>
      <c r="T1315" s="15"/>
      <c r="U1315" s="15"/>
      <c r="V1315" s="15"/>
      <c r="W1315" s="15"/>
      <c r="X1315" s="15"/>
      <c r="Y1315" s="15"/>
      <c r="Z1315" s="15"/>
      <c r="AA1315" s="15"/>
      <c r="AB1315" s="15"/>
      <c r="AC1315" s="15"/>
      <c r="AD1315" s="15"/>
      <c r="AE1315" s="15"/>
      <c r="AF1315" s="15"/>
      <c r="AG1315" s="16"/>
      <c r="AH1315" s="15"/>
      <c r="AI1315" s="15"/>
      <c r="AJ1315" s="15"/>
      <c r="AK1315" s="15"/>
      <c r="AL1315" s="15"/>
      <c r="AM1315" s="15"/>
      <c r="AN1315" s="15"/>
      <c r="AO1315" s="15"/>
      <c r="AP1315" s="15"/>
      <c r="AQ1315" s="15"/>
      <c r="AR1315" s="15"/>
      <c r="AS1315" s="15"/>
      <c r="AT1315" s="15"/>
      <c r="AU1315" s="15"/>
      <c r="AV1315" s="15"/>
      <c r="AW1315" s="15"/>
      <c r="AX1315" s="15"/>
      <c r="AY1315" s="15"/>
      <c r="AZ1315" s="15"/>
      <c r="BA1315" s="15"/>
    </row>
    <row r="1316" spans="1:53" s="67" customFormat="1" ht="18" customHeight="1" x14ac:dyDescent="0.25">
      <c r="A1316" s="866"/>
      <c r="B1316" s="15"/>
      <c r="C1316" s="80">
        <f>'5. Instalaciones fijas'!E80</f>
        <v>0</v>
      </c>
      <c r="D1316" s="80" t="str">
        <f>IF(ISTEXT('5. Instalaciones fijas'!H80),'5. Instalaciones fijas'!H80,"")</f>
        <v/>
      </c>
      <c r="E1316" s="80">
        <f>'5. Instalaciones fijas'!K80</f>
        <v>0</v>
      </c>
      <c r="F1316" s="80">
        <f>'5. Instalaciones fijas'!N80</f>
        <v>0</v>
      </c>
      <c r="G1316" s="80">
        <f>'5. Instalaciones fijas'!O80</f>
        <v>0</v>
      </c>
      <c r="H1316" s="80">
        <f>'5. Instalaciones fijas'!P80</f>
        <v>0</v>
      </c>
      <c r="I1316" s="80" t="str">
        <f t="shared" si="79"/>
        <v/>
      </c>
      <c r="N1316" s="15"/>
      <c r="O1316" s="15"/>
      <c r="P1316" s="15"/>
      <c r="Q1316" s="16"/>
      <c r="R1316" s="15"/>
      <c r="S1316" s="15"/>
      <c r="T1316" s="15"/>
      <c r="U1316" s="15"/>
      <c r="V1316" s="15"/>
      <c r="W1316" s="15"/>
      <c r="X1316" s="15"/>
      <c r="Y1316" s="15"/>
      <c r="Z1316" s="15"/>
      <c r="AA1316" s="15"/>
      <c r="AB1316" s="15"/>
      <c r="AC1316" s="15"/>
      <c r="AD1316" s="15"/>
      <c r="AE1316" s="15"/>
      <c r="AF1316" s="15"/>
      <c r="AG1316" s="16"/>
      <c r="AH1316" s="15"/>
      <c r="AI1316" s="15"/>
      <c r="AJ1316" s="15"/>
      <c r="AK1316" s="15"/>
      <c r="AL1316" s="15"/>
      <c r="AM1316" s="15"/>
      <c r="AN1316" s="15"/>
      <c r="AO1316" s="15"/>
      <c r="AP1316" s="15"/>
      <c r="AQ1316" s="15"/>
      <c r="AR1316" s="15"/>
      <c r="AS1316" s="15"/>
      <c r="AT1316" s="15"/>
      <c r="AU1316" s="15"/>
      <c r="AV1316" s="15"/>
      <c r="AW1316" s="15"/>
      <c r="AX1316" s="15"/>
      <c r="AY1316" s="15"/>
      <c r="AZ1316" s="15"/>
      <c r="BA1316" s="15"/>
    </row>
    <row r="1317" spans="1:53" s="67" customFormat="1" ht="18" customHeight="1" x14ac:dyDescent="0.25">
      <c r="A1317" s="866"/>
      <c r="B1317" s="15"/>
      <c r="C1317" s="80">
        <f>'5. Instalaciones fijas'!E81</f>
        <v>0</v>
      </c>
      <c r="D1317" s="80" t="str">
        <f>IF(ISTEXT('5. Instalaciones fijas'!H81),'5. Instalaciones fijas'!H81,"")</f>
        <v/>
      </c>
      <c r="E1317" s="80">
        <f>'5. Instalaciones fijas'!K81</f>
        <v>0</v>
      </c>
      <c r="F1317" s="80">
        <f>'5. Instalaciones fijas'!N81</f>
        <v>0</v>
      </c>
      <c r="G1317" s="80">
        <f>'5. Instalaciones fijas'!O81</f>
        <v>0</v>
      </c>
      <c r="H1317" s="80">
        <f>'5. Instalaciones fijas'!P81</f>
        <v>0</v>
      </c>
      <c r="I1317" s="80" t="str">
        <f t="shared" si="79"/>
        <v/>
      </c>
      <c r="N1317" s="15"/>
      <c r="O1317" s="15"/>
      <c r="P1317" s="15"/>
      <c r="Q1317" s="16"/>
      <c r="R1317" s="15"/>
      <c r="S1317" s="15"/>
      <c r="T1317" s="15"/>
      <c r="U1317" s="15"/>
      <c r="V1317" s="15"/>
      <c r="W1317" s="15"/>
      <c r="X1317" s="15"/>
      <c r="Y1317" s="15"/>
      <c r="Z1317" s="15"/>
      <c r="AA1317" s="15"/>
      <c r="AB1317" s="15"/>
      <c r="AC1317" s="15"/>
      <c r="AD1317" s="15"/>
      <c r="AE1317" s="15"/>
      <c r="AF1317" s="15"/>
      <c r="AG1317" s="16"/>
      <c r="AH1317" s="15"/>
      <c r="AI1317" s="15"/>
      <c r="AJ1317" s="15"/>
      <c r="AK1317" s="15"/>
      <c r="AL1317" s="15"/>
      <c r="AM1317" s="15"/>
      <c r="AN1317" s="15"/>
      <c r="AO1317" s="15"/>
      <c r="AP1317" s="15"/>
      <c r="AQ1317" s="15"/>
      <c r="AR1317" s="15"/>
      <c r="AS1317" s="15"/>
      <c r="AT1317" s="15"/>
      <c r="AU1317" s="15"/>
      <c r="AV1317" s="15"/>
      <c r="AW1317" s="15"/>
      <c r="AX1317" s="15"/>
      <c r="AY1317" s="15"/>
      <c r="AZ1317" s="15"/>
      <c r="BA1317" s="15"/>
    </row>
    <row r="1318" spans="1:53" s="67" customFormat="1" ht="18" customHeight="1" x14ac:dyDescent="0.25">
      <c r="A1318" s="866"/>
      <c r="B1318" s="15"/>
      <c r="C1318" s="80">
        <f>'5. Instalaciones fijas'!E82</f>
        <v>0</v>
      </c>
      <c r="D1318" s="80" t="str">
        <f>IF(ISTEXT('5. Instalaciones fijas'!H82),'5. Instalaciones fijas'!H82,"")</f>
        <v/>
      </c>
      <c r="E1318" s="80">
        <f>'5. Instalaciones fijas'!K82</f>
        <v>0</v>
      </c>
      <c r="F1318" s="80">
        <f>'5. Instalaciones fijas'!N82</f>
        <v>0</v>
      </c>
      <c r="G1318" s="80">
        <f>'5. Instalaciones fijas'!O82</f>
        <v>0</v>
      </c>
      <c r="H1318" s="80">
        <f>'5. Instalaciones fijas'!P82</f>
        <v>0</v>
      </c>
      <c r="I1318" s="80" t="str">
        <f t="shared" si="79"/>
        <v/>
      </c>
      <c r="N1318" s="15"/>
      <c r="O1318" s="15"/>
      <c r="P1318" s="15"/>
      <c r="Q1318" s="16"/>
      <c r="R1318" s="15"/>
      <c r="S1318" s="15"/>
      <c r="T1318" s="15"/>
      <c r="U1318" s="15"/>
      <c r="V1318" s="15"/>
      <c r="W1318" s="15"/>
      <c r="X1318" s="15"/>
      <c r="Y1318" s="15"/>
      <c r="Z1318" s="15"/>
      <c r="AA1318" s="15"/>
      <c r="AB1318" s="15"/>
      <c r="AC1318" s="15"/>
      <c r="AD1318" s="15"/>
      <c r="AE1318" s="15"/>
      <c r="AF1318" s="15"/>
      <c r="AG1318" s="16"/>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row>
    <row r="1319" spans="1:53" s="67" customFormat="1" ht="18" customHeight="1" x14ac:dyDescent="0.25">
      <c r="A1319" s="866"/>
      <c r="B1319" s="15"/>
      <c r="C1319" s="80">
        <f>'5. Instalaciones fijas'!E83</f>
        <v>0</v>
      </c>
      <c r="D1319" s="80" t="str">
        <f>IF(ISTEXT('5. Instalaciones fijas'!H83),'5. Instalaciones fijas'!H83,"")</f>
        <v/>
      </c>
      <c r="E1319" s="80">
        <f>'5. Instalaciones fijas'!K83</f>
        <v>0</v>
      </c>
      <c r="F1319" s="80">
        <f>'5. Instalaciones fijas'!N83</f>
        <v>0</v>
      </c>
      <c r="G1319" s="80">
        <f>'5. Instalaciones fijas'!O83</f>
        <v>0</v>
      </c>
      <c r="H1319" s="80">
        <f>'5. Instalaciones fijas'!P83</f>
        <v>0</v>
      </c>
      <c r="I1319" s="80" t="str">
        <f t="shared" si="79"/>
        <v/>
      </c>
      <c r="N1319" s="15"/>
      <c r="O1319" s="15"/>
      <c r="P1319" s="15"/>
      <c r="Q1319" s="16"/>
      <c r="R1319" s="15"/>
      <c r="S1319" s="15"/>
      <c r="T1319" s="15"/>
      <c r="U1319" s="15"/>
      <c r="V1319" s="15"/>
      <c r="W1319" s="15"/>
      <c r="X1319" s="15"/>
      <c r="Y1319" s="15"/>
      <c r="Z1319" s="15"/>
      <c r="AA1319" s="15"/>
      <c r="AB1319" s="15"/>
      <c r="AC1319" s="15"/>
      <c r="AD1319" s="15"/>
      <c r="AE1319" s="15"/>
      <c r="AF1319" s="15"/>
      <c r="AG1319" s="16"/>
      <c r="AH1319" s="15"/>
      <c r="AI1319" s="15"/>
      <c r="AJ1319" s="15"/>
      <c r="AK1319" s="15"/>
      <c r="AL1319" s="15"/>
      <c r="AM1319" s="15"/>
      <c r="AN1319" s="15"/>
      <c r="AO1319" s="15"/>
      <c r="AP1319" s="15"/>
      <c r="AQ1319" s="15"/>
      <c r="AR1319" s="15"/>
      <c r="AS1319" s="15"/>
      <c r="AT1319" s="15"/>
      <c r="AU1319" s="15"/>
      <c r="AV1319" s="15"/>
      <c r="AW1319" s="15"/>
      <c r="AX1319" s="15"/>
      <c r="AY1319" s="15"/>
      <c r="AZ1319" s="15"/>
      <c r="BA1319" s="15"/>
    </row>
    <row r="1320" spans="1:53" s="67" customFormat="1" ht="18" customHeight="1" x14ac:dyDescent="0.25">
      <c r="A1320" s="866"/>
      <c r="B1320" s="15"/>
      <c r="C1320" s="80">
        <f>'5. Instalaciones fijas'!E84</f>
        <v>0</v>
      </c>
      <c r="D1320" s="80" t="str">
        <f>IF(ISTEXT('5. Instalaciones fijas'!H84),'5. Instalaciones fijas'!H84,"")</f>
        <v/>
      </c>
      <c r="E1320" s="80">
        <f>'5. Instalaciones fijas'!K84</f>
        <v>0</v>
      </c>
      <c r="F1320" s="80">
        <f>'5. Instalaciones fijas'!N84</f>
        <v>0</v>
      </c>
      <c r="G1320" s="80">
        <f>'5. Instalaciones fijas'!O84</f>
        <v>0</v>
      </c>
      <c r="H1320" s="80">
        <f>'5. Instalaciones fijas'!P84</f>
        <v>0</v>
      </c>
      <c r="I1320" s="80" t="str">
        <f t="shared" si="79"/>
        <v/>
      </c>
      <c r="N1320" s="15"/>
      <c r="O1320" s="15"/>
      <c r="P1320" s="15"/>
      <c r="Q1320" s="16"/>
      <c r="R1320" s="15"/>
      <c r="S1320" s="15"/>
      <c r="T1320" s="15"/>
      <c r="U1320" s="15"/>
      <c r="V1320" s="15"/>
      <c r="W1320" s="15"/>
      <c r="X1320" s="15"/>
      <c r="Y1320" s="15"/>
      <c r="Z1320" s="15"/>
      <c r="AA1320" s="15"/>
      <c r="AB1320" s="15"/>
      <c r="AC1320" s="15"/>
      <c r="AD1320" s="15"/>
      <c r="AE1320" s="15"/>
      <c r="AF1320" s="15"/>
      <c r="AG1320" s="16"/>
      <c r="AH1320" s="15"/>
      <c r="AI1320" s="15"/>
      <c r="AJ1320" s="15"/>
      <c r="AK1320" s="15"/>
      <c r="AL1320" s="15"/>
      <c r="AM1320" s="15"/>
      <c r="AN1320" s="15"/>
      <c r="AO1320" s="15"/>
      <c r="AP1320" s="15"/>
      <c r="AQ1320" s="15"/>
      <c r="AR1320" s="15"/>
      <c r="AS1320" s="15"/>
      <c r="AT1320" s="15"/>
      <c r="AU1320" s="15"/>
      <c r="AV1320" s="15"/>
      <c r="AW1320" s="15"/>
      <c r="AX1320" s="15"/>
      <c r="AY1320" s="15"/>
      <c r="AZ1320" s="15"/>
      <c r="BA1320" s="15"/>
    </row>
    <row r="1321" spans="1:53" s="67" customFormat="1" ht="18" customHeight="1" x14ac:dyDescent="0.25">
      <c r="A1321" s="866"/>
      <c r="B1321" s="15"/>
      <c r="C1321" s="80">
        <f>'5. Instalaciones fijas'!E85</f>
        <v>0</v>
      </c>
      <c r="D1321" s="80" t="str">
        <f>IF(ISTEXT('5. Instalaciones fijas'!H85),'5. Instalaciones fijas'!H85,"")</f>
        <v/>
      </c>
      <c r="E1321" s="80">
        <f>'5. Instalaciones fijas'!K85</f>
        <v>0</v>
      </c>
      <c r="F1321" s="80">
        <f>'5. Instalaciones fijas'!N85</f>
        <v>0</v>
      </c>
      <c r="G1321" s="80">
        <f>'5. Instalaciones fijas'!O85</f>
        <v>0</v>
      </c>
      <c r="H1321" s="80">
        <f>'5. Instalaciones fijas'!P85</f>
        <v>0</v>
      </c>
      <c r="I1321" s="80" t="str">
        <f t="shared" si="79"/>
        <v/>
      </c>
      <c r="N1321" s="15"/>
      <c r="O1321" s="15"/>
      <c r="P1321" s="15"/>
      <c r="Q1321" s="16"/>
      <c r="R1321" s="15"/>
      <c r="S1321" s="15"/>
      <c r="T1321" s="15"/>
      <c r="U1321" s="15"/>
      <c r="V1321" s="15"/>
      <c r="W1321" s="15"/>
      <c r="X1321" s="15"/>
      <c r="Y1321" s="15"/>
      <c r="Z1321" s="15"/>
      <c r="AA1321" s="15"/>
      <c r="AB1321" s="15"/>
      <c r="AC1321" s="15"/>
      <c r="AD1321" s="15"/>
      <c r="AE1321" s="15"/>
      <c r="AF1321" s="15"/>
      <c r="AG1321" s="16"/>
      <c r="AH1321" s="15"/>
      <c r="AI1321" s="15"/>
      <c r="AJ1321" s="15"/>
      <c r="AK1321" s="15"/>
      <c r="AL1321" s="15"/>
      <c r="AM1321" s="15"/>
      <c r="AN1321" s="15"/>
      <c r="AO1321" s="15"/>
      <c r="AP1321" s="15"/>
      <c r="AQ1321" s="15"/>
      <c r="AR1321" s="15"/>
      <c r="AS1321" s="15"/>
      <c r="AT1321" s="15"/>
      <c r="AU1321" s="15"/>
      <c r="AV1321" s="15"/>
      <c r="AW1321" s="15"/>
      <c r="AX1321" s="15"/>
      <c r="AY1321" s="15"/>
      <c r="AZ1321" s="15"/>
      <c r="BA1321" s="15"/>
    </row>
    <row r="1322" spans="1:53" s="67" customFormat="1" ht="18" customHeight="1" x14ac:dyDescent="0.25">
      <c r="A1322" s="866"/>
      <c r="B1322" s="15"/>
      <c r="C1322" s="80">
        <f>'5. Instalaciones fijas'!E86</f>
        <v>0</v>
      </c>
      <c r="D1322" s="80" t="str">
        <f>IF(ISTEXT('5. Instalaciones fijas'!H86),'5. Instalaciones fijas'!H86,"")</f>
        <v/>
      </c>
      <c r="E1322" s="80">
        <f>'5. Instalaciones fijas'!K86</f>
        <v>0</v>
      </c>
      <c r="F1322" s="80">
        <f>'5. Instalaciones fijas'!N86</f>
        <v>0</v>
      </c>
      <c r="G1322" s="80">
        <f>'5. Instalaciones fijas'!O86</f>
        <v>0</v>
      </c>
      <c r="H1322" s="80">
        <f>'5. Instalaciones fijas'!P86</f>
        <v>0</v>
      </c>
      <c r="I1322" s="80" t="str">
        <f t="shared" si="79"/>
        <v/>
      </c>
      <c r="N1322" s="15"/>
      <c r="O1322" s="15"/>
      <c r="P1322" s="15"/>
      <c r="Q1322" s="16"/>
      <c r="R1322" s="15"/>
      <c r="S1322" s="15"/>
      <c r="T1322" s="15"/>
      <c r="U1322" s="15"/>
      <c r="V1322" s="15"/>
      <c r="W1322" s="15"/>
      <c r="X1322" s="15"/>
      <c r="Y1322" s="15"/>
      <c r="Z1322" s="15"/>
      <c r="AA1322" s="15"/>
      <c r="AB1322" s="15"/>
      <c r="AC1322" s="15"/>
      <c r="AD1322" s="15"/>
      <c r="AE1322" s="15"/>
      <c r="AF1322" s="15"/>
      <c r="AG1322" s="16"/>
      <c r="AH1322" s="15"/>
      <c r="AI1322" s="15"/>
      <c r="AJ1322" s="15"/>
      <c r="AK1322" s="15"/>
      <c r="AL1322" s="15"/>
      <c r="AM1322" s="15"/>
      <c r="AN1322" s="15"/>
      <c r="AO1322" s="15"/>
      <c r="AP1322" s="15"/>
      <c r="AQ1322" s="15"/>
      <c r="AR1322" s="15"/>
      <c r="AS1322" s="15"/>
      <c r="AT1322" s="15"/>
      <c r="AU1322" s="15"/>
      <c r="AV1322" s="15"/>
      <c r="AW1322" s="15"/>
      <c r="AX1322" s="15"/>
      <c r="AY1322" s="15"/>
      <c r="AZ1322" s="15"/>
      <c r="BA1322" s="15"/>
    </row>
    <row r="1323" spans="1:53" s="67" customFormat="1" ht="18" customHeight="1" x14ac:dyDescent="0.25">
      <c r="A1323" s="866"/>
      <c r="B1323" s="15"/>
      <c r="C1323" s="80">
        <f>'5. Instalaciones fijas'!E87</f>
        <v>0</v>
      </c>
      <c r="D1323" s="80" t="str">
        <f>IF(ISTEXT('5. Instalaciones fijas'!H87),'5. Instalaciones fijas'!H87,"")</f>
        <v/>
      </c>
      <c r="E1323" s="80">
        <f>'5. Instalaciones fijas'!K87</f>
        <v>0</v>
      </c>
      <c r="F1323" s="80">
        <f>'5. Instalaciones fijas'!N87</f>
        <v>0</v>
      </c>
      <c r="G1323" s="80">
        <f>'5. Instalaciones fijas'!O87</f>
        <v>0</v>
      </c>
      <c r="H1323" s="80">
        <f>'5. Instalaciones fijas'!P87</f>
        <v>0</v>
      </c>
      <c r="I1323" s="80" t="str">
        <f t="shared" si="79"/>
        <v/>
      </c>
      <c r="N1323" s="15"/>
      <c r="O1323" s="15"/>
      <c r="P1323" s="15"/>
      <c r="Q1323" s="16"/>
      <c r="R1323" s="15"/>
      <c r="S1323" s="15"/>
      <c r="T1323" s="15"/>
      <c r="U1323" s="15"/>
      <c r="V1323" s="15"/>
      <c r="W1323" s="15"/>
      <c r="X1323" s="15"/>
      <c r="Y1323" s="15"/>
      <c r="Z1323" s="15"/>
      <c r="AA1323" s="15"/>
      <c r="AB1323" s="15"/>
      <c r="AC1323" s="15"/>
      <c r="AD1323" s="15"/>
      <c r="AE1323" s="15"/>
      <c r="AF1323" s="15"/>
      <c r="AG1323" s="16"/>
      <c r="AH1323" s="15"/>
      <c r="AI1323" s="15"/>
      <c r="AJ1323" s="15"/>
      <c r="AK1323" s="15"/>
      <c r="AL1323" s="15"/>
      <c r="AM1323" s="15"/>
      <c r="AN1323" s="15"/>
      <c r="AO1323" s="15"/>
      <c r="AP1323" s="15"/>
      <c r="AQ1323" s="15"/>
      <c r="AR1323" s="15"/>
      <c r="AS1323" s="15"/>
      <c r="AT1323" s="15"/>
      <c r="AU1323" s="15"/>
      <c r="AV1323" s="15"/>
      <c r="AW1323" s="15"/>
      <c r="AX1323" s="15"/>
      <c r="AY1323" s="15"/>
      <c r="AZ1323" s="15"/>
      <c r="BA1323" s="15"/>
    </row>
    <row r="1324" spans="1:53" s="67" customFormat="1" ht="18" customHeight="1" x14ac:dyDescent="0.25">
      <c r="A1324" s="866"/>
      <c r="B1324" s="15"/>
      <c r="C1324" s="80">
        <f>'5. Instalaciones fijas'!E88</f>
        <v>0</v>
      </c>
      <c r="D1324" s="80" t="str">
        <f>IF(ISTEXT('5. Instalaciones fijas'!H88),'5. Instalaciones fijas'!H88,"")</f>
        <v/>
      </c>
      <c r="E1324" s="80">
        <f>'5. Instalaciones fijas'!K88</f>
        <v>0</v>
      </c>
      <c r="F1324" s="80">
        <f>'5. Instalaciones fijas'!N88</f>
        <v>0</v>
      </c>
      <c r="G1324" s="80">
        <f>'5. Instalaciones fijas'!O88</f>
        <v>0</v>
      </c>
      <c r="H1324" s="80">
        <f>'5. Instalaciones fijas'!P88</f>
        <v>0</v>
      </c>
      <c r="I1324" s="80" t="str">
        <f t="shared" si="79"/>
        <v/>
      </c>
      <c r="N1324" s="15"/>
      <c r="O1324" s="15"/>
      <c r="P1324" s="15"/>
      <c r="Q1324" s="16"/>
      <c r="R1324" s="15"/>
      <c r="S1324" s="15"/>
      <c r="T1324" s="15"/>
      <c r="U1324" s="15"/>
      <c r="V1324" s="15"/>
      <c r="W1324" s="15"/>
      <c r="X1324" s="15"/>
      <c r="Y1324" s="15"/>
      <c r="Z1324" s="15"/>
      <c r="AA1324" s="15"/>
      <c r="AB1324" s="15"/>
      <c r="AC1324" s="15"/>
      <c r="AD1324" s="15"/>
      <c r="AE1324" s="15"/>
      <c r="AF1324" s="15"/>
      <c r="AG1324" s="16"/>
      <c r="AH1324" s="15"/>
      <c r="AI1324" s="15"/>
      <c r="AJ1324" s="15"/>
      <c r="AK1324" s="15"/>
      <c r="AL1324" s="15"/>
      <c r="AM1324" s="15"/>
      <c r="AN1324" s="15"/>
      <c r="AO1324" s="15"/>
      <c r="AP1324" s="15"/>
      <c r="AQ1324" s="15"/>
      <c r="AR1324" s="15"/>
      <c r="AS1324" s="15"/>
      <c r="AT1324" s="15"/>
      <c r="AU1324" s="15"/>
      <c r="AV1324" s="15"/>
      <c r="AW1324" s="15"/>
      <c r="AX1324" s="15"/>
      <c r="AY1324" s="15"/>
      <c r="AZ1324" s="15"/>
      <c r="BA1324" s="15"/>
    </row>
    <row r="1325" spans="1:53" s="67" customFormat="1" ht="18" customHeight="1" x14ac:dyDescent="0.25">
      <c r="A1325" s="866"/>
      <c r="B1325" s="15"/>
      <c r="C1325" s="80">
        <f>'5. Instalaciones fijas'!E89</f>
        <v>0</v>
      </c>
      <c r="D1325" s="80" t="str">
        <f>IF(ISTEXT('5. Instalaciones fijas'!H89),'5. Instalaciones fijas'!H89,"")</f>
        <v/>
      </c>
      <c r="E1325" s="80">
        <f>'5. Instalaciones fijas'!K89</f>
        <v>0</v>
      </c>
      <c r="F1325" s="80">
        <f>'5. Instalaciones fijas'!N89</f>
        <v>0</v>
      </c>
      <c r="G1325" s="80">
        <f>'5. Instalaciones fijas'!O89</f>
        <v>0</v>
      </c>
      <c r="H1325" s="80">
        <f>'5. Instalaciones fijas'!P89</f>
        <v>0</v>
      </c>
      <c r="I1325" s="80" t="str">
        <f>IF((F1325+G1325*$H$9/1000+H1325*$H$10/1000)&lt;&gt;0,F1325+G1325*$H$9/1000+H1325*$H$10/1000,"")</f>
        <v/>
      </c>
      <c r="N1325" s="15"/>
      <c r="O1325" s="15"/>
      <c r="P1325" s="15"/>
      <c r="Q1325" s="16"/>
      <c r="R1325" s="15"/>
      <c r="S1325" s="15"/>
      <c r="T1325" s="15"/>
      <c r="U1325" s="15"/>
      <c r="V1325" s="15"/>
      <c r="W1325" s="15"/>
      <c r="X1325" s="15"/>
      <c r="Y1325" s="15"/>
      <c r="Z1325" s="15"/>
      <c r="AA1325" s="15"/>
      <c r="AB1325" s="15"/>
      <c r="AC1325" s="15"/>
      <c r="AD1325" s="15"/>
      <c r="AE1325" s="15"/>
      <c r="AF1325" s="15"/>
      <c r="AG1325" s="16"/>
      <c r="AH1325" s="15"/>
      <c r="AI1325" s="15"/>
      <c r="AJ1325" s="15"/>
      <c r="AK1325" s="15"/>
      <c r="AL1325" s="15"/>
      <c r="AM1325" s="15"/>
      <c r="AN1325" s="15"/>
      <c r="AO1325" s="15"/>
      <c r="AP1325" s="15"/>
      <c r="AQ1325" s="15"/>
      <c r="AR1325" s="15"/>
      <c r="AS1325" s="15"/>
      <c r="AT1325" s="15"/>
      <c r="AU1325" s="15"/>
      <c r="AV1325" s="15"/>
      <c r="AW1325" s="15"/>
      <c r="AX1325" s="15"/>
      <c r="AY1325" s="15"/>
      <c r="AZ1325" s="15"/>
      <c r="BA1325" s="15"/>
    </row>
    <row r="1326" spans="1:53" s="67" customFormat="1" ht="18" customHeight="1" x14ac:dyDescent="0.25">
      <c r="A1326" s="866"/>
      <c r="B1326" s="15"/>
      <c r="C1326" s="80">
        <f>'5. Instalaciones fijas'!E90</f>
        <v>0</v>
      </c>
      <c r="D1326" s="80" t="str">
        <f>IF(ISTEXT('5. Instalaciones fijas'!H90),'5. Instalaciones fijas'!H90,"")</f>
        <v/>
      </c>
      <c r="E1326" s="80">
        <f>'5. Instalaciones fijas'!K90</f>
        <v>0</v>
      </c>
      <c r="F1326" s="80">
        <f>'5. Instalaciones fijas'!N90</f>
        <v>0</v>
      </c>
      <c r="G1326" s="80">
        <f>'5. Instalaciones fijas'!O90</f>
        <v>0</v>
      </c>
      <c r="H1326" s="80">
        <f>'5. Instalaciones fijas'!P90</f>
        <v>0</v>
      </c>
      <c r="I1326" s="80" t="str">
        <f t="shared" si="79"/>
        <v/>
      </c>
      <c r="N1326" s="15"/>
      <c r="O1326" s="15"/>
      <c r="P1326" s="15"/>
      <c r="Q1326" s="16"/>
      <c r="R1326" s="15"/>
      <c r="S1326" s="15"/>
      <c r="T1326" s="15"/>
      <c r="U1326" s="15"/>
      <c r="V1326" s="15"/>
      <c r="W1326" s="15"/>
      <c r="X1326" s="15"/>
      <c r="Y1326" s="15"/>
      <c r="Z1326" s="15"/>
      <c r="AA1326" s="15"/>
      <c r="AB1326" s="15"/>
      <c r="AC1326" s="15"/>
      <c r="AD1326" s="15"/>
      <c r="AE1326" s="15"/>
      <c r="AF1326" s="15"/>
      <c r="AG1326" s="16"/>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row>
    <row r="1327" spans="1:53" s="67" customFormat="1" ht="18" customHeight="1" x14ac:dyDescent="0.25">
      <c r="A1327" s="866"/>
      <c r="B1327" s="15"/>
      <c r="C1327" s="80">
        <f>'5. Instalaciones fijas'!E91</f>
        <v>0</v>
      </c>
      <c r="D1327" s="80" t="str">
        <f>IF(ISTEXT('5. Instalaciones fijas'!H91),'5. Instalaciones fijas'!H91,"")</f>
        <v/>
      </c>
      <c r="E1327" s="80">
        <f>'5. Instalaciones fijas'!K91</f>
        <v>0</v>
      </c>
      <c r="F1327" s="80">
        <f>'5. Instalaciones fijas'!N91</f>
        <v>0</v>
      </c>
      <c r="G1327" s="80">
        <f>'5. Instalaciones fijas'!O91</f>
        <v>0</v>
      </c>
      <c r="H1327" s="80">
        <f>'5. Instalaciones fijas'!P91</f>
        <v>0</v>
      </c>
      <c r="I1327" s="80" t="str">
        <f t="shared" si="79"/>
        <v/>
      </c>
      <c r="N1327" s="15"/>
      <c r="O1327" s="15"/>
      <c r="P1327" s="15"/>
      <c r="Q1327" s="16"/>
      <c r="R1327" s="15"/>
      <c r="S1327" s="15"/>
      <c r="T1327" s="15"/>
      <c r="U1327" s="15"/>
      <c r="V1327" s="15"/>
      <c r="W1327" s="15"/>
      <c r="X1327" s="15"/>
      <c r="Y1327" s="15"/>
      <c r="Z1327" s="15"/>
      <c r="AA1327" s="15"/>
      <c r="AB1327" s="15"/>
      <c r="AC1327" s="15"/>
      <c r="AD1327" s="15"/>
      <c r="AE1327" s="15"/>
      <c r="AF1327" s="15"/>
      <c r="AG1327" s="16"/>
      <c r="AH1327" s="15"/>
      <c r="AI1327" s="15"/>
      <c r="AJ1327" s="15"/>
      <c r="AK1327" s="15"/>
      <c r="AL1327" s="15"/>
      <c r="AM1327" s="15"/>
      <c r="AN1327" s="15"/>
      <c r="AO1327" s="15"/>
      <c r="AP1327" s="15"/>
      <c r="AQ1327" s="15"/>
      <c r="AR1327" s="15"/>
      <c r="AS1327" s="15"/>
      <c r="AT1327" s="15"/>
      <c r="AU1327" s="15"/>
      <c r="AV1327" s="15"/>
      <c r="AW1327" s="15"/>
      <c r="AX1327" s="15"/>
      <c r="AY1327" s="15"/>
      <c r="AZ1327" s="15"/>
      <c r="BA1327" s="15"/>
    </row>
    <row r="1328" spans="1:53" s="67" customFormat="1" ht="18" customHeight="1" x14ac:dyDescent="0.25">
      <c r="A1328" s="866"/>
      <c r="B1328" s="15"/>
      <c r="C1328" s="80">
        <f>'5. Instalaciones fijas'!E92</f>
        <v>0</v>
      </c>
      <c r="D1328" s="80" t="str">
        <f>IF(ISTEXT('5. Instalaciones fijas'!H92),'5. Instalaciones fijas'!H92,"")</f>
        <v/>
      </c>
      <c r="E1328" s="80">
        <f>'5. Instalaciones fijas'!K92</f>
        <v>0</v>
      </c>
      <c r="F1328" s="80">
        <f>'5. Instalaciones fijas'!N92</f>
        <v>0</v>
      </c>
      <c r="G1328" s="80">
        <f>'5. Instalaciones fijas'!O92</f>
        <v>0</v>
      </c>
      <c r="H1328" s="80">
        <f>'5. Instalaciones fijas'!P92</f>
        <v>0</v>
      </c>
      <c r="I1328" s="80" t="str">
        <f t="shared" si="79"/>
        <v/>
      </c>
      <c r="N1328" s="15"/>
      <c r="O1328" s="15"/>
      <c r="P1328" s="15"/>
      <c r="Q1328" s="16"/>
      <c r="R1328" s="15"/>
      <c r="S1328" s="15"/>
      <c r="T1328" s="15"/>
      <c r="U1328" s="15"/>
      <c r="V1328" s="15"/>
      <c r="W1328" s="15"/>
      <c r="X1328" s="15"/>
      <c r="Y1328" s="15"/>
      <c r="Z1328" s="15"/>
      <c r="AA1328" s="15"/>
      <c r="AB1328" s="15"/>
      <c r="AC1328" s="15"/>
      <c r="AD1328" s="15"/>
      <c r="AE1328" s="15"/>
      <c r="AF1328" s="15"/>
      <c r="AG1328" s="16"/>
      <c r="AH1328" s="15"/>
      <c r="AI1328" s="15"/>
      <c r="AJ1328" s="15"/>
      <c r="AK1328" s="15"/>
      <c r="AL1328" s="15"/>
      <c r="AM1328" s="15"/>
      <c r="AN1328" s="15"/>
      <c r="AO1328" s="15"/>
      <c r="AP1328" s="15"/>
      <c r="AQ1328" s="15"/>
      <c r="AR1328" s="15"/>
      <c r="AS1328" s="15"/>
      <c r="AT1328" s="15"/>
      <c r="AU1328" s="15"/>
      <c r="AV1328" s="15"/>
      <c r="AW1328" s="15"/>
      <c r="AX1328" s="15"/>
      <c r="AY1328" s="15"/>
      <c r="AZ1328" s="15"/>
      <c r="BA1328" s="15"/>
    </row>
    <row r="1329" spans="1:53" s="67" customFormat="1" ht="18" customHeight="1" x14ac:dyDescent="0.25">
      <c r="A1329" s="866"/>
      <c r="B1329" s="15"/>
      <c r="C1329" s="80">
        <f>'5. Instalaciones fijas'!E93</f>
        <v>0</v>
      </c>
      <c r="D1329" s="80" t="str">
        <f>IF(ISTEXT('5. Instalaciones fijas'!H93),'5. Instalaciones fijas'!H93,"")</f>
        <v/>
      </c>
      <c r="E1329" s="80">
        <f>'5. Instalaciones fijas'!K93</f>
        <v>0</v>
      </c>
      <c r="F1329" s="80">
        <f>'5. Instalaciones fijas'!N93</f>
        <v>0</v>
      </c>
      <c r="G1329" s="80">
        <f>'5. Instalaciones fijas'!O93</f>
        <v>0</v>
      </c>
      <c r="H1329" s="80">
        <f>'5. Instalaciones fijas'!P93</f>
        <v>0</v>
      </c>
      <c r="I1329" s="80" t="str">
        <f t="shared" si="79"/>
        <v/>
      </c>
      <c r="N1329" s="15"/>
      <c r="O1329" s="15"/>
      <c r="P1329" s="15"/>
      <c r="Q1329" s="16"/>
      <c r="R1329" s="15"/>
      <c r="S1329" s="15"/>
      <c r="T1329" s="15"/>
      <c r="U1329" s="15"/>
      <c r="V1329" s="15"/>
      <c r="W1329" s="15"/>
      <c r="X1329" s="15"/>
      <c r="Y1329" s="15"/>
      <c r="Z1329" s="15"/>
      <c r="AA1329" s="15"/>
      <c r="AB1329" s="15"/>
      <c r="AC1329" s="15"/>
      <c r="AD1329" s="15"/>
      <c r="AE1329" s="15"/>
      <c r="AF1329" s="15"/>
      <c r="AG1329" s="16"/>
      <c r="AH1329" s="15"/>
      <c r="AI1329" s="15"/>
      <c r="AJ1329" s="15"/>
      <c r="AK1329" s="15"/>
      <c r="AL1329" s="15"/>
      <c r="AM1329" s="15"/>
      <c r="AN1329" s="15"/>
      <c r="AO1329" s="15"/>
      <c r="AP1329" s="15"/>
      <c r="AQ1329" s="15"/>
      <c r="AR1329" s="15"/>
      <c r="AS1329" s="15"/>
      <c r="AT1329" s="15"/>
      <c r="AU1329" s="15"/>
      <c r="AV1329" s="15"/>
      <c r="AW1329" s="15"/>
      <c r="AX1329" s="15"/>
      <c r="AY1329" s="15"/>
      <c r="AZ1329" s="15"/>
      <c r="BA1329" s="15"/>
    </row>
    <row r="1330" spans="1:53" s="67" customFormat="1" ht="18" customHeight="1" x14ac:dyDescent="0.25">
      <c r="A1330" s="866"/>
      <c r="B1330" s="15"/>
      <c r="C1330" s="80">
        <f>'5. Instalaciones fijas'!E94</f>
        <v>0</v>
      </c>
      <c r="D1330" s="80" t="str">
        <f>IF(ISTEXT('5. Instalaciones fijas'!H94),'5. Instalaciones fijas'!H94,"")</f>
        <v/>
      </c>
      <c r="E1330" s="80">
        <f>'5. Instalaciones fijas'!K94</f>
        <v>0</v>
      </c>
      <c r="F1330" s="80">
        <f>'5. Instalaciones fijas'!N94</f>
        <v>0</v>
      </c>
      <c r="G1330" s="80">
        <f>'5. Instalaciones fijas'!O94</f>
        <v>0</v>
      </c>
      <c r="H1330" s="80">
        <f>'5. Instalaciones fijas'!P94</f>
        <v>0</v>
      </c>
      <c r="I1330" s="80" t="str">
        <f t="shared" si="79"/>
        <v/>
      </c>
      <c r="N1330" s="15"/>
      <c r="O1330" s="15"/>
      <c r="P1330" s="15"/>
      <c r="Q1330" s="16"/>
      <c r="R1330" s="15"/>
      <c r="S1330" s="15"/>
      <c r="T1330" s="15"/>
      <c r="U1330" s="15"/>
      <c r="V1330" s="15"/>
      <c r="W1330" s="15"/>
      <c r="X1330" s="15"/>
      <c r="Y1330" s="15"/>
      <c r="Z1330" s="15"/>
      <c r="AA1330" s="15"/>
      <c r="AB1330" s="15"/>
      <c r="AC1330" s="15"/>
      <c r="AD1330" s="15"/>
      <c r="AE1330" s="15"/>
      <c r="AF1330" s="15"/>
      <c r="AG1330" s="16"/>
      <c r="AH1330" s="15"/>
      <c r="AI1330" s="15"/>
      <c r="AJ1330" s="15"/>
      <c r="AK1330" s="15"/>
      <c r="AL1330" s="15"/>
      <c r="AM1330" s="15"/>
      <c r="AN1330" s="15"/>
      <c r="AO1330" s="15"/>
      <c r="AP1330" s="15"/>
      <c r="AQ1330" s="15"/>
      <c r="AR1330" s="15"/>
      <c r="AS1330" s="15"/>
      <c r="AT1330" s="15"/>
      <c r="AU1330" s="15"/>
      <c r="AV1330" s="15"/>
      <c r="AW1330" s="15"/>
      <c r="AX1330" s="15"/>
      <c r="AY1330" s="15"/>
      <c r="AZ1330" s="15"/>
      <c r="BA1330" s="15"/>
    </row>
    <row r="1331" spans="1:53" s="67" customFormat="1" ht="18" customHeight="1" x14ac:dyDescent="0.25">
      <c r="A1331" s="866"/>
      <c r="B1331" s="15"/>
      <c r="C1331" s="80">
        <f>'5. Instalaciones fijas'!E95</f>
        <v>0</v>
      </c>
      <c r="D1331" s="80" t="str">
        <f>IF(ISTEXT('5. Instalaciones fijas'!H95),'5. Instalaciones fijas'!H95,"")</f>
        <v/>
      </c>
      <c r="E1331" s="80">
        <f>'5. Instalaciones fijas'!K95</f>
        <v>0</v>
      </c>
      <c r="F1331" s="80">
        <f>'5. Instalaciones fijas'!N95</f>
        <v>0</v>
      </c>
      <c r="G1331" s="80">
        <f>'5. Instalaciones fijas'!O95</f>
        <v>0</v>
      </c>
      <c r="H1331" s="80">
        <f>'5. Instalaciones fijas'!P95</f>
        <v>0</v>
      </c>
      <c r="I1331" s="80" t="str">
        <f t="shared" si="79"/>
        <v/>
      </c>
      <c r="N1331" s="15"/>
      <c r="O1331" s="15"/>
      <c r="P1331" s="15"/>
      <c r="Q1331" s="16"/>
      <c r="R1331" s="15"/>
      <c r="S1331" s="15"/>
      <c r="T1331" s="15"/>
      <c r="U1331" s="15"/>
      <c r="V1331" s="15"/>
      <c r="W1331" s="15"/>
      <c r="X1331" s="15"/>
      <c r="Y1331" s="15"/>
      <c r="Z1331" s="15"/>
      <c r="AA1331" s="15"/>
      <c r="AB1331" s="15"/>
      <c r="AC1331" s="15"/>
      <c r="AD1331" s="15"/>
      <c r="AE1331" s="15"/>
      <c r="AF1331" s="15"/>
      <c r="AG1331" s="16"/>
      <c r="AH1331" s="15"/>
      <c r="AI1331" s="15"/>
      <c r="AJ1331" s="15"/>
      <c r="AK1331" s="15"/>
      <c r="AL1331" s="15"/>
      <c r="AM1331" s="15"/>
      <c r="AN1331" s="15"/>
      <c r="AO1331" s="15"/>
      <c r="AP1331" s="15"/>
      <c r="AQ1331" s="15"/>
      <c r="AR1331" s="15"/>
      <c r="AS1331" s="15"/>
      <c r="AT1331" s="15"/>
      <c r="AU1331" s="15"/>
      <c r="AV1331" s="15"/>
      <c r="AW1331" s="15"/>
      <c r="AX1331" s="15"/>
      <c r="AY1331" s="15"/>
      <c r="AZ1331" s="15"/>
      <c r="BA1331" s="15"/>
    </row>
    <row r="1332" spans="1:53" s="67" customFormat="1" ht="18" customHeight="1" x14ac:dyDescent="0.25">
      <c r="A1332" s="866"/>
      <c r="B1332" s="15"/>
      <c r="C1332" s="80">
        <f>'5. Instalaciones fijas'!E96</f>
        <v>0</v>
      </c>
      <c r="D1332" s="80" t="str">
        <f>IF(ISTEXT('5. Instalaciones fijas'!H96),'5. Instalaciones fijas'!H96,"")</f>
        <v/>
      </c>
      <c r="E1332" s="80">
        <f>'5. Instalaciones fijas'!K96</f>
        <v>0</v>
      </c>
      <c r="F1332" s="80">
        <f>'5. Instalaciones fijas'!N96</f>
        <v>0</v>
      </c>
      <c r="G1332" s="80">
        <f>'5. Instalaciones fijas'!O96</f>
        <v>0</v>
      </c>
      <c r="H1332" s="80">
        <f>'5. Instalaciones fijas'!P96</f>
        <v>0</v>
      </c>
      <c r="I1332" s="80" t="str">
        <f t="shared" si="79"/>
        <v/>
      </c>
      <c r="N1332" s="15"/>
      <c r="O1332" s="15"/>
      <c r="P1332" s="15"/>
      <c r="Q1332" s="16"/>
      <c r="R1332" s="15"/>
      <c r="S1332" s="15"/>
      <c r="T1332" s="15"/>
      <c r="U1332" s="15"/>
      <c r="V1332" s="15"/>
      <c r="W1332" s="15"/>
      <c r="X1332" s="15"/>
      <c r="Y1332" s="15"/>
      <c r="Z1332" s="15"/>
      <c r="AA1332" s="15"/>
      <c r="AB1332" s="15"/>
      <c r="AC1332" s="15"/>
      <c r="AD1332" s="15"/>
      <c r="AE1332" s="15"/>
      <c r="AF1332" s="15"/>
      <c r="AG1332" s="16"/>
      <c r="AH1332" s="15"/>
      <c r="AI1332" s="15"/>
      <c r="AJ1332" s="15"/>
      <c r="AK1332" s="15"/>
      <c r="AL1332" s="15"/>
      <c r="AM1332" s="15"/>
      <c r="AN1332" s="15"/>
      <c r="AO1332" s="15"/>
      <c r="AP1332" s="15"/>
      <c r="AQ1332" s="15"/>
      <c r="AR1332" s="15"/>
      <c r="AS1332" s="15"/>
      <c r="AT1332" s="15"/>
      <c r="AU1332" s="15"/>
      <c r="AV1332" s="15"/>
      <c r="AW1332" s="15"/>
      <c r="AX1332" s="15"/>
      <c r="AY1332" s="15"/>
      <c r="AZ1332" s="15"/>
      <c r="BA1332" s="15"/>
    </row>
    <row r="1333" spans="1:53" s="67" customFormat="1" ht="18" customHeight="1" x14ac:dyDescent="0.25">
      <c r="A1333" s="866"/>
      <c r="B1333" s="15"/>
      <c r="C1333" s="80">
        <f>'5. Instalaciones fijas'!E97</f>
        <v>0</v>
      </c>
      <c r="D1333" s="80" t="str">
        <f>IF(ISTEXT('5. Instalaciones fijas'!H97),'5. Instalaciones fijas'!H97,"")</f>
        <v/>
      </c>
      <c r="E1333" s="80">
        <f>'5. Instalaciones fijas'!K97</f>
        <v>0</v>
      </c>
      <c r="F1333" s="80">
        <f>'5. Instalaciones fijas'!N97</f>
        <v>0</v>
      </c>
      <c r="G1333" s="80">
        <f>'5. Instalaciones fijas'!O97</f>
        <v>0</v>
      </c>
      <c r="H1333" s="80">
        <f>'5. Instalaciones fijas'!P97</f>
        <v>0</v>
      </c>
      <c r="I1333" s="80" t="str">
        <f t="shared" si="79"/>
        <v/>
      </c>
      <c r="N1333" s="15"/>
      <c r="O1333" s="15"/>
      <c r="P1333" s="15"/>
      <c r="Q1333" s="16"/>
      <c r="R1333" s="15"/>
      <c r="S1333" s="15"/>
      <c r="T1333" s="15"/>
      <c r="U1333" s="15"/>
      <c r="V1333" s="15"/>
      <c r="W1333" s="15"/>
      <c r="X1333" s="15"/>
      <c r="Y1333" s="15"/>
      <c r="Z1333" s="15"/>
      <c r="AA1333" s="15"/>
      <c r="AB1333" s="15"/>
      <c r="AC1333" s="15"/>
      <c r="AD1333" s="15"/>
      <c r="AE1333" s="15"/>
      <c r="AF1333" s="15"/>
      <c r="AG1333" s="16"/>
      <c r="AH1333" s="15"/>
      <c r="AI1333" s="15"/>
      <c r="AJ1333" s="15"/>
      <c r="AK1333" s="15"/>
      <c r="AL1333" s="15"/>
      <c r="AM1333" s="15"/>
      <c r="AN1333" s="15"/>
      <c r="AO1333" s="15"/>
      <c r="AP1333" s="15"/>
      <c r="AQ1333" s="15"/>
      <c r="AR1333" s="15"/>
      <c r="AS1333" s="15"/>
      <c r="AT1333" s="15"/>
      <c r="AU1333" s="15"/>
      <c r="AV1333" s="15"/>
      <c r="AW1333" s="15"/>
      <c r="AX1333" s="15"/>
      <c r="AY1333" s="15"/>
      <c r="AZ1333" s="15"/>
      <c r="BA1333" s="15"/>
    </row>
    <row r="1334" spans="1:53" s="67" customFormat="1" ht="18" customHeight="1" x14ac:dyDescent="0.25">
      <c r="A1334" s="866"/>
      <c r="B1334" s="15"/>
      <c r="C1334" s="15"/>
      <c r="D1334" s="15"/>
      <c r="E1334" s="15"/>
      <c r="F1334" s="155">
        <f>SUM(F1302:F1333)</f>
        <v>0</v>
      </c>
      <c r="G1334" s="155">
        <f>SUM(G1302:G1333)</f>
        <v>0</v>
      </c>
      <c r="H1334" s="155">
        <f>SUM(H1302:H1333)</f>
        <v>0</v>
      </c>
      <c r="I1334" s="155">
        <f>SUM(I1302:I1333)</f>
        <v>0</v>
      </c>
      <c r="J1334" s="15"/>
      <c r="K1334" s="15"/>
      <c r="N1334" s="15"/>
      <c r="O1334" s="15"/>
      <c r="P1334" s="15"/>
      <c r="Q1334" s="16"/>
      <c r="R1334" s="15"/>
      <c r="S1334" s="15"/>
      <c r="T1334" s="15"/>
      <c r="U1334" s="15"/>
      <c r="V1334" s="15"/>
      <c r="W1334" s="15"/>
      <c r="X1334" s="15"/>
      <c r="Y1334" s="15"/>
      <c r="Z1334" s="15"/>
      <c r="AA1334" s="15"/>
      <c r="AB1334" s="15"/>
      <c r="AC1334" s="15"/>
      <c r="AD1334" s="15"/>
      <c r="AE1334" s="15"/>
      <c r="AF1334" s="15"/>
      <c r="AG1334" s="16"/>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row>
    <row r="1335" spans="1:53" s="67" customFormat="1" ht="18" customHeight="1" x14ac:dyDescent="0.25">
      <c r="A1335" s="866"/>
      <c r="B1335" s="15"/>
      <c r="C1335" s="15"/>
      <c r="D1335" s="15"/>
      <c r="E1335" s="15"/>
      <c r="F1335" s="15"/>
      <c r="G1335" s="15"/>
      <c r="H1335" s="15"/>
      <c r="I1335" s="15"/>
      <c r="J1335" s="15"/>
      <c r="K1335" s="15"/>
      <c r="L1335" s="15"/>
      <c r="M1335" s="15"/>
      <c r="N1335" s="15"/>
      <c r="O1335" s="15"/>
      <c r="P1335" s="15"/>
      <c r="Q1335" s="16"/>
      <c r="R1335" s="15"/>
      <c r="S1335" s="15"/>
      <c r="T1335" s="15"/>
      <c r="U1335" s="15"/>
      <c r="V1335" s="15"/>
      <c r="W1335" s="15"/>
      <c r="X1335" s="15"/>
      <c r="Y1335" s="15"/>
      <c r="Z1335" s="15"/>
      <c r="AA1335" s="15"/>
      <c r="AB1335" s="15"/>
      <c r="AC1335" s="15"/>
      <c r="AD1335" s="15"/>
      <c r="AE1335" s="15"/>
      <c r="AF1335" s="15"/>
      <c r="AG1335" s="16"/>
      <c r="AH1335" s="15"/>
      <c r="AI1335" s="15"/>
      <c r="AJ1335" s="15"/>
      <c r="AK1335" s="15"/>
      <c r="AL1335" s="15"/>
      <c r="AM1335" s="15"/>
      <c r="AN1335" s="15"/>
      <c r="AO1335" s="15"/>
      <c r="AP1335" s="15"/>
      <c r="AQ1335" s="15"/>
      <c r="AR1335" s="15"/>
      <c r="AS1335" s="15"/>
      <c r="AT1335" s="15"/>
      <c r="AU1335" s="15"/>
      <c r="AV1335" s="15"/>
      <c r="AW1335" s="15"/>
      <c r="AX1335" s="15"/>
      <c r="AY1335" s="15"/>
      <c r="AZ1335" s="15"/>
      <c r="BA1335" s="15"/>
    </row>
    <row r="1336" spans="1:53" s="67" customFormat="1" ht="18" customHeight="1" x14ac:dyDescent="0.25">
      <c r="A1336" s="889" t="s">
        <v>42</v>
      </c>
      <c r="B1336" s="500" t="s">
        <v>679</v>
      </c>
      <c r="C1336" s="501"/>
      <c r="D1336" s="501"/>
      <c r="E1336" s="501"/>
      <c r="F1336" s="501"/>
      <c r="G1336" s="501"/>
      <c r="H1336" s="501"/>
      <c r="I1336" s="501"/>
      <c r="J1336" s="501"/>
      <c r="K1336" s="501"/>
      <c r="L1336" s="501"/>
      <c r="M1336" s="501"/>
      <c r="N1336" s="15"/>
      <c r="O1336" s="15"/>
      <c r="P1336" s="15"/>
      <c r="Q1336" s="16"/>
      <c r="R1336" s="15"/>
      <c r="S1336" s="15"/>
      <c r="T1336" s="15"/>
      <c r="U1336" s="15"/>
      <c r="V1336" s="15"/>
      <c r="W1336" s="15"/>
      <c r="X1336" s="15"/>
      <c r="Y1336" s="15"/>
      <c r="Z1336" s="15"/>
      <c r="AA1336" s="15"/>
      <c r="AB1336" s="15"/>
      <c r="AC1336" s="15"/>
      <c r="AD1336" s="15"/>
      <c r="AE1336" s="15"/>
      <c r="AF1336" s="15"/>
      <c r="AG1336" s="16"/>
      <c r="AH1336" s="15"/>
      <c r="AI1336" s="15"/>
      <c r="AJ1336" s="15"/>
      <c r="AK1336" s="15"/>
      <c r="AL1336" s="15"/>
      <c r="AM1336" s="15"/>
      <c r="AN1336" s="15"/>
      <c r="AO1336" s="15"/>
      <c r="AP1336" s="15"/>
      <c r="AQ1336" s="15"/>
      <c r="AR1336" s="15"/>
      <c r="AS1336" s="15"/>
      <c r="AT1336" s="15"/>
      <c r="AU1336" s="15"/>
      <c r="AV1336" s="15"/>
      <c r="AW1336" s="15"/>
      <c r="AX1336" s="15"/>
      <c r="AY1336" s="15"/>
      <c r="AZ1336" s="15"/>
      <c r="BA1336" s="15"/>
    </row>
    <row r="1337" spans="1:53" s="67" customFormat="1" ht="18" customHeight="1" x14ac:dyDescent="0.25">
      <c r="A1337" s="866"/>
      <c r="B1337" s="15"/>
      <c r="C1337" s="15"/>
      <c r="D1337" s="15"/>
      <c r="E1337" s="15"/>
      <c r="F1337" s="15"/>
      <c r="G1337" s="15"/>
      <c r="H1337" s="15"/>
      <c r="I1337" s="15"/>
      <c r="J1337" s="15"/>
      <c r="K1337" s="15"/>
      <c r="L1337" s="15"/>
      <c r="M1337" s="15"/>
      <c r="N1337" s="15"/>
      <c r="O1337" s="15"/>
      <c r="P1337" s="15"/>
      <c r="Q1337" s="16"/>
      <c r="R1337" s="15"/>
      <c r="S1337" s="15"/>
      <c r="T1337" s="15"/>
      <c r="U1337" s="15"/>
      <c r="V1337" s="15"/>
      <c r="W1337" s="15"/>
      <c r="X1337" s="15"/>
      <c r="Y1337" s="15"/>
      <c r="Z1337" s="15"/>
      <c r="AA1337" s="15"/>
      <c r="AB1337" s="15"/>
      <c r="AC1337" s="15"/>
      <c r="AD1337" s="15"/>
      <c r="AE1337" s="15"/>
      <c r="AF1337" s="15"/>
      <c r="AG1337" s="16"/>
      <c r="AH1337" s="15"/>
      <c r="AI1337" s="15"/>
      <c r="AJ1337" s="15"/>
      <c r="AK1337" s="15"/>
      <c r="AL1337" s="15"/>
      <c r="AM1337" s="15"/>
      <c r="AN1337" s="15"/>
      <c r="AO1337" s="15"/>
      <c r="AP1337" s="15"/>
      <c r="AQ1337" s="15"/>
      <c r="AR1337" s="15"/>
      <c r="AS1337" s="15"/>
      <c r="AT1337" s="15"/>
      <c r="AU1337" s="15"/>
      <c r="AV1337" s="15"/>
      <c r="AW1337" s="15"/>
      <c r="AX1337" s="15"/>
      <c r="AY1337" s="15"/>
      <c r="AZ1337" s="15"/>
      <c r="BA1337" s="15"/>
    </row>
    <row r="1338" spans="1:53" ht="18" customHeight="1" x14ac:dyDescent="0.25"/>
    <row r="1339" spans="1:53" ht="18" customHeight="1" x14ac:dyDescent="0.25">
      <c r="B1339" s="523" t="s">
        <v>694</v>
      </c>
      <c r="C1339" s="523"/>
      <c r="D1339" s="523"/>
      <c r="E1339" s="523"/>
      <c r="F1339" s="523"/>
      <c r="G1339" s="523"/>
      <c r="H1339" s="523"/>
      <c r="I1339" s="523"/>
      <c r="J1339" s="523"/>
      <c r="K1339" s="523"/>
    </row>
    <row r="1340" spans="1:53" ht="18" customHeight="1" x14ac:dyDescent="0.25"/>
    <row r="1341" spans="1:53" ht="18" customHeight="1" x14ac:dyDescent="0.25">
      <c r="C1341" s="529" t="s">
        <v>696</v>
      </c>
    </row>
    <row r="1342" spans="1:53" ht="18" customHeight="1" x14ac:dyDescent="0.25"/>
    <row r="1343" spans="1:53" ht="18" customHeight="1" x14ac:dyDescent="0.25">
      <c r="D1343" s="144" t="s">
        <v>851</v>
      </c>
      <c r="E1343" s="144" t="s">
        <v>852</v>
      </c>
      <c r="F1343" s="144" t="s">
        <v>853</v>
      </c>
      <c r="G1343" s="144" t="s">
        <v>854</v>
      </c>
    </row>
    <row r="1344" spans="1:53" ht="18" customHeight="1" x14ac:dyDescent="0.25">
      <c r="A1344" s="866">
        <v>13</v>
      </c>
      <c r="B1344" s="15" t="s">
        <v>902</v>
      </c>
      <c r="C1344" s="110" t="s">
        <v>835</v>
      </c>
      <c r="D1344" s="151">
        <f>M1484</f>
        <v>0</v>
      </c>
      <c r="E1344" s="151">
        <f>N1484</f>
        <v>0</v>
      </c>
      <c r="F1344" s="151">
        <f>O1484</f>
        <v>0</v>
      </c>
      <c r="G1344" s="151">
        <f>P1484</f>
        <v>0</v>
      </c>
      <c r="J1344" s="25"/>
      <c r="K1344" s="25"/>
      <c r="Q1344" s="15"/>
      <c r="R1344" s="16"/>
      <c r="AG1344" s="15"/>
      <c r="AH1344" s="16"/>
    </row>
    <row r="1345" spans="1:56" ht="18" customHeight="1" x14ac:dyDescent="0.25">
      <c r="A1345" s="868"/>
      <c r="B1345" s="70"/>
      <c r="C1345" s="67"/>
      <c r="D1345" s="67"/>
      <c r="E1345" s="67"/>
      <c r="F1345" s="67"/>
      <c r="G1345" s="143">
        <f>D1344+E1344*$H$9/1000+F1344*$H$10/1000</f>
        <v>0</v>
      </c>
      <c r="H1345" s="67"/>
      <c r="J1345" s="69"/>
      <c r="K1345" s="69"/>
      <c r="L1345" s="69"/>
      <c r="M1345" s="69"/>
      <c r="N1345" s="69"/>
      <c r="O1345" s="69"/>
      <c r="P1345" s="67"/>
      <c r="Q1345" s="67"/>
      <c r="R1345" s="67"/>
      <c r="S1345" s="67"/>
      <c r="T1345" s="67"/>
      <c r="U1345" s="67"/>
      <c r="V1345" s="69"/>
      <c r="W1345" s="69"/>
      <c r="X1345" s="69"/>
      <c r="Y1345" s="69"/>
      <c r="Z1345" s="69"/>
      <c r="AA1345" s="69"/>
      <c r="AB1345" s="67"/>
      <c r="AC1345" s="67"/>
      <c r="AD1345" s="67"/>
      <c r="AE1345" s="67"/>
      <c r="AF1345" s="67"/>
      <c r="AG1345" s="67"/>
      <c r="AH1345" s="69"/>
      <c r="AI1345" s="69"/>
      <c r="AJ1345" s="69"/>
      <c r="AK1345" s="69"/>
      <c r="AL1345" s="69"/>
      <c r="AM1345" s="69"/>
      <c r="AN1345" s="67"/>
      <c r="AO1345" s="67"/>
      <c r="AP1345" s="67"/>
      <c r="AQ1345" s="67"/>
      <c r="AR1345" s="67"/>
      <c r="AS1345" s="67"/>
      <c r="AT1345" s="69"/>
      <c r="AU1345" s="69"/>
      <c r="AV1345" s="69"/>
      <c r="AW1345" s="69"/>
      <c r="AX1345" s="69"/>
      <c r="AY1345" s="69"/>
      <c r="AZ1345" s="67"/>
      <c r="BA1345" s="67"/>
    </row>
    <row r="1346" spans="1:56" ht="18" customHeight="1" x14ac:dyDescent="0.25">
      <c r="B1346" s="94" t="s">
        <v>778</v>
      </c>
      <c r="C1346" s="68"/>
      <c r="D1346" s="67"/>
      <c r="F1346" s="67"/>
      <c r="G1346" s="67"/>
      <c r="H1346" s="67"/>
      <c r="J1346" s="67"/>
      <c r="K1346" s="69"/>
      <c r="L1346" s="69"/>
      <c r="M1346" s="69"/>
      <c r="N1346" s="69"/>
      <c r="O1346" s="69"/>
      <c r="P1346" s="69"/>
      <c r="Q1346" s="15"/>
      <c r="R1346" s="67"/>
      <c r="S1346" s="67"/>
      <c r="T1346" s="67"/>
      <c r="U1346" s="67"/>
      <c r="V1346" s="67"/>
      <c r="W1346" s="69"/>
      <c r="X1346" s="69"/>
      <c r="Y1346" s="69"/>
      <c r="Z1346" s="69"/>
      <c r="AA1346" s="69"/>
      <c r="AB1346" s="69"/>
      <c r="AC1346" s="67"/>
      <c r="AD1346" s="67"/>
      <c r="AE1346" s="67"/>
      <c r="AF1346" s="67"/>
      <c r="AG1346" s="67"/>
      <c r="AH1346" s="67"/>
      <c r="AI1346" s="69"/>
      <c r="AJ1346" s="69"/>
      <c r="AK1346" s="69"/>
      <c r="AL1346" s="69"/>
      <c r="AM1346" s="69"/>
      <c r="AN1346" s="69"/>
      <c r="AP1346" s="67"/>
      <c r="AQ1346" s="67"/>
      <c r="AR1346" s="67"/>
      <c r="AS1346" s="67"/>
      <c r="AT1346" s="67"/>
      <c r="AU1346" s="69"/>
      <c r="AV1346" s="69"/>
      <c r="AW1346" s="69"/>
      <c r="AX1346" s="69"/>
      <c r="AY1346" s="69"/>
      <c r="AZ1346" s="69"/>
      <c r="BA1346" s="67"/>
    </row>
    <row r="1347" spans="1:56" ht="18" customHeight="1" x14ac:dyDescent="0.25">
      <c r="A1347" s="868"/>
      <c r="C1347" s="67" t="s">
        <v>761</v>
      </c>
      <c r="D1347" s="67"/>
      <c r="E1347" s="67"/>
      <c r="F1347" s="67"/>
      <c r="K1347" s="69"/>
      <c r="L1347" s="69"/>
      <c r="M1347" s="69"/>
      <c r="N1347" s="69"/>
      <c r="O1347" s="69"/>
      <c r="P1347" s="67"/>
      <c r="Q1347" s="67"/>
      <c r="R1347" s="67"/>
      <c r="S1347" s="67"/>
      <c r="T1347" s="67"/>
      <c r="U1347" s="67"/>
      <c r="V1347" s="69"/>
      <c r="W1347" s="69"/>
      <c r="X1347" s="69"/>
      <c r="Y1347" s="69"/>
      <c r="Z1347" s="69"/>
      <c r="AA1347" s="69"/>
      <c r="AB1347" s="67"/>
      <c r="AC1347" s="67"/>
      <c r="AD1347" s="67"/>
      <c r="AE1347" s="67"/>
      <c r="AF1347" s="67"/>
      <c r="AG1347" s="67"/>
      <c r="AH1347" s="69"/>
      <c r="AI1347" s="69"/>
      <c r="AJ1347" s="69"/>
      <c r="AK1347" s="69"/>
      <c r="AL1347" s="69"/>
      <c r="AM1347" s="69"/>
      <c r="AN1347" s="67"/>
      <c r="AO1347" s="67"/>
      <c r="AP1347" s="67"/>
      <c r="AQ1347" s="67"/>
      <c r="AR1347" s="67"/>
      <c r="AS1347" s="67"/>
      <c r="AT1347" s="69"/>
      <c r="AU1347" s="69"/>
      <c r="AV1347" s="69"/>
      <c r="AW1347" s="69"/>
      <c r="AX1347" s="69"/>
      <c r="AY1347" s="69"/>
      <c r="AZ1347" s="67"/>
      <c r="BA1347" s="67"/>
    </row>
    <row r="1348" spans="1:56" ht="18" customHeight="1" x14ac:dyDescent="0.25">
      <c r="A1348" s="868"/>
      <c r="C1348" s="67" t="s">
        <v>772</v>
      </c>
      <c r="D1348" s="67"/>
      <c r="E1348" s="67"/>
      <c r="F1348" s="67"/>
      <c r="K1348" s="69"/>
      <c r="L1348" s="69"/>
      <c r="M1348" s="69"/>
      <c r="N1348" s="69"/>
      <c r="O1348" s="69"/>
      <c r="P1348" s="67"/>
      <c r="Q1348" s="67"/>
      <c r="R1348" s="67"/>
      <c r="S1348" s="67"/>
      <c r="T1348" s="67"/>
      <c r="U1348" s="67"/>
      <c r="V1348" s="69"/>
      <c r="W1348" s="69"/>
      <c r="X1348" s="69"/>
      <c r="Y1348" s="69"/>
      <c r="Z1348" s="69"/>
      <c r="AA1348" s="69"/>
      <c r="AB1348" s="67"/>
      <c r="AC1348" s="67"/>
      <c r="AD1348" s="67"/>
      <c r="AE1348" s="67"/>
      <c r="AF1348" s="67"/>
      <c r="AG1348" s="67"/>
      <c r="AH1348" s="69"/>
      <c r="AI1348" s="69"/>
      <c r="AJ1348" s="69"/>
      <c r="AK1348" s="69"/>
      <c r="AL1348" s="69"/>
      <c r="AM1348" s="69"/>
      <c r="AN1348" s="67"/>
      <c r="AO1348" s="67"/>
      <c r="AP1348" s="67"/>
      <c r="AQ1348" s="67"/>
      <c r="AR1348" s="67"/>
      <c r="AS1348" s="67"/>
      <c r="AT1348" s="69"/>
      <c r="AU1348" s="69"/>
      <c r="AV1348" s="69"/>
      <c r="AW1348" s="69"/>
      <c r="AX1348" s="69"/>
      <c r="AY1348" s="69"/>
      <c r="AZ1348" s="67"/>
      <c r="BA1348" s="67"/>
    </row>
    <row r="1349" spans="1:56" ht="18" customHeight="1" x14ac:dyDescent="0.25">
      <c r="A1349" s="868"/>
      <c r="C1349" s="66" t="s">
        <v>762</v>
      </c>
      <c r="D1349" s="67"/>
      <c r="E1349" s="67"/>
      <c r="F1349" s="67"/>
      <c r="H1349" s="67"/>
      <c r="K1349" s="69"/>
      <c r="L1349" s="69"/>
      <c r="M1349" s="69"/>
      <c r="N1349" s="69"/>
      <c r="O1349" s="69"/>
      <c r="P1349" s="67"/>
      <c r="Q1349" s="67"/>
      <c r="R1349" s="67"/>
      <c r="S1349" s="67"/>
      <c r="T1349" s="67"/>
      <c r="U1349" s="67"/>
      <c r="V1349" s="69"/>
      <c r="W1349" s="69"/>
      <c r="X1349" s="69"/>
      <c r="Y1349" s="69"/>
      <c r="Z1349" s="69"/>
      <c r="AA1349" s="69"/>
      <c r="AB1349" s="67"/>
      <c r="AC1349" s="67"/>
      <c r="AD1349" s="67"/>
      <c r="AE1349" s="67"/>
      <c r="AF1349" s="67"/>
      <c r="AG1349" s="67"/>
      <c r="AH1349" s="69"/>
      <c r="AI1349" s="69"/>
      <c r="AJ1349" s="69"/>
      <c r="AK1349" s="69"/>
      <c r="AL1349" s="69"/>
      <c r="AM1349" s="69"/>
      <c r="AN1349" s="67"/>
      <c r="AO1349" s="67"/>
      <c r="AP1349" s="67"/>
      <c r="AQ1349" s="67"/>
      <c r="AR1349" s="67"/>
      <c r="AS1349" s="67"/>
      <c r="AT1349" s="69"/>
      <c r="AU1349" s="69"/>
      <c r="AV1349" s="69"/>
      <c r="AW1349" s="69"/>
      <c r="AX1349" s="69"/>
      <c r="AY1349" s="69"/>
      <c r="AZ1349" s="67"/>
      <c r="BA1349" s="67"/>
    </row>
    <row r="1350" spans="1:56" ht="18" customHeight="1" x14ac:dyDescent="0.25">
      <c r="A1350" s="868"/>
      <c r="C1350" s="70" t="s">
        <v>763</v>
      </c>
      <c r="D1350" s="67"/>
      <c r="E1350" s="67"/>
      <c r="F1350" s="67"/>
      <c r="H1350" s="67"/>
      <c r="K1350" s="69"/>
      <c r="L1350" s="69"/>
      <c r="M1350" s="69"/>
      <c r="N1350" s="69"/>
      <c r="O1350" s="69"/>
      <c r="P1350" s="67"/>
      <c r="Q1350" s="67"/>
      <c r="R1350" s="67"/>
      <c r="S1350" s="67"/>
      <c r="T1350" s="67"/>
      <c r="U1350" s="67"/>
      <c r="V1350" s="69"/>
      <c r="W1350" s="69"/>
      <c r="X1350" s="69"/>
      <c r="Y1350" s="69"/>
      <c r="Z1350" s="69"/>
      <c r="AA1350" s="69"/>
      <c r="AB1350" s="67"/>
      <c r="AC1350" s="67"/>
      <c r="AD1350" s="67"/>
      <c r="AE1350" s="67"/>
      <c r="AF1350" s="67"/>
      <c r="AG1350" s="67"/>
      <c r="AH1350" s="69"/>
      <c r="AI1350" s="69"/>
      <c r="AJ1350" s="69"/>
      <c r="AK1350" s="69"/>
      <c r="AL1350" s="69"/>
      <c r="AM1350" s="69"/>
      <c r="AN1350" s="67"/>
      <c r="AO1350" s="67"/>
      <c r="AP1350" s="67"/>
      <c r="AQ1350" s="67"/>
      <c r="AR1350" s="67"/>
      <c r="AS1350" s="67"/>
      <c r="AT1350" s="69"/>
      <c r="AU1350" s="69"/>
      <c r="AV1350" s="69"/>
      <c r="AW1350" s="69"/>
      <c r="AX1350" s="69"/>
      <c r="AY1350" s="69"/>
      <c r="AZ1350" s="67"/>
      <c r="BA1350" s="67"/>
    </row>
    <row r="1351" spans="1:56" ht="18" customHeight="1" x14ac:dyDescent="0.25">
      <c r="A1351" s="868"/>
      <c r="C1351" s="70" t="s">
        <v>764</v>
      </c>
      <c r="D1351" s="67"/>
      <c r="E1351" s="67"/>
      <c r="F1351" s="67"/>
      <c r="H1351" s="67"/>
      <c r="K1351" s="69"/>
      <c r="L1351" s="69"/>
      <c r="M1351" s="69"/>
      <c r="N1351" s="69"/>
      <c r="O1351" s="69"/>
      <c r="P1351" s="67"/>
      <c r="Q1351" s="67"/>
      <c r="R1351" s="67"/>
      <c r="S1351" s="67"/>
      <c r="T1351" s="67"/>
      <c r="U1351" s="67"/>
      <c r="V1351" s="69"/>
      <c r="W1351" s="69"/>
      <c r="X1351" s="69"/>
      <c r="Y1351" s="69"/>
      <c r="Z1351" s="69"/>
      <c r="AA1351" s="69"/>
      <c r="AB1351" s="67"/>
      <c r="AC1351" s="67"/>
      <c r="AD1351" s="67"/>
      <c r="AE1351" s="67"/>
      <c r="AF1351" s="67"/>
      <c r="AG1351" s="67"/>
      <c r="AH1351" s="69"/>
      <c r="AI1351" s="69"/>
      <c r="AJ1351" s="69"/>
      <c r="AK1351" s="69"/>
      <c r="AL1351" s="69"/>
      <c r="AM1351" s="69"/>
      <c r="AN1351" s="67"/>
      <c r="AO1351" s="67"/>
      <c r="AP1351" s="67"/>
      <c r="AQ1351" s="67"/>
      <c r="AR1351" s="67"/>
      <c r="AS1351" s="67"/>
      <c r="AT1351" s="69"/>
      <c r="AU1351" s="69"/>
      <c r="AV1351" s="69"/>
      <c r="AW1351" s="69"/>
      <c r="AX1351" s="69"/>
      <c r="AY1351" s="69"/>
      <c r="AZ1351" s="67"/>
      <c r="BA1351" s="67"/>
    </row>
    <row r="1352" spans="1:56" ht="18" customHeight="1" x14ac:dyDescent="0.25">
      <c r="A1352" s="868"/>
      <c r="C1352" s="70" t="s">
        <v>765</v>
      </c>
      <c r="D1352" s="67"/>
      <c r="E1352" s="67"/>
      <c r="F1352" s="67"/>
      <c r="H1352" s="67"/>
      <c r="J1352" s="69"/>
      <c r="K1352" s="69"/>
      <c r="L1352" s="69"/>
      <c r="M1352" s="69"/>
      <c r="N1352" s="69"/>
      <c r="O1352" s="69"/>
      <c r="P1352" s="67"/>
      <c r="Q1352" s="67"/>
      <c r="R1352" s="67"/>
      <c r="S1352" s="67"/>
      <c r="T1352" s="67"/>
      <c r="U1352" s="67"/>
      <c r="V1352" s="69"/>
      <c r="W1352" s="69"/>
      <c r="X1352" s="69"/>
      <c r="Y1352" s="69"/>
      <c r="Z1352" s="69"/>
      <c r="AA1352" s="69"/>
      <c r="AB1352" s="67"/>
      <c r="AC1352" s="67"/>
      <c r="AD1352" s="67"/>
      <c r="AE1352" s="67"/>
      <c r="AF1352" s="67"/>
      <c r="AG1352" s="67"/>
      <c r="AH1352" s="69"/>
      <c r="AI1352" s="69"/>
      <c r="AJ1352" s="69"/>
      <c r="AK1352" s="69"/>
      <c r="AL1352" s="69"/>
      <c r="AM1352" s="69"/>
      <c r="AN1352" s="67"/>
      <c r="AO1352" s="67"/>
      <c r="AP1352" s="67"/>
      <c r="AQ1352" s="67"/>
      <c r="AR1352" s="67"/>
      <c r="AS1352" s="67"/>
      <c r="AT1352" s="69"/>
      <c r="AU1352" s="69"/>
      <c r="AV1352" s="69"/>
      <c r="AW1352" s="69"/>
      <c r="AX1352" s="69"/>
      <c r="AY1352" s="69"/>
      <c r="AZ1352" s="67"/>
      <c r="BA1352" s="67"/>
    </row>
    <row r="1353" spans="1:56" ht="18" customHeight="1" x14ac:dyDescent="0.25">
      <c r="D1353" s="67"/>
      <c r="F1353" s="83" t="s">
        <v>766</v>
      </c>
      <c r="G1353" s="84"/>
      <c r="H1353" s="84"/>
      <c r="I1353" s="84"/>
      <c r="J1353" s="84"/>
      <c r="K1353" s="84"/>
      <c r="L1353" s="85"/>
      <c r="M1353" s="85"/>
      <c r="N1353" s="85"/>
      <c r="O1353" s="85"/>
      <c r="P1353" s="85"/>
      <c r="Q1353" s="85"/>
      <c r="R1353" s="74" t="s">
        <v>767</v>
      </c>
      <c r="S1353" s="71"/>
      <c r="T1353" s="71"/>
      <c r="U1353" s="71"/>
      <c r="V1353" s="71"/>
      <c r="W1353" s="71"/>
      <c r="X1353" s="72"/>
      <c r="Y1353" s="72"/>
      <c r="Z1353" s="72"/>
      <c r="AA1353" s="72"/>
      <c r="AB1353" s="72"/>
      <c r="AC1353" s="72"/>
      <c r="AD1353" s="71"/>
      <c r="AE1353" s="71"/>
      <c r="AF1353" s="71"/>
      <c r="AG1353" s="71"/>
      <c r="AH1353" s="71"/>
      <c r="AI1353" s="71"/>
      <c r="AJ1353" s="72"/>
      <c r="AK1353" s="72"/>
      <c r="AL1353" s="72"/>
      <c r="AM1353" s="72"/>
      <c r="AN1353" s="72"/>
      <c r="AO1353" s="72"/>
      <c r="AP1353" s="86" t="s">
        <v>768</v>
      </c>
      <c r="AQ1353" s="87"/>
      <c r="AR1353" s="87"/>
      <c r="AS1353" s="87"/>
      <c r="AT1353" s="87"/>
      <c r="AU1353" s="87"/>
      <c r="AV1353" s="88"/>
      <c r="AW1353" s="88"/>
      <c r="AX1353" s="88"/>
      <c r="AY1353" s="88"/>
      <c r="AZ1353" s="88"/>
      <c r="BA1353" s="88"/>
      <c r="BB1353" s="88"/>
      <c r="BC1353" s="88"/>
      <c r="BD1353" s="88"/>
    </row>
    <row r="1354" spans="1:56" ht="18" customHeight="1" x14ac:dyDescent="0.25">
      <c r="B1354" s="67"/>
      <c r="C1354" s="68"/>
      <c r="D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67"/>
      <c r="AU1354" s="67"/>
      <c r="AV1354" s="67"/>
      <c r="AW1354" s="67"/>
      <c r="AX1354" s="67"/>
      <c r="AY1354" s="67"/>
      <c r="AZ1354" s="67"/>
      <c r="BA1354" s="67"/>
    </row>
    <row r="1355" spans="1:56" ht="18" customHeight="1" x14ac:dyDescent="0.25">
      <c r="B1355" s="67"/>
      <c r="C1355" s="68"/>
      <c r="D1355" s="67"/>
      <c r="F1355" s="524">
        <v>2007</v>
      </c>
      <c r="G1355" s="524">
        <v>2007</v>
      </c>
      <c r="H1355" s="524">
        <v>2007</v>
      </c>
      <c r="I1355" s="524">
        <v>2008</v>
      </c>
      <c r="J1355" s="524">
        <v>2008</v>
      </c>
      <c r="K1355" s="524">
        <v>2008</v>
      </c>
      <c r="L1355" s="524">
        <v>2009</v>
      </c>
      <c r="M1355" s="524">
        <v>2009</v>
      </c>
      <c r="N1355" s="524">
        <v>2009</v>
      </c>
      <c r="O1355" s="524">
        <v>2010</v>
      </c>
      <c r="P1355" s="524">
        <v>2010</v>
      </c>
      <c r="Q1355" s="524">
        <v>2010</v>
      </c>
      <c r="R1355" s="524">
        <v>2011</v>
      </c>
      <c r="S1355" s="524">
        <v>2011</v>
      </c>
      <c r="T1355" s="524">
        <v>2011</v>
      </c>
      <c r="U1355" s="524">
        <v>2012</v>
      </c>
      <c r="V1355" s="524">
        <v>2012</v>
      </c>
      <c r="W1355" s="524">
        <v>2012</v>
      </c>
      <c r="X1355" s="524">
        <v>2013</v>
      </c>
      <c r="Y1355" s="524">
        <v>2013</v>
      </c>
      <c r="Z1355" s="524">
        <v>2013</v>
      </c>
      <c r="AA1355" s="524">
        <v>2014</v>
      </c>
      <c r="AB1355" s="524">
        <v>2014</v>
      </c>
      <c r="AC1355" s="524">
        <v>2014</v>
      </c>
      <c r="AD1355" s="524">
        <v>2015</v>
      </c>
      <c r="AE1355" s="524">
        <v>2015</v>
      </c>
      <c r="AF1355" s="524">
        <v>2015</v>
      </c>
      <c r="AG1355" s="524">
        <v>2016</v>
      </c>
      <c r="AH1355" s="524">
        <v>2016</v>
      </c>
      <c r="AI1355" s="524">
        <v>2016</v>
      </c>
      <c r="AJ1355" s="524">
        <v>2017</v>
      </c>
      <c r="AK1355" s="524">
        <v>2017</v>
      </c>
      <c r="AL1355" s="524">
        <v>2017</v>
      </c>
      <c r="AM1355" s="524">
        <v>2018</v>
      </c>
      <c r="AN1355" s="524">
        <v>2018</v>
      </c>
      <c r="AO1355" s="524">
        <v>2018</v>
      </c>
      <c r="AP1355" s="524">
        <v>2019</v>
      </c>
      <c r="AQ1355" s="524">
        <v>2019</v>
      </c>
      <c r="AR1355" s="524">
        <v>2019</v>
      </c>
      <c r="AS1355" s="524">
        <v>2020</v>
      </c>
      <c r="AT1355" s="524">
        <v>2020</v>
      </c>
      <c r="AU1355" s="524">
        <v>2020</v>
      </c>
      <c r="AV1355" s="524">
        <v>2021</v>
      </c>
      <c r="AW1355" s="524">
        <v>2021</v>
      </c>
      <c r="AX1355" s="524">
        <v>2021</v>
      </c>
      <c r="AY1355" s="524">
        <v>2022</v>
      </c>
      <c r="AZ1355" s="524">
        <v>2022</v>
      </c>
      <c r="BA1355" s="524">
        <v>2022</v>
      </c>
      <c r="BB1355" s="1414">
        <v>2023</v>
      </c>
      <c r="BC1355" s="1414">
        <v>2023</v>
      </c>
      <c r="BD1355" s="1414">
        <v>2023</v>
      </c>
    </row>
    <row r="1356" spans="1:56" ht="18" customHeight="1" x14ac:dyDescent="0.25">
      <c r="B1356" s="67"/>
      <c r="C1356" s="68"/>
      <c r="D1356" s="67"/>
      <c r="F1356" s="524" t="s">
        <v>661</v>
      </c>
      <c r="G1356" s="524" t="s">
        <v>662</v>
      </c>
      <c r="H1356" s="524" t="s">
        <v>663</v>
      </c>
      <c r="I1356" s="524" t="s">
        <v>661</v>
      </c>
      <c r="J1356" s="524" t="s">
        <v>662</v>
      </c>
      <c r="K1356" s="524" t="s">
        <v>663</v>
      </c>
      <c r="L1356" s="524" t="s">
        <v>661</v>
      </c>
      <c r="M1356" s="524" t="s">
        <v>662</v>
      </c>
      <c r="N1356" s="524" t="s">
        <v>663</v>
      </c>
      <c r="O1356" s="524" t="s">
        <v>661</v>
      </c>
      <c r="P1356" s="524" t="s">
        <v>662</v>
      </c>
      <c r="Q1356" s="524" t="s">
        <v>663</v>
      </c>
      <c r="R1356" s="524" t="s">
        <v>661</v>
      </c>
      <c r="S1356" s="524" t="s">
        <v>662</v>
      </c>
      <c r="T1356" s="524" t="s">
        <v>663</v>
      </c>
      <c r="U1356" s="524" t="s">
        <v>661</v>
      </c>
      <c r="V1356" s="524" t="s">
        <v>662</v>
      </c>
      <c r="W1356" s="524" t="s">
        <v>663</v>
      </c>
      <c r="X1356" s="524" t="s">
        <v>661</v>
      </c>
      <c r="Y1356" s="524" t="s">
        <v>662</v>
      </c>
      <c r="Z1356" s="524" t="s">
        <v>663</v>
      </c>
      <c r="AA1356" s="524" t="s">
        <v>661</v>
      </c>
      <c r="AB1356" s="524" t="s">
        <v>662</v>
      </c>
      <c r="AC1356" s="524" t="s">
        <v>663</v>
      </c>
      <c r="AD1356" s="524" t="s">
        <v>661</v>
      </c>
      <c r="AE1356" s="524" t="s">
        <v>662</v>
      </c>
      <c r="AF1356" s="524" t="s">
        <v>663</v>
      </c>
      <c r="AG1356" s="524" t="s">
        <v>661</v>
      </c>
      <c r="AH1356" s="524" t="s">
        <v>662</v>
      </c>
      <c r="AI1356" s="524" t="s">
        <v>663</v>
      </c>
      <c r="AJ1356" s="524" t="s">
        <v>661</v>
      </c>
      <c r="AK1356" s="524" t="s">
        <v>662</v>
      </c>
      <c r="AL1356" s="524" t="s">
        <v>663</v>
      </c>
      <c r="AM1356" s="524" t="s">
        <v>661</v>
      </c>
      <c r="AN1356" s="524" t="s">
        <v>662</v>
      </c>
      <c r="AO1356" s="524" t="s">
        <v>663</v>
      </c>
      <c r="AP1356" s="524" t="s">
        <v>661</v>
      </c>
      <c r="AQ1356" s="524" t="s">
        <v>662</v>
      </c>
      <c r="AR1356" s="524" t="s">
        <v>663</v>
      </c>
      <c r="AS1356" s="524" t="s">
        <v>661</v>
      </c>
      <c r="AT1356" s="524" t="s">
        <v>662</v>
      </c>
      <c r="AU1356" s="524" t="s">
        <v>663</v>
      </c>
      <c r="AV1356" s="524" t="s">
        <v>661</v>
      </c>
      <c r="AW1356" s="524" t="s">
        <v>662</v>
      </c>
      <c r="AX1356" s="524" t="s">
        <v>663</v>
      </c>
      <c r="AY1356" s="524" t="s">
        <v>661</v>
      </c>
      <c r="AZ1356" s="524" t="s">
        <v>662</v>
      </c>
      <c r="BA1356" s="524" t="s">
        <v>663</v>
      </c>
      <c r="BB1356" s="1415" t="s">
        <v>661</v>
      </c>
      <c r="BC1356" s="1415" t="s">
        <v>662</v>
      </c>
      <c r="BD1356" s="1415" t="s">
        <v>663</v>
      </c>
    </row>
    <row r="1357" spans="1:56" ht="18" customHeight="1" x14ac:dyDescent="0.25">
      <c r="B1357" s="67"/>
      <c r="C1357" s="68"/>
      <c r="D1357" s="67"/>
      <c r="F1357" s="525" t="str">
        <f>F1355&amp;F1356</f>
        <v>2007CO2 (kg/ud)</v>
      </c>
      <c r="G1357" s="525" t="str">
        <f t="shared" ref="G1357:BD1357" si="80">G1355&amp;G1356</f>
        <v>2007CH4 (g/ud)</v>
      </c>
      <c r="H1357" s="525" t="str">
        <f t="shared" si="80"/>
        <v>2007N2O (g/ud)</v>
      </c>
      <c r="I1357" s="525" t="str">
        <f t="shared" si="80"/>
        <v>2008CO2 (kg/ud)</v>
      </c>
      <c r="J1357" s="525" t="str">
        <f t="shared" si="80"/>
        <v>2008CH4 (g/ud)</v>
      </c>
      <c r="K1357" s="525" t="str">
        <f t="shared" si="80"/>
        <v>2008N2O (g/ud)</v>
      </c>
      <c r="L1357" s="525" t="str">
        <f t="shared" si="80"/>
        <v>2009CO2 (kg/ud)</v>
      </c>
      <c r="M1357" s="525" t="str">
        <f t="shared" si="80"/>
        <v>2009CH4 (g/ud)</v>
      </c>
      <c r="N1357" s="525" t="str">
        <f t="shared" si="80"/>
        <v>2009N2O (g/ud)</v>
      </c>
      <c r="O1357" s="525" t="str">
        <f t="shared" si="80"/>
        <v>2010CO2 (kg/ud)</v>
      </c>
      <c r="P1357" s="525" t="str">
        <f t="shared" si="80"/>
        <v>2010CH4 (g/ud)</v>
      </c>
      <c r="Q1357" s="525" t="str">
        <f t="shared" si="80"/>
        <v>2010N2O (g/ud)</v>
      </c>
      <c r="R1357" s="525" t="str">
        <f t="shared" si="80"/>
        <v>2011CO2 (kg/ud)</v>
      </c>
      <c r="S1357" s="525" t="str">
        <f t="shared" si="80"/>
        <v>2011CH4 (g/ud)</v>
      </c>
      <c r="T1357" s="525" t="str">
        <f t="shared" si="80"/>
        <v>2011N2O (g/ud)</v>
      </c>
      <c r="U1357" s="525" t="str">
        <f t="shared" si="80"/>
        <v>2012CO2 (kg/ud)</v>
      </c>
      <c r="V1357" s="525" t="str">
        <f t="shared" si="80"/>
        <v>2012CH4 (g/ud)</v>
      </c>
      <c r="W1357" s="525" t="str">
        <f t="shared" si="80"/>
        <v>2012N2O (g/ud)</v>
      </c>
      <c r="X1357" s="525" t="str">
        <f t="shared" si="80"/>
        <v>2013CO2 (kg/ud)</v>
      </c>
      <c r="Y1357" s="525" t="str">
        <f t="shared" si="80"/>
        <v>2013CH4 (g/ud)</v>
      </c>
      <c r="Z1357" s="525" t="str">
        <f t="shared" si="80"/>
        <v>2013N2O (g/ud)</v>
      </c>
      <c r="AA1357" s="525" t="str">
        <f t="shared" si="80"/>
        <v>2014CO2 (kg/ud)</v>
      </c>
      <c r="AB1357" s="525" t="str">
        <f t="shared" si="80"/>
        <v>2014CH4 (g/ud)</v>
      </c>
      <c r="AC1357" s="525" t="str">
        <f t="shared" si="80"/>
        <v>2014N2O (g/ud)</v>
      </c>
      <c r="AD1357" s="525" t="str">
        <f t="shared" si="80"/>
        <v>2015CO2 (kg/ud)</v>
      </c>
      <c r="AE1357" s="525" t="str">
        <f t="shared" si="80"/>
        <v>2015CH4 (g/ud)</v>
      </c>
      <c r="AF1357" s="525" t="str">
        <f t="shared" si="80"/>
        <v>2015N2O (g/ud)</v>
      </c>
      <c r="AG1357" s="525" t="str">
        <f t="shared" si="80"/>
        <v>2016CO2 (kg/ud)</v>
      </c>
      <c r="AH1357" s="525" t="str">
        <f t="shared" si="80"/>
        <v>2016CH4 (g/ud)</v>
      </c>
      <c r="AI1357" s="525" t="str">
        <f t="shared" si="80"/>
        <v>2016N2O (g/ud)</v>
      </c>
      <c r="AJ1357" s="525" t="str">
        <f t="shared" si="80"/>
        <v>2017CO2 (kg/ud)</v>
      </c>
      <c r="AK1357" s="525" t="str">
        <f t="shared" si="80"/>
        <v>2017CH4 (g/ud)</v>
      </c>
      <c r="AL1357" s="525" t="str">
        <f t="shared" si="80"/>
        <v>2017N2O (g/ud)</v>
      </c>
      <c r="AM1357" s="525" t="str">
        <f t="shared" si="80"/>
        <v>2018CO2 (kg/ud)</v>
      </c>
      <c r="AN1357" s="525" t="str">
        <f t="shared" si="80"/>
        <v>2018CH4 (g/ud)</v>
      </c>
      <c r="AO1357" s="525" t="str">
        <f t="shared" si="80"/>
        <v>2018N2O (g/ud)</v>
      </c>
      <c r="AP1357" s="525" t="str">
        <f t="shared" si="80"/>
        <v>2019CO2 (kg/ud)</v>
      </c>
      <c r="AQ1357" s="525" t="str">
        <f t="shared" si="80"/>
        <v>2019CH4 (g/ud)</v>
      </c>
      <c r="AR1357" s="525" t="str">
        <f t="shared" si="80"/>
        <v>2019N2O (g/ud)</v>
      </c>
      <c r="AS1357" s="525" t="str">
        <f t="shared" si="80"/>
        <v>2020CO2 (kg/ud)</v>
      </c>
      <c r="AT1357" s="525" t="str">
        <f t="shared" si="80"/>
        <v>2020CH4 (g/ud)</v>
      </c>
      <c r="AU1357" s="525" t="str">
        <f t="shared" si="80"/>
        <v>2020N2O (g/ud)</v>
      </c>
      <c r="AV1357" s="525" t="str">
        <f t="shared" si="80"/>
        <v>2021CO2 (kg/ud)</v>
      </c>
      <c r="AW1357" s="525" t="str">
        <f t="shared" si="80"/>
        <v>2021CH4 (g/ud)</v>
      </c>
      <c r="AX1357" s="525" t="str">
        <f t="shared" si="80"/>
        <v>2021N2O (g/ud)</v>
      </c>
      <c r="AY1357" s="525" t="str">
        <f t="shared" si="80"/>
        <v>2022CO2 (kg/ud)</v>
      </c>
      <c r="AZ1357" s="525" t="str">
        <f t="shared" si="80"/>
        <v>2022CH4 (g/ud)</v>
      </c>
      <c r="BA1357" s="525" t="str">
        <f t="shared" si="80"/>
        <v>2022N2O (g/ud)</v>
      </c>
      <c r="BB1357" s="525" t="str">
        <f t="shared" si="80"/>
        <v>2023CO2 (kg/ud)</v>
      </c>
      <c r="BC1357" s="525" t="str">
        <f t="shared" si="80"/>
        <v>2023CH4 (g/ud)</v>
      </c>
      <c r="BD1357" s="525" t="str">
        <f t="shared" si="80"/>
        <v>2023N2O (g/ud)</v>
      </c>
    </row>
    <row r="1358" spans="1:56" ht="18" customHeight="1" x14ac:dyDescent="0.25">
      <c r="B1358" s="27"/>
      <c r="C1358" s="1408" t="s">
        <v>327</v>
      </c>
      <c r="D1358" s="1409" t="s">
        <v>1251</v>
      </c>
      <c r="E1358" s="530" t="str">
        <f>C1358&amp;D1358</f>
        <v>Gasolina (l)Turismos (M1)</v>
      </c>
      <c r="F1358" s="1416">
        <v>2.3540000000000001</v>
      </c>
      <c r="G1358" s="1416">
        <v>0.32900000000000001</v>
      </c>
      <c r="H1358" s="1416">
        <v>7.6999999999999999E-2</v>
      </c>
      <c r="I1358" s="1416">
        <v>2.3540000000000001</v>
      </c>
      <c r="J1358" s="1416">
        <v>0.318</v>
      </c>
      <c r="K1358" s="1416">
        <v>7.3999999999999996E-2</v>
      </c>
      <c r="L1358" s="1416">
        <v>2.3540000000000001</v>
      </c>
      <c r="M1358" s="1416">
        <v>0.308</v>
      </c>
      <c r="N1358" s="1416">
        <v>7.0000000000000007E-2</v>
      </c>
      <c r="O1358" s="1416">
        <v>2.3540000000000001</v>
      </c>
      <c r="P1358" s="1416">
        <v>0.29499999999999998</v>
      </c>
      <c r="Q1358" s="1416">
        <v>4.2000000000000003E-2</v>
      </c>
      <c r="R1358" s="1416">
        <v>2.2629999999999999</v>
      </c>
      <c r="S1358" s="1416">
        <v>0.28699999999999998</v>
      </c>
      <c r="T1358" s="1416">
        <v>0.04</v>
      </c>
      <c r="U1358" s="1416">
        <v>2.258</v>
      </c>
      <c r="V1358" s="1416">
        <v>0.28100000000000003</v>
      </c>
      <c r="W1358" s="1416">
        <v>3.7999999999999999E-2</v>
      </c>
      <c r="X1358" s="1416">
        <v>2.2629999999999999</v>
      </c>
      <c r="Y1358" s="1416">
        <v>0.27600000000000002</v>
      </c>
      <c r="Z1358" s="1416">
        <v>3.6999999999999998E-2</v>
      </c>
      <c r="AA1358" s="1416">
        <v>2.2629999999999999</v>
      </c>
      <c r="AB1358" s="1416">
        <v>0.27300000000000002</v>
      </c>
      <c r="AC1358" s="1416">
        <v>3.5000000000000003E-2</v>
      </c>
      <c r="AD1358" s="1416">
        <v>2.2629999999999999</v>
      </c>
      <c r="AE1358" s="1416">
        <v>0.255</v>
      </c>
      <c r="AF1358" s="1416">
        <v>3.2000000000000001E-2</v>
      </c>
      <c r="AG1358" s="1416">
        <v>2.2530000000000001</v>
      </c>
      <c r="AH1358" s="1416">
        <v>0.248</v>
      </c>
      <c r="AI1358" s="1416">
        <v>2.9000000000000001E-2</v>
      </c>
      <c r="AJ1358" s="1416">
        <v>2.2370000000000001</v>
      </c>
      <c r="AK1358" s="1416">
        <v>0.24399999999999999</v>
      </c>
      <c r="AL1358" s="1416">
        <v>2.7E-2</v>
      </c>
      <c r="AM1358" s="1416">
        <v>2.2130000000000001</v>
      </c>
      <c r="AN1358" s="1416">
        <v>0.24099999999999999</v>
      </c>
      <c r="AO1358" s="1416">
        <v>2.7E-2</v>
      </c>
      <c r="AP1358" s="1416" t="s">
        <v>158</v>
      </c>
      <c r="AQ1358" s="1416" t="s">
        <v>158</v>
      </c>
      <c r="AR1358" s="1416" t="s">
        <v>158</v>
      </c>
      <c r="AS1358" s="1416" t="s">
        <v>158</v>
      </c>
      <c r="AT1358" s="1416" t="s">
        <v>158</v>
      </c>
      <c r="AU1358" s="1416" t="s">
        <v>158</v>
      </c>
      <c r="AV1358" s="1416" t="s">
        <v>158</v>
      </c>
      <c r="AW1358" s="1416" t="s">
        <v>158</v>
      </c>
      <c r="AX1358" s="1416" t="s">
        <v>158</v>
      </c>
      <c r="AY1358" s="1416" t="s">
        <v>158</v>
      </c>
      <c r="AZ1358" s="1416" t="s">
        <v>158</v>
      </c>
      <c r="BA1358" s="1416" t="s">
        <v>158</v>
      </c>
      <c r="BB1358" s="1416" t="s">
        <v>158</v>
      </c>
      <c r="BC1358" s="1416" t="s">
        <v>158</v>
      </c>
      <c r="BD1358" s="1416" t="s">
        <v>158</v>
      </c>
    </row>
    <row r="1359" spans="1:56" ht="18" customHeight="1" x14ac:dyDescent="0.25">
      <c r="B1359" s="27"/>
      <c r="C1359" s="1408" t="s">
        <v>327</v>
      </c>
      <c r="D1359" s="1410" t="s">
        <v>1252</v>
      </c>
      <c r="E1359" s="530" t="str">
        <f t="shared" ref="E1359:E1415" si="81">C1359&amp;D1359</f>
        <v>Gasolina (l)Furgonetas y furgones (N1)</v>
      </c>
      <c r="F1359" s="1416">
        <v>2.3519999999999999</v>
      </c>
      <c r="G1359" s="1416">
        <v>0.68400000000000005</v>
      </c>
      <c r="H1359" s="1416">
        <v>6.7000000000000004E-2</v>
      </c>
      <c r="I1359" s="1416">
        <v>2.3519999999999999</v>
      </c>
      <c r="J1359" s="1416">
        <v>0.67900000000000005</v>
      </c>
      <c r="K1359" s="1416">
        <v>6.7000000000000004E-2</v>
      </c>
      <c r="L1359" s="1416">
        <v>2.3519999999999999</v>
      </c>
      <c r="M1359" s="1416">
        <v>0.67200000000000004</v>
      </c>
      <c r="N1359" s="1416">
        <v>6.7000000000000004E-2</v>
      </c>
      <c r="O1359" s="1416">
        <v>2.3519999999999999</v>
      </c>
      <c r="P1359" s="1416">
        <v>0.65400000000000003</v>
      </c>
      <c r="Q1359" s="1416">
        <v>6.2E-2</v>
      </c>
      <c r="R1359" s="1416">
        <v>2.2599999999999998</v>
      </c>
      <c r="S1359" s="1416">
        <v>0.65100000000000002</v>
      </c>
      <c r="T1359" s="1416">
        <v>6.0999999999999999E-2</v>
      </c>
      <c r="U1359" s="1416">
        <v>2.2559999999999998</v>
      </c>
      <c r="V1359" s="1416">
        <v>0.64800000000000002</v>
      </c>
      <c r="W1359" s="1416">
        <v>6.0999999999999999E-2</v>
      </c>
      <c r="X1359" s="1416">
        <v>2.2599999999999998</v>
      </c>
      <c r="Y1359" s="1416">
        <v>0.64600000000000002</v>
      </c>
      <c r="Z1359" s="1416">
        <v>6.0999999999999999E-2</v>
      </c>
      <c r="AA1359" s="1416">
        <v>2.2599999999999998</v>
      </c>
      <c r="AB1359" s="1416">
        <v>0.64400000000000002</v>
      </c>
      <c r="AC1359" s="1416">
        <v>6.0999999999999999E-2</v>
      </c>
      <c r="AD1359" s="1416">
        <v>2.2599999999999998</v>
      </c>
      <c r="AE1359" s="1416">
        <v>0.63</v>
      </c>
      <c r="AF1359" s="1416">
        <v>6.2E-2</v>
      </c>
      <c r="AG1359" s="1416">
        <v>2.2509999999999999</v>
      </c>
      <c r="AH1359" s="1416">
        <v>0.63300000000000001</v>
      </c>
      <c r="AI1359" s="1416">
        <v>6.2E-2</v>
      </c>
      <c r="AJ1359" s="1416">
        <v>2.2349999999999999</v>
      </c>
      <c r="AK1359" s="1416">
        <v>0.63600000000000001</v>
      </c>
      <c r="AL1359" s="1416">
        <v>6.0999999999999999E-2</v>
      </c>
      <c r="AM1359" s="1416">
        <v>2.2109999999999999</v>
      </c>
      <c r="AN1359" s="1416">
        <v>0.64600000000000002</v>
      </c>
      <c r="AO1359" s="1416">
        <v>6.2E-2</v>
      </c>
      <c r="AP1359" s="1416" t="s">
        <v>158</v>
      </c>
      <c r="AQ1359" s="1416" t="s">
        <v>158</v>
      </c>
      <c r="AR1359" s="1416" t="s">
        <v>158</v>
      </c>
      <c r="AS1359" s="1416" t="s">
        <v>158</v>
      </c>
      <c r="AT1359" s="1416" t="s">
        <v>158</v>
      </c>
      <c r="AU1359" s="1416" t="s">
        <v>158</v>
      </c>
      <c r="AV1359" s="1416" t="s">
        <v>158</v>
      </c>
      <c r="AW1359" s="1416" t="s">
        <v>158</v>
      </c>
      <c r="AX1359" s="1416" t="s">
        <v>158</v>
      </c>
      <c r="AY1359" s="1416" t="s">
        <v>158</v>
      </c>
      <c r="AZ1359" s="1416" t="s">
        <v>158</v>
      </c>
      <c r="BA1359" s="1416" t="s">
        <v>158</v>
      </c>
      <c r="BB1359" s="1416" t="s">
        <v>158</v>
      </c>
      <c r="BC1359" s="1416" t="s">
        <v>158</v>
      </c>
      <c r="BD1359" s="1416" t="s">
        <v>158</v>
      </c>
    </row>
    <row r="1360" spans="1:56" ht="18" customHeight="1" x14ac:dyDescent="0.25">
      <c r="B1360" s="27"/>
      <c r="C1360" s="1408" t="s">
        <v>327</v>
      </c>
      <c r="D1360" s="1410" t="s">
        <v>2298</v>
      </c>
      <c r="E1360" s="530" t="str">
        <f t="shared" si="81"/>
        <v>Gasolina (l)Camiones (N2, N3)</v>
      </c>
      <c r="F1360" s="1416">
        <v>2.3519999999999999</v>
      </c>
      <c r="G1360" s="1416">
        <v>0.47299999999999998</v>
      </c>
      <c r="H1360" s="1416">
        <v>0.02</v>
      </c>
      <c r="I1360" s="1416">
        <v>2.3519999999999999</v>
      </c>
      <c r="J1360" s="1416">
        <v>0.47299999999999998</v>
      </c>
      <c r="K1360" s="1416">
        <v>0.02</v>
      </c>
      <c r="L1360" s="1416">
        <v>2.3519999999999999</v>
      </c>
      <c r="M1360" s="1416">
        <v>0.47299999999999998</v>
      </c>
      <c r="N1360" s="1416">
        <v>0.02</v>
      </c>
      <c r="O1360" s="1416">
        <v>2.3519999999999999</v>
      </c>
      <c r="P1360" s="1416">
        <v>0.47</v>
      </c>
      <c r="Q1360" s="1416">
        <v>0.02</v>
      </c>
      <c r="R1360" s="1416">
        <v>2.2599999999999998</v>
      </c>
      <c r="S1360" s="1416">
        <v>0.46600000000000003</v>
      </c>
      <c r="T1360" s="1416">
        <v>0.02</v>
      </c>
      <c r="U1360" s="1416">
        <v>2.2559999999999998</v>
      </c>
      <c r="V1360" s="1416">
        <v>0.46600000000000003</v>
      </c>
      <c r="W1360" s="1416">
        <v>0.02</v>
      </c>
      <c r="X1360" s="1416">
        <v>2.2599999999999998</v>
      </c>
      <c r="Y1360" s="1416">
        <v>0.46600000000000003</v>
      </c>
      <c r="Z1360" s="1416">
        <v>0.02</v>
      </c>
      <c r="AA1360" s="1416">
        <v>2.2599999999999998</v>
      </c>
      <c r="AB1360" s="1416">
        <v>0.46700000000000003</v>
      </c>
      <c r="AC1360" s="1416">
        <v>0.02</v>
      </c>
      <c r="AD1360" s="1416">
        <v>2.2599999999999998</v>
      </c>
      <c r="AE1360" s="1416">
        <v>0.46600000000000003</v>
      </c>
      <c r="AF1360" s="1416">
        <v>0.02</v>
      </c>
      <c r="AG1360" s="1416">
        <v>2.2509999999999999</v>
      </c>
      <c r="AH1360" s="1416">
        <v>0.46600000000000003</v>
      </c>
      <c r="AI1360" s="1416">
        <v>0.02</v>
      </c>
      <c r="AJ1360" s="1416">
        <v>2.2349999999999999</v>
      </c>
      <c r="AK1360" s="1416">
        <v>0.47</v>
      </c>
      <c r="AL1360" s="1416">
        <v>0.02</v>
      </c>
      <c r="AM1360" s="1416">
        <v>2.2109999999999999</v>
      </c>
      <c r="AN1360" s="1416">
        <v>0.47</v>
      </c>
      <c r="AO1360" s="1416">
        <v>0.02</v>
      </c>
      <c r="AP1360" s="1416" t="s">
        <v>158</v>
      </c>
      <c r="AQ1360" s="1416" t="s">
        <v>158</v>
      </c>
      <c r="AR1360" s="1416" t="s">
        <v>158</v>
      </c>
      <c r="AS1360" s="1416" t="s">
        <v>158</v>
      </c>
      <c r="AT1360" s="1416" t="s">
        <v>158</v>
      </c>
      <c r="AU1360" s="1416" t="s">
        <v>158</v>
      </c>
      <c r="AV1360" s="1416" t="s">
        <v>158</v>
      </c>
      <c r="AW1360" s="1416" t="s">
        <v>158</v>
      </c>
      <c r="AX1360" s="1416" t="s">
        <v>158</v>
      </c>
      <c r="AY1360" s="1416" t="s">
        <v>158</v>
      </c>
      <c r="AZ1360" s="1416" t="s">
        <v>158</v>
      </c>
      <c r="BA1360" s="1416" t="s">
        <v>158</v>
      </c>
      <c r="BB1360" s="1416" t="s">
        <v>158</v>
      </c>
      <c r="BC1360" s="1416" t="s">
        <v>158</v>
      </c>
      <c r="BD1360" s="1416" t="s">
        <v>158</v>
      </c>
    </row>
    <row r="1361" spans="1:56" ht="18" customHeight="1" x14ac:dyDescent="0.25">
      <c r="B1361" s="27"/>
      <c r="C1361" s="1408" t="s">
        <v>327</v>
      </c>
      <c r="D1361" s="1410" t="s">
        <v>2299</v>
      </c>
      <c r="E1361" s="530" t="str">
        <f t="shared" si="81"/>
        <v>Gasolina (l)Ciclomotores (L1e, L2e)</v>
      </c>
      <c r="F1361" s="1416">
        <v>2.3879999999999999</v>
      </c>
      <c r="G1361" s="1416">
        <v>1.054</v>
      </c>
      <c r="H1361" s="1416">
        <v>3.7999999999999999E-2</v>
      </c>
      <c r="I1361" s="1416">
        <v>2.3879999999999999</v>
      </c>
      <c r="J1361" s="1416">
        <v>1.0029999999999999</v>
      </c>
      <c r="K1361" s="1416">
        <v>3.9E-2</v>
      </c>
      <c r="L1361" s="1416">
        <v>2.3879999999999999</v>
      </c>
      <c r="M1361" s="1416">
        <v>0.98099999999999998</v>
      </c>
      <c r="N1361" s="1416">
        <v>3.9E-2</v>
      </c>
      <c r="O1361" s="1416">
        <v>2.3879999999999999</v>
      </c>
      <c r="P1361" s="1416">
        <v>0.96599999999999997</v>
      </c>
      <c r="Q1361" s="1416">
        <v>3.9E-2</v>
      </c>
      <c r="R1361" s="1416">
        <v>2.2959999999999998</v>
      </c>
      <c r="S1361" s="1416">
        <v>0.95299999999999996</v>
      </c>
      <c r="T1361" s="1416">
        <v>3.9E-2</v>
      </c>
      <c r="U1361" s="1416">
        <v>2.2909999999999999</v>
      </c>
      <c r="V1361" s="1416">
        <v>0.94799999999999995</v>
      </c>
      <c r="W1361" s="1416">
        <v>3.9E-2</v>
      </c>
      <c r="X1361" s="1416">
        <v>2.2959999999999998</v>
      </c>
      <c r="Y1361" s="1416">
        <v>0.94699999999999995</v>
      </c>
      <c r="Z1361" s="1416">
        <v>3.9E-2</v>
      </c>
      <c r="AA1361" s="1416">
        <v>2.2959999999999998</v>
      </c>
      <c r="AB1361" s="1416">
        <v>0.94899999999999995</v>
      </c>
      <c r="AC1361" s="1416">
        <v>3.9E-2</v>
      </c>
      <c r="AD1361" s="1416">
        <v>2.2959999999999998</v>
      </c>
      <c r="AE1361" s="1416">
        <v>0.97</v>
      </c>
      <c r="AF1361" s="1416">
        <v>3.9E-2</v>
      </c>
      <c r="AG1361" s="1416">
        <v>2.2869999999999999</v>
      </c>
      <c r="AH1361" s="1416">
        <v>0.97</v>
      </c>
      <c r="AI1361" s="1416">
        <v>3.9E-2</v>
      </c>
      <c r="AJ1361" s="1416">
        <v>2.27</v>
      </c>
      <c r="AK1361" s="1416">
        <v>0.97799999999999998</v>
      </c>
      <c r="AL1361" s="1416">
        <v>3.9E-2</v>
      </c>
      <c r="AM1361" s="1416">
        <v>2.2469999999999999</v>
      </c>
      <c r="AN1361" s="1416">
        <v>0.97799999999999998</v>
      </c>
      <c r="AO1361" s="1416">
        <v>3.9E-2</v>
      </c>
      <c r="AP1361" s="1416" t="s">
        <v>158</v>
      </c>
      <c r="AQ1361" s="1416" t="s">
        <v>158</v>
      </c>
      <c r="AR1361" s="1416" t="s">
        <v>158</v>
      </c>
      <c r="AS1361" s="1416" t="s">
        <v>158</v>
      </c>
      <c r="AT1361" s="1416" t="s">
        <v>158</v>
      </c>
      <c r="AU1361" s="1416" t="s">
        <v>158</v>
      </c>
      <c r="AV1361" s="1416" t="s">
        <v>158</v>
      </c>
      <c r="AW1361" s="1416" t="s">
        <v>158</v>
      </c>
      <c r="AX1361" s="1416" t="s">
        <v>158</v>
      </c>
      <c r="AY1361" s="1416" t="s">
        <v>158</v>
      </c>
      <c r="AZ1361" s="1416" t="s">
        <v>158</v>
      </c>
      <c r="BA1361" s="1416" t="s">
        <v>158</v>
      </c>
      <c r="BB1361" s="1416" t="s">
        <v>158</v>
      </c>
      <c r="BC1361" s="1416" t="s">
        <v>158</v>
      </c>
      <c r="BD1361" s="1416" t="s">
        <v>158</v>
      </c>
    </row>
    <row r="1362" spans="1:56" ht="18" customHeight="1" x14ac:dyDescent="0.25">
      <c r="B1362" s="27"/>
      <c r="C1362" s="1408" t="s">
        <v>327</v>
      </c>
      <c r="D1362" s="1410" t="s">
        <v>2300</v>
      </c>
      <c r="E1362" s="530" t="str">
        <f t="shared" si="81"/>
        <v>Gasolina (l)Motocicletas (L3e, L4e, L5e, L6e, L7e)</v>
      </c>
      <c r="F1362" s="1416">
        <v>2.3879999999999999</v>
      </c>
      <c r="G1362" s="1416">
        <v>3.238</v>
      </c>
      <c r="H1362" s="1416">
        <v>4.4999999999999998E-2</v>
      </c>
      <c r="I1362" s="1416">
        <v>2.3879999999999999</v>
      </c>
      <c r="J1362" s="1416">
        <v>2.8889999999999998</v>
      </c>
      <c r="K1362" s="1416">
        <v>4.4999999999999998E-2</v>
      </c>
      <c r="L1362" s="1416">
        <v>2.3879999999999999</v>
      </c>
      <c r="M1362" s="1416">
        <v>2.69</v>
      </c>
      <c r="N1362" s="1416">
        <v>4.3999999999999997E-2</v>
      </c>
      <c r="O1362" s="1416">
        <v>2.3879999999999999</v>
      </c>
      <c r="P1362" s="1416">
        <v>2.496</v>
      </c>
      <c r="Q1362" s="1416">
        <v>4.3999999999999997E-2</v>
      </c>
      <c r="R1362" s="1416">
        <v>2.2959999999999998</v>
      </c>
      <c r="S1362" s="1416">
        <v>2.4169999999999998</v>
      </c>
      <c r="T1362" s="1416">
        <v>4.2999999999999997E-2</v>
      </c>
      <c r="U1362" s="1416">
        <v>2.2909999999999999</v>
      </c>
      <c r="V1362" s="1416">
        <v>2.367</v>
      </c>
      <c r="W1362" s="1416">
        <v>4.2999999999999997E-2</v>
      </c>
      <c r="X1362" s="1416">
        <v>2.2959999999999998</v>
      </c>
      <c r="Y1362" s="1416">
        <v>2.3450000000000002</v>
      </c>
      <c r="Z1362" s="1416">
        <v>4.3999999999999997E-2</v>
      </c>
      <c r="AA1362" s="1416">
        <v>2.2959999999999998</v>
      </c>
      <c r="AB1362" s="1416">
        <v>2.319</v>
      </c>
      <c r="AC1362" s="1416">
        <v>4.3999999999999997E-2</v>
      </c>
      <c r="AD1362" s="1416">
        <v>2.2959999999999998</v>
      </c>
      <c r="AE1362" s="1416">
        <v>2.335</v>
      </c>
      <c r="AF1362" s="1416">
        <v>4.2999999999999997E-2</v>
      </c>
      <c r="AG1362" s="1416">
        <v>2.2869999999999999</v>
      </c>
      <c r="AH1362" s="1416">
        <v>2.29</v>
      </c>
      <c r="AI1362" s="1416">
        <v>4.2999999999999997E-2</v>
      </c>
      <c r="AJ1362" s="1416">
        <v>2.27</v>
      </c>
      <c r="AK1362" s="1416">
        <v>2.29</v>
      </c>
      <c r="AL1362" s="1416">
        <v>4.3999999999999997E-2</v>
      </c>
      <c r="AM1362" s="1416">
        <v>2.2469999999999999</v>
      </c>
      <c r="AN1362" s="1416">
        <v>2.2559999999999998</v>
      </c>
      <c r="AO1362" s="1416">
        <v>4.3999999999999997E-2</v>
      </c>
      <c r="AP1362" s="1416" t="s">
        <v>158</v>
      </c>
      <c r="AQ1362" s="1416" t="s">
        <v>158</v>
      </c>
      <c r="AR1362" s="1416" t="s">
        <v>158</v>
      </c>
      <c r="AS1362" s="1416" t="s">
        <v>158</v>
      </c>
      <c r="AT1362" s="1416" t="s">
        <v>158</v>
      </c>
      <c r="AU1362" s="1416" t="s">
        <v>158</v>
      </c>
      <c r="AV1362" s="1416" t="s">
        <v>158</v>
      </c>
      <c r="AW1362" s="1416" t="s">
        <v>158</v>
      </c>
      <c r="AX1362" s="1416" t="s">
        <v>158</v>
      </c>
      <c r="AY1362" s="1416" t="s">
        <v>158</v>
      </c>
      <c r="AZ1362" s="1416" t="s">
        <v>158</v>
      </c>
      <c r="BA1362" s="1416" t="s">
        <v>158</v>
      </c>
      <c r="BB1362" s="1416" t="s">
        <v>158</v>
      </c>
      <c r="BC1362" s="1416" t="s">
        <v>158</v>
      </c>
      <c r="BD1362" s="1416" t="s">
        <v>158</v>
      </c>
    </row>
    <row r="1363" spans="1:56" ht="18" customHeight="1" x14ac:dyDescent="0.25">
      <c r="B1363" s="27"/>
      <c r="C1363" s="1408" t="s">
        <v>2349</v>
      </c>
      <c r="D1363" s="1410" t="s">
        <v>1251</v>
      </c>
      <c r="E1363" s="530" t="str">
        <f t="shared" si="81"/>
        <v>E5 (l)Turismos (M1)</v>
      </c>
      <c r="F1363" s="1416" t="s">
        <v>158</v>
      </c>
      <c r="G1363" s="1416" t="s">
        <v>158</v>
      </c>
      <c r="H1363" s="1416" t="s">
        <v>158</v>
      </c>
      <c r="I1363" s="1416" t="s">
        <v>158</v>
      </c>
      <c r="J1363" s="1416" t="s">
        <v>158</v>
      </c>
      <c r="K1363" s="1416" t="s">
        <v>158</v>
      </c>
      <c r="L1363" s="1416" t="s">
        <v>158</v>
      </c>
      <c r="M1363" s="1416" t="s">
        <v>158</v>
      </c>
      <c r="N1363" s="1416" t="s">
        <v>158</v>
      </c>
      <c r="O1363" s="1416" t="s">
        <v>158</v>
      </c>
      <c r="P1363" s="1416" t="s">
        <v>158</v>
      </c>
      <c r="Q1363" s="1416" t="s">
        <v>158</v>
      </c>
      <c r="R1363" s="1416" t="s">
        <v>158</v>
      </c>
      <c r="S1363" s="1416" t="s">
        <v>158</v>
      </c>
      <c r="T1363" s="1416" t="s">
        <v>158</v>
      </c>
      <c r="U1363" s="1416" t="s">
        <v>158</v>
      </c>
      <c r="V1363" s="1416" t="s">
        <v>158</v>
      </c>
      <c r="W1363" s="1416" t="s">
        <v>158</v>
      </c>
      <c r="X1363" s="1416" t="s">
        <v>158</v>
      </c>
      <c r="Y1363" s="1416" t="s">
        <v>158</v>
      </c>
      <c r="Z1363" s="1416" t="s">
        <v>158</v>
      </c>
      <c r="AA1363" s="1416" t="s">
        <v>158</v>
      </c>
      <c r="AB1363" s="1416" t="s">
        <v>158</v>
      </c>
      <c r="AC1363" s="1416" t="s">
        <v>158</v>
      </c>
      <c r="AD1363" s="1416" t="s">
        <v>158</v>
      </c>
      <c r="AE1363" s="1416" t="s">
        <v>158</v>
      </c>
      <c r="AF1363" s="1416" t="s">
        <v>158</v>
      </c>
      <c r="AG1363" s="1416" t="s">
        <v>158</v>
      </c>
      <c r="AH1363" s="1416" t="s">
        <v>158</v>
      </c>
      <c r="AI1363" s="1416" t="s">
        <v>158</v>
      </c>
      <c r="AJ1363" s="1416" t="s">
        <v>158</v>
      </c>
      <c r="AK1363" s="1416" t="s">
        <v>158</v>
      </c>
      <c r="AL1363" s="1416" t="s">
        <v>158</v>
      </c>
      <c r="AM1363" s="1416" t="s">
        <v>158</v>
      </c>
      <c r="AN1363" s="1416" t="s">
        <v>158</v>
      </c>
      <c r="AO1363" s="1416" t="s">
        <v>158</v>
      </c>
      <c r="AP1363" s="1416">
        <v>2.2370000000000001</v>
      </c>
      <c r="AQ1363" s="1416">
        <v>0.23799999999999999</v>
      </c>
      <c r="AR1363" s="1416">
        <v>2.5999999999999999E-2</v>
      </c>
      <c r="AS1363" s="1416">
        <v>2.2370000000000001</v>
      </c>
      <c r="AT1363" s="1416">
        <v>0.23200000000000001</v>
      </c>
      <c r="AU1363" s="1416">
        <v>2.4E-2</v>
      </c>
      <c r="AV1363" s="1416">
        <v>2.2370000000000001</v>
      </c>
      <c r="AW1363" s="1416">
        <v>0.22800000000000001</v>
      </c>
      <c r="AX1363" s="1416">
        <v>2.3E-2</v>
      </c>
      <c r="AY1363" s="1417">
        <v>2.2370000000000001</v>
      </c>
      <c r="AZ1363" s="1417">
        <v>0.22700000000000001</v>
      </c>
      <c r="BA1363" s="1417">
        <v>2.1999999999999999E-2</v>
      </c>
      <c r="BB1363" s="1417">
        <v>2.2370000000000001</v>
      </c>
      <c r="BC1363" s="1417">
        <v>0.224</v>
      </c>
      <c r="BD1363" s="1417">
        <v>2.1000000000000001E-2</v>
      </c>
    </row>
    <row r="1364" spans="1:56" ht="18" customHeight="1" x14ac:dyDescent="0.25">
      <c r="B1364" s="27"/>
      <c r="C1364" s="1408" t="s">
        <v>510</v>
      </c>
      <c r="D1364" s="1410" t="s">
        <v>1252</v>
      </c>
      <c r="E1364" s="530" t="str">
        <f t="shared" si="81"/>
        <v>E5 (l)Furgonetas y furgones (N1)</v>
      </c>
      <c r="F1364" s="1416" t="s">
        <v>158</v>
      </c>
      <c r="G1364" s="1416" t="s">
        <v>158</v>
      </c>
      <c r="H1364" s="1416" t="s">
        <v>158</v>
      </c>
      <c r="I1364" s="1416" t="s">
        <v>158</v>
      </c>
      <c r="J1364" s="1416" t="s">
        <v>158</v>
      </c>
      <c r="K1364" s="1416" t="s">
        <v>158</v>
      </c>
      <c r="L1364" s="1416" t="s">
        <v>158</v>
      </c>
      <c r="M1364" s="1416" t="s">
        <v>158</v>
      </c>
      <c r="N1364" s="1416" t="s">
        <v>158</v>
      </c>
      <c r="O1364" s="1416" t="s">
        <v>158</v>
      </c>
      <c r="P1364" s="1416" t="s">
        <v>158</v>
      </c>
      <c r="Q1364" s="1416" t="s">
        <v>158</v>
      </c>
      <c r="R1364" s="1416" t="s">
        <v>158</v>
      </c>
      <c r="S1364" s="1416" t="s">
        <v>158</v>
      </c>
      <c r="T1364" s="1416" t="s">
        <v>158</v>
      </c>
      <c r="U1364" s="1416" t="s">
        <v>158</v>
      </c>
      <c r="V1364" s="1416" t="s">
        <v>158</v>
      </c>
      <c r="W1364" s="1416" t="s">
        <v>158</v>
      </c>
      <c r="X1364" s="1416" t="s">
        <v>158</v>
      </c>
      <c r="Y1364" s="1416" t="s">
        <v>158</v>
      </c>
      <c r="Z1364" s="1416" t="s">
        <v>158</v>
      </c>
      <c r="AA1364" s="1416" t="s">
        <v>158</v>
      </c>
      <c r="AB1364" s="1416" t="s">
        <v>158</v>
      </c>
      <c r="AC1364" s="1416" t="s">
        <v>158</v>
      </c>
      <c r="AD1364" s="1416" t="s">
        <v>158</v>
      </c>
      <c r="AE1364" s="1416" t="s">
        <v>158</v>
      </c>
      <c r="AF1364" s="1416" t="s">
        <v>158</v>
      </c>
      <c r="AG1364" s="1416" t="s">
        <v>158</v>
      </c>
      <c r="AH1364" s="1416" t="s">
        <v>158</v>
      </c>
      <c r="AI1364" s="1416" t="s">
        <v>158</v>
      </c>
      <c r="AJ1364" s="1416" t="s">
        <v>158</v>
      </c>
      <c r="AK1364" s="1416" t="s">
        <v>158</v>
      </c>
      <c r="AL1364" s="1416" t="s">
        <v>158</v>
      </c>
      <c r="AM1364" s="1416" t="s">
        <v>158</v>
      </c>
      <c r="AN1364" s="1416" t="s">
        <v>158</v>
      </c>
      <c r="AO1364" s="1416" t="s">
        <v>158</v>
      </c>
      <c r="AP1364" s="1416">
        <v>2.2349999999999999</v>
      </c>
      <c r="AQ1364" s="1416">
        <v>0.60799999999999998</v>
      </c>
      <c r="AR1364" s="1416">
        <v>5.8000000000000003E-2</v>
      </c>
      <c r="AS1364" s="1416">
        <v>2.2349999999999999</v>
      </c>
      <c r="AT1364" s="1416">
        <v>0.54900000000000004</v>
      </c>
      <c r="AU1364" s="1416">
        <v>5.2999999999999999E-2</v>
      </c>
      <c r="AV1364" s="1416">
        <v>2.2349999999999999</v>
      </c>
      <c r="AW1364" s="1416">
        <v>0.44800000000000001</v>
      </c>
      <c r="AX1364" s="1416">
        <v>4.3999999999999997E-2</v>
      </c>
      <c r="AY1364" s="1417">
        <v>2.2349999999999999</v>
      </c>
      <c r="AZ1364" s="1417">
        <v>0.36599999999999999</v>
      </c>
      <c r="BA1364" s="1417">
        <v>3.6999999999999998E-2</v>
      </c>
      <c r="BB1364" s="1417">
        <v>2.2349999999999999</v>
      </c>
      <c r="BC1364" s="1417">
        <v>0.183</v>
      </c>
      <c r="BD1364" s="1417">
        <v>2.1000000000000001E-2</v>
      </c>
    </row>
    <row r="1365" spans="1:56" ht="18" customHeight="1" x14ac:dyDescent="0.25">
      <c r="B1365" s="27"/>
      <c r="C1365" s="1408" t="s">
        <v>510</v>
      </c>
      <c r="D1365" s="1410" t="s">
        <v>2298</v>
      </c>
      <c r="E1365" s="530" t="str">
        <f t="shared" si="81"/>
        <v>E5 (l)Camiones (N2, N3)</v>
      </c>
      <c r="F1365" s="1416" t="s">
        <v>158</v>
      </c>
      <c r="G1365" s="1416" t="s">
        <v>158</v>
      </c>
      <c r="H1365" s="1416" t="s">
        <v>158</v>
      </c>
      <c r="I1365" s="1416" t="s">
        <v>158</v>
      </c>
      <c r="J1365" s="1416" t="s">
        <v>158</v>
      </c>
      <c r="K1365" s="1416" t="s">
        <v>158</v>
      </c>
      <c r="L1365" s="1416" t="s">
        <v>158</v>
      </c>
      <c r="M1365" s="1416" t="s">
        <v>158</v>
      </c>
      <c r="N1365" s="1416" t="s">
        <v>158</v>
      </c>
      <c r="O1365" s="1416" t="s">
        <v>158</v>
      </c>
      <c r="P1365" s="1416" t="s">
        <v>158</v>
      </c>
      <c r="Q1365" s="1416" t="s">
        <v>158</v>
      </c>
      <c r="R1365" s="1416" t="s">
        <v>158</v>
      </c>
      <c r="S1365" s="1416" t="s">
        <v>158</v>
      </c>
      <c r="T1365" s="1416" t="s">
        <v>158</v>
      </c>
      <c r="U1365" s="1416" t="s">
        <v>158</v>
      </c>
      <c r="V1365" s="1416" t="s">
        <v>158</v>
      </c>
      <c r="W1365" s="1416" t="s">
        <v>158</v>
      </c>
      <c r="X1365" s="1416" t="s">
        <v>158</v>
      </c>
      <c r="Y1365" s="1416" t="s">
        <v>158</v>
      </c>
      <c r="Z1365" s="1416" t="s">
        <v>158</v>
      </c>
      <c r="AA1365" s="1416" t="s">
        <v>158</v>
      </c>
      <c r="AB1365" s="1416" t="s">
        <v>158</v>
      </c>
      <c r="AC1365" s="1416" t="s">
        <v>158</v>
      </c>
      <c r="AD1365" s="1416" t="s">
        <v>158</v>
      </c>
      <c r="AE1365" s="1416" t="s">
        <v>158</v>
      </c>
      <c r="AF1365" s="1416" t="s">
        <v>158</v>
      </c>
      <c r="AG1365" s="1416" t="s">
        <v>158</v>
      </c>
      <c r="AH1365" s="1416" t="s">
        <v>158</v>
      </c>
      <c r="AI1365" s="1416" t="s">
        <v>158</v>
      </c>
      <c r="AJ1365" s="1416" t="s">
        <v>158</v>
      </c>
      <c r="AK1365" s="1416" t="s">
        <v>158</v>
      </c>
      <c r="AL1365" s="1416" t="s">
        <v>158</v>
      </c>
      <c r="AM1365" s="1416" t="s">
        <v>158</v>
      </c>
      <c r="AN1365" s="1416" t="s">
        <v>158</v>
      </c>
      <c r="AO1365" s="1416" t="s">
        <v>158</v>
      </c>
      <c r="AP1365" s="1416">
        <v>2.2349999999999999</v>
      </c>
      <c r="AQ1365" s="1416">
        <v>0.46899999999999997</v>
      </c>
      <c r="AR1365" s="1416">
        <v>0.02</v>
      </c>
      <c r="AS1365" s="1416">
        <v>2.2349999999999999</v>
      </c>
      <c r="AT1365" s="1416">
        <v>0.47099999999999997</v>
      </c>
      <c r="AU1365" s="1416">
        <v>0.02</v>
      </c>
      <c r="AV1365" s="1416">
        <v>2.2349999999999999</v>
      </c>
      <c r="AW1365" s="1416">
        <v>0.47199999999999998</v>
      </c>
      <c r="AX1365" s="1416">
        <v>0.02</v>
      </c>
      <c r="AY1365" s="1417">
        <v>2.2349999999999999</v>
      </c>
      <c r="AZ1365" s="1417">
        <v>0.47099999999999997</v>
      </c>
      <c r="BA1365" s="1417">
        <v>0.02</v>
      </c>
      <c r="BB1365" s="1417">
        <v>2.2349999999999999</v>
      </c>
      <c r="BC1365" s="1417">
        <v>0.47199999999999998</v>
      </c>
      <c r="BD1365" s="1417">
        <v>0.02</v>
      </c>
    </row>
    <row r="1366" spans="1:56" ht="18" customHeight="1" x14ac:dyDescent="0.25">
      <c r="B1366" s="27"/>
      <c r="C1366" s="1408" t="s">
        <v>510</v>
      </c>
      <c r="D1366" s="1410" t="s">
        <v>2299</v>
      </c>
      <c r="E1366" s="530" t="str">
        <f t="shared" si="81"/>
        <v>E5 (l)Ciclomotores (L1e, L2e)</v>
      </c>
      <c r="F1366" s="1416" t="s">
        <v>158</v>
      </c>
      <c r="G1366" s="1416" t="s">
        <v>158</v>
      </c>
      <c r="H1366" s="1416" t="s">
        <v>158</v>
      </c>
      <c r="I1366" s="1416" t="s">
        <v>158</v>
      </c>
      <c r="J1366" s="1416" t="s">
        <v>158</v>
      </c>
      <c r="K1366" s="1416" t="s">
        <v>158</v>
      </c>
      <c r="L1366" s="1416" t="s">
        <v>158</v>
      </c>
      <c r="M1366" s="1416" t="s">
        <v>158</v>
      </c>
      <c r="N1366" s="1416" t="s">
        <v>158</v>
      </c>
      <c r="O1366" s="1416" t="s">
        <v>158</v>
      </c>
      <c r="P1366" s="1416" t="s">
        <v>158</v>
      </c>
      <c r="Q1366" s="1416" t="s">
        <v>158</v>
      </c>
      <c r="R1366" s="1416" t="s">
        <v>158</v>
      </c>
      <c r="S1366" s="1416" t="s">
        <v>158</v>
      </c>
      <c r="T1366" s="1416" t="s">
        <v>158</v>
      </c>
      <c r="U1366" s="1416" t="s">
        <v>158</v>
      </c>
      <c r="V1366" s="1416" t="s">
        <v>158</v>
      </c>
      <c r="W1366" s="1416" t="s">
        <v>158</v>
      </c>
      <c r="X1366" s="1416" t="s">
        <v>158</v>
      </c>
      <c r="Y1366" s="1416" t="s">
        <v>158</v>
      </c>
      <c r="Z1366" s="1416" t="s">
        <v>158</v>
      </c>
      <c r="AA1366" s="1416" t="s">
        <v>158</v>
      </c>
      <c r="AB1366" s="1416" t="s">
        <v>158</v>
      </c>
      <c r="AC1366" s="1416" t="s">
        <v>158</v>
      </c>
      <c r="AD1366" s="1416" t="s">
        <v>158</v>
      </c>
      <c r="AE1366" s="1416" t="s">
        <v>158</v>
      </c>
      <c r="AF1366" s="1416" t="s">
        <v>158</v>
      </c>
      <c r="AG1366" s="1416" t="s">
        <v>158</v>
      </c>
      <c r="AH1366" s="1416" t="s">
        <v>158</v>
      </c>
      <c r="AI1366" s="1416" t="s">
        <v>158</v>
      </c>
      <c r="AJ1366" s="1416" t="s">
        <v>158</v>
      </c>
      <c r="AK1366" s="1416" t="s">
        <v>158</v>
      </c>
      <c r="AL1366" s="1416" t="s">
        <v>158</v>
      </c>
      <c r="AM1366" s="1416" t="s">
        <v>158</v>
      </c>
      <c r="AN1366" s="1416" t="s">
        <v>158</v>
      </c>
      <c r="AO1366" s="1416" t="s">
        <v>158</v>
      </c>
      <c r="AP1366" s="1416">
        <v>2.27</v>
      </c>
      <c r="AQ1366" s="1416">
        <v>0.97699999999999998</v>
      </c>
      <c r="AR1366" s="1416">
        <v>3.9E-2</v>
      </c>
      <c r="AS1366" s="1416">
        <v>2.27</v>
      </c>
      <c r="AT1366" s="1416">
        <v>0.98099999999999998</v>
      </c>
      <c r="AU1366" s="1416">
        <v>0.04</v>
      </c>
      <c r="AV1366" s="1416">
        <v>2.27</v>
      </c>
      <c r="AW1366" s="1416">
        <v>0.98399999999999999</v>
      </c>
      <c r="AX1366" s="1416">
        <v>0.04</v>
      </c>
      <c r="AY1366" s="1417">
        <v>2.27</v>
      </c>
      <c r="AZ1366" s="1417">
        <v>0.98199999999999998</v>
      </c>
      <c r="BA1366" s="1417">
        <v>0.04</v>
      </c>
      <c r="BB1366" s="1417">
        <v>2.27</v>
      </c>
      <c r="BC1366" s="1417">
        <v>0.98399999999999999</v>
      </c>
      <c r="BD1366" s="1417">
        <v>0.04</v>
      </c>
    </row>
    <row r="1367" spans="1:56" ht="18" customHeight="1" x14ac:dyDescent="0.25">
      <c r="B1367" s="27"/>
      <c r="C1367" s="1408" t="s">
        <v>510</v>
      </c>
      <c r="D1367" s="1410" t="s">
        <v>2300</v>
      </c>
      <c r="E1367" s="530" t="str">
        <f t="shared" si="81"/>
        <v>E5 (l)Motocicletas (L3e, L4e, L5e, L6e, L7e)</v>
      </c>
      <c r="F1367" s="1416" t="s">
        <v>158</v>
      </c>
      <c r="G1367" s="1416" t="s">
        <v>158</v>
      </c>
      <c r="H1367" s="1416" t="s">
        <v>158</v>
      </c>
      <c r="I1367" s="1416" t="s">
        <v>158</v>
      </c>
      <c r="J1367" s="1416" t="s">
        <v>158</v>
      </c>
      <c r="K1367" s="1416" t="s">
        <v>158</v>
      </c>
      <c r="L1367" s="1416" t="s">
        <v>158</v>
      </c>
      <c r="M1367" s="1416" t="s">
        <v>158</v>
      </c>
      <c r="N1367" s="1416" t="s">
        <v>158</v>
      </c>
      <c r="O1367" s="1416" t="s">
        <v>158</v>
      </c>
      <c r="P1367" s="1416" t="s">
        <v>158</v>
      </c>
      <c r="Q1367" s="1416" t="s">
        <v>158</v>
      </c>
      <c r="R1367" s="1416" t="s">
        <v>158</v>
      </c>
      <c r="S1367" s="1416" t="s">
        <v>158</v>
      </c>
      <c r="T1367" s="1416" t="s">
        <v>158</v>
      </c>
      <c r="U1367" s="1416" t="s">
        <v>158</v>
      </c>
      <c r="V1367" s="1416" t="s">
        <v>158</v>
      </c>
      <c r="W1367" s="1416" t="s">
        <v>158</v>
      </c>
      <c r="X1367" s="1416" t="s">
        <v>158</v>
      </c>
      <c r="Y1367" s="1416" t="s">
        <v>158</v>
      </c>
      <c r="Z1367" s="1416" t="s">
        <v>158</v>
      </c>
      <c r="AA1367" s="1416" t="s">
        <v>158</v>
      </c>
      <c r="AB1367" s="1416" t="s">
        <v>158</v>
      </c>
      <c r="AC1367" s="1416" t="s">
        <v>158</v>
      </c>
      <c r="AD1367" s="1416" t="s">
        <v>158</v>
      </c>
      <c r="AE1367" s="1416" t="s">
        <v>158</v>
      </c>
      <c r="AF1367" s="1416" t="s">
        <v>158</v>
      </c>
      <c r="AG1367" s="1416" t="s">
        <v>158</v>
      </c>
      <c r="AH1367" s="1416" t="s">
        <v>158</v>
      </c>
      <c r="AI1367" s="1416" t="s">
        <v>158</v>
      </c>
      <c r="AJ1367" s="1416" t="s">
        <v>158</v>
      </c>
      <c r="AK1367" s="1416" t="s">
        <v>158</v>
      </c>
      <c r="AL1367" s="1416" t="s">
        <v>158</v>
      </c>
      <c r="AM1367" s="1416" t="s">
        <v>158</v>
      </c>
      <c r="AN1367" s="1416" t="s">
        <v>158</v>
      </c>
      <c r="AO1367" s="1416" t="s">
        <v>158</v>
      </c>
      <c r="AP1367" s="1416">
        <v>2.27</v>
      </c>
      <c r="AQ1367" s="1416">
        <v>2.226</v>
      </c>
      <c r="AR1367" s="1416">
        <v>4.3999999999999997E-2</v>
      </c>
      <c r="AS1367" s="1416">
        <v>2.27</v>
      </c>
      <c r="AT1367" s="1416">
        <v>2.181</v>
      </c>
      <c r="AU1367" s="1416">
        <v>4.3999999999999997E-2</v>
      </c>
      <c r="AV1367" s="1416">
        <v>2.27</v>
      </c>
      <c r="AW1367" s="1416">
        <v>2.1349999999999998</v>
      </c>
      <c r="AX1367" s="1416">
        <v>4.4999999999999998E-2</v>
      </c>
      <c r="AY1367" s="1417">
        <v>2.27</v>
      </c>
      <c r="AZ1367" s="1417">
        <v>2.0289999999999999</v>
      </c>
      <c r="BA1367" s="1417">
        <v>4.5999999999999999E-2</v>
      </c>
      <c r="BB1367" s="1417">
        <v>2.27</v>
      </c>
      <c r="BC1367" s="1417">
        <v>1.9359999999999999</v>
      </c>
      <c r="BD1367" s="1417">
        <v>4.7E-2</v>
      </c>
    </row>
    <row r="1368" spans="1:56" ht="18" customHeight="1" x14ac:dyDescent="0.25">
      <c r="B1368" s="27"/>
      <c r="C1368" s="1408" t="s">
        <v>2350</v>
      </c>
      <c r="D1368" s="1410" t="s">
        <v>1251</v>
      </c>
      <c r="E1368" s="530" t="str">
        <f t="shared" si="81"/>
        <v>E10 (l)Turismos (M1)</v>
      </c>
      <c r="F1368" s="1416" t="s">
        <v>158</v>
      </c>
      <c r="G1368" s="1416" t="s">
        <v>158</v>
      </c>
      <c r="H1368" s="1416" t="s">
        <v>158</v>
      </c>
      <c r="I1368" s="1416" t="s">
        <v>158</v>
      </c>
      <c r="J1368" s="1416" t="s">
        <v>158</v>
      </c>
      <c r="K1368" s="1416" t="s">
        <v>158</v>
      </c>
      <c r="L1368" s="1416" t="s">
        <v>158</v>
      </c>
      <c r="M1368" s="1416" t="s">
        <v>158</v>
      </c>
      <c r="N1368" s="1416" t="s">
        <v>158</v>
      </c>
      <c r="O1368" s="1416" t="s">
        <v>158</v>
      </c>
      <c r="P1368" s="1416" t="s">
        <v>158</v>
      </c>
      <c r="Q1368" s="1416" t="s">
        <v>158</v>
      </c>
      <c r="R1368" s="1416" t="s">
        <v>158</v>
      </c>
      <c r="S1368" s="1416" t="s">
        <v>158</v>
      </c>
      <c r="T1368" s="1416" t="s">
        <v>158</v>
      </c>
      <c r="U1368" s="1416" t="s">
        <v>158</v>
      </c>
      <c r="V1368" s="1416" t="s">
        <v>158</v>
      </c>
      <c r="W1368" s="1416" t="s">
        <v>158</v>
      </c>
      <c r="X1368" s="1416" t="s">
        <v>158</v>
      </c>
      <c r="Y1368" s="1416" t="s">
        <v>158</v>
      </c>
      <c r="Z1368" s="1416" t="s">
        <v>158</v>
      </c>
      <c r="AA1368" s="1416" t="s">
        <v>158</v>
      </c>
      <c r="AB1368" s="1416" t="s">
        <v>158</v>
      </c>
      <c r="AC1368" s="1416" t="s">
        <v>158</v>
      </c>
      <c r="AD1368" s="1416" t="s">
        <v>158</v>
      </c>
      <c r="AE1368" s="1416" t="s">
        <v>158</v>
      </c>
      <c r="AF1368" s="1416" t="s">
        <v>158</v>
      </c>
      <c r="AG1368" s="1416" t="s">
        <v>158</v>
      </c>
      <c r="AH1368" s="1416" t="s">
        <v>158</v>
      </c>
      <c r="AI1368" s="1416" t="s">
        <v>158</v>
      </c>
      <c r="AJ1368" s="1416" t="s">
        <v>158</v>
      </c>
      <c r="AK1368" s="1416" t="s">
        <v>158</v>
      </c>
      <c r="AL1368" s="1416" t="s">
        <v>158</v>
      </c>
      <c r="AM1368" s="1416" t="s">
        <v>158</v>
      </c>
      <c r="AN1368" s="1416" t="s">
        <v>158</v>
      </c>
      <c r="AO1368" s="1416" t="s">
        <v>158</v>
      </c>
      <c r="AP1368" s="1416">
        <v>2.1190000000000002</v>
      </c>
      <c r="AQ1368" s="1416">
        <v>0.23799999999999999</v>
      </c>
      <c r="AR1368" s="1416">
        <v>2.5999999999999999E-2</v>
      </c>
      <c r="AS1368" s="1416">
        <v>2.1190000000000002</v>
      </c>
      <c r="AT1368" s="1416">
        <v>0.23200000000000001</v>
      </c>
      <c r="AU1368" s="1416">
        <v>2.4E-2</v>
      </c>
      <c r="AV1368" s="1416">
        <v>2.1190000000000002</v>
      </c>
      <c r="AW1368" s="1416">
        <v>0.22800000000000001</v>
      </c>
      <c r="AX1368" s="1416">
        <v>2.3E-2</v>
      </c>
      <c r="AY1368" s="1417">
        <v>2.1190000000000002</v>
      </c>
      <c r="AZ1368" s="1417">
        <v>0.22700000000000001</v>
      </c>
      <c r="BA1368" s="1417">
        <v>2.1999999999999999E-2</v>
      </c>
      <c r="BB1368" s="1417">
        <v>2.1190000000000002</v>
      </c>
      <c r="BC1368" s="1417">
        <v>0.224</v>
      </c>
      <c r="BD1368" s="1417">
        <v>2.1000000000000001E-2</v>
      </c>
    </row>
    <row r="1369" spans="1:56" ht="18" customHeight="1" x14ac:dyDescent="0.25">
      <c r="B1369" s="27"/>
      <c r="C1369" s="1408" t="s">
        <v>33</v>
      </c>
      <c r="D1369" s="1410" t="s">
        <v>1252</v>
      </c>
      <c r="E1369" s="530" t="str">
        <f t="shared" si="81"/>
        <v>E10 (l)Furgonetas y furgones (N1)</v>
      </c>
      <c r="F1369" s="1416" t="s">
        <v>158</v>
      </c>
      <c r="G1369" s="1416" t="s">
        <v>158</v>
      </c>
      <c r="H1369" s="1416" t="s">
        <v>158</v>
      </c>
      <c r="I1369" s="1416" t="s">
        <v>158</v>
      </c>
      <c r="J1369" s="1416" t="s">
        <v>158</v>
      </c>
      <c r="K1369" s="1416" t="s">
        <v>158</v>
      </c>
      <c r="L1369" s="1416" t="s">
        <v>158</v>
      </c>
      <c r="M1369" s="1416" t="s">
        <v>158</v>
      </c>
      <c r="N1369" s="1416" t="s">
        <v>158</v>
      </c>
      <c r="O1369" s="1416" t="s">
        <v>158</v>
      </c>
      <c r="P1369" s="1416" t="s">
        <v>158</v>
      </c>
      <c r="Q1369" s="1416" t="s">
        <v>158</v>
      </c>
      <c r="R1369" s="1416" t="s">
        <v>158</v>
      </c>
      <c r="S1369" s="1416" t="s">
        <v>158</v>
      </c>
      <c r="T1369" s="1416" t="s">
        <v>158</v>
      </c>
      <c r="U1369" s="1416" t="s">
        <v>158</v>
      </c>
      <c r="V1369" s="1416" t="s">
        <v>158</v>
      </c>
      <c r="W1369" s="1416" t="s">
        <v>158</v>
      </c>
      <c r="X1369" s="1416" t="s">
        <v>158</v>
      </c>
      <c r="Y1369" s="1416" t="s">
        <v>158</v>
      </c>
      <c r="Z1369" s="1416" t="s">
        <v>158</v>
      </c>
      <c r="AA1369" s="1416" t="s">
        <v>158</v>
      </c>
      <c r="AB1369" s="1416" t="s">
        <v>158</v>
      </c>
      <c r="AC1369" s="1416" t="s">
        <v>158</v>
      </c>
      <c r="AD1369" s="1416" t="s">
        <v>158</v>
      </c>
      <c r="AE1369" s="1416" t="s">
        <v>158</v>
      </c>
      <c r="AF1369" s="1416" t="s">
        <v>158</v>
      </c>
      <c r="AG1369" s="1416" t="s">
        <v>158</v>
      </c>
      <c r="AH1369" s="1416" t="s">
        <v>158</v>
      </c>
      <c r="AI1369" s="1416" t="s">
        <v>158</v>
      </c>
      <c r="AJ1369" s="1416" t="s">
        <v>158</v>
      </c>
      <c r="AK1369" s="1416" t="s">
        <v>158</v>
      </c>
      <c r="AL1369" s="1416" t="s">
        <v>158</v>
      </c>
      <c r="AM1369" s="1416" t="s">
        <v>158</v>
      </c>
      <c r="AN1369" s="1416" t="s">
        <v>158</v>
      </c>
      <c r="AO1369" s="1416" t="s">
        <v>158</v>
      </c>
      <c r="AP1369" s="1416">
        <v>2.117</v>
      </c>
      <c r="AQ1369" s="1416">
        <v>0.60799999999999998</v>
      </c>
      <c r="AR1369" s="1416">
        <v>5.8000000000000003E-2</v>
      </c>
      <c r="AS1369" s="1416">
        <v>2.117</v>
      </c>
      <c r="AT1369" s="1416">
        <v>0.54900000000000004</v>
      </c>
      <c r="AU1369" s="1416">
        <v>5.2999999999999999E-2</v>
      </c>
      <c r="AV1369" s="1416">
        <v>2.117</v>
      </c>
      <c r="AW1369" s="1416">
        <v>0.44800000000000001</v>
      </c>
      <c r="AX1369" s="1416">
        <v>4.3999999999999997E-2</v>
      </c>
      <c r="AY1369" s="1417">
        <v>2.117</v>
      </c>
      <c r="AZ1369" s="1417">
        <v>0.36599999999999999</v>
      </c>
      <c r="BA1369" s="1417">
        <v>3.6999999999999998E-2</v>
      </c>
      <c r="BB1369" s="1417">
        <v>2.117</v>
      </c>
      <c r="BC1369" s="1417">
        <v>0.183</v>
      </c>
      <c r="BD1369" s="1417">
        <v>2.1000000000000001E-2</v>
      </c>
    </row>
    <row r="1370" spans="1:56" s="3" customFormat="1" ht="18" customHeight="1" x14ac:dyDescent="0.25">
      <c r="A1370" s="866"/>
      <c r="B1370" s="27"/>
      <c r="C1370" s="1408" t="s">
        <v>33</v>
      </c>
      <c r="D1370" s="1410" t="s">
        <v>2298</v>
      </c>
      <c r="E1370" s="530" t="str">
        <f t="shared" si="81"/>
        <v>E10 (l)Camiones (N2, N3)</v>
      </c>
      <c r="F1370" s="1416" t="s">
        <v>158</v>
      </c>
      <c r="G1370" s="1416" t="s">
        <v>158</v>
      </c>
      <c r="H1370" s="1416" t="s">
        <v>158</v>
      </c>
      <c r="I1370" s="1416" t="s">
        <v>158</v>
      </c>
      <c r="J1370" s="1416" t="s">
        <v>158</v>
      </c>
      <c r="K1370" s="1416" t="s">
        <v>158</v>
      </c>
      <c r="L1370" s="1416" t="s">
        <v>158</v>
      </c>
      <c r="M1370" s="1416" t="s">
        <v>158</v>
      </c>
      <c r="N1370" s="1416" t="s">
        <v>158</v>
      </c>
      <c r="O1370" s="1416" t="s">
        <v>158</v>
      </c>
      <c r="P1370" s="1416" t="s">
        <v>158</v>
      </c>
      <c r="Q1370" s="1416" t="s">
        <v>158</v>
      </c>
      <c r="R1370" s="1416" t="s">
        <v>158</v>
      </c>
      <c r="S1370" s="1416" t="s">
        <v>158</v>
      </c>
      <c r="T1370" s="1416" t="s">
        <v>158</v>
      </c>
      <c r="U1370" s="1416" t="s">
        <v>158</v>
      </c>
      <c r="V1370" s="1416" t="s">
        <v>158</v>
      </c>
      <c r="W1370" s="1416" t="s">
        <v>158</v>
      </c>
      <c r="X1370" s="1416" t="s">
        <v>158</v>
      </c>
      <c r="Y1370" s="1416" t="s">
        <v>158</v>
      </c>
      <c r="Z1370" s="1416" t="s">
        <v>158</v>
      </c>
      <c r="AA1370" s="1416" t="s">
        <v>158</v>
      </c>
      <c r="AB1370" s="1416" t="s">
        <v>158</v>
      </c>
      <c r="AC1370" s="1416" t="s">
        <v>158</v>
      </c>
      <c r="AD1370" s="1416" t="s">
        <v>158</v>
      </c>
      <c r="AE1370" s="1416" t="s">
        <v>158</v>
      </c>
      <c r="AF1370" s="1416" t="s">
        <v>158</v>
      </c>
      <c r="AG1370" s="1416" t="s">
        <v>158</v>
      </c>
      <c r="AH1370" s="1416" t="s">
        <v>158</v>
      </c>
      <c r="AI1370" s="1416" t="s">
        <v>158</v>
      </c>
      <c r="AJ1370" s="1416" t="s">
        <v>158</v>
      </c>
      <c r="AK1370" s="1416" t="s">
        <v>158</v>
      </c>
      <c r="AL1370" s="1416" t="s">
        <v>158</v>
      </c>
      <c r="AM1370" s="1416" t="s">
        <v>158</v>
      </c>
      <c r="AN1370" s="1416" t="s">
        <v>158</v>
      </c>
      <c r="AO1370" s="1416" t="s">
        <v>158</v>
      </c>
      <c r="AP1370" s="1416">
        <v>2.117</v>
      </c>
      <c r="AQ1370" s="1416">
        <v>0.46899999999999997</v>
      </c>
      <c r="AR1370" s="1416">
        <v>0.02</v>
      </c>
      <c r="AS1370" s="1416">
        <v>2.117</v>
      </c>
      <c r="AT1370" s="1416">
        <v>0.47099999999999997</v>
      </c>
      <c r="AU1370" s="1416">
        <v>0.02</v>
      </c>
      <c r="AV1370" s="1416">
        <v>2.117</v>
      </c>
      <c r="AW1370" s="1416">
        <v>0.47199999999999998</v>
      </c>
      <c r="AX1370" s="1416">
        <v>0.02</v>
      </c>
      <c r="AY1370" s="1417">
        <v>2.117</v>
      </c>
      <c r="AZ1370" s="1417">
        <v>0.47099999999999997</v>
      </c>
      <c r="BA1370" s="1417">
        <v>0.02</v>
      </c>
      <c r="BB1370" s="1417">
        <v>2.117</v>
      </c>
      <c r="BC1370" s="1417">
        <v>0.47199999999999998</v>
      </c>
      <c r="BD1370" s="1417">
        <v>0.02</v>
      </c>
    </row>
    <row r="1371" spans="1:56" s="3" customFormat="1" ht="18" customHeight="1" x14ac:dyDescent="0.25">
      <c r="A1371" s="866"/>
      <c r="B1371" s="27"/>
      <c r="C1371" s="1408" t="s">
        <v>33</v>
      </c>
      <c r="D1371" s="1410" t="s">
        <v>2299</v>
      </c>
      <c r="E1371" s="530" t="str">
        <f t="shared" si="81"/>
        <v>E10 (l)Ciclomotores (L1e, L2e)</v>
      </c>
      <c r="F1371" s="1416" t="s">
        <v>158</v>
      </c>
      <c r="G1371" s="1416" t="s">
        <v>158</v>
      </c>
      <c r="H1371" s="1416" t="s">
        <v>158</v>
      </c>
      <c r="I1371" s="1416" t="s">
        <v>158</v>
      </c>
      <c r="J1371" s="1416" t="s">
        <v>158</v>
      </c>
      <c r="K1371" s="1416" t="s">
        <v>158</v>
      </c>
      <c r="L1371" s="1416" t="s">
        <v>158</v>
      </c>
      <c r="M1371" s="1416" t="s">
        <v>158</v>
      </c>
      <c r="N1371" s="1416" t="s">
        <v>158</v>
      </c>
      <c r="O1371" s="1416" t="s">
        <v>158</v>
      </c>
      <c r="P1371" s="1416" t="s">
        <v>158</v>
      </c>
      <c r="Q1371" s="1416" t="s">
        <v>158</v>
      </c>
      <c r="R1371" s="1416" t="s">
        <v>158</v>
      </c>
      <c r="S1371" s="1416" t="s">
        <v>158</v>
      </c>
      <c r="T1371" s="1416" t="s">
        <v>158</v>
      </c>
      <c r="U1371" s="1416" t="s">
        <v>158</v>
      </c>
      <c r="V1371" s="1416" t="s">
        <v>158</v>
      </c>
      <c r="W1371" s="1416" t="s">
        <v>158</v>
      </c>
      <c r="X1371" s="1416" t="s">
        <v>158</v>
      </c>
      <c r="Y1371" s="1416" t="s">
        <v>158</v>
      </c>
      <c r="Z1371" s="1416" t="s">
        <v>158</v>
      </c>
      <c r="AA1371" s="1416" t="s">
        <v>158</v>
      </c>
      <c r="AB1371" s="1416" t="s">
        <v>158</v>
      </c>
      <c r="AC1371" s="1416" t="s">
        <v>158</v>
      </c>
      <c r="AD1371" s="1416" t="s">
        <v>158</v>
      </c>
      <c r="AE1371" s="1416" t="s">
        <v>158</v>
      </c>
      <c r="AF1371" s="1416" t="s">
        <v>158</v>
      </c>
      <c r="AG1371" s="1416" t="s">
        <v>158</v>
      </c>
      <c r="AH1371" s="1416" t="s">
        <v>158</v>
      </c>
      <c r="AI1371" s="1416" t="s">
        <v>158</v>
      </c>
      <c r="AJ1371" s="1416" t="s">
        <v>158</v>
      </c>
      <c r="AK1371" s="1416" t="s">
        <v>158</v>
      </c>
      <c r="AL1371" s="1416" t="s">
        <v>158</v>
      </c>
      <c r="AM1371" s="1416" t="s">
        <v>158</v>
      </c>
      <c r="AN1371" s="1416" t="s">
        <v>158</v>
      </c>
      <c r="AO1371" s="1416" t="s">
        <v>158</v>
      </c>
      <c r="AP1371" s="1416">
        <v>2.153</v>
      </c>
      <c r="AQ1371" s="1416">
        <v>0.97699999999999998</v>
      </c>
      <c r="AR1371" s="1416">
        <v>3.9E-2</v>
      </c>
      <c r="AS1371" s="1416">
        <v>2.153</v>
      </c>
      <c r="AT1371" s="1416">
        <v>0.98099999999999998</v>
      </c>
      <c r="AU1371" s="1416">
        <v>0.04</v>
      </c>
      <c r="AV1371" s="1416">
        <v>2.153</v>
      </c>
      <c r="AW1371" s="1416">
        <v>0.98399999999999999</v>
      </c>
      <c r="AX1371" s="1416">
        <v>0.04</v>
      </c>
      <c r="AY1371" s="1417">
        <v>2.153</v>
      </c>
      <c r="AZ1371" s="1417">
        <v>0.98199999999999998</v>
      </c>
      <c r="BA1371" s="1417">
        <v>0.04</v>
      </c>
      <c r="BB1371" s="1417">
        <v>2.153</v>
      </c>
      <c r="BC1371" s="1417">
        <v>0.98399999999999999</v>
      </c>
      <c r="BD1371" s="1417">
        <v>0.04</v>
      </c>
    </row>
    <row r="1372" spans="1:56" s="3" customFormat="1" ht="18" customHeight="1" x14ac:dyDescent="0.25">
      <c r="A1372" s="866"/>
      <c r="B1372" s="27"/>
      <c r="C1372" s="1408" t="s">
        <v>33</v>
      </c>
      <c r="D1372" s="1410" t="s">
        <v>2300</v>
      </c>
      <c r="E1372" s="530" t="str">
        <f t="shared" si="81"/>
        <v>E10 (l)Motocicletas (L3e, L4e, L5e, L6e, L7e)</v>
      </c>
      <c r="F1372" s="1416" t="s">
        <v>158</v>
      </c>
      <c r="G1372" s="1416" t="s">
        <v>158</v>
      </c>
      <c r="H1372" s="1416" t="s">
        <v>158</v>
      </c>
      <c r="I1372" s="1416" t="s">
        <v>158</v>
      </c>
      <c r="J1372" s="1416" t="s">
        <v>158</v>
      </c>
      <c r="K1372" s="1416" t="s">
        <v>158</v>
      </c>
      <c r="L1372" s="1416" t="s">
        <v>158</v>
      </c>
      <c r="M1372" s="1416" t="s">
        <v>158</v>
      </c>
      <c r="N1372" s="1416" t="s">
        <v>158</v>
      </c>
      <c r="O1372" s="1416" t="s">
        <v>158</v>
      </c>
      <c r="P1372" s="1416" t="s">
        <v>158</v>
      </c>
      <c r="Q1372" s="1416" t="s">
        <v>158</v>
      </c>
      <c r="R1372" s="1416" t="s">
        <v>158</v>
      </c>
      <c r="S1372" s="1416" t="s">
        <v>158</v>
      </c>
      <c r="T1372" s="1416" t="s">
        <v>158</v>
      </c>
      <c r="U1372" s="1416" t="s">
        <v>158</v>
      </c>
      <c r="V1372" s="1416" t="s">
        <v>158</v>
      </c>
      <c r="W1372" s="1416" t="s">
        <v>158</v>
      </c>
      <c r="X1372" s="1416" t="s">
        <v>158</v>
      </c>
      <c r="Y1372" s="1416" t="s">
        <v>158</v>
      </c>
      <c r="Z1372" s="1416" t="s">
        <v>158</v>
      </c>
      <c r="AA1372" s="1416" t="s">
        <v>158</v>
      </c>
      <c r="AB1372" s="1416" t="s">
        <v>158</v>
      </c>
      <c r="AC1372" s="1416" t="s">
        <v>158</v>
      </c>
      <c r="AD1372" s="1416" t="s">
        <v>158</v>
      </c>
      <c r="AE1372" s="1416" t="s">
        <v>158</v>
      </c>
      <c r="AF1372" s="1416" t="s">
        <v>158</v>
      </c>
      <c r="AG1372" s="1416" t="s">
        <v>158</v>
      </c>
      <c r="AH1372" s="1416" t="s">
        <v>158</v>
      </c>
      <c r="AI1372" s="1416" t="s">
        <v>158</v>
      </c>
      <c r="AJ1372" s="1416" t="s">
        <v>158</v>
      </c>
      <c r="AK1372" s="1416" t="s">
        <v>158</v>
      </c>
      <c r="AL1372" s="1416" t="s">
        <v>158</v>
      </c>
      <c r="AM1372" s="1416" t="s">
        <v>158</v>
      </c>
      <c r="AN1372" s="1416" t="s">
        <v>158</v>
      </c>
      <c r="AO1372" s="1416" t="s">
        <v>158</v>
      </c>
      <c r="AP1372" s="1416">
        <v>2.153</v>
      </c>
      <c r="AQ1372" s="1416">
        <v>2.226</v>
      </c>
      <c r="AR1372" s="1416">
        <v>4.3999999999999997E-2</v>
      </c>
      <c r="AS1372" s="1416">
        <v>2.153</v>
      </c>
      <c r="AT1372" s="1416">
        <v>2.181</v>
      </c>
      <c r="AU1372" s="1416">
        <v>4.3999999999999997E-2</v>
      </c>
      <c r="AV1372" s="1416">
        <v>2.153</v>
      </c>
      <c r="AW1372" s="1416">
        <v>2.1349999999999998</v>
      </c>
      <c r="AX1372" s="1416">
        <v>4.4999999999999998E-2</v>
      </c>
      <c r="AY1372" s="1417">
        <v>2.153</v>
      </c>
      <c r="AZ1372" s="1417">
        <v>2.0289999999999999</v>
      </c>
      <c r="BA1372" s="1417">
        <v>4.5999999999999999E-2</v>
      </c>
      <c r="BB1372" s="1417">
        <v>2.153</v>
      </c>
      <c r="BC1372" s="1417">
        <v>1.9359999999999999</v>
      </c>
      <c r="BD1372" s="1417">
        <v>4.7E-2</v>
      </c>
    </row>
    <row r="1373" spans="1:56" s="3" customFormat="1" ht="18" customHeight="1" x14ac:dyDescent="0.25">
      <c r="A1373" s="866"/>
      <c r="B1373" s="27"/>
      <c r="C1373" s="1408" t="s">
        <v>2351</v>
      </c>
      <c r="D1373" s="1410" t="s">
        <v>1251</v>
      </c>
      <c r="E1373" s="530" t="str">
        <f t="shared" si="81"/>
        <v>E85 (l)Turismos (M1)</v>
      </c>
      <c r="F1373" s="1416" t="s">
        <v>158</v>
      </c>
      <c r="G1373" s="1416" t="s">
        <v>158</v>
      </c>
      <c r="H1373" s="1416" t="s">
        <v>158</v>
      </c>
      <c r="I1373" s="1416" t="s">
        <v>158</v>
      </c>
      <c r="J1373" s="1416" t="s">
        <v>158</v>
      </c>
      <c r="K1373" s="1416" t="s">
        <v>158</v>
      </c>
      <c r="L1373" s="1416" t="s">
        <v>158</v>
      </c>
      <c r="M1373" s="1416" t="s">
        <v>158</v>
      </c>
      <c r="N1373" s="1416" t="s">
        <v>158</v>
      </c>
      <c r="O1373" s="1416" t="s">
        <v>158</v>
      </c>
      <c r="P1373" s="1416" t="s">
        <v>158</v>
      </c>
      <c r="Q1373" s="1416" t="s">
        <v>158</v>
      </c>
      <c r="R1373" s="1416" t="s">
        <v>158</v>
      </c>
      <c r="S1373" s="1416" t="s">
        <v>158</v>
      </c>
      <c r="T1373" s="1416" t="s">
        <v>158</v>
      </c>
      <c r="U1373" s="1416" t="s">
        <v>158</v>
      </c>
      <c r="V1373" s="1416" t="s">
        <v>158</v>
      </c>
      <c r="W1373" s="1416" t="s">
        <v>158</v>
      </c>
      <c r="X1373" s="1416" t="s">
        <v>158</v>
      </c>
      <c r="Y1373" s="1416" t="s">
        <v>158</v>
      </c>
      <c r="Z1373" s="1416" t="s">
        <v>158</v>
      </c>
      <c r="AA1373" s="1416" t="s">
        <v>158</v>
      </c>
      <c r="AB1373" s="1416" t="s">
        <v>158</v>
      </c>
      <c r="AC1373" s="1416" t="s">
        <v>158</v>
      </c>
      <c r="AD1373" s="1416" t="s">
        <v>158</v>
      </c>
      <c r="AE1373" s="1416" t="s">
        <v>158</v>
      </c>
      <c r="AF1373" s="1416" t="s">
        <v>158</v>
      </c>
      <c r="AG1373" s="1416" t="s">
        <v>158</v>
      </c>
      <c r="AH1373" s="1416" t="s">
        <v>158</v>
      </c>
      <c r="AI1373" s="1416" t="s">
        <v>158</v>
      </c>
      <c r="AJ1373" s="1416" t="s">
        <v>158</v>
      </c>
      <c r="AK1373" s="1416" t="s">
        <v>158</v>
      </c>
      <c r="AL1373" s="1416" t="s">
        <v>158</v>
      </c>
      <c r="AM1373" s="1416" t="s">
        <v>158</v>
      </c>
      <c r="AN1373" s="1416" t="s">
        <v>158</v>
      </c>
      <c r="AO1373" s="1416" t="s">
        <v>158</v>
      </c>
      <c r="AP1373" s="1416">
        <v>0.35899999999999999</v>
      </c>
      <c r="AQ1373" s="1416">
        <v>0.23799999999999999</v>
      </c>
      <c r="AR1373" s="1416">
        <v>2.5999999999999999E-2</v>
      </c>
      <c r="AS1373" s="1416">
        <v>0.35899999999999999</v>
      </c>
      <c r="AT1373" s="1416">
        <v>0.23200000000000001</v>
      </c>
      <c r="AU1373" s="1416">
        <v>2.4E-2</v>
      </c>
      <c r="AV1373" s="1416">
        <v>0.35899999999999999</v>
      </c>
      <c r="AW1373" s="1416">
        <v>0.22800000000000001</v>
      </c>
      <c r="AX1373" s="1416">
        <v>2.3E-2</v>
      </c>
      <c r="AY1373" s="1417">
        <v>0.35899999999999999</v>
      </c>
      <c r="AZ1373" s="1417">
        <v>0.22700000000000001</v>
      </c>
      <c r="BA1373" s="1417">
        <v>2.1999999999999999E-2</v>
      </c>
      <c r="BB1373" s="1417">
        <v>0.35899999999999999</v>
      </c>
      <c r="BC1373" s="1417">
        <v>0.224</v>
      </c>
      <c r="BD1373" s="1417">
        <v>2.1000000000000001E-2</v>
      </c>
    </row>
    <row r="1374" spans="1:56" ht="18" customHeight="1" x14ac:dyDescent="0.25">
      <c r="B1374" s="27"/>
      <c r="C1374" s="1408" t="s">
        <v>34</v>
      </c>
      <c r="D1374" s="1410" t="s">
        <v>1252</v>
      </c>
      <c r="E1374" s="530" t="str">
        <f t="shared" si="81"/>
        <v>E85 (l)Furgonetas y furgones (N1)</v>
      </c>
      <c r="F1374" s="1416" t="s">
        <v>158</v>
      </c>
      <c r="G1374" s="1416" t="s">
        <v>158</v>
      </c>
      <c r="H1374" s="1416" t="s">
        <v>158</v>
      </c>
      <c r="I1374" s="1416" t="s">
        <v>158</v>
      </c>
      <c r="J1374" s="1416" t="s">
        <v>158</v>
      </c>
      <c r="K1374" s="1416" t="s">
        <v>158</v>
      </c>
      <c r="L1374" s="1416" t="s">
        <v>158</v>
      </c>
      <c r="M1374" s="1416" t="s">
        <v>158</v>
      </c>
      <c r="N1374" s="1416" t="s">
        <v>158</v>
      </c>
      <c r="O1374" s="1416" t="s">
        <v>158</v>
      </c>
      <c r="P1374" s="1416" t="s">
        <v>158</v>
      </c>
      <c r="Q1374" s="1416" t="s">
        <v>158</v>
      </c>
      <c r="R1374" s="1416" t="s">
        <v>158</v>
      </c>
      <c r="S1374" s="1416" t="s">
        <v>158</v>
      </c>
      <c r="T1374" s="1416" t="s">
        <v>158</v>
      </c>
      <c r="U1374" s="1416" t="s">
        <v>158</v>
      </c>
      <c r="V1374" s="1416" t="s">
        <v>158</v>
      </c>
      <c r="W1374" s="1416" t="s">
        <v>158</v>
      </c>
      <c r="X1374" s="1416" t="s">
        <v>158</v>
      </c>
      <c r="Y1374" s="1416" t="s">
        <v>158</v>
      </c>
      <c r="Z1374" s="1416" t="s">
        <v>158</v>
      </c>
      <c r="AA1374" s="1416" t="s">
        <v>158</v>
      </c>
      <c r="AB1374" s="1416" t="s">
        <v>158</v>
      </c>
      <c r="AC1374" s="1416" t="s">
        <v>158</v>
      </c>
      <c r="AD1374" s="1416" t="s">
        <v>158</v>
      </c>
      <c r="AE1374" s="1416" t="s">
        <v>158</v>
      </c>
      <c r="AF1374" s="1416" t="s">
        <v>158</v>
      </c>
      <c r="AG1374" s="1416" t="s">
        <v>158</v>
      </c>
      <c r="AH1374" s="1416" t="s">
        <v>158</v>
      </c>
      <c r="AI1374" s="1416" t="s">
        <v>158</v>
      </c>
      <c r="AJ1374" s="1416" t="s">
        <v>158</v>
      </c>
      <c r="AK1374" s="1416" t="s">
        <v>158</v>
      </c>
      <c r="AL1374" s="1416" t="s">
        <v>158</v>
      </c>
      <c r="AM1374" s="1416" t="s">
        <v>158</v>
      </c>
      <c r="AN1374" s="1416" t="s">
        <v>158</v>
      </c>
      <c r="AO1374" s="1416" t="s">
        <v>158</v>
      </c>
      <c r="AP1374" s="1416">
        <v>0.35699999999999998</v>
      </c>
      <c r="AQ1374" s="1416">
        <v>0.60799999999999998</v>
      </c>
      <c r="AR1374" s="1416">
        <v>5.8000000000000003E-2</v>
      </c>
      <c r="AS1374" s="1416">
        <v>0.35699999999999998</v>
      </c>
      <c r="AT1374" s="1416">
        <v>0.54900000000000004</v>
      </c>
      <c r="AU1374" s="1416">
        <v>5.2999999999999999E-2</v>
      </c>
      <c r="AV1374" s="1416">
        <v>0.35699999999999998</v>
      </c>
      <c r="AW1374" s="1416">
        <v>0.44800000000000001</v>
      </c>
      <c r="AX1374" s="1416">
        <v>4.3999999999999997E-2</v>
      </c>
      <c r="AY1374" s="1417">
        <v>0.35699999999999998</v>
      </c>
      <c r="AZ1374" s="1417">
        <v>0.36599999999999999</v>
      </c>
      <c r="BA1374" s="1417">
        <v>3.6999999999999998E-2</v>
      </c>
      <c r="BB1374" s="1417">
        <v>0.35699999999999998</v>
      </c>
      <c r="BC1374" s="1417">
        <v>0.183</v>
      </c>
      <c r="BD1374" s="1417">
        <v>2.1000000000000001E-2</v>
      </c>
    </row>
    <row r="1375" spans="1:56" ht="18" customHeight="1" x14ac:dyDescent="0.25">
      <c r="B1375" s="27"/>
      <c r="C1375" s="1408" t="s">
        <v>34</v>
      </c>
      <c r="D1375" s="1410" t="s">
        <v>2298</v>
      </c>
      <c r="E1375" s="530" t="str">
        <f t="shared" si="81"/>
        <v>E85 (l)Camiones (N2, N3)</v>
      </c>
      <c r="F1375" s="1416" t="s">
        <v>158</v>
      </c>
      <c r="G1375" s="1416" t="s">
        <v>158</v>
      </c>
      <c r="H1375" s="1416" t="s">
        <v>158</v>
      </c>
      <c r="I1375" s="1416" t="s">
        <v>158</v>
      </c>
      <c r="J1375" s="1416" t="s">
        <v>158</v>
      </c>
      <c r="K1375" s="1416" t="s">
        <v>158</v>
      </c>
      <c r="L1375" s="1416" t="s">
        <v>158</v>
      </c>
      <c r="M1375" s="1416" t="s">
        <v>158</v>
      </c>
      <c r="N1375" s="1416" t="s">
        <v>158</v>
      </c>
      <c r="O1375" s="1416" t="s">
        <v>158</v>
      </c>
      <c r="P1375" s="1416" t="s">
        <v>158</v>
      </c>
      <c r="Q1375" s="1416" t="s">
        <v>158</v>
      </c>
      <c r="R1375" s="1416" t="s">
        <v>158</v>
      </c>
      <c r="S1375" s="1416" t="s">
        <v>158</v>
      </c>
      <c r="T1375" s="1416" t="s">
        <v>158</v>
      </c>
      <c r="U1375" s="1416" t="s">
        <v>158</v>
      </c>
      <c r="V1375" s="1416" t="s">
        <v>158</v>
      </c>
      <c r="W1375" s="1416" t="s">
        <v>158</v>
      </c>
      <c r="X1375" s="1416" t="s">
        <v>158</v>
      </c>
      <c r="Y1375" s="1416" t="s">
        <v>158</v>
      </c>
      <c r="Z1375" s="1416" t="s">
        <v>158</v>
      </c>
      <c r="AA1375" s="1416" t="s">
        <v>158</v>
      </c>
      <c r="AB1375" s="1416" t="s">
        <v>158</v>
      </c>
      <c r="AC1375" s="1416" t="s">
        <v>158</v>
      </c>
      <c r="AD1375" s="1416" t="s">
        <v>158</v>
      </c>
      <c r="AE1375" s="1416" t="s">
        <v>158</v>
      </c>
      <c r="AF1375" s="1416" t="s">
        <v>158</v>
      </c>
      <c r="AG1375" s="1416" t="s">
        <v>158</v>
      </c>
      <c r="AH1375" s="1416" t="s">
        <v>158</v>
      </c>
      <c r="AI1375" s="1416" t="s">
        <v>158</v>
      </c>
      <c r="AJ1375" s="1416" t="s">
        <v>158</v>
      </c>
      <c r="AK1375" s="1416" t="s">
        <v>158</v>
      </c>
      <c r="AL1375" s="1416" t="s">
        <v>158</v>
      </c>
      <c r="AM1375" s="1416" t="s">
        <v>158</v>
      </c>
      <c r="AN1375" s="1416" t="s">
        <v>158</v>
      </c>
      <c r="AO1375" s="1416" t="s">
        <v>158</v>
      </c>
      <c r="AP1375" s="1416">
        <v>0.35699999999999998</v>
      </c>
      <c r="AQ1375" s="1416">
        <v>0.46899999999999997</v>
      </c>
      <c r="AR1375" s="1416">
        <v>0.02</v>
      </c>
      <c r="AS1375" s="1416">
        <v>0.35699999999999998</v>
      </c>
      <c r="AT1375" s="1416">
        <v>0.47099999999999997</v>
      </c>
      <c r="AU1375" s="1416">
        <v>0.02</v>
      </c>
      <c r="AV1375" s="1416">
        <v>0.35699999999999998</v>
      </c>
      <c r="AW1375" s="1416">
        <v>0.47199999999999998</v>
      </c>
      <c r="AX1375" s="1416">
        <v>0.02</v>
      </c>
      <c r="AY1375" s="1417">
        <v>0.35699999999999998</v>
      </c>
      <c r="AZ1375" s="1417">
        <v>0.47099999999999997</v>
      </c>
      <c r="BA1375" s="1417">
        <v>0.02</v>
      </c>
      <c r="BB1375" s="1417">
        <v>0.35699999999999998</v>
      </c>
      <c r="BC1375" s="1417">
        <v>0.47199999999999998</v>
      </c>
      <c r="BD1375" s="1417">
        <v>0.02</v>
      </c>
    </row>
    <row r="1376" spans="1:56" ht="18" customHeight="1" x14ac:dyDescent="0.25">
      <c r="B1376" s="27"/>
      <c r="C1376" s="1408" t="s">
        <v>34</v>
      </c>
      <c r="D1376" s="1410" t="s">
        <v>2299</v>
      </c>
      <c r="E1376" s="530" t="str">
        <f t="shared" si="81"/>
        <v>E85 (l)Ciclomotores (L1e, L2e)</v>
      </c>
      <c r="F1376" s="1416" t="s">
        <v>158</v>
      </c>
      <c r="G1376" s="1416" t="s">
        <v>158</v>
      </c>
      <c r="H1376" s="1416" t="s">
        <v>158</v>
      </c>
      <c r="I1376" s="1416" t="s">
        <v>158</v>
      </c>
      <c r="J1376" s="1416" t="s">
        <v>158</v>
      </c>
      <c r="K1376" s="1416" t="s">
        <v>158</v>
      </c>
      <c r="L1376" s="1416" t="s">
        <v>158</v>
      </c>
      <c r="M1376" s="1416" t="s">
        <v>158</v>
      </c>
      <c r="N1376" s="1416" t="s">
        <v>158</v>
      </c>
      <c r="O1376" s="1416" t="s">
        <v>158</v>
      </c>
      <c r="P1376" s="1416" t="s">
        <v>158</v>
      </c>
      <c r="Q1376" s="1416" t="s">
        <v>158</v>
      </c>
      <c r="R1376" s="1416" t="s">
        <v>158</v>
      </c>
      <c r="S1376" s="1416" t="s">
        <v>158</v>
      </c>
      <c r="T1376" s="1416" t="s">
        <v>158</v>
      </c>
      <c r="U1376" s="1416" t="s">
        <v>158</v>
      </c>
      <c r="V1376" s="1416" t="s">
        <v>158</v>
      </c>
      <c r="W1376" s="1416" t="s">
        <v>158</v>
      </c>
      <c r="X1376" s="1416" t="s">
        <v>158</v>
      </c>
      <c r="Y1376" s="1416" t="s">
        <v>158</v>
      </c>
      <c r="Z1376" s="1416" t="s">
        <v>158</v>
      </c>
      <c r="AA1376" s="1416" t="s">
        <v>158</v>
      </c>
      <c r="AB1376" s="1416" t="s">
        <v>158</v>
      </c>
      <c r="AC1376" s="1416" t="s">
        <v>158</v>
      </c>
      <c r="AD1376" s="1416" t="s">
        <v>158</v>
      </c>
      <c r="AE1376" s="1416" t="s">
        <v>158</v>
      </c>
      <c r="AF1376" s="1416" t="s">
        <v>158</v>
      </c>
      <c r="AG1376" s="1416" t="s">
        <v>158</v>
      </c>
      <c r="AH1376" s="1416" t="s">
        <v>158</v>
      </c>
      <c r="AI1376" s="1416" t="s">
        <v>158</v>
      </c>
      <c r="AJ1376" s="1416" t="s">
        <v>158</v>
      </c>
      <c r="AK1376" s="1416" t="s">
        <v>158</v>
      </c>
      <c r="AL1376" s="1416" t="s">
        <v>158</v>
      </c>
      <c r="AM1376" s="1416" t="s">
        <v>158</v>
      </c>
      <c r="AN1376" s="1416" t="s">
        <v>158</v>
      </c>
      <c r="AO1376" s="1416" t="s">
        <v>158</v>
      </c>
      <c r="AP1376" s="1416">
        <v>0.39200000000000002</v>
      </c>
      <c r="AQ1376" s="1416">
        <v>0.97699999999999998</v>
      </c>
      <c r="AR1376" s="1416">
        <v>3.9E-2</v>
      </c>
      <c r="AS1376" s="1416">
        <v>0.39200000000000002</v>
      </c>
      <c r="AT1376" s="1416">
        <v>0.98099999999999998</v>
      </c>
      <c r="AU1376" s="1416">
        <v>0.04</v>
      </c>
      <c r="AV1376" s="1416">
        <v>0.39200000000000002</v>
      </c>
      <c r="AW1376" s="1416">
        <v>0.98399999999999999</v>
      </c>
      <c r="AX1376" s="1416">
        <v>0.04</v>
      </c>
      <c r="AY1376" s="1417">
        <v>0.39200000000000002</v>
      </c>
      <c r="AZ1376" s="1417">
        <v>0.98199999999999998</v>
      </c>
      <c r="BA1376" s="1417">
        <v>0.04</v>
      </c>
      <c r="BB1376" s="1417">
        <v>0.39200000000000002</v>
      </c>
      <c r="BC1376" s="1417">
        <v>0.98399999999999999</v>
      </c>
      <c r="BD1376" s="1417">
        <v>0.04</v>
      </c>
    </row>
    <row r="1377" spans="2:59" ht="18" customHeight="1" x14ac:dyDescent="0.25">
      <c r="B1377" s="27"/>
      <c r="C1377" s="1408" t="s">
        <v>34</v>
      </c>
      <c r="D1377" s="1410" t="s">
        <v>2300</v>
      </c>
      <c r="E1377" s="530" t="str">
        <f t="shared" si="81"/>
        <v>E85 (l)Motocicletas (L3e, L4e, L5e, L6e, L7e)</v>
      </c>
      <c r="F1377" s="1416" t="s">
        <v>158</v>
      </c>
      <c r="G1377" s="1416" t="s">
        <v>158</v>
      </c>
      <c r="H1377" s="1416" t="s">
        <v>158</v>
      </c>
      <c r="I1377" s="1416" t="s">
        <v>158</v>
      </c>
      <c r="J1377" s="1416" t="s">
        <v>158</v>
      </c>
      <c r="K1377" s="1416" t="s">
        <v>158</v>
      </c>
      <c r="L1377" s="1416" t="s">
        <v>158</v>
      </c>
      <c r="M1377" s="1416" t="s">
        <v>158</v>
      </c>
      <c r="N1377" s="1416" t="s">
        <v>158</v>
      </c>
      <c r="O1377" s="1416" t="s">
        <v>158</v>
      </c>
      <c r="P1377" s="1416" t="s">
        <v>158</v>
      </c>
      <c r="Q1377" s="1416" t="s">
        <v>158</v>
      </c>
      <c r="R1377" s="1416" t="s">
        <v>158</v>
      </c>
      <c r="S1377" s="1416" t="s">
        <v>158</v>
      </c>
      <c r="T1377" s="1416" t="s">
        <v>158</v>
      </c>
      <c r="U1377" s="1416" t="s">
        <v>158</v>
      </c>
      <c r="V1377" s="1416" t="s">
        <v>158</v>
      </c>
      <c r="W1377" s="1416" t="s">
        <v>158</v>
      </c>
      <c r="X1377" s="1416" t="s">
        <v>158</v>
      </c>
      <c r="Y1377" s="1416" t="s">
        <v>158</v>
      </c>
      <c r="Z1377" s="1416" t="s">
        <v>158</v>
      </c>
      <c r="AA1377" s="1416" t="s">
        <v>158</v>
      </c>
      <c r="AB1377" s="1416" t="s">
        <v>158</v>
      </c>
      <c r="AC1377" s="1416" t="s">
        <v>158</v>
      </c>
      <c r="AD1377" s="1416" t="s">
        <v>158</v>
      </c>
      <c r="AE1377" s="1416" t="s">
        <v>158</v>
      </c>
      <c r="AF1377" s="1416" t="s">
        <v>158</v>
      </c>
      <c r="AG1377" s="1416" t="s">
        <v>158</v>
      </c>
      <c r="AH1377" s="1416" t="s">
        <v>158</v>
      </c>
      <c r="AI1377" s="1416" t="s">
        <v>158</v>
      </c>
      <c r="AJ1377" s="1416" t="s">
        <v>158</v>
      </c>
      <c r="AK1377" s="1416" t="s">
        <v>158</v>
      </c>
      <c r="AL1377" s="1416" t="s">
        <v>158</v>
      </c>
      <c r="AM1377" s="1416" t="s">
        <v>158</v>
      </c>
      <c r="AN1377" s="1416" t="s">
        <v>158</v>
      </c>
      <c r="AO1377" s="1416" t="s">
        <v>158</v>
      </c>
      <c r="AP1377" s="1416">
        <v>0.39200000000000002</v>
      </c>
      <c r="AQ1377" s="1416">
        <v>2.226</v>
      </c>
      <c r="AR1377" s="1416">
        <v>4.3999999999999997E-2</v>
      </c>
      <c r="AS1377" s="1416">
        <v>0.39200000000000002</v>
      </c>
      <c r="AT1377" s="1416">
        <v>2.181</v>
      </c>
      <c r="AU1377" s="1416">
        <v>4.3999999999999997E-2</v>
      </c>
      <c r="AV1377" s="1416">
        <v>0.39200000000000002</v>
      </c>
      <c r="AW1377" s="1416">
        <v>2.1349999999999998</v>
      </c>
      <c r="AX1377" s="1416">
        <v>4.4999999999999998E-2</v>
      </c>
      <c r="AY1377" s="1417">
        <v>0.39200000000000002</v>
      </c>
      <c r="AZ1377" s="1417">
        <v>2.0289999999999999</v>
      </c>
      <c r="BA1377" s="1417">
        <v>4.5999999999999999E-2</v>
      </c>
      <c r="BB1377" s="1417">
        <v>0.39200000000000002</v>
      </c>
      <c r="BC1377" s="1417">
        <v>1.9359999999999999</v>
      </c>
      <c r="BD1377" s="1417">
        <v>4.7E-2</v>
      </c>
      <c r="BG1377" s="73"/>
    </row>
    <row r="1378" spans="2:59" ht="18" customHeight="1" x14ac:dyDescent="0.25">
      <c r="B1378" s="27"/>
      <c r="C1378" s="1408" t="s">
        <v>2352</v>
      </c>
      <c r="D1378" s="1410" t="s">
        <v>1251</v>
      </c>
      <c r="E1378" s="530" t="str">
        <f t="shared" si="81"/>
        <v>E100 (l)Turismos (M1)</v>
      </c>
      <c r="F1378" s="1416" t="s">
        <v>158</v>
      </c>
      <c r="G1378" s="1416" t="s">
        <v>158</v>
      </c>
      <c r="H1378" s="1416" t="s">
        <v>158</v>
      </c>
      <c r="I1378" s="1416" t="s">
        <v>158</v>
      </c>
      <c r="J1378" s="1416" t="s">
        <v>158</v>
      </c>
      <c r="K1378" s="1416" t="s">
        <v>158</v>
      </c>
      <c r="L1378" s="1416" t="s">
        <v>158</v>
      </c>
      <c r="M1378" s="1416" t="s">
        <v>158</v>
      </c>
      <c r="N1378" s="1416" t="s">
        <v>158</v>
      </c>
      <c r="O1378" s="1416" t="s">
        <v>158</v>
      </c>
      <c r="P1378" s="1416" t="s">
        <v>158</v>
      </c>
      <c r="Q1378" s="1416" t="s">
        <v>158</v>
      </c>
      <c r="R1378" s="1416" t="s">
        <v>158</v>
      </c>
      <c r="S1378" s="1416" t="s">
        <v>158</v>
      </c>
      <c r="T1378" s="1416" t="s">
        <v>158</v>
      </c>
      <c r="U1378" s="1416" t="s">
        <v>158</v>
      </c>
      <c r="V1378" s="1416" t="s">
        <v>158</v>
      </c>
      <c r="W1378" s="1416" t="s">
        <v>158</v>
      </c>
      <c r="X1378" s="1416" t="s">
        <v>158</v>
      </c>
      <c r="Y1378" s="1416" t="s">
        <v>158</v>
      </c>
      <c r="Z1378" s="1416" t="s">
        <v>158</v>
      </c>
      <c r="AA1378" s="1416" t="s">
        <v>158</v>
      </c>
      <c r="AB1378" s="1416" t="s">
        <v>158</v>
      </c>
      <c r="AC1378" s="1416" t="s">
        <v>158</v>
      </c>
      <c r="AD1378" s="1416" t="s">
        <v>158</v>
      </c>
      <c r="AE1378" s="1416" t="s">
        <v>158</v>
      </c>
      <c r="AF1378" s="1416" t="s">
        <v>158</v>
      </c>
      <c r="AG1378" s="1416" t="s">
        <v>158</v>
      </c>
      <c r="AH1378" s="1416" t="s">
        <v>158</v>
      </c>
      <c r="AI1378" s="1416" t="s">
        <v>158</v>
      </c>
      <c r="AJ1378" s="1416" t="s">
        <v>158</v>
      </c>
      <c r="AK1378" s="1416" t="s">
        <v>158</v>
      </c>
      <c r="AL1378" s="1416" t="s">
        <v>158</v>
      </c>
      <c r="AM1378" s="1416" t="s">
        <v>158</v>
      </c>
      <c r="AN1378" s="1416" t="s">
        <v>158</v>
      </c>
      <c r="AO1378" s="1416" t="s">
        <v>158</v>
      </c>
      <c r="AP1378" s="1416">
        <v>7.0000000000000001E-3</v>
      </c>
      <c r="AQ1378" s="1416">
        <v>0.23799999999999999</v>
      </c>
      <c r="AR1378" s="1416">
        <v>2.5999999999999999E-2</v>
      </c>
      <c r="AS1378" s="1416">
        <v>7.0000000000000001E-3</v>
      </c>
      <c r="AT1378" s="1416">
        <v>0.23200000000000001</v>
      </c>
      <c r="AU1378" s="1416">
        <v>2.4E-2</v>
      </c>
      <c r="AV1378" s="1416">
        <v>7.0000000000000001E-3</v>
      </c>
      <c r="AW1378" s="1416">
        <v>0.22800000000000001</v>
      </c>
      <c r="AX1378" s="1416">
        <v>2.3E-2</v>
      </c>
      <c r="AY1378" s="1417">
        <v>7.0000000000000001E-3</v>
      </c>
      <c r="AZ1378" s="1417">
        <v>0.22700000000000001</v>
      </c>
      <c r="BA1378" s="1417">
        <v>2.1999999999999999E-2</v>
      </c>
      <c r="BB1378" s="1417">
        <v>7.0000000000000001E-3</v>
      </c>
      <c r="BC1378" s="1417">
        <v>0.224</v>
      </c>
      <c r="BD1378" s="1417">
        <v>2.1000000000000001E-2</v>
      </c>
    </row>
    <row r="1379" spans="2:59" ht="18" customHeight="1" x14ac:dyDescent="0.25">
      <c r="B1379" s="27"/>
      <c r="C1379" s="1408" t="s">
        <v>535</v>
      </c>
      <c r="D1379" s="1410" t="s">
        <v>1252</v>
      </c>
      <c r="E1379" s="530" t="str">
        <f t="shared" si="81"/>
        <v>E100 (l)Furgonetas y furgones (N1)</v>
      </c>
      <c r="F1379" s="1416" t="s">
        <v>158</v>
      </c>
      <c r="G1379" s="1416" t="s">
        <v>158</v>
      </c>
      <c r="H1379" s="1416" t="s">
        <v>158</v>
      </c>
      <c r="I1379" s="1416" t="s">
        <v>158</v>
      </c>
      <c r="J1379" s="1416" t="s">
        <v>158</v>
      </c>
      <c r="K1379" s="1416" t="s">
        <v>158</v>
      </c>
      <c r="L1379" s="1416" t="s">
        <v>158</v>
      </c>
      <c r="M1379" s="1416" t="s">
        <v>158</v>
      </c>
      <c r="N1379" s="1416" t="s">
        <v>158</v>
      </c>
      <c r="O1379" s="1416" t="s">
        <v>158</v>
      </c>
      <c r="P1379" s="1416" t="s">
        <v>158</v>
      </c>
      <c r="Q1379" s="1416" t="s">
        <v>158</v>
      </c>
      <c r="R1379" s="1416" t="s">
        <v>158</v>
      </c>
      <c r="S1379" s="1416" t="s">
        <v>158</v>
      </c>
      <c r="T1379" s="1416" t="s">
        <v>158</v>
      </c>
      <c r="U1379" s="1416" t="s">
        <v>158</v>
      </c>
      <c r="V1379" s="1416" t="s">
        <v>158</v>
      </c>
      <c r="W1379" s="1416" t="s">
        <v>158</v>
      </c>
      <c r="X1379" s="1416" t="s">
        <v>158</v>
      </c>
      <c r="Y1379" s="1416" t="s">
        <v>158</v>
      </c>
      <c r="Z1379" s="1416" t="s">
        <v>158</v>
      </c>
      <c r="AA1379" s="1416" t="s">
        <v>158</v>
      </c>
      <c r="AB1379" s="1416" t="s">
        <v>158</v>
      </c>
      <c r="AC1379" s="1416" t="s">
        <v>158</v>
      </c>
      <c r="AD1379" s="1416" t="s">
        <v>158</v>
      </c>
      <c r="AE1379" s="1416" t="s">
        <v>158</v>
      </c>
      <c r="AF1379" s="1416" t="s">
        <v>158</v>
      </c>
      <c r="AG1379" s="1416" t="s">
        <v>158</v>
      </c>
      <c r="AH1379" s="1416" t="s">
        <v>158</v>
      </c>
      <c r="AI1379" s="1416" t="s">
        <v>158</v>
      </c>
      <c r="AJ1379" s="1416" t="s">
        <v>158</v>
      </c>
      <c r="AK1379" s="1416" t="s">
        <v>158</v>
      </c>
      <c r="AL1379" s="1416" t="s">
        <v>158</v>
      </c>
      <c r="AM1379" s="1416" t="s">
        <v>158</v>
      </c>
      <c r="AN1379" s="1416" t="s">
        <v>158</v>
      </c>
      <c r="AO1379" s="1416" t="s">
        <v>158</v>
      </c>
      <c r="AP1379" s="1416">
        <v>5.0000000000000001E-3</v>
      </c>
      <c r="AQ1379" s="1416">
        <v>0.60799999999999998</v>
      </c>
      <c r="AR1379" s="1416">
        <v>5.8000000000000003E-2</v>
      </c>
      <c r="AS1379" s="1416">
        <v>5.0000000000000001E-3</v>
      </c>
      <c r="AT1379" s="1416">
        <v>0.54900000000000004</v>
      </c>
      <c r="AU1379" s="1416">
        <v>5.2999999999999999E-2</v>
      </c>
      <c r="AV1379" s="1416">
        <v>5.0000000000000001E-3</v>
      </c>
      <c r="AW1379" s="1416">
        <v>0.44800000000000001</v>
      </c>
      <c r="AX1379" s="1416">
        <v>4.3999999999999997E-2</v>
      </c>
      <c r="AY1379" s="1417">
        <v>5.0000000000000001E-3</v>
      </c>
      <c r="AZ1379" s="1417">
        <v>0.36599999999999999</v>
      </c>
      <c r="BA1379" s="1417">
        <v>3.6999999999999998E-2</v>
      </c>
      <c r="BB1379" s="1417">
        <v>5.0000000000000001E-3</v>
      </c>
      <c r="BC1379" s="1417">
        <v>0.183</v>
      </c>
      <c r="BD1379" s="1417">
        <v>2.1000000000000001E-2</v>
      </c>
    </row>
    <row r="1380" spans="2:59" ht="18" customHeight="1" x14ac:dyDescent="0.25">
      <c r="B1380" s="27"/>
      <c r="C1380" s="1408" t="s">
        <v>535</v>
      </c>
      <c r="D1380" s="1410" t="s">
        <v>2298</v>
      </c>
      <c r="E1380" s="530" t="str">
        <f t="shared" si="81"/>
        <v>E100 (l)Camiones (N2, N3)</v>
      </c>
      <c r="F1380" s="1416" t="s">
        <v>158</v>
      </c>
      <c r="G1380" s="1416" t="s">
        <v>158</v>
      </c>
      <c r="H1380" s="1416" t="s">
        <v>158</v>
      </c>
      <c r="I1380" s="1416" t="s">
        <v>158</v>
      </c>
      <c r="J1380" s="1416" t="s">
        <v>158</v>
      </c>
      <c r="K1380" s="1416" t="s">
        <v>158</v>
      </c>
      <c r="L1380" s="1416" t="s">
        <v>158</v>
      </c>
      <c r="M1380" s="1416" t="s">
        <v>158</v>
      </c>
      <c r="N1380" s="1416" t="s">
        <v>158</v>
      </c>
      <c r="O1380" s="1416" t="s">
        <v>158</v>
      </c>
      <c r="P1380" s="1416" t="s">
        <v>158</v>
      </c>
      <c r="Q1380" s="1416" t="s">
        <v>158</v>
      </c>
      <c r="R1380" s="1416" t="s">
        <v>158</v>
      </c>
      <c r="S1380" s="1416" t="s">
        <v>158</v>
      </c>
      <c r="T1380" s="1416" t="s">
        <v>158</v>
      </c>
      <c r="U1380" s="1416" t="s">
        <v>158</v>
      </c>
      <c r="V1380" s="1416" t="s">
        <v>158</v>
      </c>
      <c r="W1380" s="1416" t="s">
        <v>158</v>
      </c>
      <c r="X1380" s="1416" t="s">
        <v>158</v>
      </c>
      <c r="Y1380" s="1416" t="s">
        <v>158</v>
      </c>
      <c r="Z1380" s="1416" t="s">
        <v>158</v>
      </c>
      <c r="AA1380" s="1416" t="s">
        <v>158</v>
      </c>
      <c r="AB1380" s="1416" t="s">
        <v>158</v>
      </c>
      <c r="AC1380" s="1416" t="s">
        <v>158</v>
      </c>
      <c r="AD1380" s="1416" t="s">
        <v>158</v>
      </c>
      <c r="AE1380" s="1416" t="s">
        <v>158</v>
      </c>
      <c r="AF1380" s="1416" t="s">
        <v>158</v>
      </c>
      <c r="AG1380" s="1416" t="s">
        <v>158</v>
      </c>
      <c r="AH1380" s="1416" t="s">
        <v>158</v>
      </c>
      <c r="AI1380" s="1416" t="s">
        <v>158</v>
      </c>
      <c r="AJ1380" s="1416" t="s">
        <v>158</v>
      </c>
      <c r="AK1380" s="1416" t="s">
        <v>158</v>
      </c>
      <c r="AL1380" s="1416" t="s">
        <v>158</v>
      </c>
      <c r="AM1380" s="1416" t="s">
        <v>158</v>
      </c>
      <c r="AN1380" s="1416" t="s">
        <v>158</v>
      </c>
      <c r="AO1380" s="1416" t="s">
        <v>158</v>
      </c>
      <c r="AP1380" s="1416">
        <v>5.0000000000000001E-3</v>
      </c>
      <c r="AQ1380" s="1416">
        <v>0.46899999999999997</v>
      </c>
      <c r="AR1380" s="1416">
        <v>0.02</v>
      </c>
      <c r="AS1380" s="1416">
        <v>5.0000000000000001E-3</v>
      </c>
      <c r="AT1380" s="1416">
        <v>0.47099999999999997</v>
      </c>
      <c r="AU1380" s="1416">
        <v>0.02</v>
      </c>
      <c r="AV1380" s="1416">
        <v>5.0000000000000001E-3</v>
      </c>
      <c r="AW1380" s="1416">
        <v>0.47199999999999998</v>
      </c>
      <c r="AX1380" s="1416">
        <v>0.02</v>
      </c>
      <c r="AY1380" s="1417">
        <v>5.0000000000000001E-3</v>
      </c>
      <c r="AZ1380" s="1417">
        <v>0.47099999999999997</v>
      </c>
      <c r="BA1380" s="1417">
        <v>0.02</v>
      </c>
      <c r="BB1380" s="1417">
        <v>5.0000000000000001E-3</v>
      </c>
      <c r="BC1380" s="1417">
        <v>0.47199999999999998</v>
      </c>
      <c r="BD1380" s="1417">
        <v>0.02</v>
      </c>
    </row>
    <row r="1381" spans="2:59" ht="18" customHeight="1" x14ac:dyDescent="0.25">
      <c r="B1381" s="27"/>
      <c r="C1381" s="1408" t="s">
        <v>535</v>
      </c>
      <c r="D1381" s="1411" t="s">
        <v>2299</v>
      </c>
      <c r="E1381" s="530" t="str">
        <f t="shared" si="81"/>
        <v>E100 (l)Ciclomotores (L1e, L2e)</v>
      </c>
      <c r="F1381" s="1416" t="s">
        <v>158</v>
      </c>
      <c r="G1381" s="1416" t="s">
        <v>158</v>
      </c>
      <c r="H1381" s="1416" t="s">
        <v>158</v>
      </c>
      <c r="I1381" s="1416" t="s">
        <v>158</v>
      </c>
      <c r="J1381" s="1416" t="s">
        <v>158</v>
      </c>
      <c r="K1381" s="1416" t="s">
        <v>158</v>
      </c>
      <c r="L1381" s="1416" t="s">
        <v>158</v>
      </c>
      <c r="M1381" s="1416" t="s">
        <v>158</v>
      </c>
      <c r="N1381" s="1416" t="s">
        <v>158</v>
      </c>
      <c r="O1381" s="1416" t="s">
        <v>158</v>
      </c>
      <c r="P1381" s="1416" t="s">
        <v>158</v>
      </c>
      <c r="Q1381" s="1416" t="s">
        <v>158</v>
      </c>
      <c r="R1381" s="1416" t="s">
        <v>158</v>
      </c>
      <c r="S1381" s="1416" t="s">
        <v>158</v>
      </c>
      <c r="T1381" s="1416" t="s">
        <v>158</v>
      </c>
      <c r="U1381" s="1416" t="s">
        <v>158</v>
      </c>
      <c r="V1381" s="1416" t="s">
        <v>158</v>
      </c>
      <c r="W1381" s="1416" t="s">
        <v>158</v>
      </c>
      <c r="X1381" s="1416" t="s">
        <v>158</v>
      </c>
      <c r="Y1381" s="1416" t="s">
        <v>158</v>
      </c>
      <c r="Z1381" s="1416" t="s">
        <v>158</v>
      </c>
      <c r="AA1381" s="1416" t="s">
        <v>158</v>
      </c>
      <c r="AB1381" s="1416" t="s">
        <v>158</v>
      </c>
      <c r="AC1381" s="1416" t="s">
        <v>158</v>
      </c>
      <c r="AD1381" s="1416" t="s">
        <v>158</v>
      </c>
      <c r="AE1381" s="1416" t="s">
        <v>158</v>
      </c>
      <c r="AF1381" s="1416" t="s">
        <v>158</v>
      </c>
      <c r="AG1381" s="1416" t="s">
        <v>158</v>
      </c>
      <c r="AH1381" s="1416" t="s">
        <v>158</v>
      </c>
      <c r="AI1381" s="1416" t="s">
        <v>158</v>
      </c>
      <c r="AJ1381" s="1416" t="s">
        <v>158</v>
      </c>
      <c r="AK1381" s="1416" t="s">
        <v>158</v>
      </c>
      <c r="AL1381" s="1416" t="s">
        <v>158</v>
      </c>
      <c r="AM1381" s="1416" t="s">
        <v>158</v>
      </c>
      <c r="AN1381" s="1416" t="s">
        <v>158</v>
      </c>
      <c r="AO1381" s="1416" t="s">
        <v>158</v>
      </c>
      <c r="AP1381" s="1416">
        <v>0.04</v>
      </c>
      <c r="AQ1381" s="1416">
        <v>0.97699999999999998</v>
      </c>
      <c r="AR1381" s="1416">
        <v>3.9E-2</v>
      </c>
      <c r="AS1381" s="1416">
        <v>0.04</v>
      </c>
      <c r="AT1381" s="1416">
        <v>0.98099999999999998</v>
      </c>
      <c r="AU1381" s="1416">
        <v>0.04</v>
      </c>
      <c r="AV1381" s="1416">
        <v>0.04</v>
      </c>
      <c r="AW1381" s="1416">
        <v>0.98399999999999999</v>
      </c>
      <c r="AX1381" s="1416">
        <v>0.04</v>
      </c>
      <c r="AY1381" s="1417">
        <v>0.04</v>
      </c>
      <c r="AZ1381" s="1417">
        <v>0.98199999999999998</v>
      </c>
      <c r="BA1381" s="1417">
        <v>0.04</v>
      </c>
      <c r="BB1381" s="1417">
        <v>0.04</v>
      </c>
      <c r="BC1381" s="1417">
        <v>0.98399999999999999</v>
      </c>
      <c r="BD1381" s="1417">
        <v>0.04</v>
      </c>
    </row>
    <row r="1382" spans="2:59" ht="18" customHeight="1" x14ac:dyDescent="0.25">
      <c r="B1382" s="27"/>
      <c r="C1382" s="1408" t="s">
        <v>535</v>
      </c>
      <c r="D1382" s="1411" t="s">
        <v>2300</v>
      </c>
      <c r="E1382" s="530" t="str">
        <f t="shared" si="81"/>
        <v>E100 (l)Motocicletas (L3e, L4e, L5e, L6e, L7e)</v>
      </c>
      <c r="F1382" s="1416" t="s">
        <v>158</v>
      </c>
      <c r="G1382" s="1416" t="s">
        <v>158</v>
      </c>
      <c r="H1382" s="1416" t="s">
        <v>158</v>
      </c>
      <c r="I1382" s="1416" t="s">
        <v>158</v>
      </c>
      <c r="J1382" s="1416" t="s">
        <v>158</v>
      </c>
      <c r="K1382" s="1416" t="s">
        <v>158</v>
      </c>
      <c r="L1382" s="1416" t="s">
        <v>158</v>
      </c>
      <c r="M1382" s="1416" t="s">
        <v>158</v>
      </c>
      <c r="N1382" s="1416" t="s">
        <v>158</v>
      </c>
      <c r="O1382" s="1416" t="s">
        <v>158</v>
      </c>
      <c r="P1382" s="1416" t="s">
        <v>158</v>
      </c>
      <c r="Q1382" s="1416" t="s">
        <v>158</v>
      </c>
      <c r="R1382" s="1416" t="s">
        <v>158</v>
      </c>
      <c r="S1382" s="1416" t="s">
        <v>158</v>
      </c>
      <c r="T1382" s="1416" t="s">
        <v>158</v>
      </c>
      <c r="U1382" s="1416" t="s">
        <v>158</v>
      </c>
      <c r="V1382" s="1416" t="s">
        <v>158</v>
      </c>
      <c r="W1382" s="1416" t="s">
        <v>158</v>
      </c>
      <c r="X1382" s="1416" t="s">
        <v>158</v>
      </c>
      <c r="Y1382" s="1416" t="s">
        <v>158</v>
      </c>
      <c r="Z1382" s="1416" t="s">
        <v>158</v>
      </c>
      <c r="AA1382" s="1416" t="s">
        <v>158</v>
      </c>
      <c r="AB1382" s="1416" t="s">
        <v>158</v>
      </c>
      <c r="AC1382" s="1416" t="s">
        <v>158</v>
      </c>
      <c r="AD1382" s="1416" t="s">
        <v>158</v>
      </c>
      <c r="AE1382" s="1416" t="s">
        <v>158</v>
      </c>
      <c r="AF1382" s="1416" t="s">
        <v>158</v>
      </c>
      <c r="AG1382" s="1416" t="s">
        <v>158</v>
      </c>
      <c r="AH1382" s="1416" t="s">
        <v>158</v>
      </c>
      <c r="AI1382" s="1416" t="s">
        <v>158</v>
      </c>
      <c r="AJ1382" s="1416" t="s">
        <v>158</v>
      </c>
      <c r="AK1382" s="1416" t="s">
        <v>158</v>
      </c>
      <c r="AL1382" s="1416" t="s">
        <v>158</v>
      </c>
      <c r="AM1382" s="1416" t="s">
        <v>158</v>
      </c>
      <c r="AN1382" s="1416" t="s">
        <v>158</v>
      </c>
      <c r="AO1382" s="1416" t="s">
        <v>158</v>
      </c>
      <c r="AP1382" s="1416">
        <v>0.04</v>
      </c>
      <c r="AQ1382" s="1416">
        <v>2.226</v>
      </c>
      <c r="AR1382" s="1416">
        <v>4.3999999999999997E-2</v>
      </c>
      <c r="AS1382" s="1416">
        <v>0.04</v>
      </c>
      <c r="AT1382" s="1416">
        <v>2.181</v>
      </c>
      <c r="AU1382" s="1416">
        <v>4.3999999999999997E-2</v>
      </c>
      <c r="AV1382" s="1416">
        <v>0.04</v>
      </c>
      <c r="AW1382" s="1416">
        <v>2.1349999999999998</v>
      </c>
      <c r="AX1382" s="1416">
        <v>4.4999999999999998E-2</v>
      </c>
      <c r="AY1382" s="1417">
        <v>0.04</v>
      </c>
      <c r="AZ1382" s="1417">
        <v>2.0289999999999999</v>
      </c>
      <c r="BA1382" s="1417">
        <v>4.5999999999999999E-2</v>
      </c>
      <c r="BB1382" s="1417">
        <v>0.04</v>
      </c>
      <c r="BC1382" s="1417">
        <v>1.9359999999999999</v>
      </c>
      <c r="BD1382" s="1417">
        <v>4.7E-2</v>
      </c>
    </row>
    <row r="1383" spans="2:59" ht="18" customHeight="1" x14ac:dyDescent="0.25">
      <c r="B1383" s="27"/>
      <c r="C1383" s="1408" t="s">
        <v>2353</v>
      </c>
      <c r="D1383" s="1409" t="s">
        <v>1251</v>
      </c>
      <c r="E1383" s="530" t="str">
        <f t="shared" si="81"/>
        <v>Gasóleo (l)Turismos (M1)</v>
      </c>
      <c r="F1383" s="1416">
        <v>2.6640000000000001</v>
      </c>
      <c r="G1383" s="1416">
        <v>2.1000000000000001E-2</v>
      </c>
      <c r="H1383" s="1416">
        <v>0.111</v>
      </c>
      <c r="I1383" s="1416">
        <v>2.6640000000000001</v>
      </c>
      <c r="J1383" s="1416">
        <v>1.9E-2</v>
      </c>
      <c r="K1383" s="1416">
        <v>0.112</v>
      </c>
      <c r="L1383" s="1416">
        <v>2.6640000000000001</v>
      </c>
      <c r="M1383" s="1416">
        <v>1.7000000000000001E-2</v>
      </c>
      <c r="N1383" s="1416">
        <v>0.112</v>
      </c>
      <c r="O1383" s="1416">
        <v>2.6640000000000001</v>
      </c>
      <c r="P1383" s="1416">
        <v>1.4E-2</v>
      </c>
      <c r="Q1383" s="1416">
        <v>0.112</v>
      </c>
      <c r="R1383" s="1416">
        <v>2.5129999999999999</v>
      </c>
      <c r="S1383" s="1416">
        <v>1.4E-2</v>
      </c>
      <c r="T1383" s="1416">
        <v>0.112</v>
      </c>
      <c r="U1383" s="1416">
        <v>2.488</v>
      </c>
      <c r="V1383" s="1416">
        <v>1.2999999999999999E-2</v>
      </c>
      <c r="W1383" s="1416">
        <v>0.112</v>
      </c>
      <c r="X1383" s="1416">
        <v>2.5609999999999999</v>
      </c>
      <c r="Y1383" s="1416">
        <v>1.2E-2</v>
      </c>
      <c r="Z1383" s="1416">
        <v>0.112</v>
      </c>
      <c r="AA1383" s="1416">
        <v>2.5609999999999999</v>
      </c>
      <c r="AB1383" s="1416">
        <v>1.2E-2</v>
      </c>
      <c r="AC1383" s="1416">
        <v>0.113</v>
      </c>
      <c r="AD1383" s="1416">
        <v>2.5609999999999999</v>
      </c>
      <c r="AE1383" s="1416">
        <v>8.9999999999999993E-3</v>
      </c>
      <c r="AF1383" s="1416">
        <v>0.114</v>
      </c>
      <c r="AG1383" s="1416">
        <v>2.556</v>
      </c>
      <c r="AH1383" s="1416">
        <v>8.0000000000000002E-3</v>
      </c>
      <c r="AI1383" s="1416">
        <v>0.113</v>
      </c>
      <c r="AJ1383" s="1416">
        <v>2.5379999999999998</v>
      </c>
      <c r="AK1383" s="1416">
        <v>7.0000000000000001E-3</v>
      </c>
      <c r="AL1383" s="1416">
        <v>0.111</v>
      </c>
      <c r="AM1383" s="1416">
        <v>2.5129999999999999</v>
      </c>
      <c r="AN1383" s="1416">
        <v>7.0000000000000001E-3</v>
      </c>
      <c r="AO1383" s="1416">
        <v>0.111</v>
      </c>
      <c r="AP1383" s="1416" t="s">
        <v>158</v>
      </c>
      <c r="AQ1383" s="1416" t="s">
        <v>158</v>
      </c>
      <c r="AR1383" s="1416" t="s">
        <v>158</v>
      </c>
      <c r="AS1383" s="1416" t="s">
        <v>158</v>
      </c>
      <c r="AT1383" s="1416" t="s">
        <v>158</v>
      </c>
      <c r="AU1383" s="1416" t="s">
        <v>158</v>
      </c>
      <c r="AV1383" s="1416" t="s">
        <v>158</v>
      </c>
      <c r="AW1383" s="1416" t="s">
        <v>158</v>
      </c>
      <c r="AX1383" s="1416" t="s">
        <v>158</v>
      </c>
      <c r="AY1383" s="1416" t="s">
        <v>158</v>
      </c>
      <c r="AZ1383" s="1416" t="s">
        <v>158</v>
      </c>
      <c r="BA1383" s="1416" t="s">
        <v>158</v>
      </c>
      <c r="BB1383" s="1416" t="s">
        <v>158</v>
      </c>
      <c r="BC1383" s="1416" t="s">
        <v>158</v>
      </c>
      <c r="BD1383" s="1416" t="s">
        <v>158</v>
      </c>
    </row>
    <row r="1384" spans="2:59" ht="18" customHeight="1" x14ac:dyDescent="0.25">
      <c r="B1384" s="27"/>
      <c r="C1384" s="1408" t="s">
        <v>713</v>
      </c>
      <c r="D1384" s="1410" t="s">
        <v>1252</v>
      </c>
      <c r="E1384" s="530" t="str">
        <f t="shared" si="81"/>
        <v>Gasóleo (l)Furgonetas y furgones (N1)</v>
      </c>
      <c r="F1384" s="1416">
        <v>2.6619999999999999</v>
      </c>
      <c r="G1384" s="1416">
        <v>2.3E-2</v>
      </c>
      <c r="H1384" s="1416">
        <v>6.3E-2</v>
      </c>
      <c r="I1384" s="1416">
        <v>2.6619999999999999</v>
      </c>
      <c r="J1384" s="1416">
        <v>1.7999999999999999E-2</v>
      </c>
      <c r="K1384" s="1416">
        <v>6.2E-2</v>
      </c>
      <c r="L1384" s="1416">
        <v>2.6619999999999999</v>
      </c>
      <c r="M1384" s="1416">
        <v>1.7000000000000001E-2</v>
      </c>
      <c r="N1384" s="1416">
        <v>6.2E-2</v>
      </c>
      <c r="O1384" s="1416">
        <v>2.6619999999999999</v>
      </c>
      <c r="P1384" s="1416">
        <v>1.2999999999999999E-2</v>
      </c>
      <c r="Q1384" s="1416">
        <v>6.6000000000000003E-2</v>
      </c>
      <c r="R1384" s="1416">
        <v>2.5110000000000001</v>
      </c>
      <c r="S1384" s="1416">
        <v>1.2999999999999999E-2</v>
      </c>
      <c r="T1384" s="1416">
        <v>6.7000000000000004E-2</v>
      </c>
      <c r="U1384" s="1416">
        <v>2.4860000000000002</v>
      </c>
      <c r="V1384" s="1416">
        <v>1.2999999999999999E-2</v>
      </c>
      <c r="W1384" s="1416">
        <v>6.7000000000000004E-2</v>
      </c>
      <c r="X1384" s="1416">
        <v>2.5590000000000002</v>
      </c>
      <c r="Y1384" s="1416">
        <v>1.2999999999999999E-2</v>
      </c>
      <c r="Z1384" s="1416">
        <v>6.8000000000000005E-2</v>
      </c>
      <c r="AA1384" s="1416">
        <v>2.5590000000000002</v>
      </c>
      <c r="AB1384" s="1416">
        <v>1.2999999999999999E-2</v>
      </c>
      <c r="AC1384" s="1416">
        <v>7.0000000000000007E-2</v>
      </c>
      <c r="AD1384" s="1416">
        <v>2.5590000000000002</v>
      </c>
      <c r="AE1384" s="1416">
        <v>0.01</v>
      </c>
      <c r="AF1384" s="1416">
        <v>7.1999999999999995E-2</v>
      </c>
      <c r="AG1384" s="1416">
        <v>2.5539999999999998</v>
      </c>
      <c r="AH1384" s="1416">
        <v>8.9999999999999993E-3</v>
      </c>
      <c r="AI1384" s="1416">
        <v>7.0999999999999994E-2</v>
      </c>
      <c r="AJ1384" s="1416">
        <v>2.536</v>
      </c>
      <c r="AK1384" s="1416">
        <v>8.9999999999999993E-3</v>
      </c>
      <c r="AL1384" s="1416">
        <v>7.0999999999999994E-2</v>
      </c>
      <c r="AM1384" s="1416">
        <v>2.5110000000000001</v>
      </c>
      <c r="AN1384" s="1416">
        <v>8.9999999999999993E-3</v>
      </c>
      <c r="AO1384" s="1416">
        <v>6.9000000000000006E-2</v>
      </c>
      <c r="AP1384" s="1416" t="s">
        <v>158</v>
      </c>
      <c r="AQ1384" s="1416" t="s">
        <v>158</v>
      </c>
      <c r="AR1384" s="1416" t="s">
        <v>158</v>
      </c>
      <c r="AS1384" s="1416" t="s">
        <v>158</v>
      </c>
      <c r="AT1384" s="1416" t="s">
        <v>158</v>
      </c>
      <c r="AU1384" s="1416" t="s">
        <v>158</v>
      </c>
      <c r="AV1384" s="1416" t="s">
        <v>158</v>
      </c>
      <c r="AW1384" s="1416" t="s">
        <v>158</v>
      </c>
      <c r="AX1384" s="1416" t="s">
        <v>158</v>
      </c>
      <c r="AY1384" s="1416" t="s">
        <v>158</v>
      </c>
      <c r="AZ1384" s="1416" t="s">
        <v>158</v>
      </c>
      <c r="BA1384" s="1416" t="s">
        <v>158</v>
      </c>
      <c r="BB1384" s="1416" t="s">
        <v>158</v>
      </c>
      <c r="BC1384" s="1416" t="s">
        <v>158</v>
      </c>
      <c r="BD1384" s="1416" t="s">
        <v>158</v>
      </c>
    </row>
    <row r="1385" spans="2:59" ht="18" customHeight="1" x14ac:dyDescent="0.25">
      <c r="B1385" s="27"/>
      <c r="C1385" s="1408" t="s">
        <v>713</v>
      </c>
      <c r="D1385" s="1410" t="s">
        <v>2298</v>
      </c>
      <c r="E1385" s="530" t="str">
        <f t="shared" si="81"/>
        <v>Gasóleo (l)Camiones (N2, N3)</v>
      </c>
      <c r="F1385" s="1416">
        <v>2.6589999999999998</v>
      </c>
      <c r="G1385" s="1416">
        <v>0.219</v>
      </c>
      <c r="H1385" s="1416">
        <v>4.2000000000000003E-2</v>
      </c>
      <c r="I1385" s="1416">
        <v>2.6589999999999998</v>
      </c>
      <c r="J1385" s="1416">
        <v>0.19</v>
      </c>
      <c r="K1385" s="1416">
        <v>4.4999999999999998E-2</v>
      </c>
      <c r="L1385" s="1416">
        <v>2.6589999999999998</v>
      </c>
      <c r="M1385" s="1416">
        <v>0.159</v>
      </c>
      <c r="N1385" s="1416">
        <v>5.0999999999999997E-2</v>
      </c>
      <c r="O1385" s="1416">
        <v>2.6589999999999998</v>
      </c>
      <c r="P1385" s="1416">
        <v>0.14299999999999999</v>
      </c>
      <c r="Q1385" s="1416">
        <v>0.06</v>
      </c>
      <c r="R1385" s="1416">
        <v>2.508</v>
      </c>
      <c r="S1385" s="1416">
        <v>0.13200000000000001</v>
      </c>
      <c r="T1385" s="1416">
        <v>6.4000000000000001E-2</v>
      </c>
      <c r="U1385" s="1416">
        <v>2.4820000000000002</v>
      </c>
      <c r="V1385" s="1416">
        <v>0.127</v>
      </c>
      <c r="W1385" s="1416">
        <v>6.9000000000000006E-2</v>
      </c>
      <c r="X1385" s="1416">
        <v>2.5550000000000002</v>
      </c>
      <c r="Y1385" s="1416">
        <v>0.122</v>
      </c>
      <c r="Z1385" s="1416">
        <v>7.3999999999999996E-2</v>
      </c>
      <c r="AA1385" s="1416">
        <v>2.5550000000000002</v>
      </c>
      <c r="AB1385" s="1416">
        <v>0.11700000000000001</v>
      </c>
      <c r="AC1385" s="1416">
        <v>7.5999999999999998E-2</v>
      </c>
      <c r="AD1385" s="1416">
        <v>2.5550000000000002</v>
      </c>
      <c r="AE1385" s="1416">
        <v>0.107</v>
      </c>
      <c r="AF1385" s="1416">
        <v>0.08</v>
      </c>
      <c r="AG1385" s="1416">
        <v>2.5499999999999998</v>
      </c>
      <c r="AH1385" s="1416">
        <v>0.1</v>
      </c>
      <c r="AI1385" s="1416">
        <v>8.5999999999999993E-2</v>
      </c>
      <c r="AJ1385" s="1416">
        <v>2.5329999999999999</v>
      </c>
      <c r="AK1385" s="1416">
        <v>0.09</v>
      </c>
      <c r="AL1385" s="1416">
        <v>9.4E-2</v>
      </c>
      <c r="AM1385" s="1416">
        <v>2.508</v>
      </c>
      <c r="AN1385" s="1416">
        <v>0.08</v>
      </c>
      <c r="AO1385" s="1416">
        <v>0.104</v>
      </c>
      <c r="AP1385" s="1416" t="s">
        <v>158</v>
      </c>
      <c r="AQ1385" s="1416" t="s">
        <v>158</v>
      </c>
      <c r="AR1385" s="1416" t="s">
        <v>158</v>
      </c>
      <c r="AS1385" s="1416" t="s">
        <v>158</v>
      </c>
      <c r="AT1385" s="1416" t="s">
        <v>158</v>
      </c>
      <c r="AU1385" s="1416" t="s">
        <v>158</v>
      </c>
      <c r="AV1385" s="1416" t="s">
        <v>158</v>
      </c>
      <c r="AW1385" s="1416" t="s">
        <v>158</v>
      </c>
      <c r="AX1385" s="1416" t="s">
        <v>158</v>
      </c>
      <c r="AY1385" s="1416" t="s">
        <v>158</v>
      </c>
      <c r="AZ1385" s="1416" t="s">
        <v>158</v>
      </c>
      <c r="BA1385" s="1416" t="s">
        <v>158</v>
      </c>
      <c r="BB1385" s="1416" t="s">
        <v>158</v>
      </c>
      <c r="BC1385" s="1416" t="s">
        <v>158</v>
      </c>
      <c r="BD1385" s="1416" t="s">
        <v>158</v>
      </c>
    </row>
    <row r="1386" spans="2:59" ht="18" customHeight="1" x14ac:dyDescent="0.25">
      <c r="B1386" s="27"/>
      <c r="C1386" s="1408" t="s">
        <v>713</v>
      </c>
      <c r="D1386" s="1410" t="s">
        <v>2301</v>
      </c>
      <c r="E1386" s="530" t="str">
        <f t="shared" si="81"/>
        <v>Gasóleo (l)Autobuses (M2, M3)</v>
      </c>
      <c r="F1386" s="1416">
        <v>2.6589999999999998</v>
      </c>
      <c r="G1386" s="1416">
        <v>0.18</v>
      </c>
      <c r="H1386" s="1416">
        <v>2.1999999999999999E-2</v>
      </c>
      <c r="I1386" s="1416">
        <v>2.6589999999999998</v>
      </c>
      <c r="J1386" s="1416">
        <v>0.16500000000000001</v>
      </c>
      <c r="K1386" s="1416">
        <v>2.3E-2</v>
      </c>
      <c r="L1386" s="1416">
        <v>2.6589999999999998</v>
      </c>
      <c r="M1386" s="1416">
        <v>0.155</v>
      </c>
      <c r="N1386" s="1416">
        <v>2.5999999999999999E-2</v>
      </c>
      <c r="O1386" s="1416">
        <v>2.6589999999999998</v>
      </c>
      <c r="P1386" s="1416">
        <v>0.12</v>
      </c>
      <c r="Q1386" s="1416">
        <v>3.7999999999999999E-2</v>
      </c>
      <c r="R1386" s="1416">
        <v>2.508</v>
      </c>
      <c r="S1386" s="1416">
        <v>0.109</v>
      </c>
      <c r="T1386" s="1416">
        <v>4.2999999999999997E-2</v>
      </c>
      <c r="U1386" s="1416">
        <v>2.4820000000000002</v>
      </c>
      <c r="V1386" s="1416">
        <v>0.09</v>
      </c>
      <c r="W1386" s="1416">
        <v>5.2999999999999999E-2</v>
      </c>
      <c r="X1386" s="1416">
        <v>2.5550000000000002</v>
      </c>
      <c r="Y1386" s="1416">
        <v>7.9000000000000001E-2</v>
      </c>
      <c r="Z1386" s="1416">
        <v>5.8999999999999997E-2</v>
      </c>
      <c r="AA1386" s="1416">
        <v>2.5550000000000002</v>
      </c>
      <c r="AB1386" s="1416">
        <v>7.0000000000000007E-2</v>
      </c>
      <c r="AC1386" s="1416">
        <v>6.4000000000000001E-2</v>
      </c>
      <c r="AD1386" s="1416">
        <v>2.5550000000000002</v>
      </c>
      <c r="AE1386" s="1416">
        <v>0.05</v>
      </c>
      <c r="AF1386" s="1416">
        <v>6.7000000000000004E-2</v>
      </c>
      <c r="AG1386" s="1416">
        <v>2.5499999999999998</v>
      </c>
      <c r="AH1386" s="1416">
        <v>4.3999999999999997E-2</v>
      </c>
      <c r="AI1386" s="1416">
        <v>7.0999999999999994E-2</v>
      </c>
      <c r="AJ1386" s="1416">
        <v>2.5329999999999999</v>
      </c>
      <c r="AK1386" s="1416">
        <v>3.9E-2</v>
      </c>
      <c r="AL1386" s="1416">
        <v>7.3999999999999996E-2</v>
      </c>
      <c r="AM1386" s="1416">
        <v>2.508</v>
      </c>
      <c r="AN1386" s="1416">
        <v>3.5999999999999997E-2</v>
      </c>
      <c r="AO1386" s="1416">
        <v>6.9000000000000006E-2</v>
      </c>
      <c r="AP1386" s="1416" t="s">
        <v>158</v>
      </c>
      <c r="AQ1386" s="1416" t="s">
        <v>158</v>
      </c>
      <c r="AR1386" s="1416" t="s">
        <v>158</v>
      </c>
      <c r="AS1386" s="1416" t="s">
        <v>158</v>
      </c>
      <c r="AT1386" s="1416" t="s">
        <v>158</v>
      </c>
      <c r="AU1386" s="1416" t="s">
        <v>158</v>
      </c>
      <c r="AV1386" s="1416" t="s">
        <v>158</v>
      </c>
      <c r="AW1386" s="1416" t="s">
        <v>158</v>
      </c>
      <c r="AX1386" s="1416" t="s">
        <v>158</v>
      </c>
      <c r="AY1386" s="1416" t="s">
        <v>158</v>
      </c>
      <c r="AZ1386" s="1416" t="s">
        <v>158</v>
      </c>
      <c r="BA1386" s="1416" t="s">
        <v>158</v>
      </c>
      <c r="BB1386" s="1416" t="s">
        <v>158</v>
      </c>
      <c r="BC1386" s="1416" t="s">
        <v>158</v>
      </c>
      <c r="BD1386" s="1416" t="s">
        <v>158</v>
      </c>
    </row>
    <row r="1387" spans="2:59" ht="18" customHeight="1" x14ac:dyDescent="0.25">
      <c r="B1387" s="27"/>
      <c r="C1387" s="1408" t="s">
        <v>2354</v>
      </c>
      <c r="D1387" s="1410" t="s">
        <v>1251</v>
      </c>
      <c r="E1387" s="530" t="str">
        <f t="shared" si="81"/>
        <v>B7 (l)Turismos (M1)</v>
      </c>
      <c r="F1387" s="1416" t="s">
        <v>158</v>
      </c>
      <c r="G1387" s="1416" t="s">
        <v>158</v>
      </c>
      <c r="H1387" s="1416" t="s">
        <v>158</v>
      </c>
      <c r="I1387" s="1416" t="s">
        <v>158</v>
      </c>
      <c r="J1387" s="1416" t="s">
        <v>158</v>
      </c>
      <c r="K1387" s="1416" t="s">
        <v>158</v>
      </c>
      <c r="L1387" s="1416" t="s">
        <v>158</v>
      </c>
      <c r="M1387" s="1416" t="s">
        <v>158</v>
      </c>
      <c r="N1387" s="1416" t="s">
        <v>158</v>
      </c>
      <c r="O1387" s="1416" t="s">
        <v>158</v>
      </c>
      <c r="P1387" s="1416" t="s">
        <v>158</v>
      </c>
      <c r="Q1387" s="1416" t="s">
        <v>158</v>
      </c>
      <c r="R1387" s="1416" t="s">
        <v>158</v>
      </c>
      <c r="S1387" s="1416" t="s">
        <v>158</v>
      </c>
      <c r="T1387" s="1416" t="s">
        <v>158</v>
      </c>
      <c r="U1387" s="1416" t="s">
        <v>158</v>
      </c>
      <c r="V1387" s="1416" t="s">
        <v>158</v>
      </c>
      <c r="W1387" s="1416" t="s">
        <v>158</v>
      </c>
      <c r="X1387" s="1416" t="s">
        <v>158</v>
      </c>
      <c r="Y1387" s="1416" t="s">
        <v>158</v>
      </c>
      <c r="Z1387" s="1416" t="s">
        <v>158</v>
      </c>
      <c r="AA1387" s="1416" t="s">
        <v>158</v>
      </c>
      <c r="AB1387" s="1416" t="s">
        <v>158</v>
      </c>
      <c r="AC1387" s="1416" t="s">
        <v>158</v>
      </c>
      <c r="AD1387" s="1416" t="s">
        <v>158</v>
      </c>
      <c r="AE1387" s="1416" t="s">
        <v>158</v>
      </c>
      <c r="AF1387" s="1416" t="s">
        <v>158</v>
      </c>
      <c r="AG1387" s="1416" t="s">
        <v>158</v>
      </c>
      <c r="AH1387" s="1416" t="s">
        <v>158</v>
      </c>
      <c r="AI1387" s="1416" t="s">
        <v>158</v>
      </c>
      <c r="AJ1387" s="1416" t="s">
        <v>158</v>
      </c>
      <c r="AK1387" s="1416" t="s">
        <v>158</v>
      </c>
      <c r="AL1387" s="1416" t="s">
        <v>158</v>
      </c>
      <c r="AM1387" s="1416" t="s">
        <v>158</v>
      </c>
      <c r="AN1387" s="1416" t="s">
        <v>158</v>
      </c>
      <c r="AO1387" s="1416" t="s">
        <v>158</v>
      </c>
      <c r="AP1387" s="1416">
        <v>2.488</v>
      </c>
      <c r="AQ1387" s="1416">
        <v>7.0000000000000001E-3</v>
      </c>
      <c r="AR1387" s="1416">
        <v>0.11</v>
      </c>
      <c r="AS1387" s="1416">
        <v>2.488</v>
      </c>
      <c r="AT1387" s="1416">
        <v>6.0000000000000001E-3</v>
      </c>
      <c r="AU1387" s="1416">
        <v>0.109</v>
      </c>
      <c r="AV1387" s="1416">
        <v>2.488</v>
      </c>
      <c r="AW1387" s="1416">
        <v>5.0000000000000001E-3</v>
      </c>
      <c r="AX1387" s="1416">
        <v>0.108</v>
      </c>
      <c r="AY1387" s="1417">
        <v>2.488</v>
      </c>
      <c r="AZ1387" s="1417">
        <v>4.0000000000000001E-3</v>
      </c>
      <c r="BA1387" s="1417">
        <v>0.107</v>
      </c>
      <c r="BB1387" s="1417">
        <v>2.4870000000000001</v>
      </c>
      <c r="BC1387" s="1417">
        <v>4.0000000000000001E-3</v>
      </c>
      <c r="BD1387" s="1417">
        <v>0.106</v>
      </c>
    </row>
    <row r="1388" spans="2:59" ht="18" customHeight="1" x14ac:dyDescent="0.25">
      <c r="B1388" s="27"/>
      <c r="C1388" s="1408" t="s">
        <v>371</v>
      </c>
      <c r="D1388" s="1410" t="s">
        <v>1252</v>
      </c>
      <c r="E1388" s="530" t="str">
        <f t="shared" si="81"/>
        <v>B7 (l)Furgonetas y furgones (N1)</v>
      </c>
      <c r="F1388" s="1416" t="s">
        <v>158</v>
      </c>
      <c r="G1388" s="1416" t="s">
        <v>158</v>
      </c>
      <c r="H1388" s="1416" t="s">
        <v>158</v>
      </c>
      <c r="I1388" s="1416" t="s">
        <v>158</v>
      </c>
      <c r="J1388" s="1416" t="s">
        <v>158</v>
      </c>
      <c r="K1388" s="1416" t="s">
        <v>158</v>
      </c>
      <c r="L1388" s="1416" t="s">
        <v>158</v>
      </c>
      <c r="M1388" s="1416" t="s">
        <v>158</v>
      </c>
      <c r="N1388" s="1416" t="s">
        <v>158</v>
      </c>
      <c r="O1388" s="1416" t="s">
        <v>158</v>
      </c>
      <c r="P1388" s="1416" t="s">
        <v>158</v>
      </c>
      <c r="Q1388" s="1416" t="s">
        <v>158</v>
      </c>
      <c r="R1388" s="1416" t="s">
        <v>158</v>
      </c>
      <c r="S1388" s="1416" t="s">
        <v>158</v>
      </c>
      <c r="T1388" s="1416" t="s">
        <v>158</v>
      </c>
      <c r="U1388" s="1416" t="s">
        <v>158</v>
      </c>
      <c r="V1388" s="1416" t="s">
        <v>158</v>
      </c>
      <c r="W1388" s="1416" t="s">
        <v>158</v>
      </c>
      <c r="X1388" s="1416" t="s">
        <v>158</v>
      </c>
      <c r="Y1388" s="1416" t="s">
        <v>158</v>
      </c>
      <c r="Z1388" s="1416" t="s">
        <v>158</v>
      </c>
      <c r="AA1388" s="1416" t="s">
        <v>158</v>
      </c>
      <c r="AB1388" s="1416" t="s">
        <v>158</v>
      </c>
      <c r="AC1388" s="1416" t="s">
        <v>158</v>
      </c>
      <c r="AD1388" s="1416" t="s">
        <v>158</v>
      </c>
      <c r="AE1388" s="1416" t="s">
        <v>158</v>
      </c>
      <c r="AF1388" s="1416" t="s">
        <v>158</v>
      </c>
      <c r="AG1388" s="1416" t="s">
        <v>158</v>
      </c>
      <c r="AH1388" s="1416" t="s">
        <v>158</v>
      </c>
      <c r="AI1388" s="1416" t="s">
        <v>158</v>
      </c>
      <c r="AJ1388" s="1416" t="s">
        <v>158</v>
      </c>
      <c r="AK1388" s="1416" t="s">
        <v>158</v>
      </c>
      <c r="AL1388" s="1416" t="s">
        <v>158</v>
      </c>
      <c r="AM1388" s="1416" t="s">
        <v>158</v>
      </c>
      <c r="AN1388" s="1416" t="s">
        <v>158</v>
      </c>
      <c r="AO1388" s="1416" t="s">
        <v>158</v>
      </c>
      <c r="AP1388" s="1416">
        <v>2.4860000000000002</v>
      </c>
      <c r="AQ1388" s="1416">
        <v>8.0000000000000002E-3</v>
      </c>
      <c r="AR1388" s="1416">
        <v>7.0000000000000007E-2</v>
      </c>
      <c r="AS1388" s="1416">
        <v>2.4860000000000002</v>
      </c>
      <c r="AT1388" s="1416">
        <v>7.0000000000000001E-3</v>
      </c>
      <c r="AU1388" s="1416">
        <v>7.0000000000000007E-2</v>
      </c>
      <c r="AV1388" s="1416">
        <v>2.4860000000000002</v>
      </c>
      <c r="AW1388" s="1416">
        <v>6.0000000000000001E-3</v>
      </c>
      <c r="AX1388" s="1416">
        <v>7.3999999999999996E-2</v>
      </c>
      <c r="AY1388" s="1417">
        <v>2.4860000000000002</v>
      </c>
      <c r="AZ1388" s="1417">
        <v>4.0000000000000001E-3</v>
      </c>
      <c r="BA1388" s="1417">
        <v>7.0000000000000007E-2</v>
      </c>
      <c r="BB1388" s="1417">
        <v>2.4860000000000002</v>
      </c>
      <c r="BC1388" s="1417">
        <v>3.0000000000000001E-3</v>
      </c>
      <c r="BD1388" s="1417">
        <v>7.0999999999999994E-2</v>
      </c>
    </row>
    <row r="1389" spans="2:59" ht="18" customHeight="1" x14ac:dyDescent="0.25">
      <c r="B1389" s="27"/>
      <c r="C1389" s="1408" t="s">
        <v>371</v>
      </c>
      <c r="D1389" s="1410" t="s">
        <v>2298</v>
      </c>
      <c r="E1389" s="530" t="str">
        <f t="shared" si="81"/>
        <v>B7 (l)Camiones (N2, N3)</v>
      </c>
      <c r="F1389" s="1416" t="s">
        <v>158</v>
      </c>
      <c r="G1389" s="1416" t="s">
        <v>158</v>
      </c>
      <c r="H1389" s="1416" t="s">
        <v>158</v>
      </c>
      <c r="I1389" s="1416" t="s">
        <v>158</v>
      </c>
      <c r="J1389" s="1416" t="s">
        <v>158</v>
      </c>
      <c r="K1389" s="1416" t="s">
        <v>158</v>
      </c>
      <c r="L1389" s="1416" t="s">
        <v>158</v>
      </c>
      <c r="M1389" s="1416" t="s">
        <v>158</v>
      </c>
      <c r="N1389" s="1416" t="s">
        <v>158</v>
      </c>
      <c r="O1389" s="1416" t="s">
        <v>158</v>
      </c>
      <c r="P1389" s="1416" t="s">
        <v>158</v>
      </c>
      <c r="Q1389" s="1416" t="s">
        <v>158</v>
      </c>
      <c r="R1389" s="1416" t="s">
        <v>158</v>
      </c>
      <c r="S1389" s="1416" t="s">
        <v>158</v>
      </c>
      <c r="T1389" s="1416" t="s">
        <v>158</v>
      </c>
      <c r="U1389" s="1416" t="s">
        <v>158</v>
      </c>
      <c r="V1389" s="1416" t="s">
        <v>158</v>
      </c>
      <c r="W1389" s="1416" t="s">
        <v>158</v>
      </c>
      <c r="X1389" s="1416" t="s">
        <v>158</v>
      </c>
      <c r="Y1389" s="1416" t="s">
        <v>158</v>
      </c>
      <c r="Z1389" s="1416" t="s">
        <v>158</v>
      </c>
      <c r="AA1389" s="1416" t="s">
        <v>158</v>
      </c>
      <c r="AB1389" s="1416" t="s">
        <v>158</v>
      </c>
      <c r="AC1389" s="1416" t="s">
        <v>158</v>
      </c>
      <c r="AD1389" s="1416" t="s">
        <v>158</v>
      </c>
      <c r="AE1389" s="1416" t="s">
        <v>158</v>
      </c>
      <c r="AF1389" s="1416" t="s">
        <v>158</v>
      </c>
      <c r="AG1389" s="1416" t="s">
        <v>158</v>
      </c>
      <c r="AH1389" s="1416" t="s">
        <v>158</v>
      </c>
      <c r="AI1389" s="1416" t="s">
        <v>158</v>
      </c>
      <c r="AJ1389" s="1416" t="s">
        <v>158</v>
      </c>
      <c r="AK1389" s="1416" t="s">
        <v>158</v>
      </c>
      <c r="AL1389" s="1416" t="s">
        <v>158</v>
      </c>
      <c r="AM1389" s="1416" t="s">
        <v>158</v>
      </c>
      <c r="AN1389" s="1416" t="s">
        <v>158</v>
      </c>
      <c r="AO1389" s="1416" t="s">
        <v>158</v>
      </c>
      <c r="AP1389" s="1416">
        <v>2.4820000000000002</v>
      </c>
      <c r="AQ1389" s="1416">
        <v>7.3999999999999996E-2</v>
      </c>
      <c r="AR1389" s="1416">
        <v>0.109</v>
      </c>
      <c r="AS1389" s="1416">
        <v>2.4820000000000002</v>
      </c>
      <c r="AT1389" s="1416">
        <v>6.7000000000000004E-2</v>
      </c>
      <c r="AU1389" s="1416">
        <v>0.11600000000000001</v>
      </c>
      <c r="AV1389" s="1416">
        <v>2.4820000000000002</v>
      </c>
      <c r="AW1389" s="1416">
        <v>5.8999999999999997E-2</v>
      </c>
      <c r="AX1389" s="1416">
        <v>0.123</v>
      </c>
      <c r="AY1389" s="1417">
        <v>2.4820000000000002</v>
      </c>
      <c r="AZ1389" s="1417">
        <v>5.5E-2</v>
      </c>
      <c r="BA1389" s="1417">
        <v>0.128</v>
      </c>
      <c r="BB1389" s="1417">
        <v>2.4820000000000002</v>
      </c>
      <c r="BC1389" s="1417">
        <v>4.9000000000000002E-2</v>
      </c>
      <c r="BD1389" s="1417">
        <v>0.13400000000000001</v>
      </c>
    </row>
    <row r="1390" spans="2:59" ht="18" customHeight="1" x14ac:dyDescent="0.25">
      <c r="B1390" s="27"/>
      <c r="C1390" s="1408" t="s">
        <v>371</v>
      </c>
      <c r="D1390" s="1410" t="s">
        <v>2301</v>
      </c>
      <c r="E1390" s="530" t="str">
        <f t="shared" si="81"/>
        <v>B7 (l)Autobuses (M2, M3)</v>
      </c>
      <c r="F1390" s="1416" t="s">
        <v>158</v>
      </c>
      <c r="G1390" s="1416" t="s">
        <v>158</v>
      </c>
      <c r="H1390" s="1416" t="s">
        <v>158</v>
      </c>
      <c r="I1390" s="1416" t="s">
        <v>158</v>
      </c>
      <c r="J1390" s="1416" t="s">
        <v>158</v>
      </c>
      <c r="K1390" s="1416" t="s">
        <v>158</v>
      </c>
      <c r="L1390" s="1416" t="s">
        <v>158</v>
      </c>
      <c r="M1390" s="1416" t="s">
        <v>158</v>
      </c>
      <c r="N1390" s="1416" t="s">
        <v>158</v>
      </c>
      <c r="O1390" s="1416" t="s">
        <v>158</v>
      </c>
      <c r="P1390" s="1416" t="s">
        <v>158</v>
      </c>
      <c r="Q1390" s="1416" t="s">
        <v>158</v>
      </c>
      <c r="R1390" s="1416" t="s">
        <v>158</v>
      </c>
      <c r="S1390" s="1416" t="s">
        <v>158</v>
      </c>
      <c r="T1390" s="1416" t="s">
        <v>158</v>
      </c>
      <c r="U1390" s="1416" t="s">
        <v>158</v>
      </c>
      <c r="V1390" s="1416" t="s">
        <v>158</v>
      </c>
      <c r="W1390" s="1416" t="s">
        <v>158</v>
      </c>
      <c r="X1390" s="1416" t="s">
        <v>158</v>
      </c>
      <c r="Y1390" s="1416" t="s">
        <v>158</v>
      </c>
      <c r="Z1390" s="1416" t="s">
        <v>158</v>
      </c>
      <c r="AA1390" s="1416" t="s">
        <v>158</v>
      </c>
      <c r="AB1390" s="1416" t="s">
        <v>158</v>
      </c>
      <c r="AC1390" s="1416" t="s">
        <v>158</v>
      </c>
      <c r="AD1390" s="1416" t="s">
        <v>158</v>
      </c>
      <c r="AE1390" s="1416" t="s">
        <v>158</v>
      </c>
      <c r="AF1390" s="1416" t="s">
        <v>158</v>
      </c>
      <c r="AG1390" s="1416" t="s">
        <v>158</v>
      </c>
      <c r="AH1390" s="1416" t="s">
        <v>158</v>
      </c>
      <c r="AI1390" s="1416" t="s">
        <v>158</v>
      </c>
      <c r="AJ1390" s="1416" t="s">
        <v>158</v>
      </c>
      <c r="AK1390" s="1416" t="s">
        <v>158</v>
      </c>
      <c r="AL1390" s="1416" t="s">
        <v>158</v>
      </c>
      <c r="AM1390" s="1416" t="s">
        <v>158</v>
      </c>
      <c r="AN1390" s="1416" t="s">
        <v>158</v>
      </c>
      <c r="AO1390" s="1416" t="s">
        <v>158</v>
      </c>
      <c r="AP1390" s="1416">
        <v>2.4820000000000002</v>
      </c>
      <c r="AQ1390" s="1416">
        <v>3.2000000000000001E-2</v>
      </c>
      <c r="AR1390" s="1416">
        <v>7.0999999999999994E-2</v>
      </c>
      <c r="AS1390" s="1416">
        <v>2.4820000000000002</v>
      </c>
      <c r="AT1390" s="1416">
        <v>2.7E-2</v>
      </c>
      <c r="AU1390" s="1416">
        <v>7.4999999999999997E-2</v>
      </c>
      <c r="AV1390" s="1416">
        <v>2.4820000000000002</v>
      </c>
      <c r="AW1390" s="1416">
        <v>2.3E-2</v>
      </c>
      <c r="AX1390" s="1416">
        <v>7.8E-2</v>
      </c>
      <c r="AY1390" s="1417">
        <v>2.4820000000000002</v>
      </c>
      <c r="AZ1390" s="1417">
        <v>1.9E-2</v>
      </c>
      <c r="BA1390" s="1417">
        <v>8.3000000000000004E-2</v>
      </c>
      <c r="BB1390" s="1417">
        <v>2.4820000000000002</v>
      </c>
      <c r="BC1390" s="1417">
        <v>1.4999999999999999E-2</v>
      </c>
      <c r="BD1390" s="1417">
        <v>8.6999999999999994E-2</v>
      </c>
    </row>
    <row r="1391" spans="2:59" ht="18" customHeight="1" x14ac:dyDescent="0.25">
      <c r="B1391" s="27"/>
      <c r="C1391" s="1408" t="s">
        <v>2355</v>
      </c>
      <c r="D1391" s="1410" t="s">
        <v>1251</v>
      </c>
      <c r="E1391" s="530" t="str">
        <f t="shared" si="81"/>
        <v>B10 (l)Turismos (M1)</v>
      </c>
      <c r="F1391" s="1416" t="s">
        <v>158</v>
      </c>
      <c r="G1391" s="1416" t="s">
        <v>158</v>
      </c>
      <c r="H1391" s="1416" t="s">
        <v>158</v>
      </c>
      <c r="I1391" s="1416" t="s">
        <v>158</v>
      </c>
      <c r="J1391" s="1416" t="s">
        <v>158</v>
      </c>
      <c r="K1391" s="1416" t="s">
        <v>158</v>
      </c>
      <c r="L1391" s="1416" t="s">
        <v>158</v>
      </c>
      <c r="M1391" s="1416" t="s">
        <v>158</v>
      </c>
      <c r="N1391" s="1416" t="s">
        <v>158</v>
      </c>
      <c r="O1391" s="1416" t="s">
        <v>158</v>
      </c>
      <c r="P1391" s="1416" t="s">
        <v>158</v>
      </c>
      <c r="Q1391" s="1416" t="s">
        <v>158</v>
      </c>
      <c r="R1391" s="1416" t="s">
        <v>158</v>
      </c>
      <c r="S1391" s="1416" t="s">
        <v>158</v>
      </c>
      <c r="T1391" s="1416" t="s">
        <v>158</v>
      </c>
      <c r="U1391" s="1416" t="s">
        <v>158</v>
      </c>
      <c r="V1391" s="1416" t="s">
        <v>158</v>
      </c>
      <c r="W1391" s="1416" t="s">
        <v>158</v>
      </c>
      <c r="X1391" s="1416" t="s">
        <v>158</v>
      </c>
      <c r="Y1391" s="1416" t="s">
        <v>158</v>
      </c>
      <c r="Z1391" s="1416" t="s">
        <v>158</v>
      </c>
      <c r="AA1391" s="1416" t="s">
        <v>158</v>
      </c>
      <c r="AB1391" s="1416" t="s">
        <v>158</v>
      </c>
      <c r="AC1391" s="1416" t="s">
        <v>158</v>
      </c>
      <c r="AD1391" s="1416" t="s">
        <v>158</v>
      </c>
      <c r="AE1391" s="1416" t="s">
        <v>158</v>
      </c>
      <c r="AF1391" s="1416" t="s">
        <v>158</v>
      </c>
      <c r="AG1391" s="1416" t="s">
        <v>158</v>
      </c>
      <c r="AH1391" s="1416" t="s">
        <v>158</v>
      </c>
      <c r="AI1391" s="1416" t="s">
        <v>158</v>
      </c>
      <c r="AJ1391" s="1416" t="s">
        <v>158</v>
      </c>
      <c r="AK1391" s="1416" t="s">
        <v>158</v>
      </c>
      <c r="AL1391" s="1416" t="s">
        <v>158</v>
      </c>
      <c r="AM1391" s="1416" t="s">
        <v>158</v>
      </c>
      <c r="AN1391" s="1416" t="s">
        <v>158</v>
      </c>
      <c r="AO1391" s="1416" t="s">
        <v>158</v>
      </c>
      <c r="AP1391" s="1416">
        <v>2.4119999999999999</v>
      </c>
      <c r="AQ1391" s="1416">
        <v>7.0000000000000001E-3</v>
      </c>
      <c r="AR1391" s="1416">
        <v>0.11</v>
      </c>
      <c r="AS1391" s="1416">
        <v>2.4119999999999999</v>
      </c>
      <c r="AT1391" s="1416">
        <v>6.0000000000000001E-3</v>
      </c>
      <c r="AU1391" s="1416">
        <v>0.109</v>
      </c>
      <c r="AV1391" s="1416">
        <v>2.4119999999999999</v>
      </c>
      <c r="AW1391" s="1416">
        <v>5.0000000000000001E-3</v>
      </c>
      <c r="AX1391" s="1416">
        <v>0.108</v>
      </c>
      <c r="AY1391" s="1417">
        <v>2.4119999999999999</v>
      </c>
      <c r="AZ1391" s="1417">
        <v>4.0000000000000001E-3</v>
      </c>
      <c r="BA1391" s="1417">
        <v>0.107</v>
      </c>
      <c r="BB1391" s="1417">
        <v>2.4119999999999999</v>
      </c>
      <c r="BC1391" s="1417">
        <v>4.0000000000000001E-3</v>
      </c>
      <c r="BD1391" s="1417">
        <v>0.106</v>
      </c>
    </row>
    <row r="1392" spans="2:59" ht="18" customHeight="1" x14ac:dyDescent="0.25">
      <c r="B1392" s="27"/>
      <c r="C1392" s="1408" t="s">
        <v>241</v>
      </c>
      <c r="D1392" s="1410" t="s">
        <v>1252</v>
      </c>
      <c r="E1392" s="530" t="str">
        <f t="shared" si="81"/>
        <v>B10 (l)Furgonetas y furgones (N1)</v>
      </c>
      <c r="F1392" s="1416" t="s">
        <v>158</v>
      </c>
      <c r="G1392" s="1416" t="s">
        <v>158</v>
      </c>
      <c r="H1392" s="1416" t="s">
        <v>158</v>
      </c>
      <c r="I1392" s="1416" t="s">
        <v>158</v>
      </c>
      <c r="J1392" s="1416" t="s">
        <v>158</v>
      </c>
      <c r="K1392" s="1416" t="s">
        <v>158</v>
      </c>
      <c r="L1392" s="1416" t="s">
        <v>158</v>
      </c>
      <c r="M1392" s="1416" t="s">
        <v>158</v>
      </c>
      <c r="N1392" s="1416" t="s">
        <v>158</v>
      </c>
      <c r="O1392" s="1416" t="s">
        <v>158</v>
      </c>
      <c r="P1392" s="1416" t="s">
        <v>158</v>
      </c>
      <c r="Q1392" s="1416" t="s">
        <v>158</v>
      </c>
      <c r="R1392" s="1416" t="s">
        <v>158</v>
      </c>
      <c r="S1392" s="1416" t="s">
        <v>158</v>
      </c>
      <c r="T1392" s="1416" t="s">
        <v>158</v>
      </c>
      <c r="U1392" s="1416" t="s">
        <v>158</v>
      </c>
      <c r="V1392" s="1416" t="s">
        <v>158</v>
      </c>
      <c r="W1392" s="1416" t="s">
        <v>158</v>
      </c>
      <c r="X1392" s="1416" t="s">
        <v>158</v>
      </c>
      <c r="Y1392" s="1416" t="s">
        <v>158</v>
      </c>
      <c r="Z1392" s="1416" t="s">
        <v>158</v>
      </c>
      <c r="AA1392" s="1416" t="s">
        <v>158</v>
      </c>
      <c r="AB1392" s="1416" t="s">
        <v>158</v>
      </c>
      <c r="AC1392" s="1416" t="s">
        <v>158</v>
      </c>
      <c r="AD1392" s="1416" t="s">
        <v>158</v>
      </c>
      <c r="AE1392" s="1416" t="s">
        <v>158</v>
      </c>
      <c r="AF1392" s="1416" t="s">
        <v>158</v>
      </c>
      <c r="AG1392" s="1416" t="s">
        <v>158</v>
      </c>
      <c r="AH1392" s="1416" t="s">
        <v>158</v>
      </c>
      <c r="AI1392" s="1416" t="s">
        <v>158</v>
      </c>
      <c r="AJ1392" s="1416" t="s">
        <v>158</v>
      </c>
      <c r="AK1392" s="1416" t="s">
        <v>158</v>
      </c>
      <c r="AL1392" s="1416" t="s">
        <v>158</v>
      </c>
      <c r="AM1392" s="1416" t="s">
        <v>158</v>
      </c>
      <c r="AN1392" s="1416" t="s">
        <v>158</v>
      </c>
      <c r="AO1392" s="1416" t="s">
        <v>158</v>
      </c>
      <c r="AP1392" s="1416">
        <v>2.41</v>
      </c>
      <c r="AQ1392" s="1416">
        <v>8.0000000000000002E-3</v>
      </c>
      <c r="AR1392" s="1416">
        <v>7.0000000000000007E-2</v>
      </c>
      <c r="AS1392" s="1416">
        <v>2.41</v>
      </c>
      <c r="AT1392" s="1416">
        <v>7.0000000000000001E-3</v>
      </c>
      <c r="AU1392" s="1416">
        <v>7.0000000000000007E-2</v>
      </c>
      <c r="AV1392" s="1416">
        <v>2.41</v>
      </c>
      <c r="AW1392" s="1416">
        <v>6.0000000000000001E-3</v>
      </c>
      <c r="AX1392" s="1416">
        <v>7.3999999999999996E-2</v>
      </c>
      <c r="AY1392" s="1417">
        <v>2.41</v>
      </c>
      <c r="AZ1392" s="1417">
        <v>4.0000000000000001E-3</v>
      </c>
      <c r="BA1392" s="1417">
        <v>7.0000000000000007E-2</v>
      </c>
      <c r="BB1392" s="1417">
        <v>2.41</v>
      </c>
      <c r="BC1392" s="1417">
        <v>3.0000000000000001E-3</v>
      </c>
      <c r="BD1392" s="1417">
        <v>7.0999999999999994E-2</v>
      </c>
    </row>
    <row r="1393" spans="2:56" ht="18" customHeight="1" x14ac:dyDescent="0.25">
      <c r="B1393" s="27"/>
      <c r="C1393" s="1408" t="s">
        <v>241</v>
      </c>
      <c r="D1393" s="1410" t="s">
        <v>2298</v>
      </c>
      <c r="E1393" s="530" t="str">
        <f t="shared" si="81"/>
        <v>B10 (l)Camiones (N2, N3)</v>
      </c>
      <c r="F1393" s="1416" t="s">
        <v>158</v>
      </c>
      <c r="G1393" s="1416" t="s">
        <v>158</v>
      </c>
      <c r="H1393" s="1416" t="s">
        <v>158</v>
      </c>
      <c r="I1393" s="1416" t="s">
        <v>158</v>
      </c>
      <c r="J1393" s="1416" t="s">
        <v>158</v>
      </c>
      <c r="K1393" s="1416" t="s">
        <v>158</v>
      </c>
      <c r="L1393" s="1416" t="s">
        <v>158</v>
      </c>
      <c r="M1393" s="1416" t="s">
        <v>158</v>
      </c>
      <c r="N1393" s="1416" t="s">
        <v>158</v>
      </c>
      <c r="O1393" s="1416" t="s">
        <v>158</v>
      </c>
      <c r="P1393" s="1416" t="s">
        <v>158</v>
      </c>
      <c r="Q1393" s="1416" t="s">
        <v>158</v>
      </c>
      <c r="R1393" s="1416" t="s">
        <v>158</v>
      </c>
      <c r="S1393" s="1416" t="s">
        <v>158</v>
      </c>
      <c r="T1393" s="1416" t="s">
        <v>158</v>
      </c>
      <c r="U1393" s="1416" t="s">
        <v>158</v>
      </c>
      <c r="V1393" s="1416" t="s">
        <v>158</v>
      </c>
      <c r="W1393" s="1416" t="s">
        <v>158</v>
      </c>
      <c r="X1393" s="1416" t="s">
        <v>158</v>
      </c>
      <c r="Y1393" s="1416" t="s">
        <v>158</v>
      </c>
      <c r="Z1393" s="1416" t="s">
        <v>158</v>
      </c>
      <c r="AA1393" s="1416" t="s">
        <v>158</v>
      </c>
      <c r="AB1393" s="1416" t="s">
        <v>158</v>
      </c>
      <c r="AC1393" s="1416" t="s">
        <v>158</v>
      </c>
      <c r="AD1393" s="1416" t="s">
        <v>158</v>
      </c>
      <c r="AE1393" s="1416" t="s">
        <v>158</v>
      </c>
      <c r="AF1393" s="1416" t="s">
        <v>158</v>
      </c>
      <c r="AG1393" s="1416" t="s">
        <v>158</v>
      </c>
      <c r="AH1393" s="1416" t="s">
        <v>158</v>
      </c>
      <c r="AI1393" s="1416" t="s">
        <v>158</v>
      </c>
      <c r="AJ1393" s="1416" t="s">
        <v>158</v>
      </c>
      <c r="AK1393" s="1416" t="s">
        <v>158</v>
      </c>
      <c r="AL1393" s="1416" t="s">
        <v>158</v>
      </c>
      <c r="AM1393" s="1416" t="s">
        <v>158</v>
      </c>
      <c r="AN1393" s="1416" t="s">
        <v>158</v>
      </c>
      <c r="AO1393" s="1416" t="s">
        <v>158</v>
      </c>
      <c r="AP1393" s="1416">
        <v>2.407</v>
      </c>
      <c r="AQ1393" s="1416">
        <v>7.3999999999999996E-2</v>
      </c>
      <c r="AR1393" s="1416">
        <v>0.109</v>
      </c>
      <c r="AS1393" s="1416">
        <v>2.407</v>
      </c>
      <c r="AT1393" s="1416">
        <v>6.7000000000000004E-2</v>
      </c>
      <c r="AU1393" s="1416">
        <v>0.11600000000000001</v>
      </c>
      <c r="AV1393" s="1416">
        <v>2.407</v>
      </c>
      <c r="AW1393" s="1416">
        <v>5.8999999999999997E-2</v>
      </c>
      <c r="AX1393" s="1416">
        <v>0.123</v>
      </c>
      <c r="AY1393" s="1417">
        <v>2.407</v>
      </c>
      <c r="AZ1393" s="1417">
        <v>5.5E-2</v>
      </c>
      <c r="BA1393" s="1417">
        <v>0.128</v>
      </c>
      <c r="BB1393" s="1417">
        <v>2.407</v>
      </c>
      <c r="BC1393" s="1417">
        <v>4.9000000000000002E-2</v>
      </c>
      <c r="BD1393" s="1417">
        <v>0.13400000000000001</v>
      </c>
    </row>
    <row r="1394" spans="2:56" ht="18" customHeight="1" x14ac:dyDescent="0.25">
      <c r="B1394" s="27"/>
      <c r="C1394" s="1408" t="s">
        <v>241</v>
      </c>
      <c r="D1394" s="1410" t="s">
        <v>2301</v>
      </c>
      <c r="E1394" s="530" t="str">
        <f t="shared" si="81"/>
        <v>B10 (l)Autobuses (M2, M3)</v>
      </c>
      <c r="F1394" s="1416" t="s">
        <v>158</v>
      </c>
      <c r="G1394" s="1416" t="s">
        <v>158</v>
      </c>
      <c r="H1394" s="1416" t="s">
        <v>158</v>
      </c>
      <c r="I1394" s="1416" t="s">
        <v>158</v>
      </c>
      <c r="J1394" s="1416" t="s">
        <v>158</v>
      </c>
      <c r="K1394" s="1416" t="s">
        <v>158</v>
      </c>
      <c r="L1394" s="1416" t="s">
        <v>158</v>
      </c>
      <c r="M1394" s="1416" t="s">
        <v>158</v>
      </c>
      <c r="N1394" s="1416" t="s">
        <v>158</v>
      </c>
      <c r="O1394" s="1416" t="s">
        <v>158</v>
      </c>
      <c r="P1394" s="1416" t="s">
        <v>158</v>
      </c>
      <c r="Q1394" s="1416" t="s">
        <v>158</v>
      </c>
      <c r="R1394" s="1416" t="s">
        <v>158</v>
      </c>
      <c r="S1394" s="1416" t="s">
        <v>158</v>
      </c>
      <c r="T1394" s="1416" t="s">
        <v>158</v>
      </c>
      <c r="U1394" s="1416" t="s">
        <v>158</v>
      </c>
      <c r="V1394" s="1416" t="s">
        <v>158</v>
      </c>
      <c r="W1394" s="1416" t="s">
        <v>158</v>
      </c>
      <c r="X1394" s="1416" t="s">
        <v>158</v>
      </c>
      <c r="Y1394" s="1416" t="s">
        <v>158</v>
      </c>
      <c r="Z1394" s="1416" t="s">
        <v>158</v>
      </c>
      <c r="AA1394" s="1416" t="s">
        <v>158</v>
      </c>
      <c r="AB1394" s="1416" t="s">
        <v>158</v>
      </c>
      <c r="AC1394" s="1416" t="s">
        <v>158</v>
      </c>
      <c r="AD1394" s="1416" t="s">
        <v>158</v>
      </c>
      <c r="AE1394" s="1416" t="s">
        <v>158</v>
      </c>
      <c r="AF1394" s="1416" t="s">
        <v>158</v>
      </c>
      <c r="AG1394" s="1416" t="s">
        <v>158</v>
      </c>
      <c r="AH1394" s="1416" t="s">
        <v>158</v>
      </c>
      <c r="AI1394" s="1416" t="s">
        <v>158</v>
      </c>
      <c r="AJ1394" s="1416" t="s">
        <v>158</v>
      </c>
      <c r="AK1394" s="1416" t="s">
        <v>158</v>
      </c>
      <c r="AL1394" s="1416" t="s">
        <v>158</v>
      </c>
      <c r="AM1394" s="1416" t="s">
        <v>158</v>
      </c>
      <c r="AN1394" s="1416" t="s">
        <v>158</v>
      </c>
      <c r="AO1394" s="1416" t="s">
        <v>158</v>
      </c>
      <c r="AP1394" s="1416">
        <v>2.407</v>
      </c>
      <c r="AQ1394" s="1416">
        <v>3.2000000000000001E-2</v>
      </c>
      <c r="AR1394" s="1416">
        <v>7.0999999999999994E-2</v>
      </c>
      <c r="AS1394" s="1416">
        <v>2.407</v>
      </c>
      <c r="AT1394" s="1416">
        <v>2.7E-2</v>
      </c>
      <c r="AU1394" s="1416">
        <v>7.4999999999999997E-2</v>
      </c>
      <c r="AV1394" s="1416">
        <v>2.407</v>
      </c>
      <c r="AW1394" s="1416">
        <v>2.3E-2</v>
      </c>
      <c r="AX1394" s="1416">
        <v>7.8E-2</v>
      </c>
      <c r="AY1394" s="1417">
        <v>2.407</v>
      </c>
      <c r="AZ1394" s="1417">
        <v>1.9E-2</v>
      </c>
      <c r="BA1394" s="1417">
        <v>8.3000000000000004E-2</v>
      </c>
      <c r="BB1394" s="1417">
        <v>2.407</v>
      </c>
      <c r="BC1394" s="1417">
        <v>1.4999999999999999E-2</v>
      </c>
      <c r="BD1394" s="1417">
        <v>8.6999999999999994E-2</v>
      </c>
    </row>
    <row r="1395" spans="2:56" ht="18" customHeight="1" x14ac:dyDescent="0.25">
      <c r="B1395" s="27"/>
      <c r="C1395" s="1408" t="s">
        <v>2356</v>
      </c>
      <c r="D1395" s="1410" t="s">
        <v>1251</v>
      </c>
      <c r="E1395" s="530" t="str">
        <f t="shared" si="81"/>
        <v>B20 (l)Turismos (M1)</v>
      </c>
      <c r="F1395" s="1416" t="s">
        <v>158</v>
      </c>
      <c r="G1395" s="1416" t="s">
        <v>158</v>
      </c>
      <c r="H1395" s="1416" t="s">
        <v>158</v>
      </c>
      <c r="I1395" s="1416" t="s">
        <v>158</v>
      </c>
      <c r="J1395" s="1416" t="s">
        <v>158</v>
      </c>
      <c r="K1395" s="1416" t="s">
        <v>158</v>
      </c>
      <c r="L1395" s="1416" t="s">
        <v>158</v>
      </c>
      <c r="M1395" s="1416" t="s">
        <v>158</v>
      </c>
      <c r="N1395" s="1416" t="s">
        <v>158</v>
      </c>
      <c r="O1395" s="1416" t="s">
        <v>158</v>
      </c>
      <c r="P1395" s="1416" t="s">
        <v>158</v>
      </c>
      <c r="Q1395" s="1416" t="s">
        <v>158</v>
      </c>
      <c r="R1395" s="1416" t="s">
        <v>158</v>
      </c>
      <c r="S1395" s="1416" t="s">
        <v>158</v>
      </c>
      <c r="T1395" s="1416" t="s">
        <v>158</v>
      </c>
      <c r="U1395" s="1416" t="s">
        <v>158</v>
      </c>
      <c r="V1395" s="1416" t="s">
        <v>158</v>
      </c>
      <c r="W1395" s="1416" t="s">
        <v>158</v>
      </c>
      <c r="X1395" s="1416" t="s">
        <v>158</v>
      </c>
      <c r="Y1395" s="1416" t="s">
        <v>158</v>
      </c>
      <c r="Z1395" s="1416" t="s">
        <v>158</v>
      </c>
      <c r="AA1395" s="1416" t="s">
        <v>158</v>
      </c>
      <c r="AB1395" s="1416" t="s">
        <v>158</v>
      </c>
      <c r="AC1395" s="1416" t="s">
        <v>158</v>
      </c>
      <c r="AD1395" s="1416" t="s">
        <v>158</v>
      </c>
      <c r="AE1395" s="1416" t="s">
        <v>158</v>
      </c>
      <c r="AF1395" s="1416" t="s">
        <v>158</v>
      </c>
      <c r="AG1395" s="1416" t="s">
        <v>158</v>
      </c>
      <c r="AH1395" s="1416" t="s">
        <v>158</v>
      </c>
      <c r="AI1395" s="1416" t="s">
        <v>158</v>
      </c>
      <c r="AJ1395" s="1416" t="s">
        <v>158</v>
      </c>
      <c r="AK1395" s="1416" t="s">
        <v>158</v>
      </c>
      <c r="AL1395" s="1416" t="s">
        <v>158</v>
      </c>
      <c r="AM1395" s="1416" t="s">
        <v>158</v>
      </c>
      <c r="AN1395" s="1416" t="s">
        <v>158</v>
      </c>
      <c r="AO1395" s="1416" t="s">
        <v>158</v>
      </c>
      <c r="AP1395" s="1416">
        <v>2.16</v>
      </c>
      <c r="AQ1395" s="1416">
        <v>7.0000000000000001E-3</v>
      </c>
      <c r="AR1395" s="1416">
        <v>0.11</v>
      </c>
      <c r="AS1395" s="1416">
        <v>2.16</v>
      </c>
      <c r="AT1395" s="1416">
        <v>6.0000000000000001E-3</v>
      </c>
      <c r="AU1395" s="1416">
        <v>0.109</v>
      </c>
      <c r="AV1395" s="1416">
        <v>2.16</v>
      </c>
      <c r="AW1395" s="1416">
        <v>5.0000000000000001E-3</v>
      </c>
      <c r="AX1395" s="1416">
        <v>0.108</v>
      </c>
      <c r="AY1395" s="1417">
        <v>2.16</v>
      </c>
      <c r="AZ1395" s="1417">
        <v>4.0000000000000001E-3</v>
      </c>
      <c r="BA1395" s="1417">
        <v>0.107</v>
      </c>
      <c r="BB1395" s="1417">
        <v>2.16</v>
      </c>
      <c r="BC1395" s="1417">
        <v>4.0000000000000001E-3</v>
      </c>
      <c r="BD1395" s="1417">
        <v>0.106</v>
      </c>
    </row>
    <row r="1396" spans="2:56" ht="18" customHeight="1" x14ac:dyDescent="0.25">
      <c r="B1396" s="27"/>
      <c r="C1396" s="1408" t="s">
        <v>511</v>
      </c>
      <c r="D1396" s="1410" t="s">
        <v>1252</v>
      </c>
      <c r="E1396" s="530" t="str">
        <f t="shared" si="81"/>
        <v>B20 (l)Furgonetas y furgones (N1)</v>
      </c>
      <c r="F1396" s="1416" t="s">
        <v>158</v>
      </c>
      <c r="G1396" s="1416" t="s">
        <v>158</v>
      </c>
      <c r="H1396" s="1416" t="s">
        <v>158</v>
      </c>
      <c r="I1396" s="1416" t="s">
        <v>158</v>
      </c>
      <c r="J1396" s="1416" t="s">
        <v>158</v>
      </c>
      <c r="K1396" s="1416" t="s">
        <v>158</v>
      </c>
      <c r="L1396" s="1416" t="s">
        <v>158</v>
      </c>
      <c r="M1396" s="1416" t="s">
        <v>158</v>
      </c>
      <c r="N1396" s="1416" t="s">
        <v>158</v>
      </c>
      <c r="O1396" s="1416" t="s">
        <v>158</v>
      </c>
      <c r="P1396" s="1416" t="s">
        <v>158</v>
      </c>
      <c r="Q1396" s="1416" t="s">
        <v>158</v>
      </c>
      <c r="R1396" s="1416" t="s">
        <v>158</v>
      </c>
      <c r="S1396" s="1416" t="s">
        <v>158</v>
      </c>
      <c r="T1396" s="1416" t="s">
        <v>158</v>
      </c>
      <c r="U1396" s="1416" t="s">
        <v>158</v>
      </c>
      <c r="V1396" s="1416" t="s">
        <v>158</v>
      </c>
      <c r="W1396" s="1416" t="s">
        <v>158</v>
      </c>
      <c r="X1396" s="1416" t="s">
        <v>158</v>
      </c>
      <c r="Y1396" s="1416" t="s">
        <v>158</v>
      </c>
      <c r="Z1396" s="1416" t="s">
        <v>158</v>
      </c>
      <c r="AA1396" s="1416" t="s">
        <v>158</v>
      </c>
      <c r="AB1396" s="1416" t="s">
        <v>158</v>
      </c>
      <c r="AC1396" s="1416" t="s">
        <v>158</v>
      </c>
      <c r="AD1396" s="1416" t="s">
        <v>158</v>
      </c>
      <c r="AE1396" s="1416" t="s">
        <v>158</v>
      </c>
      <c r="AF1396" s="1416" t="s">
        <v>158</v>
      </c>
      <c r="AG1396" s="1416" t="s">
        <v>158</v>
      </c>
      <c r="AH1396" s="1416" t="s">
        <v>158</v>
      </c>
      <c r="AI1396" s="1416" t="s">
        <v>158</v>
      </c>
      <c r="AJ1396" s="1416" t="s">
        <v>158</v>
      </c>
      <c r="AK1396" s="1416" t="s">
        <v>158</v>
      </c>
      <c r="AL1396" s="1416" t="s">
        <v>158</v>
      </c>
      <c r="AM1396" s="1416" t="s">
        <v>158</v>
      </c>
      <c r="AN1396" s="1416" t="s">
        <v>158</v>
      </c>
      <c r="AO1396" s="1416" t="s">
        <v>158</v>
      </c>
      <c r="AP1396" s="1416">
        <v>2.1579999999999999</v>
      </c>
      <c r="AQ1396" s="1416">
        <v>8.0000000000000002E-3</v>
      </c>
      <c r="AR1396" s="1416">
        <v>7.0000000000000007E-2</v>
      </c>
      <c r="AS1396" s="1416">
        <v>2.1579999999999999</v>
      </c>
      <c r="AT1396" s="1416">
        <v>7.0000000000000001E-3</v>
      </c>
      <c r="AU1396" s="1416">
        <v>7.0000000000000007E-2</v>
      </c>
      <c r="AV1396" s="1416">
        <v>2.1579999999999999</v>
      </c>
      <c r="AW1396" s="1416">
        <v>6.0000000000000001E-3</v>
      </c>
      <c r="AX1396" s="1416">
        <v>7.3999999999999996E-2</v>
      </c>
      <c r="AY1396" s="1417">
        <v>2.1579999999999999</v>
      </c>
      <c r="AZ1396" s="1417">
        <v>4.0000000000000001E-3</v>
      </c>
      <c r="BA1396" s="1417">
        <v>7.0000000000000007E-2</v>
      </c>
      <c r="BB1396" s="1417">
        <v>2.1579999999999999</v>
      </c>
      <c r="BC1396" s="1417">
        <v>3.0000000000000001E-3</v>
      </c>
      <c r="BD1396" s="1417">
        <v>7.0999999999999994E-2</v>
      </c>
    </row>
    <row r="1397" spans="2:56" ht="18" customHeight="1" x14ac:dyDescent="0.25">
      <c r="B1397" s="27"/>
      <c r="C1397" s="1408" t="s">
        <v>511</v>
      </c>
      <c r="D1397" s="1410" t="s">
        <v>2298</v>
      </c>
      <c r="E1397" s="530" t="str">
        <f t="shared" si="81"/>
        <v>B20 (l)Camiones (N2, N3)</v>
      </c>
      <c r="F1397" s="1416" t="s">
        <v>158</v>
      </c>
      <c r="G1397" s="1416" t="s">
        <v>158</v>
      </c>
      <c r="H1397" s="1416" t="s">
        <v>158</v>
      </c>
      <c r="I1397" s="1416" t="s">
        <v>158</v>
      </c>
      <c r="J1397" s="1416" t="s">
        <v>158</v>
      </c>
      <c r="K1397" s="1416" t="s">
        <v>158</v>
      </c>
      <c r="L1397" s="1416" t="s">
        <v>158</v>
      </c>
      <c r="M1397" s="1416" t="s">
        <v>158</v>
      </c>
      <c r="N1397" s="1416" t="s">
        <v>158</v>
      </c>
      <c r="O1397" s="1416" t="s">
        <v>158</v>
      </c>
      <c r="P1397" s="1416" t="s">
        <v>158</v>
      </c>
      <c r="Q1397" s="1416" t="s">
        <v>158</v>
      </c>
      <c r="R1397" s="1416" t="s">
        <v>158</v>
      </c>
      <c r="S1397" s="1416" t="s">
        <v>158</v>
      </c>
      <c r="T1397" s="1416" t="s">
        <v>158</v>
      </c>
      <c r="U1397" s="1416" t="s">
        <v>158</v>
      </c>
      <c r="V1397" s="1416" t="s">
        <v>158</v>
      </c>
      <c r="W1397" s="1416" t="s">
        <v>158</v>
      </c>
      <c r="X1397" s="1416" t="s">
        <v>158</v>
      </c>
      <c r="Y1397" s="1416" t="s">
        <v>158</v>
      </c>
      <c r="Z1397" s="1416" t="s">
        <v>158</v>
      </c>
      <c r="AA1397" s="1416" t="s">
        <v>158</v>
      </c>
      <c r="AB1397" s="1416" t="s">
        <v>158</v>
      </c>
      <c r="AC1397" s="1416" t="s">
        <v>158</v>
      </c>
      <c r="AD1397" s="1416" t="s">
        <v>158</v>
      </c>
      <c r="AE1397" s="1416" t="s">
        <v>158</v>
      </c>
      <c r="AF1397" s="1416" t="s">
        <v>158</v>
      </c>
      <c r="AG1397" s="1416" t="s">
        <v>158</v>
      </c>
      <c r="AH1397" s="1416" t="s">
        <v>158</v>
      </c>
      <c r="AI1397" s="1416" t="s">
        <v>158</v>
      </c>
      <c r="AJ1397" s="1416" t="s">
        <v>158</v>
      </c>
      <c r="AK1397" s="1416" t="s">
        <v>158</v>
      </c>
      <c r="AL1397" s="1416" t="s">
        <v>158</v>
      </c>
      <c r="AM1397" s="1416" t="s">
        <v>158</v>
      </c>
      <c r="AN1397" s="1416" t="s">
        <v>158</v>
      </c>
      <c r="AO1397" s="1416" t="s">
        <v>158</v>
      </c>
      <c r="AP1397" s="1416">
        <v>2.1549999999999998</v>
      </c>
      <c r="AQ1397" s="1416">
        <v>7.3999999999999996E-2</v>
      </c>
      <c r="AR1397" s="1416">
        <v>0.109</v>
      </c>
      <c r="AS1397" s="1416">
        <v>2.1549999999999998</v>
      </c>
      <c r="AT1397" s="1416">
        <v>6.7000000000000004E-2</v>
      </c>
      <c r="AU1397" s="1416">
        <v>0.11600000000000001</v>
      </c>
      <c r="AV1397" s="1416">
        <v>2.1549999999999998</v>
      </c>
      <c r="AW1397" s="1416">
        <v>5.8999999999999997E-2</v>
      </c>
      <c r="AX1397" s="1416">
        <v>0.123</v>
      </c>
      <c r="AY1397" s="1417">
        <v>2.1549999999999998</v>
      </c>
      <c r="AZ1397" s="1417">
        <v>5.5E-2</v>
      </c>
      <c r="BA1397" s="1417">
        <v>0.128</v>
      </c>
      <c r="BB1397" s="1417">
        <v>2.1549999999999998</v>
      </c>
      <c r="BC1397" s="1417">
        <v>4.9000000000000002E-2</v>
      </c>
      <c r="BD1397" s="1417">
        <v>0.13400000000000001</v>
      </c>
    </row>
    <row r="1398" spans="2:56" ht="18" customHeight="1" x14ac:dyDescent="0.25">
      <c r="B1398" s="27"/>
      <c r="C1398" s="1408" t="s">
        <v>511</v>
      </c>
      <c r="D1398" s="1410" t="s">
        <v>2301</v>
      </c>
      <c r="E1398" s="530" t="str">
        <f t="shared" si="81"/>
        <v>B20 (l)Autobuses (M2, M3)</v>
      </c>
      <c r="F1398" s="1416" t="s">
        <v>158</v>
      </c>
      <c r="G1398" s="1416" t="s">
        <v>158</v>
      </c>
      <c r="H1398" s="1416" t="s">
        <v>158</v>
      </c>
      <c r="I1398" s="1416" t="s">
        <v>158</v>
      </c>
      <c r="J1398" s="1416" t="s">
        <v>158</v>
      </c>
      <c r="K1398" s="1416" t="s">
        <v>158</v>
      </c>
      <c r="L1398" s="1416" t="s">
        <v>158</v>
      </c>
      <c r="M1398" s="1416" t="s">
        <v>158</v>
      </c>
      <c r="N1398" s="1416" t="s">
        <v>158</v>
      </c>
      <c r="O1398" s="1416" t="s">
        <v>158</v>
      </c>
      <c r="P1398" s="1416" t="s">
        <v>158</v>
      </c>
      <c r="Q1398" s="1416" t="s">
        <v>158</v>
      </c>
      <c r="R1398" s="1416" t="s">
        <v>158</v>
      </c>
      <c r="S1398" s="1416" t="s">
        <v>158</v>
      </c>
      <c r="T1398" s="1416" t="s">
        <v>158</v>
      </c>
      <c r="U1398" s="1416" t="s">
        <v>158</v>
      </c>
      <c r="V1398" s="1416" t="s">
        <v>158</v>
      </c>
      <c r="W1398" s="1416" t="s">
        <v>158</v>
      </c>
      <c r="X1398" s="1416" t="s">
        <v>158</v>
      </c>
      <c r="Y1398" s="1416" t="s">
        <v>158</v>
      </c>
      <c r="Z1398" s="1416" t="s">
        <v>158</v>
      </c>
      <c r="AA1398" s="1416" t="s">
        <v>158</v>
      </c>
      <c r="AB1398" s="1416" t="s">
        <v>158</v>
      </c>
      <c r="AC1398" s="1416" t="s">
        <v>158</v>
      </c>
      <c r="AD1398" s="1416" t="s">
        <v>158</v>
      </c>
      <c r="AE1398" s="1416" t="s">
        <v>158</v>
      </c>
      <c r="AF1398" s="1416" t="s">
        <v>158</v>
      </c>
      <c r="AG1398" s="1416" t="s">
        <v>158</v>
      </c>
      <c r="AH1398" s="1416" t="s">
        <v>158</v>
      </c>
      <c r="AI1398" s="1416" t="s">
        <v>158</v>
      </c>
      <c r="AJ1398" s="1416" t="s">
        <v>158</v>
      </c>
      <c r="AK1398" s="1416" t="s">
        <v>158</v>
      </c>
      <c r="AL1398" s="1416" t="s">
        <v>158</v>
      </c>
      <c r="AM1398" s="1416" t="s">
        <v>158</v>
      </c>
      <c r="AN1398" s="1416" t="s">
        <v>158</v>
      </c>
      <c r="AO1398" s="1416" t="s">
        <v>158</v>
      </c>
      <c r="AP1398" s="1416">
        <v>2.1549999999999998</v>
      </c>
      <c r="AQ1398" s="1416">
        <v>3.2000000000000001E-2</v>
      </c>
      <c r="AR1398" s="1416">
        <v>7.0999999999999994E-2</v>
      </c>
      <c r="AS1398" s="1416">
        <v>2.1549999999999998</v>
      </c>
      <c r="AT1398" s="1416">
        <v>2.7E-2</v>
      </c>
      <c r="AU1398" s="1416">
        <v>7.4999999999999997E-2</v>
      </c>
      <c r="AV1398" s="1416">
        <v>2.1549999999999998</v>
      </c>
      <c r="AW1398" s="1416">
        <v>2.3E-2</v>
      </c>
      <c r="AX1398" s="1416">
        <v>7.8E-2</v>
      </c>
      <c r="AY1398" s="1417">
        <v>2.1549999999999998</v>
      </c>
      <c r="AZ1398" s="1417">
        <v>1.9E-2</v>
      </c>
      <c r="BA1398" s="1417">
        <v>8.3000000000000004E-2</v>
      </c>
      <c r="BB1398" s="1417">
        <v>2.1549999999999998</v>
      </c>
      <c r="BC1398" s="1417">
        <v>1.4999999999999999E-2</v>
      </c>
      <c r="BD1398" s="1417">
        <v>8.6999999999999994E-2</v>
      </c>
    </row>
    <row r="1399" spans="2:56" ht="18" customHeight="1" x14ac:dyDescent="0.25">
      <c r="B1399" s="27"/>
      <c r="C1399" s="1408" t="s">
        <v>2357</v>
      </c>
      <c r="D1399" s="1410" t="s">
        <v>1251</v>
      </c>
      <c r="E1399" s="530" t="str">
        <f t="shared" si="81"/>
        <v>B30 (l)Turismos (M1)</v>
      </c>
      <c r="F1399" s="1416" t="s">
        <v>158</v>
      </c>
      <c r="G1399" s="1416" t="s">
        <v>158</v>
      </c>
      <c r="H1399" s="1416" t="s">
        <v>158</v>
      </c>
      <c r="I1399" s="1416" t="s">
        <v>158</v>
      </c>
      <c r="J1399" s="1416" t="s">
        <v>158</v>
      </c>
      <c r="K1399" s="1416" t="s">
        <v>158</v>
      </c>
      <c r="L1399" s="1416" t="s">
        <v>158</v>
      </c>
      <c r="M1399" s="1416" t="s">
        <v>158</v>
      </c>
      <c r="N1399" s="1416" t="s">
        <v>158</v>
      </c>
      <c r="O1399" s="1416" t="s">
        <v>158</v>
      </c>
      <c r="P1399" s="1416" t="s">
        <v>158</v>
      </c>
      <c r="Q1399" s="1416" t="s">
        <v>158</v>
      </c>
      <c r="R1399" s="1416" t="s">
        <v>158</v>
      </c>
      <c r="S1399" s="1416" t="s">
        <v>158</v>
      </c>
      <c r="T1399" s="1416" t="s">
        <v>158</v>
      </c>
      <c r="U1399" s="1416" t="s">
        <v>158</v>
      </c>
      <c r="V1399" s="1416" t="s">
        <v>158</v>
      </c>
      <c r="W1399" s="1416" t="s">
        <v>158</v>
      </c>
      <c r="X1399" s="1416" t="s">
        <v>158</v>
      </c>
      <c r="Y1399" s="1416" t="s">
        <v>158</v>
      </c>
      <c r="Z1399" s="1416" t="s">
        <v>158</v>
      </c>
      <c r="AA1399" s="1416" t="s">
        <v>158</v>
      </c>
      <c r="AB1399" s="1416" t="s">
        <v>158</v>
      </c>
      <c r="AC1399" s="1416" t="s">
        <v>158</v>
      </c>
      <c r="AD1399" s="1416" t="s">
        <v>158</v>
      </c>
      <c r="AE1399" s="1416" t="s">
        <v>158</v>
      </c>
      <c r="AF1399" s="1416" t="s">
        <v>158</v>
      </c>
      <c r="AG1399" s="1416" t="s">
        <v>158</v>
      </c>
      <c r="AH1399" s="1416" t="s">
        <v>158</v>
      </c>
      <c r="AI1399" s="1416" t="s">
        <v>158</v>
      </c>
      <c r="AJ1399" s="1416" t="s">
        <v>158</v>
      </c>
      <c r="AK1399" s="1416" t="s">
        <v>158</v>
      </c>
      <c r="AL1399" s="1416" t="s">
        <v>158</v>
      </c>
      <c r="AM1399" s="1416" t="s">
        <v>158</v>
      </c>
      <c r="AN1399" s="1416" t="s">
        <v>158</v>
      </c>
      <c r="AO1399" s="1416" t="s">
        <v>158</v>
      </c>
      <c r="AP1399" s="1416">
        <v>1.9079999999999999</v>
      </c>
      <c r="AQ1399" s="1416">
        <v>7.0000000000000001E-3</v>
      </c>
      <c r="AR1399" s="1416">
        <v>0.11</v>
      </c>
      <c r="AS1399" s="1416">
        <v>1.9079999999999999</v>
      </c>
      <c r="AT1399" s="1416">
        <v>6.0000000000000001E-3</v>
      </c>
      <c r="AU1399" s="1416">
        <v>0.109</v>
      </c>
      <c r="AV1399" s="1416">
        <v>1.9079999999999999</v>
      </c>
      <c r="AW1399" s="1416">
        <v>5.0000000000000001E-3</v>
      </c>
      <c r="AX1399" s="1416">
        <v>0.108</v>
      </c>
      <c r="AY1399" s="1417">
        <v>1.9079999999999999</v>
      </c>
      <c r="AZ1399" s="1417">
        <v>4.0000000000000001E-3</v>
      </c>
      <c r="BA1399" s="1417">
        <v>0.107</v>
      </c>
      <c r="BB1399" s="1417">
        <v>1.9079999999999999</v>
      </c>
      <c r="BC1399" s="1417">
        <v>4.0000000000000001E-3</v>
      </c>
      <c r="BD1399" s="1417">
        <v>0.106</v>
      </c>
    </row>
    <row r="1400" spans="2:56" ht="18" customHeight="1" x14ac:dyDescent="0.25">
      <c r="B1400" s="27"/>
      <c r="C1400" s="1408" t="s">
        <v>512</v>
      </c>
      <c r="D1400" s="1410" t="s">
        <v>1252</v>
      </c>
      <c r="E1400" s="530" t="str">
        <f t="shared" si="81"/>
        <v>B30 (l)Furgonetas y furgones (N1)</v>
      </c>
      <c r="F1400" s="1416" t="s">
        <v>158</v>
      </c>
      <c r="G1400" s="1416" t="s">
        <v>158</v>
      </c>
      <c r="H1400" s="1416" t="s">
        <v>158</v>
      </c>
      <c r="I1400" s="1416" t="s">
        <v>158</v>
      </c>
      <c r="J1400" s="1416" t="s">
        <v>158</v>
      </c>
      <c r="K1400" s="1416" t="s">
        <v>158</v>
      </c>
      <c r="L1400" s="1416" t="s">
        <v>158</v>
      </c>
      <c r="M1400" s="1416" t="s">
        <v>158</v>
      </c>
      <c r="N1400" s="1416" t="s">
        <v>158</v>
      </c>
      <c r="O1400" s="1416" t="s">
        <v>158</v>
      </c>
      <c r="P1400" s="1416" t="s">
        <v>158</v>
      </c>
      <c r="Q1400" s="1416" t="s">
        <v>158</v>
      </c>
      <c r="R1400" s="1416" t="s">
        <v>158</v>
      </c>
      <c r="S1400" s="1416" t="s">
        <v>158</v>
      </c>
      <c r="T1400" s="1416" t="s">
        <v>158</v>
      </c>
      <c r="U1400" s="1416" t="s">
        <v>158</v>
      </c>
      <c r="V1400" s="1416" t="s">
        <v>158</v>
      </c>
      <c r="W1400" s="1416" t="s">
        <v>158</v>
      </c>
      <c r="X1400" s="1416" t="s">
        <v>158</v>
      </c>
      <c r="Y1400" s="1416" t="s">
        <v>158</v>
      </c>
      <c r="Z1400" s="1416" t="s">
        <v>158</v>
      </c>
      <c r="AA1400" s="1416" t="s">
        <v>158</v>
      </c>
      <c r="AB1400" s="1416" t="s">
        <v>158</v>
      </c>
      <c r="AC1400" s="1416" t="s">
        <v>158</v>
      </c>
      <c r="AD1400" s="1416" t="s">
        <v>158</v>
      </c>
      <c r="AE1400" s="1416" t="s">
        <v>158</v>
      </c>
      <c r="AF1400" s="1416" t="s">
        <v>158</v>
      </c>
      <c r="AG1400" s="1416" t="s">
        <v>158</v>
      </c>
      <c r="AH1400" s="1416" t="s">
        <v>158</v>
      </c>
      <c r="AI1400" s="1416" t="s">
        <v>158</v>
      </c>
      <c r="AJ1400" s="1416" t="s">
        <v>158</v>
      </c>
      <c r="AK1400" s="1416" t="s">
        <v>158</v>
      </c>
      <c r="AL1400" s="1416" t="s">
        <v>158</v>
      </c>
      <c r="AM1400" s="1416" t="s">
        <v>158</v>
      </c>
      <c r="AN1400" s="1416" t="s">
        <v>158</v>
      </c>
      <c r="AO1400" s="1416" t="s">
        <v>158</v>
      </c>
      <c r="AP1400" s="1416">
        <v>1.9059999999999999</v>
      </c>
      <c r="AQ1400" s="1416">
        <v>8.0000000000000002E-3</v>
      </c>
      <c r="AR1400" s="1416">
        <v>7.0000000000000007E-2</v>
      </c>
      <c r="AS1400" s="1416">
        <v>1.9059999999999999</v>
      </c>
      <c r="AT1400" s="1416">
        <v>7.0000000000000001E-3</v>
      </c>
      <c r="AU1400" s="1416">
        <v>7.0000000000000007E-2</v>
      </c>
      <c r="AV1400" s="1416">
        <v>1.9059999999999999</v>
      </c>
      <c r="AW1400" s="1416">
        <v>6.0000000000000001E-3</v>
      </c>
      <c r="AX1400" s="1416">
        <v>7.3999999999999996E-2</v>
      </c>
      <c r="AY1400" s="1417">
        <v>1.9059999999999999</v>
      </c>
      <c r="AZ1400" s="1417">
        <v>4.0000000000000001E-3</v>
      </c>
      <c r="BA1400" s="1417">
        <v>7.0000000000000007E-2</v>
      </c>
      <c r="BB1400" s="1417">
        <v>1.9059999999999999</v>
      </c>
      <c r="BC1400" s="1417">
        <v>3.0000000000000001E-3</v>
      </c>
      <c r="BD1400" s="1417">
        <v>7.0999999999999994E-2</v>
      </c>
    </row>
    <row r="1401" spans="2:56" ht="18" customHeight="1" x14ac:dyDescent="0.25">
      <c r="B1401" s="27"/>
      <c r="C1401" s="1408" t="s">
        <v>512</v>
      </c>
      <c r="D1401" s="1410" t="s">
        <v>2298</v>
      </c>
      <c r="E1401" s="530" t="str">
        <f t="shared" si="81"/>
        <v>B30 (l)Camiones (N2, N3)</v>
      </c>
      <c r="F1401" s="1416" t="s">
        <v>158</v>
      </c>
      <c r="G1401" s="1416" t="s">
        <v>158</v>
      </c>
      <c r="H1401" s="1416" t="s">
        <v>158</v>
      </c>
      <c r="I1401" s="1416" t="s">
        <v>158</v>
      </c>
      <c r="J1401" s="1416" t="s">
        <v>158</v>
      </c>
      <c r="K1401" s="1416" t="s">
        <v>158</v>
      </c>
      <c r="L1401" s="1416" t="s">
        <v>158</v>
      </c>
      <c r="M1401" s="1416" t="s">
        <v>158</v>
      </c>
      <c r="N1401" s="1416" t="s">
        <v>158</v>
      </c>
      <c r="O1401" s="1416" t="s">
        <v>158</v>
      </c>
      <c r="P1401" s="1416" t="s">
        <v>158</v>
      </c>
      <c r="Q1401" s="1416" t="s">
        <v>158</v>
      </c>
      <c r="R1401" s="1416" t="s">
        <v>158</v>
      </c>
      <c r="S1401" s="1416" t="s">
        <v>158</v>
      </c>
      <c r="T1401" s="1416" t="s">
        <v>158</v>
      </c>
      <c r="U1401" s="1416" t="s">
        <v>158</v>
      </c>
      <c r="V1401" s="1416" t="s">
        <v>158</v>
      </c>
      <c r="W1401" s="1416" t="s">
        <v>158</v>
      </c>
      <c r="X1401" s="1416" t="s">
        <v>158</v>
      </c>
      <c r="Y1401" s="1416" t="s">
        <v>158</v>
      </c>
      <c r="Z1401" s="1416" t="s">
        <v>158</v>
      </c>
      <c r="AA1401" s="1416" t="s">
        <v>158</v>
      </c>
      <c r="AB1401" s="1416" t="s">
        <v>158</v>
      </c>
      <c r="AC1401" s="1416" t="s">
        <v>158</v>
      </c>
      <c r="AD1401" s="1416" t="s">
        <v>158</v>
      </c>
      <c r="AE1401" s="1416" t="s">
        <v>158</v>
      </c>
      <c r="AF1401" s="1416" t="s">
        <v>158</v>
      </c>
      <c r="AG1401" s="1416" t="s">
        <v>158</v>
      </c>
      <c r="AH1401" s="1416" t="s">
        <v>158</v>
      </c>
      <c r="AI1401" s="1416" t="s">
        <v>158</v>
      </c>
      <c r="AJ1401" s="1416" t="s">
        <v>158</v>
      </c>
      <c r="AK1401" s="1416" t="s">
        <v>158</v>
      </c>
      <c r="AL1401" s="1416" t="s">
        <v>158</v>
      </c>
      <c r="AM1401" s="1416" t="s">
        <v>158</v>
      </c>
      <c r="AN1401" s="1416" t="s">
        <v>158</v>
      </c>
      <c r="AO1401" s="1416" t="s">
        <v>158</v>
      </c>
      <c r="AP1401" s="1416">
        <v>1.903</v>
      </c>
      <c r="AQ1401" s="1416">
        <v>7.3999999999999996E-2</v>
      </c>
      <c r="AR1401" s="1416">
        <v>0.109</v>
      </c>
      <c r="AS1401" s="1416">
        <v>1.903</v>
      </c>
      <c r="AT1401" s="1416">
        <v>6.7000000000000004E-2</v>
      </c>
      <c r="AU1401" s="1416">
        <v>0.11600000000000001</v>
      </c>
      <c r="AV1401" s="1416">
        <v>1.903</v>
      </c>
      <c r="AW1401" s="1416">
        <v>5.8999999999999997E-2</v>
      </c>
      <c r="AX1401" s="1416">
        <v>0.123</v>
      </c>
      <c r="AY1401" s="1417">
        <v>1.903</v>
      </c>
      <c r="AZ1401" s="1417">
        <v>5.5E-2</v>
      </c>
      <c r="BA1401" s="1417">
        <v>0.128</v>
      </c>
      <c r="BB1401" s="1417">
        <v>1.9019999999999999</v>
      </c>
      <c r="BC1401" s="1417">
        <v>4.9000000000000002E-2</v>
      </c>
      <c r="BD1401" s="1417">
        <v>0.13400000000000001</v>
      </c>
    </row>
    <row r="1402" spans="2:56" ht="18" customHeight="1" x14ac:dyDescent="0.25">
      <c r="B1402" s="27"/>
      <c r="C1402" s="1408" t="s">
        <v>512</v>
      </c>
      <c r="D1402" s="1410" t="s">
        <v>2301</v>
      </c>
      <c r="E1402" s="530" t="str">
        <f t="shared" si="81"/>
        <v>B30 (l)Autobuses (M2, M3)</v>
      </c>
      <c r="F1402" s="1416" t="s">
        <v>158</v>
      </c>
      <c r="G1402" s="1416" t="s">
        <v>158</v>
      </c>
      <c r="H1402" s="1416" t="s">
        <v>158</v>
      </c>
      <c r="I1402" s="1416" t="s">
        <v>158</v>
      </c>
      <c r="J1402" s="1416" t="s">
        <v>158</v>
      </c>
      <c r="K1402" s="1416" t="s">
        <v>158</v>
      </c>
      <c r="L1402" s="1416" t="s">
        <v>158</v>
      </c>
      <c r="M1402" s="1416" t="s">
        <v>158</v>
      </c>
      <c r="N1402" s="1416" t="s">
        <v>158</v>
      </c>
      <c r="O1402" s="1416" t="s">
        <v>158</v>
      </c>
      <c r="P1402" s="1416" t="s">
        <v>158</v>
      </c>
      <c r="Q1402" s="1416" t="s">
        <v>158</v>
      </c>
      <c r="R1402" s="1416" t="s">
        <v>158</v>
      </c>
      <c r="S1402" s="1416" t="s">
        <v>158</v>
      </c>
      <c r="T1402" s="1416" t="s">
        <v>158</v>
      </c>
      <c r="U1402" s="1416" t="s">
        <v>158</v>
      </c>
      <c r="V1402" s="1416" t="s">
        <v>158</v>
      </c>
      <c r="W1402" s="1416" t="s">
        <v>158</v>
      </c>
      <c r="X1402" s="1416" t="s">
        <v>158</v>
      </c>
      <c r="Y1402" s="1416" t="s">
        <v>158</v>
      </c>
      <c r="Z1402" s="1416" t="s">
        <v>158</v>
      </c>
      <c r="AA1402" s="1416" t="s">
        <v>158</v>
      </c>
      <c r="AB1402" s="1416" t="s">
        <v>158</v>
      </c>
      <c r="AC1402" s="1416" t="s">
        <v>158</v>
      </c>
      <c r="AD1402" s="1416" t="s">
        <v>158</v>
      </c>
      <c r="AE1402" s="1416" t="s">
        <v>158</v>
      </c>
      <c r="AF1402" s="1416" t="s">
        <v>158</v>
      </c>
      <c r="AG1402" s="1416" t="s">
        <v>158</v>
      </c>
      <c r="AH1402" s="1416" t="s">
        <v>158</v>
      </c>
      <c r="AI1402" s="1416" t="s">
        <v>158</v>
      </c>
      <c r="AJ1402" s="1416" t="s">
        <v>158</v>
      </c>
      <c r="AK1402" s="1416" t="s">
        <v>158</v>
      </c>
      <c r="AL1402" s="1416" t="s">
        <v>158</v>
      </c>
      <c r="AM1402" s="1416" t="s">
        <v>158</v>
      </c>
      <c r="AN1402" s="1416" t="s">
        <v>158</v>
      </c>
      <c r="AO1402" s="1416" t="s">
        <v>158</v>
      </c>
      <c r="AP1402" s="1416">
        <v>1.903</v>
      </c>
      <c r="AQ1402" s="1416">
        <v>3.2000000000000001E-2</v>
      </c>
      <c r="AR1402" s="1416">
        <v>7.0999999999999994E-2</v>
      </c>
      <c r="AS1402" s="1416">
        <v>1.903</v>
      </c>
      <c r="AT1402" s="1416">
        <v>2.7E-2</v>
      </c>
      <c r="AU1402" s="1416">
        <v>7.4999999999999997E-2</v>
      </c>
      <c r="AV1402" s="1416">
        <v>1.903</v>
      </c>
      <c r="AW1402" s="1416">
        <v>2.3E-2</v>
      </c>
      <c r="AX1402" s="1416">
        <v>7.8E-2</v>
      </c>
      <c r="AY1402" s="1417">
        <v>1.903</v>
      </c>
      <c r="AZ1402" s="1417">
        <v>1.9E-2</v>
      </c>
      <c r="BA1402" s="1417">
        <v>8.3000000000000004E-2</v>
      </c>
      <c r="BB1402" s="1417">
        <v>1.9019999999999999</v>
      </c>
      <c r="BC1402" s="1417">
        <v>1.4999999999999999E-2</v>
      </c>
      <c r="BD1402" s="1417">
        <v>8.6999999999999994E-2</v>
      </c>
    </row>
    <row r="1403" spans="2:56" ht="18" customHeight="1" x14ac:dyDescent="0.25">
      <c r="B1403" s="27"/>
      <c r="C1403" s="1408" t="s">
        <v>2358</v>
      </c>
      <c r="D1403" s="1410" t="s">
        <v>1251</v>
      </c>
      <c r="E1403" s="530" t="str">
        <f t="shared" si="81"/>
        <v>B100 (l)Turismos (M1)</v>
      </c>
      <c r="F1403" s="1416" t="s">
        <v>158</v>
      </c>
      <c r="G1403" s="1416" t="s">
        <v>158</v>
      </c>
      <c r="H1403" s="1416" t="s">
        <v>158</v>
      </c>
      <c r="I1403" s="1416" t="s">
        <v>158</v>
      </c>
      <c r="J1403" s="1416" t="s">
        <v>158</v>
      </c>
      <c r="K1403" s="1416" t="s">
        <v>158</v>
      </c>
      <c r="L1403" s="1416" t="s">
        <v>158</v>
      </c>
      <c r="M1403" s="1416" t="s">
        <v>158</v>
      </c>
      <c r="N1403" s="1416" t="s">
        <v>158</v>
      </c>
      <c r="O1403" s="1416" t="s">
        <v>158</v>
      </c>
      <c r="P1403" s="1416" t="s">
        <v>158</v>
      </c>
      <c r="Q1403" s="1416" t="s">
        <v>158</v>
      </c>
      <c r="R1403" s="1416" t="s">
        <v>158</v>
      </c>
      <c r="S1403" s="1416" t="s">
        <v>158</v>
      </c>
      <c r="T1403" s="1416" t="s">
        <v>158</v>
      </c>
      <c r="U1403" s="1416" t="s">
        <v>158</v>
      </c>
      <c r="V1403" s="1416" t="s">
        <v>158</v>
      </c>
      <c r="W1403" s="1416" t="s">
        <v>158</v>
      </c>
      <c r="X1403" s="1416" t="s">
        <v>158</v>
      </c>
      <c r="Y1403" s="1416" t="s">
        <v>158</v>
      </c>
      <c r="Z1403" s="1416" t="s">
        <v>158</v>
      </c>
      <c r="AA1403" s="1416" t="s">
        <v>158</v>
      </c>
      <c r="AB1403" s="1416" t="s">
        <v>158</v>
      </c>
      <c r="AC1403" s="1416" t="s">
        <v>158</v>
      </c>
      <c r="AD1403" s="1416" t="s">
        <v>158</v>
      </c>
      <c r="AE1403" s="1416" t="s">
        <v>158</v>
      </c>
      <c r="AF1403" s="1416" t="s">
        <v>158</v>
      </c>
      <c r="AG1403" s="1416" t="s">
        <v>158</v>
      </c>
      <c r="AH1403" s="1416" t="s">
        <v>158</v>
      </c>
      <c r="AI1403" s="1416" t="s">
        <v>158</v>
      </c>
      <c r="AJ1403" s="1416" t="s">
        <v>158</v>
      </c>
      <c r="AK1403" s="1416" t="s">
        <v>158</v>
      </c>
      <c r="AL1403" s="1416" t="s">
        <v>158</v>
      </c>
      <c r="AM1403" s="1416" t="s">
        <v>158</v>
      </c>
      <c r="AN1403" s="1416" t="s">
        <v>158</v>
      </c>
      <c r="AO1403" s="1416" t="s">
        <v>158</v>
      </c>
      <c r="AP1403" s="1416">
        <v>0.14399999999999999</v>
      </c>
      <c r="AQ1403" s="1416">
        <v>7.0000000000000001E-3</v>
      </c>
      <c r="AR1403" s="1416">
        <v>0.11</v>
      </c>
      <c r="AS1403" s="1416">
        <v>0.14399999999999999</v>
      </c>
      <c r="AT1403" s="1416">
        <v>6.0000000000000001E-3</v>
      </c>
      <c r="AU1403" s="1416">
        <v>0.109</v>
      </c>
      <c r="AV1403" s="1416">
        <v>0.14399999999999999</v>
      </c>
      <c r="AW1403" s="1416">
        <v>5.0000000000000001E-3</v>
      </c>
      <c r="AX1403" s="1416">
        <v>0.108</v>
      </c>
      <c r="AY1403" s="1417">
        <v>0.14399999999999999</v>
      </c>
      <c r="AZ1403" s="1417">
        <v>4.0000000000000001E-3</v>
      </c>
      <c r="BA1403" s="1417">
        <v>0.107</v>
      </c>
      <c r="BB1403" s="1417">
        <v>0.14299999999999999</v>
      </c>
      <c r="BC1403" s="1417">
        <v>4.0000000000000001E-3</v>
      </c>
      <c r="BD1403" s="1417">
        <v>0.106</v>
      </c>
    </row>
    <row r="1404" spans="2:56" ht="18" customHeight="1" x14ac:dyDescent="0.25">
      <c r="B1404" s="27"/>
      <c r="C1404" s="1408" t="s">
        <v>513</v>
      </c>
      <c r="D1404" s="1410" t="s">
        <v>1252</v>
      </c>
      <c r="E1404" s="530" t="str">
        <f t="shared" si="81"/>
        <v>B100 (l)Furgonetas y furgones (N1)</v>
      </c>
      <c r="F1404" s="1416" t="s">
        <v>158</v>
      </c>
      <c r="G1404" s="1416" t="s">
        <v>158</v>
      </c>
      <c r="H1404" s="1416" t="s">
        <v>158</v>
      </c>
      <c r="I1404" s="1416" t="s">
        <v>158</v>
      </c>
      <c r="J1404" s="1416" t="s">
        <v>158</v>
      </c>
      <c r="K1404" s="1416" t="s">
        <v>158</v>
      </c>
      <c r="L1404" s="1416" t="s">
        <v>158</v>
      </c>
      <c r="M1404" s="1416" t="s">
        <v>158</v>
      </c>
      <c r="N1404" s="1416" t="s">
        <v>158</v>
      </c>
      <c r="O1404" s="1416" t="s">
        <v>158</v>
      </c>
      <c r="P1404" s="1416" t="s">
        <v>158</v>
      </c>
      <c r="Q1404" s="1416" t="s">
        <v>158</v>
      </c>
      <c r="R1404" s="1416" t="s">
        <v>158</v>
      </c>
      <c r="S1404" s="1416" t="s">
        <v>158</v>
      </c>
      <c r="T1404" s="1416" t="s">
        <v>158</v>
      </c>
      <c r="U1404" s="1416" t="s">
        <v>158</v>
      </c>
      <c r="V1404" s="1416" t="s">
        <v>158</v>
      </c>
      <c r="W1404" s="1416" t="s">
        <v>158</v>
      </c>
      <c r="X1404" s="1416" t="s">
        <v>158</v>
      </c>
      <c r="Y1404" s="1416" t="s">
        <v>158</v>
      </c>
      <c r="Z1404" s="1416" t="s">
        <v>158</v>
      </c>
      <c r="AA1404" s="1416" t="s">
        <v>158</v>
      </c>
      <c r="AB1404" s="1416" t="s">
        <v>158</v>
      </c>
      <c r="AC1404" s="1416" t="s">
        <v>158</v>
      </c>
      <c r="AD1404" s="1416" t="s">
        <v>158</v>
      </c>
      <c r="AE1404" s="1416" t="s">
        <v>158</v>
      </c>
      <c r="AF1404" s="1416" t="s">
        <v>158</v>
      </c>
      <c r="AG1404" s="1416" t="s">
        <v>158</v>
      </c>
      <c r="AH1404" s="1416" t="s">
        <v>158</v>
      </c>
      <c r="AI1404" s="1416" t="s">
        <v>158</v>
      </c>
      <c r="AJ1404" s="1416" t="s">
        <v>158</v>
      </c>
      <c r="AK1404" s="1416" t="s">
        <v>158</v>
      </c>
      <c r="AL1404" s="1416" t="s">
        <v>158</v>
      </c>
      <c r="AM1404" s="1416" t="s">
        <v>158</v>
      </c>
      <c r="AN1404" s="1416" t="s">
        <v>158</v>
      </c>
      <c r="AO1404" s="1416" t="s">
        <v>158</v>
      </c>
      <c r="AP1404" s="1416">
        <v>0.14199999999999999</v>
      </c>
      <c r="AQ1404" s="1416">
        <v>8.0000000000000002E-3</v>
      </c>
      <c r="AR1404" s="1416">
        <v>7.0000000000000007E-2</v>
      </c>
      <c r="AS1404" s="1416">
        <v>0.14199999999999999</v>
      </c>
      <c r="AT1404" s="1416">
        <v>7.0000000000000001E-3</v>
      </c>
      <c r="AU1404" s="1416">
        <v>7.0000000000000007E-2</v>
      </c>
      <c r="AV1404" s="1416">
        <v>0.14199999999999999</v>
      </c>
      <c r="AW1404" s="1416">
        <v>6.0000000000000001E-3</v>
      </c>
      <c r="AX1404" s="1416">
        <v>7.3999999999999996E-2</v>
      </c>
      <c r="AY1404" s="1417">
        <v>0.14199999999999999</v>
      </c>
      <c r="AZ1404" s="1417">
        <v>4.0000000000000001E-3</v>
      </c>
      <c r="BA1404" s="1417">
        <v>7.0000000000000007E-2</v>
      </c>
      <c r="BB1404" s="1417">
        <v>0.14099999999999999</v>
      </c>
      <c r="BC1404" s="1417">
        <v>3.0000000000000001E-3</v>
      </c>
      <c r="BD1404" s="1417">
        <v>7.0999999999999994E-2</v>
      </c>
    </row>
    <row r="1405" spans="2:56" ht="18" customHeight="1" x14ac:dyDescent="0.25">
      <c r="B1405" s="27"/>
      <c r="C1405" s="1408" t="s">
        <v>513</v>
      </c>
      <c r="D1405" s="1411" t="s">
        <v>2298</v>
      </c>
      <c r="E1405" s="530" t="str">
        <f t="shared" si="81"/>
        <v>B100 (l)Camiones (N2, N3)</v>
      </c>
      <c r="F1405" s="1416" t="s">
        <v>158</v>
      </c>
      <c r="G1405" s="1416" t="s">
        <v>158</v>
      </c>
      <c r="H1405" s="1416" t="s">
        <v>158</v>
      </c>
      <c r="I1405" s="1416" t="s">
        <v>158</v>
      </c>
      <c r="J1405" s="1416" t="s">
        <v>158</v>
      </c>
      <c r="K1405" s="1416" t="s">
        <v>158</v>
      </c>
      <c r="L1405" s="1416" t="s">
        <v>158</v>
      </c>
      <c r="M1405" s="1416" t="s">
        <v>158</v>
      </c>
      <c r="N1405" s="1416" t="s">
        <v>158</v>
      </c>
      <c r="O1405" s="1416" t="s">
        <v>158</v>
      </c>
      <c r="P1405" s="1416" t="s">
        <v>158</v>
      </c>
      <c r="Q1405" s="1416" t="s">
        <v>158</v>
      </c>
      <c r="R1405" s="1416" t="s">
        <v>158</v>
      </c>
      <c r="S1405" s="1416" t="s">
        <v>158</v>
      </c>
      <c r="T1405" s="1416" t="s">
        <v>158</v>
      </c>
      <c r="U1405" s="1416" t="s">
        <v>158</v>
      </c>
      <c r="V1405" s="1416" t="s">
        <v>158</v>
      </c>
      <c r="W1405" s="1416" t="s">
        <v>158</v>
      </c>
      <c r="X1405" s="1416" t="s">
        <v>158</v>
      </c>
      <c r="Y1405" s="1416" t="s">
        <v>158</v>
      </c>
      <c r="Z1405" s="1416" t="s">
        <v>158</v>
      </c>
      <c r="AA1405" s="1416" t="s">
        <v>158</v>
      </c>
      <c r="AB1405" s="1416" t="s">
        <v>158</v>
      </c>
      <c r="AC1405" s="1416" t="s">
        <v>158</v>
      </c>
      <c r="AD1405" s="1416" t="s">
        <v>158</v>
      </c>
      <c r="AE1405" s="1416" t="s">
        <v>158</v>
      </c>
      <c r="AF1405" s="1416" t="s">
        <v>158</v>
      </c>
      <c r="AG1405" s="1416" t="s">
        <v>158</v>
      </c>
      <c r="AH1405" s="1416" t="s">
        <v>158</v>
      </c>
      <c r="AI1405" s="1416" t="s">
        <v>158</v>
      </c>
      <c r="AJ1405" s="1416" t="s">
        <v>158</v>
      </c>
      <c r="AK1405" s="1416" t="s">
        <v>158</v>
      </c>
      <c r="AL1405" s="1416" t="s">
        <v>158</v>
      </c>
      <c r="AM1405" s="1416" t="s">
        <v>158</v>
      </c>
      <c r="AN1405" s="1416" t="s">
        <v>158</v>
      </c>
      <c r="AO1405" s="1416" t="s">
        <v>158</v>
      </c>
      <c r="AP1405" s="1416">
        <v>0.13900000000000001</v>
      </c>
      <c r="AQ1405" s="1416">
        <v>7.3999999999999996E-2</v>
      </c>
      <c r="AR1405" s="1416">
        <v>0.109</v>
      </c>
      <c r="AS1405" s="1416">
        <v>0.13900000000000001</v>
      </c>
      <c r="AT1405" s="1416">
        <v>6.7000000000000004E-2</v>
      </c>
      <c r="AU1405" s="1416">
        <v>0.11600000000000001</v>
      </c>
      <c r="AV1405" s="1416">
        <v>0.13900000000000001</v>
      </c>
      <c r="AW1405" s="1416">
        <v>5.8999999999999997E-2</v>
      </c>
      <c r="AX1405" s="1416">
        <v>0.123</v>
      </c>
      <c r="AY1405" s="1417">
        <v>0.13900000000000001</v>
      </c>
      <c r="AZ1405" s="1417">
        <v>5.5E-2</v>
      </c>
      <c r="BA1405" s="1417">
        <v>0.128</v>
      </c>
      <c r="BB1405" s="1417">
        <v>0.13800000000000001</v>
      </c>
      <c r="BC1405" s="1417">
        <v>4.9000000000000002E-2</v>
      </c>
      <c r="BD1405" s="1417">
        <v>0.13400000000000001</v>
      </c>
    </row>
    <row r="1406" spans="2:56" ht="18" customHeight="1" x14ac:dyDescent="0.25">
      <c r="B1406" s="27"/>
      <c r="C1406" s="1408" t="s">
        <v>513</v>
      </c>
      <c r="D1406" s="1411" t="s">
        <v>2301</v>
      </c>
      <c r="E1406" s="530" t="str">
        <f t="shared" si="81"/>
        <v>B100 (l)Autobuses (M2, M3)</v>
      </c>
      <c r="F1406" s="1416" t="s">
        <v>158</v>
      </c>
      <c r="G1406" s="1416" t="s">
        <v>158</v>
      </c>
      <c r="H1406" s="1416" t="s">
        <v>158</v>
      </c>
      <c r="I1406" s="1416" t="s">
        <v>158</v>
      </c>
      <c r="J1406" s="1416" t="s">
        <v>158</v>
      </c>
      <c r="K1406" s="1416" t="s">
        <v>158</v>
      </c>
      <c r="L1406" s="1416" t="s">
        <v>158</v>
      </c>
      <c r="M1406" s="1416" t="s">
        <v>158</v>
      </c>
      <c r="N1406" s="1416" t="s">
        <v>158</v>
      </c>
      <c r="O1406" s="1416" t="s">
        <v>158</v>
      </c>
      <c r="P1406" s="1416" t="s">
        <v>158</v>
      </c>
      <c r="Q1406" s="1416" t="s">
        <v>158</v>
      </c>
      <c r="R1406" s="1416" t="s">
        <v>158</v>
      </c>
      <c r="S1406" s="1416" t="s">
        <v>158</v>
      </c>
      <c r="T1406" s="1416" t="s">
        <v>158</v>
      </c>
      <c r="U1406" s="1416" t="s">
        <v>158</v>
      </c>
      <c r="V1406" s="1416" t="s">
        <v>158</v>
      </c>
      <c r="W1406" s="1416" t="s">
        <v>158</v>
      </c>
      <c r="X1406" s="1416" t="s">
        <v>158</v>
      </c>
      <c r="Y1406" s="1416" t="s">
        <v>158</v>
      </c>
      <c r="Z1406" s="1416" t="s">
        <v>158</v>
      </c>
      <c r="AA1406" s="1416" t="s">
        <v>158</v>
      </c>
      <c r="AB1406" s="1416" t="s">
        <v>158</v>
      </c>
      <c r="AC1406" s="1416" t="s">
        <v>158</v>
      </c>
      <c r="AD1406" s="1416" t="s">
        <v>158</v>
      </c>
      <c r="AE1406" s="1416" t="s">
        <v>158</v>
      </c>
      <c r="AF1406" s="1416" t="s">
        <v>158</v>
      </c>
      <c r="AG1406" s="1416" t="s">
        <v>158</v>
      </c>
      <c r="AH1406" s="1416" t="s">
        <v>158</v>
      </c>
      <c r="AI1406" s="1416" t="s">
        <v>158</v>
      </c>
      <c r="AJ1406" s="1416" t="s">
        <v>158</v>
      </c>
      <c r="AK1406" s="1416" t="s">
        <v>158</v>
      </c>
      <c r="AL1406" s="1416" t="s">
        <v>158</v>
      </c>
      <c r="AM1406" s="1416" t="s">
        <v>158</v>
      </c>
      <c r="AN1406" s="1416" t="s">
        <v>158</v>
      </c>
      <c r="AO1406" s="1416" t="s">
        <v>158</v>
      </c>
      <c r="AP1406" s="1416">
        <v>0.13900000000000001</v>
      </c>
      <c r="AQ1406" s="1416">
        <v>3.2000000000000001E-2</v>
      </c>
      <c r="AR1406" s="1416">
        <v>7.0999999999999994E-2</v>
      </c>
      <c r="AS1406" s="1416">
        <v>0.13900000000000001</v>
      </c>
      <c r="AT1406" s="1416">
        <v>2.7E-2</v>
      </c>
      <c r="AU1406" s="1416">
        <v>7.4999999999999997E-2</v>
      </c>
      <c r="AV1406" s="1416">
        <v>0.13900000000000001</v>
      </c>
      <c r="AW1406" s="1416">
        <v>2.3E-2</v>
      </c>
      <c r="AX1406" s="1416">
        <v>7.8E-2</v>
      </c>
      <c r="AY1406" s="1417">
        <v>0.13900000000000001</v>
      </c>
      <c r="AZ1406" s="1417">
        <v>1.9E-2</v>
      </c>
      <c r="BA1406" s="1417">
        <v>8.3000000000000004E-2</v>
      </c>
      <c r="BB1406" s="1417">
        <v>0.13800000000000001</v>
      </c>
      <c r="BC1406" s="1417">
        <v>1.4999999999999999E-2</v>
      </c>
      <c r="BD1406" s="1417">
        <v>8.6999999999999994E-2</v>
      </c>
    </row>
    <row r="1407" spans="2:56" ht="18" customHeight="1" x14ac:dyDescent="0.25">
      <c r="B1407" s="27"/>
      <c r="C1407" s="1408" t="s">
        <v>509</v>
      </c>
      <c r="D1407" s="1412" t="s">
        <v>1251</v>
      </c>
      <c r="E1407" s="530" t="str">
        <f t="shared" si="81"/>
        <v>LPG (l)Turismos (M1)</v>
      </c>
      <c r="F1407" s="1416">
        <v>1.6519999999999999</v>
      </c>
      <c r="G1407" s="1416">
        <v>0.255</v>
      </c>
      <c r="H1407" s="1416">
        <v>7.9000000000000001E-2</v>
      </c>
      <c r="I1407" s="1416">
        <v>1.6519999999999999</v>
      </c>
      <c r="J1407" s="1416">
        <v>0.255</v>
      </c>
      <c r="K1407" s="1416">
        <v>7.8E-2</v>
      </c>
      <c r="L1407" s="1416">
        <v>1.6519999999999999</v>
      </c>
      <c r="M1407" s="1416">
        <v>0.255</v>
      </c>
      <c r="N1407" s="1416">
        <v>7.8E-2</v>
      </c>
      <c r="O1407" s="1416">
        <v>1.6519999999999999</v>
      </c>
      <c r="P1407" s="1416">
        <v>0.253</v>
      </c>
      <c r="Q1407" s="1416">
        <v>7.9000000000000001E-2</v>
      </c>
      <c r="R1407" s="1416">
        <v>1.6519999999999999</v>
      </c>
      <c r="S1407" s="1416">
        <v>0.25600000000000001</v>
      </c>
      <c r="T1407" s="1416">
        <v>7.9000000000000001E-2</v>
      </c>
      <c r="U1407" s="1416">
        <v>1.6519999999999999</v>
      </c>
      <c r="V1407" s="1416">
        <v>0.252</v>
      </c>
      <c r="W1407" s="1416">
        <v>7.6999999999999999E-2</v>
      </c>
      <c r="X1407" s="1416">
        <v>1.6519999999999999</v>
      </c>
      <c r="Y1407" s="1416">
        <v>0.251</v>
      </c>
      <c r="Z1407" s="1416">
        <v>7.4999999999999997E-2</v>
      </c>
      <c r="AA1407" s="1416">
        <v>1.6519999999999999</v>
      </c>
      <c r="AB1407" s="1416">
        <v>0.25</v>
      </c>
      <c r="AC1407" s="1416">
        <v>7.0999999999999994E-2</v>
      </c>
      <c r="AD1407" s="1416">
        <v>1.6519999999999999</v>
      </c>
      <c r="AE1407" s="1416">
        <v>0.20599999999999999</v>
      </c>
      <c r="AF1407" s="1416">
        <v>2.5999999999999999E-2</v>
      </c>
      <c r="AG1407" s="1416">
        <v>1.6519999999999999</v>
      </c>
      <c r="AH1407" s="1416">
        <v>0.20499999999999999</v>
      </c>
      <c r="AI1407" s="1416">
        <v>2.4E-2</v>
      </c>
      <c r="AJ1407" s="1416">
        <v>1.6519999999999999</v>
      </c>
      <c r="AK1407" s="1416">
        <v>0.20599999999999999</v>
      </c>
      <c r="AL1407" s="1416">
        <v>2.4E-2</v>
      </c>
      <c r="AM1407" s="1416">
        <v>1.6519999999999999</v>
      </c>
      <c r="AN1407" s="1416">
        <v>0.20399999999999999</v>
      </c>
      <c r="AO1407" s="1416">
        <v>2.1999999999999999E-2</v>
      </c>
      <c r="AP1407" s="1416">
        <v>1.6519999999999999</v>
      </c>
      <c r="AQ1407" s="1416">
        <v>0.20499999999999999</v>
      </c>
      <c r="AR1407" s="1416">
        <v>1.4999999999999999E-2</v>
      </c>
      <c r="AS1407" s="1416">
        <v>1.6519999999999999</v>
      </c>
      <c r="AT1407" s="1416">
        <v>0.20200000000000001</v>
      </c>
      <c r="AU1407" s="1416">
        <v>1.4E-2</v>
      </c>
      <c r="AV1407" s="1416">
        <v>1.6519999999999999</v>
      </c>
      <c r="AW1407" s="1416">
        <v>0.20200000000000001</v>
      </c>
      <c r="AX1407" s="1416">
        <v>1.4E-2</v>
      </c>
      <c r="AY1407" s="1418">
        <v>1.6519999999999999</v>
      </c>
      <c r="AZ1407" s="1418">
        <v>0.20300000000000001</v>
      </c>
      <c r="BA1407" s="1418">
        <v>1.4E-2</v>
      </c>
      <c r="BB1407" s="1417">
        <v>1.6519999999999999</v>
      </c>
      <c r="BC1407" s="1417">
        <v>0.2</v>
      </c>
      <c r="BD1407" s="1417">
        <v>1.4E-2</v>
      </c>
    </row>
    <row r="1408" spans="2:56" ht="18" customHeight="1" x14ac:dyDescent="0.25">
      <c r="B1408" s="27"/>
      <c r="C1408" s="1408" t="s">
        <v>652</v>
      </c>
      <c r="D1408" s="1413" t="s">
        <v>1251</v>
      </c>
      <c r="E1408" s="530" t="str">
        <f t="shared" si="81"/>
        <v>CNG (kg)Turismos (M1)</v>
      </c>
      <c r="F1408" s="1416">
        <v>2.7389999999999999</v>
      </c>
      <c r="G1408" s="1416">
        <v>1.1160000000000001</v>
      </c>
      <c r="H1408" s="1416">
        <v>3.3000000000000002E-2</v>
      </c>
      <c r="I1408" s="1416">
        <v>2.742</v>
      </c>
      <c r="J1408" s="1416">
        <v>1.1160000000000001</v>
      </c>
      <c r="K1408" s="1416">
        <v>3.3000000000000002E-2</v>
      </c>
      <c r="L1408" s="1416">
        <v>2.7170000000000001</v>
      </c>
      <c r="M1408" s="1416">
        <v>1.1160000000000001</v>
      </c>
      <c r="N1408" s="1416">
        <v>3.3000000000000002E-2</v>
      </c>
      <c r="O1408" s="1416">
        <v>2.7410000000000001</v>
      </c>
      <c r="P1408" s="1416">
        <v>1.1160000000000001</v>
      </c>
      <c r="Q1408" s="1416">
        <v>3.3000000000000002E-2</v>
      </c>
      <c r="R1408" s="1416">
        <v>2.746</v>
      </c>
      <c r="S1408" s="1416">
        <v>1.1160000000000001</v>
      </c>
      <c r="T1408" s="1416">
        <v>3.3000000000000002E-2</v>
      </c>
      <c r="U1408" s="1416">
        <v>2.726</v>
      </c>
      <c r="V1408" s="1416">
        <v>1.1160000000000001</v>
      </c>
      <c r="W1408" s="1416">
        <v>3.3000000000000002E-2</v>
      </c>
      <c r="X1408" s="1416">
        <v>2.7160000000000002</v>
      </c>
      <c r="Y1408" s="1416">
        <v>1.1160000000000001</v>
      </c>
      <c r="Z1408" s="1416">
        <v>3.3000000000000002E-2</v>
      </c>
      <c r="AA1408" s="1416">
        <v>2.7160000000000002</v>
      </c>
      <c r="AB1408" s="1416">
        <v>1.1160000000000001</v>
      </c>
      <c r="AC1408" s="1416">
        <v>3.3000000000000002E-2</v>
      </c>
      <c r="AD1408" s="1416">
        <v>2.7</v>
      </c>
      <c r="AE1408" s="1416">
        <v>1.08</v>
      </c>
      <c r="AF1408" s="1416">
        <v>3.3000000000000002E-2</v>
      </c>
      <c r="AG1408" s="1416">
        <v>2.7080000000000002</v>
      </c>
      <c r="AH1408" s="1416">
        <v>1.085</v>
      </c>
      <c r="AI1408" s="1416">
        <v>3.3000000000000002E-2</v>
      </c>
      <c r="AJ1408" s="1416">
        <v>2.7080000000000002</v>
      </c>
      <c r="AK1408" s="1416">
        <v>1.0960000000000001</v>
      </c>
      <c r="AL1408" s="1416">
        <v>3.3000000000000002E-2</v>
      </c>
      <c r="AM1408" s="1416">
        <v>2.714</v>
      </c>
      <c r="AN1408" s="1416">
        <v>1.081</v>
      </c>
      <c r="AO1408" s="1416">
        <v>3.3000000000000002E-2</v>
      </c>
      <c r="AP1408" s="1416">
        <v>2.7</v>
      </c>
      <c r="AQ1408" s="1416">
        <v>1.111</v>
      </c>
      <c r="AR1408" s="1416">
        <v>3.3000000000000002E-2</v>
      </c>
      <c r="AS1408" s="1416">
        <v>2.7250000000000001</v>
      </c>
      <c r="AT1408" s="1416">
        <v>1.0980000000000001</v>
      </c>
      <c r="AU1408" s="1416">
        <v>3.2000000000000001E-2</v>
      </c>
      <c r="AV1408" s="1416">
        <v>2.726</v>
      </c>
      <c r="AW1408" s="1416">
        <v>1.099</v>
      </c>
      <c r="AX1408" s="1416">
        <v>3.1E-2</v>
      </c>
      <c r="AY1408" s="1418">
        <v>2.7160000000000002</v>
      </c>
      <c r="AZ1408" s="1418">
        <v>1.1080000000000001</v>
      </c>
      <c r="BA1408" s="1418">
        <v>0.03</v>
      </c>
      <c r="BB1408" s="1417">
        <v>2.7160000000000002</v>
      </c>
      <c r="BC1408" s="1417">
        <v>1.0680000000000001</v>
      </c>
      <c r="BD1408" s="1417">
        <v>2.9000000000000001E-2</v>
      </c>
    </row>
    <row r="1409" spans="1:56" ht="18" customHeight="1" x14ac:dyDescent="0.25">
      <c r="B1409" s="27"/>
      <c r="C1409" s="1408" t="s">
        <v>652</v>
      </c>
      <c r="D1409" s="1413" t="s">
        <v>2298</v>
      </c>
      <c r="E1409" s="530" t="str">
        <f t="shared" si="81"/>
        <v>CNG (kg)Camiones (N2, N3)</v>
      </c>
      <c r="F1409" s="1416">
        <v>2.7389999999999999</v>
      </c>
      <c r="G1409" s="1416" t="s">
        <v>158</v>
      </c>
      <c r="H1409" s="1416" t="s">
        <v>158</v>
      </c>
      <c r="I1409" s="1416">
        <v>2.742</v>
      </c>
      <c r="J1409" s="1416" t="s">
        <v>158</v>
      </c>
      <c r="K1409" s="1416" t="s">
        <v>158</v>
      </c>
      <c r="L1409" s="1416">
        <v>2.7170000000000001</v>
      </c>
      <c r="M1409" s="1416" t="s">
        <v>158</v>
      </c>
      <c r="N1409" s="1416" t="s">
        <v>158</v>
      </c>
      <c r="O1409" s="1416">
        <v>2.7410000000000001</v>
      </c>
      <c r="P1409" s="1416" t="s">
        <v>158</v>
      </c>
      <c r="Q1409" s="1416" t="s">
        <v>158</v>
      </c>
      <c r="R1409" s="1416">
        <v>2.746</v>
      </c>
      <c r="S1409" s="1416" t="s">
        <v>158</v>
      </c>
      <c r="T1409" s="1416" t="s">
        <v>158</v>
      </c>
      <c r="U1409" s="1416">
        <v>2.726</v>
      </c>
      <c r="V1409" s="1416" t="s">
        <v>158</v>
      </c>
      <c r="W1409" s="1416" t="s">
        <v>158</v>
      </c>
      <c r="X1409" s="1416">
        <v>2.7160000000000002</v>
      </c>
      <c r="Y1409" s="1416" t="s">
        <v>158</v>
      </c>
      <c r="Z1409" s="1416" t="s">
        <v>158</v>
      </c>
      <c r="AA1409" s="1416">
        <v>2.7160000000000002</v>
      </c>
      <c r="AB1409" s="1416" t="s">
        <v>158</v>
      </c>
      <c r="AC1409" s="1416" t="s">
        <v>158</v>
      </c>
      <c r="AD1409" s="1416">
        <v>2.7</v>
      </c>
      <c r="AE1409" s="1416" t="s">
        <v>158</v>
      </c>
      <c r="AF1409" s="1416" t="s">
        <v>158</v>
      </c>
      <c r="AG1409" s="1416">
        <v>2.7080000000000002</v>
      </c>
      <c r="AH1409" s="1416" t="s">
        <v>158</v>
      </c>
      <c r="AI1409" s="1416" t="s">
        <v>158</v>
      </c>
      <c r="AJ1409" s="1416">
        <v>2.7080000000000002</v>
      </c>
      <c r="AK1409" s="1416" t="s">
        <v>158</v>
      </c>
      <c r="AL1409" s="1416" t="s">
        <v>158</v>
      </c>
      <c r="AM1409" s="1416">
        <v>2.714</v>
      </c>
      <c r="AN1409" s="1416" t="s">
        <v>158</v>
      </c>
      <c r="AO1409" s="1416" t="s">
        <v>158</v>
      </c>
      <c r="AP1409" s="1416">
        <v>2.7</v>
      </c>
      <c r="AQ1409" s="1416" t="s">
        <v>158</v>
      </c>
      <c r="AR1409" s="1416" t="s">
        <v>158</v>
      </c>
      <c r="AS1409" s="1416">
        <v>2.7250000000000001</v>
      </c>
      <c r="AT1409" s="1416" t="s">
        <v>158</v>
      </c>
      <c r="AU1409" s="1416" t="s">
        <v>158</v>
      </c>
      <c r="AV1409" s="1416">
        <v>2.726</v>
      </c>
      <c r="AW1409" s="1416" t="s">
        <v>158</v>
      </c>
      <c r="AX1409" s="1416" t="s">
        <v>158</v>
      </c>
      <c r="AY1409" s="1418">
        <v>2.7160000000000002</v>
      </c>
      <c r="AZ1409" s="1418" t="s">
        <v>158</v>
      </c>
      <c r="BA1409" s="1418" t="s">
        <v>158</v>
      </c>
      <c r="BB1409" s="1417">
        <v>2.7160000000000002</v>
      </c>
      <c r="BC1409" s="1417" t="s">
        <v>158</v>
      </c>
      <c r="BD1409" s="1417" t="s">
        <v>158</v>
      </c>
    </row>
    <row r="1410" spans="1:56" ht="18" customHeight="1" x14ac:dyDescent="0.25">
      <c r="B1410" s="27"/>
      <c r="C1410" s="1408" t="s">
        <v>652</v>
      </c>
      <c r="D1410" s="1413" t="s">
        <v>2301</v>
      </c>
      <c r="E1410" s="530" t="str">
        <f t="shared" si="81"/>
        <v>CNG (kg)Autobuses (M2, M3)</v>
      </c>
      <c r="F1410" s="1416">
        <v>2.7389999999999999</v>
      </c>
      <c r="G1410" s="1416">
        <v>3.9209999999999998</v>
      </c>
      <c r="H1410" s="1416">
        <v>0</v>
      </c>
      <c r="I1410" s="1416">
        <v>2.742</v>
      </c>
      <c r="J1410" s="1416">
        <v>3.1850000000000001</v>
      </c>
      <c r="K1410" s="1416">
        <v>0</v>
      </c>
      <c r="L1410" s="1416">
        <v>2.7170000000000001</v>
      </c>
      <c r="M1410" s="1416">
        <v>3.1179999999999999</v>
      </c>
      <c r="N1410" s="1416">
        <v>0</v>
      </c>
      <c r="O1410" s="1416">
        <v>2.7410000000000001</v>
      </c>
      <c r="P1410" s="1416">
        <v>2.4609999999999999</v>
      </c>
      <c r="Q1410" s="1416">
        <v>0</v>
      </c>
      <c r="R1410" s="1416">
        <v>2.746</v>
      </c>
      <c r="S1410" s="1416">
        <v>2.452</v>
      </c>
      <c r="T1410" s="1416">
        <v>0</v>
      </c>
      <c r="U1410" s="1416">
        <v>2.726</v>
      </c>
      <c r="V1410" s="1416">
        <v>2.419</v>
      </c>
      <c r="W1410" s="1416">
        <v>0</v>
      </c>
      <c r="X1410" s="1416">
        <v>2.7160000000000002</v>
      </c>
      <c r="Y1410" s="1416">
        <v>2.4119999999999999</v>
      </c>
      <c r="Z1410" s="1416">
        <v>0</v>
      </c>
      <c r="AA1410" s="1416">
        <v>2.7160000000000002</v>
      </c>
      <c r="AB1410" s="1416">
        <v>2.3959999999999999</v>
      </c>
      <c r="AC1410" s="1416">
        <v>0</v>
      </c>
      <c r="AD1410" s="1416">
        <v>2.7</v>
      </c>
      <c r="AE1410" s="1416">
        <v>2.355</v>
      </c>
      <c r="AF1410" s="1416">
        <v>0</v>
      </c>
      <c r="AG1410" s="1416">
        <v>2.7080000000000002</v>
      </c>
      <c r="AH1410" s="1416">
        <v>2.375</v>
      </c>
      <c r="AI1410" s="1416">
        <v>0</v>
      </c>
      <c r="AJ1410" s="1416">
        <v>2.7080000000000002</v>
      </c>
      <c r="AK1410" s="1416">
        <v>2.37</v>
      </c>
      <c r="AL1410" s="1416">
        <v>0</v>
      </c>
      <c r="AM1410" s="1416">
        <v>2.714</v>
      </c>
      <c r="AN1410" s="1416">
        <v>2.38</v>
      </c>
      <c r="AO1410" s="1416">
        <v>0</v>
      </c>
      <c r="AP1410" s="1416">
        <v>2.7</v>
      </c>
      <c r="AQ1410" s="1416">
        <v>2.4249999999999998</v>
      </c>
      <c r="AR1410" s="1416">
        <v>0</v>
      </c>
      <c r="AS1410" s="1416">
        <v>2.7250000000000001</v>
      </c>
      <c r="AT1410" s="1416">
        <v>2.4489999999999998</v>
      </c>
      <c r="AU1410" s="1416">
        <v>0</v>
      </c>
      <c r="AV1410" s="1416">
        <v>2.726</v>
      </c>
      <c r="AW1410" s="1416">
        <v>2.4620000000000002</v>
      </c>
      <c r="AX1410" s="1416">
        <v>0</v>
      </c>
      <c r="AY1410" s="1418">
        <v>2.7160000000000002</v>
      </c>
      <c r="AZ1410" s="1418">
        <v>2.4449999999999998</v>
      </c>
      <c r="BA1410" s="1418">
        <v>0</v>
      </c>
      <c r="BB1410" s="1417">
        <v>2.7160000000000002</v>
      </c>
      <c r="BC1410" s="1417">
        <v>2.448</v>
      </c>
      <c r="BD1410" s="1417">
        <v>0</v>
      </c>
    </row>
    <row r="1411" spans="1:56" ht="18" customHeight="1" x14ac:dyDescent="0.25">
      <c r="B1411" s="27"/>
      <c r="C1411" s="1408" t="s">
        <v>2302</v>
      </c>
      <c r="D1411" s="1413" t="s">
        <v>2298</v>
      </c>
      <c r="E1411" s="530" t="str">
        <f t="shared" si="81"/>
        <v>LNG (kg)Camiones (N2, N3)</v>
      </c>
      <c r="F1411" s="1416">
        <v>2.7389999999999999</v>
      </c>
      <c r="G1411" s="1416" t="s">
        <v>158</v>
      </c>
      <c r="H1411" s="1416" t="s">
        <v>158</v>
      </c>
      <c r="I1411" s="1416">
        <v>2.742</v>
      </c>
      <c r="J1411" s="1416" t="s">
        <v>158</v>
      </c>
      <c r="K1411" s="1416" t="s">
        <v>158</v>
      </c>
      <c r="L1411" s="1416">
        <v>2.7170000000000001</v>
      </c>
      <c r="M1411" s="1416" t="s">
        <v>158</v>
      </c>
      <c r="N1411" s="1416" t="s">
        <v>158</v>
      </c>
      <c r="O1411" s="1416">
        <v>2.7410000000000001</v>
      </c>
      <c r="P1411" s="1416" t="s">
        <v>158</v>
      </c>
      <c r="Q1411" s="1416" t="s">
        <v>158</v>
      </c>
      <c r="R1411" s="1416">
        <v>2.746</v>
      </c>
      <c r="S1411" s="1416" t="s">
        <v>158</v>
      </c>
      <c r="T1411" s="1416" t="s">
        <v>158</v>
      </c>
      <c r="U1411" s="1416">
        <v>2.726</v>
      </c>
      <c r="V1411" s="1416" t="s">
        <v>158</v>
      </c>
      <c r="W1411" s="1416" t="s">
        <v>158</v>
      </c>
      <c r="X1411" s="1416">
        <v>2.7160000000000002</v>
      </c>
      <c r="Y1411" s="1416" t="s">
        <v>158</v>
      </c>
      <c r="Z1411" s="1416" t="s">
        <v>158</v>
      </c>
      <c r="AA1411" s="1416">
        <v>2.7160000000000002</v>
      </c>
      <c r="AB1411" s="1416" t="s">
        <v>158</v>
      </c>
      <c r="AC1411" s="1416" t="s">
        <v>158</v>
      </c>
      <c r="AD1411" s="1416">
        <v>2.7</v>
      </c>
      <c r="AE1411" s="1416" t="s">
        <v>158</v>
      </c>
      <c r="AF1411" s="1416" t="s">
        <v>158</v>
      </c>
      <c r="AG1411" s="1416">
        <v>2.7080000000000002</v>
      </c>
      <c r="AH1411" s="1416" t="s">
        <v>158</v>
      </c>
      <c r="AI1411" s="1416" t="s">
        <v>158</v>
      </c>
      <c r="AJ1411" s="1416">
        <v>2.7080000000000002</v>
      </c>
      <c r="AK1411" s="1416" t="s">
        <v>158</v>
      </c>
      <c r="AL1411" s="1416" t="s">
        <v>158</v>
      </c>
      <c r="AM1411" s="1416">
        <v>2.714</v>
      </c>
      <c r="AN1411" s="1416" t="s">
        <v>158</v>
      </c>
      <c r="AO1411" s="1416" t="s">
        <v>158</v>
      </c>
      <c r="AP1411" s="1416">
        <v>2.7</v>
      </c>
      <c r="AQ1411" s="1416" t="s">
        <v>158</v>
      </c>
      <c r="AR1411" s="1416" t="s">
        <v>158</v>
      </c>
      <c r="AS1411" s="1416">
        <v>2.7250000000000001</v>
      </c>
      <c r="AT1411" s="1416" t="s">
        <v>158</v>
      </c>
      <c r="AU1411" s="1416" t="s">
        <v>158</v>
      </c>
      <c r="AV1411" s="1416">
        <v>2.726</v>
      </c>
      <c r="AW1411" s="1416" t="s">
        <v>158</v>
      </c>
      <c r="AX1411" s="1416" t="s">
        <v>158</v>
      </c>
      <c r="AY1411" s="1418">
        <v>2.7160000000000002</v>
      </c>
      <c r="AZ1411" s="1418" t="s">
        <v>158</v>
      </c>
      <c r="BA1411" s="1418" t="s">
        <v>158</v>
      </c>
      <c r="BB1411" s="1417">
        <v>2.7160000000000002</v>
      </c>
      <c r="BC1411" s="1417" t="s">
        <v>158</v>
      </c>
      <c r="BD1411" s="1417" t="s">
        <v>158</v>
      </c>
    </row>
    <row r="1412" spans="1:56" ht="18" customHeight="1" x14ac:dyDescent="0.25">
      <c r="B1412" s="27"/>
      <c r="C1412" s="1408" t="s">
        <v>2303</v>
      </c>
      <c r="D1412" s="1413" t="s">
        <v>1251</v>
      </c>
      <c r="E1412" s="530" t="str">
        <f t="shared" si="81"/>
        <v>AdBlue (l)Turismos (M1)</v>
      </c>
      <c r="F1412" s="1416">
        <v>0.26</v>
      </c>
      <c r="G1412" s="1416" t="s">
        <v>158</v>
      </c>
      <c r="H1412" s="1416" t="s">
        <v>158</v>
      </c>
      <c r="I1412" s="1416">
        <v>0.26</v>
      </c>
      <c r="J1412" s="1416" t="s">
        <v>158</v>
      </c>
      <c r="K1412" s="1416" t="s">
        <v>158</v>
      </c>
      <c r="L1412" s="1416">
        <v>0.26</v>
      </c>
      <c r="M1412" s="1416" t="s">
        <v>158</v>
      </c>
      <c r="N1412" s="1416" t="s">
        <v>158</v>
      </c>
      <c r="O1412" s="1416">
        <v>0.26</v>
      </c>
      <c r="P1412" s="1416" t="s">
        <v>158</v>
      </c>
      <c r="Q1412" s="1416" t="s">
        <v>158</v>
      </c>
      <c r="R1412" s="1416">
        <v>0.26</v>
      </c>
      <c r="S1412" s="1416" t="s">
        <v>158</v>
      </c>
      <c r="T1412" s="1416" t="s">
        <v>158</v>
      </c>
      <c r="U1412" s="1416">
        <v>0.26</v>
      </c>
      <c r="V1412" s="1416" t="s">
        <v>158</v>
      </c>
      <c r="W1412" s="1416" t="s">
        <v>158</v>
      </c>
      <c r="X1412" s="1416">
        <v>0.26</v>
      </c>
      <c r="Y1412" s="1416" t="s">
        <v>158</v>
      </c>
      <c r="Z1412" s="1416" t="s">
        <v>158</v>
      </c>
      <c r="AA1412" s="1416">
        <v>0.26</v>
      </c>
      <c r="AB1412" s="1416" t="s">
        <v>158</v>
      </c>
      <c r="AC1412" s="1416" t="s">
        <v>158</v>
      </c>
      <c r="AD1412" s="1416">
        <v>0.26</v>
      </c>
      <c r="AE1412" s="1416" t="s">
        <v>158</v>
      </c>
      <c r="AF1412" s="1416" t="s">
        <v>158</v>
      </c>
      <c r="AG1412" s="1416">
        <v>0.26</v>
      </c>
      <c r="AH1412" s="1416" t="s">
        <v>158</v>
      </c>
      <c r="AI1412" s="1416" t="s">
        <v>158</v>
      </c>
      <c r="AJ1412" s="1416">
        <v>0.26</v>
      </c>
      <c r="AK1412" s="1416" t="s">
        <v>158</v>
      </c>
      <c r="AL1412" s="1416" t="s">
        <v>158</v>
      </c>
      <c r="AM1412" s="1416">
        <v>0.26</v>
      </c>
      <c r="AN1412" s="1416" t="s">
        <v>158</v>
      </c>
      <c r="AO1412" s="1416" t="s">
        <v>158</v>
      </c>
      <c r="AP1412" s="1416">
        <v>0.26</v>
      </c>
      <c r="AQ1412" s="1416" t="s">
        <v>158</v>
      </c>
      <c r="AR1412" s="1416" t="s">
        <v>158</v>
      </c>
      <c r="AS1412" s="1416">
        <v>0.26</v>
      </c>
      <c r="AT1412" s="1416" t="s">
        <v>158</v>
      </c>
      <c r="AU1412" s="1416" t="s">
        <v>158</v>
      </c>
      <c r="AV1412" s="1416">
        <v>0.26</v>
      </c>
      <c r="AW1412" s="1416" t="s">
        <v>158</v>
      </c>
      <c r="AX1412" s="1416" t="s">
        <v>158</v>
      </c>
      <c r="AY1412" s="1418">
        <v>0.26</v>
      </c>
      <c r="AZ1412" s="1418" t="s">
        <v>158</v>
      </c>
      <c r="BA1412" s="1418" t="s">
        <v>158</v>
      </c>
      <c r="BB1412" s="1417">
        <v>0.26</v>
      </c>
      <c r="BC1412" s="1417" t="s">
        <v>158</v>
      </c>
      <c r="BD1412" s="1417" t="s">
        <v>158</v>
      </c>
    </row>
    <row r="1413" spans="1:56" ht="18" customHeight="1" x14ac:dyDescent="0.25">
      <c r="B1413" s="27"/>
      <c r="C1413" s="1408" t="s">
        <v>2303</v>
      </c>
      <c r="D1413" s="1413" t="s">
        <v>1252</v>
      </c>
      <c r="E1413" s="530" t="str">
        <f t="shared" si="81"/>
        <v>AdBlue (l)Furgonetas y furgones (N1)</v>
      </c>
      <c r="F1413" s="1416">
        <v>0.26</v>
      </c>
      <c r="G1413" s="1416" t="s">
        <v>158</v>
      </c>
      <c r="H1413" s="1416" t="s">
        <v>158</v>
      </c>
      <c r="I1413" s="1416">
        <v>0.26</v>
      </c>
      <c r="J1413" s="1416" t="s">
        <v>158</v>
      </c>
      <c r="K1413" s="1416" t="s">
        <v>158</v>
      </c>
      <c r="L1413" s="1416">
        <v>0.26</v>
      </c>
      <c r="M1413" s="1416" t="s">
        <v>158</v>
      </c>
      <c r="N1413" s="1416" t="s">
        <v>158</v>
      </c>
      <c r="O1413" s="1416">
        <v>0.26</v>
      </c>
      <c r="P1413" s="1416" t="s">
        <v>158</v>
      </c>
      <c r="Q1413" s="1416" t="s">
        <v>158</v>
      </c>
      <c r="R1413" s="1416">
        <v>0.26</v>
      </c>
      <c r="S1413" s="1416" t="s">
        <v>158</v>
      </c>
      <c r="T1413" s="1416" t="s">
        <v>158</v>
      </c>
      <c r="U1413" s="1416">
        <v>0.26</v>
      </c>
      <c r="V1413" s="1416" t="s">
        <v>158</v>
      </c>
      <c r="W1413" s="1416" t="s">
        <v>158</v>
      </c>
      <c r="X1413" s="1416">
        <v>0.26</v>
      </c>
      <c r="Y1413" s="1416" t="s">
        <v>158</v>
      </c>
      <c r="Z1413" s="1416" t="s">
        <v>158</v>
      </c>
      <c r="AA1413" s="1416">
        <v>0.26</v>
      </c>
      <c r="AB1413" s="1416" t="s">
        <v>158</v>
      </c>
      <c r="AC1413" s="1416" t="s">
        <v>158</v>
      </c>
      <c r="AD1413" s="1416">
        <v>0.26</v>
      </c>
      <c r="AE1413" s="1416" t="s">
        <v>158</v>
      </c>
      <c r="AF1413" s="1416" t="s">
        <v>158</v>
      </c>
      <c r="AG1413" s="1416">
        <v>0.26</v>
      </c>
      <c r="AH1413" s="1416" t="s">
        <v>158</v>
      </c>
      <c r="AI1413" s="1416" t="s">
        <v>158</v>
      </c>
      <c r="AJ1413" s="1416">
        <v>0.26</v>
      </c>
      <c r="AK1413" s="1416" t="s">
        <v>158</v>
      </c>
      <c r="AL1413" s="1416" t="s">
        <v>158</v>
      </c>
      <c r="AM1413" s="1416">
        <v>0.26</v>
      </c>
      <c r="AN1413" s="1416" t="s">
        <v>158</v>
      </c>
      <c r="AO1413" s="1416" t="s">
        <v>158</v>
      </c>
      <c r="AP1413" s="1416">
        <v>0.26</v>
      </c>
      <c r="AQ1413" s="1416" t="s">
        <v>158</v>
      </c>
      <c r="AR1413" s="1416" t="s">
        <v>158</v>
      </c>
      <c r="AS1413" s="1416">
        <v>0.26</v>
      </c>
      <c r="AT1413" s="1416" t="s">
        <v>158</v>
      </c>
      <c r="AU1413" s="1416" t="s">
        <v>158</v>
      </c>
      <c r="AV1413" s="1416">
        <v>0.26</v>
      </c>
      <c r="AW1413" s="1416" t="s">
        <v>158</v>
      </c>
      <c r="AX1413" s="1416" t="s">
        <v>158</v>
      </c>
      <c r="AY1413" s="1418">
        <v>0.26</v>
      </c>
      <c r="AZ1413" s="1418" t="s">
        <v>158</v>
      </c>
      <c r="BA1413" s="1418" t="s">
        <v>158</v>
      </c>
      <c r="BB1413" s="1417">
        <v>0.26</v>
      </c>
      <c r="BC1413" s="1417" t="s">
        <v>158</v>
      </c>
      <c r="BD1413" s="1417" t="s">
        <v>158</v>
      </c>
    </row>
    <row r="1414" spans="1:56" ht="18" customHeight="1" x14ac:dyDescent="0.25">
      <c r="B1414" s="27"/>
      <c r="C1414" s="1408" t="s">
        <v>2303</v>
      </c>
      <c r="D1414" s="1413" t="s">
        <v>2298</v>
      </c>
      <c r="E1414" s="530" t="str">
        <f t="shared" si="81"/>
        <v>AdBlue (l)Camiones (N2, N3)</v>
      </c>
      <c r="F1414" s="1416">
        <v>0.26</v>
      </c>
      <c r="G1414" s="1416" t="s">
        <v>158</v>
      </c>
      <c r="H1414" s="1416" t="s">
        <v>158</v>
      </c>
      <c r="I1414" s="1416">
        <v>0.26</v>
      </c>
      <c r="J1414" s="1416" t="s">
        <v>158</v>
      </c>
      <c r="K1414" s="1416" t="s">
        <v>158</v>
      </c>
      <c r="L1414" s="1416">
        <v>0.26</v>
      </c>
      <c r="M1414" s="1416" t="s">
        <v>158</v>
      </c>
      <c r="N1414" s="1416" t="s">
        <v>158</v>
      </c>
      <c r="O1414" s="1416">
        <v>0.26</v>
      </c>
      <c r="P1414" s="1416" t="s">
        <v>158</v>
      </c>
      <c r="Q1414" s="1416" t="s">
        <v>158</v>
      </c>
      <c r="R1414" s="1416">
        <v>0.26</v>
      </c>
      <c r="S1414" s="1416" t="s">
        <v>158</v>
      </c>
      <c r="T1414" s="1416" t="s">
        <v>158</v>
      </c>
      <c r="U1414" s="1416">
        <v>0.26</v>
      </c>
      <c r="V1414" s="1416" t="s">
        <v>158</v>
      </c>
      <c r="W1414" s="1416" t="s">
        <v>158</v>
      </c>
      <c r="X1414" s="1416">
        <v>0.26</v>
      </c>
      <c r="Y1414" s="1416" t="s">
        <v>158</v>
      </c>
      <c r="Z1414" s="1416" t="s">
        <v>158</v>
      </c>
      <c r="AA1414" s="1416">
        <v>0.26</v>
      </c>
      <c r="AB1414" s="1416" t="s">
        <v>158</v>
      </c>
      <c r="AC1414" s="1416" t="s">
        <v>158</v>
      </c>
      <c r="AD1414" s="1416">
        <v>0.26</v>
      </c>
      <c r="AE1414" s="1416" t="s">
        <v>158</v>
      </c>
      <c r="AF1414" s="1416" t="s">
        <v>158</v>
      </c>
      <c r="AG1414" s="1416">
        <v>0.26</v>
      </c>
      <c r="AH1414" s="1416" t="s">
        <v>158</v>
      </c>
      <c r="AI1414" s="1416" t="s">
        <v>158</v>
      </c>
      <c r="AJ1414" s="1416">
        <v>0.26</v>
      </c>
      <c r="AK1414" s="1416" t="s">
        <v>158</v>
      </c>
      <c r="AL1414" s="1416" t="s">
        <v>158</v>
      </c>
      <c r="AM1414" s="1416">
        <v>0.26</v>
      </c>
      <c r="AN1414" s="1416" t="s">
        <v>158</v>
      </c>
      <c r="AO1414" s="1416" t="s">
        <v>158</v>
      </c>
      <c r="AP1414" s="1416">
        <v>0.26</v>
      </c>
      <c r="AQ1414" s="1416" t="s">
        <v>158</v>
      </c>
      <c r="AR1414" s="1416" t="s">
        <v>158</v>
      </c>
      <c r="AS1414" s="1416">
        <v>0.26</v>
      </c>
      <c r="AT1414" s="1416" t="s">
        <v>158</v>
      </c>
      <c r="AU1414" s="1416" t="s">
        <v>158</v>
      </c>
      <c r="AV1414" s="1416">
        <v>0.26</v>
      </c>
      <c r="AW1414" s="1416" t="s">
        <v>158</v>
      </c>
      <c r="AX1414" s="1416" t="s">
        <v>158</v>
      </c>
      <c r="AY1414" s="1418">
        <v>0.26</v>
      </c>
      <c r="AZ1414" s="1418" t="s">
        <v>158</v>
      </c>
      <c r="BA1414" s="1418" t="s">
        <v>158</v>
      </c>
      <c r="BB1414" s="1417">
        <v>0.26</v>
      </c>
      <c r="BC1414" s="1417" t="s">
        <v>158</v>
      </c>
      <c r="BD1414" s="1417" t="s">
        <v>158</v>
      </c>
    </row>
    <row r="1415" spans="1:56" ht="18" customHeight="1" x14ac:dyDescent="0.25">
      <c r="B1415" s="27"/>
      <c r="C1415" s="1408" t="s">
        <v>2303</v>
      </c>
      <c r="D1415" s="1413" t="s">
        <v>2301</v>
      </c>
      <c r="E1415" s="530" t="str">
        <f t="shared" si="81"/>
        <v>AdBlue (l)Autobuses (M2, M3)</v>
      </c>
      <c r="F1415" s="1416">
        <v>0.26</v>
      </c>
      <c r="G1415" s="1416" t="s">
        <v>158</v>
      </c>
      <c r="H1415" s="1416" t="s">
        <v>158</v>
      </c>
      <c r="I1415" s="1416">
        <v>0.26</v>
      </c>
      <c r="J1415" s="1416" t="s">
        <v>158</v>
      </c>
      <c r="K1415" s="1416" t="s">
        <v>158</v>
      </c>
      <c r="L1415" s="1416">
        <v>0.26</v>
      </c>
      <c r="M1415" s="1416" t="s">
        <v>158</v>
      </c>
      <c r="N1415" s="1416" t="s">
        <v>158</v>
      </c>
      <c r="O1415" s="1416">
        <v>0.26</v>
      </c>
      <c r="P1415" s="1416" t="s">
        <v>158</v>
      </c>
      <c r="Q1415" s="1416" t="s">
        <v>158</v>
      </c>
      <c r="R1415" s="1416">
        <v>0.26</v>
      </c>
      <c r="S1415" s="1416" t="s">
        <v>158</v>
      </c>
      <c r="T1415" s="1416" t="s">
        <v>158</v>
      </c>
      <c r="U1415" s="1416">
        <v>0.26</v>
      </c>
      <c r="V1415" s="1416" t="s">
        <v>158</v>
      </c>
      <c r="W1415" s="1416" t="s">
        <v>158</v>
      </c>
      <c r="X1415" s="1416">
        <v>0.26</v>
      </c>
      <c r="Y1415" s="1416" t="s">
        <v>158</v>
      </c>
      <c r="Z1415" s="1416" t="s">
        <v>158</v>
      </c>
      <c r="AA1415" s="1416">
        <v>0.26</v>
      </c>
      <c r="AB1415" s="1416" t="s">
        <v>158</v>
      </c>
      <c r="AC1415" s="1416" t="s">
        <v>158</v>
      </c>
      <c r="AD1415" s="1416">
        <v>0.26</v>
      </c>
      <c r="AE1415" s="1416" t="s">
        <v>158</v>
      </c>
      <c r="AF1415" s="1416" t="s">
        <v>158</v>
      </c>
      <c r="AG1415" s="1416">
        <v>0.26</v>
      </c>
      <c r="AH1415" s="1416" t="s">
        <v>158</v>
      </c>
      <c r="AI1415" s="1416" t="s">
        <v>158</v>
      </c>
      <c r="AJ1415" s="1416">
        <v>0.26</v>
      </c>
      <c r="AK1415" s="1416" t="s">
        <v>158</v>
      </c>
      <c r="AL1415" s="1416" t="s">
        <v>158</v>
      </c>
      <c r="AM1415" s="1416">
        <v>0.26</v>
      </c>
      <c r="AN1415" s="1416" t="s">
        <v>158</v>
      </c>
      <c r="AO1415" s="1416" t="s">
        <v>158</v>
      </c>
      <c r="AP1415" s="1416">
        <v>0.26</v>
      </c>
      <c r="AQ1415" s="1416" t="s">
        <v>158</v>
      </c>
      <c r="AR1415" s="1416" t="s">
        <v>158</v>
      </c>
      <c r="AS1415" s="1416">
        <v>0.26</v>
      </c>
      <c r="AT1415" s="1416" t="s">
        <v>158</v>
      </c>
      <c r="AU1415" s="1416" t="s">
        <v>158</v>
      </c>
      <c r="AV1415" s="1416">
        <v>0.26</v>
      </c>
      <c r="AW1415" s="1416" t="s">
        <v>158</v>
      </c>
      <c r="AX1415" s="1416" t="s">
        <v>158</v>
      </c>
      <c r="AY1415" s="1418">
        <v>0.26</v>
      </c>
      <c r="AZ1415" s="1418" t="s">
        <v>158</v>
      </c>
      <c r="BA1415" s="1418" t="s">
        <v>158</v>
      </c>
      <c r="BB1415" s="1417">
        <v>0.26</v>
      </c>
      <c r="BC1415" s="1417" t="s">
        <v>158</v>
      </c>
      <c r="BD1415" s="1417" t="s">
        <v>158</v>
      </c>
    </row>
    <row r="1416" spans="1:56" ht="18" customHeight="1" x14ac:dyDescent="0.25">
      <c r="A1416" s="868"/>
      <c r="B1416" s="67"/>
      <c r="C1416" s="67"/>
      <c r="D1416" s="73"/>
      <c r="E1416" s="73"/>
      <c r="F1416" s="73"/>
      <c r="G1416" s="73"/>
      <c r="H1416" s="73"/>
      <c r="I1416" s="73"/>
      <c r="J1416" s="73"/>
      <c r="K1416" s="73"/>
      <c r="L1416" s="73"/>
      <c r="M1416" s="73"/>
      <c r="N1416" s="73"/>
      <c r="O1416" s="73"/>
      <c r="P1416" s="73"/>
      <c r="Q1416" s="73"/>
      <c r="R1416" s="73"/>
      <c r="S1416" s="73"/>
      <c r="T1416" s="73"/>
      <c r="U1416" s="73"/>
      <c r="V1416" s="73"/>
      <c r="W1416" s="73"/>
      <c r="X1416" s="73"/>
      <c r="Y1416" s="73"/>
      <c r="Z1416" s="73"/>
      <c r="AA1416" s="73"/>
      <c r="AB1416" s="73"/>
      <c r="AC1416" s="73"/>
      <c r="AD1416" s="73"/>
      <c r="AE1416" s="73"/>
      <c r="AF1416" s="73"/>
      <c r="AG1416" s="73"/>
      <c r="AH1416" s="73"/>
      <c r="AI1416" s="73"/>
      <c r="AJ1416" s="73"/>
      <c r="AK1416" s="73"/>
      <c r="AL1416" s="73"/>
      <c r="AM1416" s="73"/>
      <c r="AN1416" s="73"/>
      <c r="AO1416" s="73"/>
      <c r="AP1416" s="73"/>
      <c r="AQ1416" s="73"/>
      <c r="AR1416" s="73"/>
      <c r="AS1416" s="73"/>
      <c r="AT1416" s="73"/>
      <c r="AU1416" s="73"/>
      <c r="AV1416" s="73"/>
      <c r="AW1416" s="73"/>
      <c r="AX1416" s="73"/>
      <c r="AY1416" s="73"/>
      <c r="AZ1416" s="67"/>
      <c r="BA1416" s="67"/>
    </row>
    <row r="1417" spans="1:56" ht="18" customHeight="1" x14ac:dyDescent="0.25">
      <c r="A1417" s="868"/>
      <c r="B1417" s="94" t="s">
        <v>781</v>
      </c>
      <c r="Q1417" s="15"/>
      <c r="AG1417" s="15"/>
    </row>
    <row r="1418" spans="1:56" ht="18" customHeight="1" x14ac:dyDescent="0.25">
      <c r="A1418" s="868"/>
      <c r="B1418" s="94"/>
      <c r="Q1418" s="15"/>
      <c r="AG1418" s="15"/>
    </row>
    <row r="1419" spans="1:56" ht="18" customHeight="1" x14ac:dyDescent="0.25">
      <c r="A1419" s="868"/>
      <c r="B1419" s="67"/>
      <c r="C1419" s="159" t="s">
        <v>773</v>
      </c>
      <c r="E1419" s="160" t="s">
        <v>658</v>
      </c>
      <c r="Q1419" s="15"/>
      <c r="AG1419" s="15"/>
    </row>
    <row r="1420" spans="1:56" ht="18" customHeight="1" x14ac:dyDescent="0.25">
      <c r="A1420" s="868"/>
      <c r="B1420" s="67"/>
      <c r="C1420" s="1419" t="s">
        <v>1251</v>
      </c>
      <c r="D1420" s="1420">
        <v>1</v>
      </c>
      <c r="E1420" s="77" t="e">
        <f>VLOOKUP(D1464,$C$1420:$D$1425,2,0)</f>
        <v>#N/A</v>
      </c>
      <c r="Q1420" s="15"/>
      <c r="AG1420" s="15"/>
    </row>
    <row r="1421" spans="1:56" ht="18" customHeight="1" x14ac:dyDescent="0.25">
      <c r="A1421" s="868"/>
      <c r="B1421" s="67"/>
      <c r="C1421" s="1241" t="s">
        <v>1252</v>
      </c>
      <c r="D1421" s="20">
        <v>2</v>
      </c>
      <c r="E1421" s="77" t="e">
        <f t="shared" ref="E1421:E1439" si="82">VLOOKUP(D1465,$C$1420:$D$1425,2,0)</f>
        <v>#N/A</v>
      </c>
      <c r="Q1421" s="15"/>
      <c r="AG1421" s="15"/>
    </row>
    <row r="1422" spans="1:56" ht="18" customHeight="1" x14ac:dyDescent="0.25">
      <c r="A1422" s="868"/>
      <c r="B1422" s="67"/>
      <c r="C1422" s="1241" t="s">
        <v>2298</v>
      </c>
      <c r="D1422" s="20">
        <v>3</v>
      </c>
      <c r="E1422" s="77" t="e">
        <f t="shared" si="82"/>
        <v>#N/A</v>
      </c>
      <c r="Q1422" s="15"/>
      <c r="AG1422" s="15"/>
    </row>
    <row r="1423" spans="1:56" ht="18" customHeight="1" x14ac:dyDescent="0.25">
      <c r="A1423" s="868"/>
      <c r="B1423" s="67"/>
      <c r="C1423" s="1241" t="s">
        <v>2301</v>
      </c>
      <c r="D1423" s="20">
        <v>4</v>
      </c>
      <c r="E1423" s="77" t="e">
        <f t="shared" si="82"/>
        <v>#N/A</v>
      </c>
      <c r="Q1423" s="15"/>
      <c r="AG1423" s="15"/>
    </row>
    <row r="1424" spans="1:56" ht="18" customHeight="1" x14ac:dyDescent="0.25">
      <c r="A1424" s="868"/>
      <c r="B1424" s="67"/>
      <c r="C1424" s="1241" t="s">
        <v>2299</v>
      </c>
      <c r="D1424" s="20">
        <v>5</v>
      </c>
      <c r="E1424" s="77" t="e">
        <f t="shared" si="82"/>
        <v>#N/A</v>
      </c>
      <c r="Q1424" s="15"/>
      <c r="AG1424" s="15"/>
    </row>
    <row r="1425" spans="1:33" ht="18" customHeight="1" x14ac:dyDescent="0.25">
      <c r="A1425" s="868"/>
      <c r="B1425" s="67"/>
      <c r="C1425" s="1242" t="s">
        <v>2300</v>
      </c>
      <c r="D1425" s="1243">
        <v>6</v>
      </c>
      <c r="E1425" s="77" t="e">
        <f t="shared" si="82"/>
        <v>#N/A</v>
      </c>
      <c r="Q1425" s="15"/>
      <c r="AG1425" s="15"/>
    </row>
    <row r="1426" spans="1:33" ht="18" customHeight="1" x14ac:dyDescent="0.25">
      <c r="A1426" s="868"/>
      <c r="B1426" s="67"/>
      <c r="E1426" s="77" t="e">
        <f t="shared" si="82"/>
        <v>#N/A</v>
      </c>
      <c r="Q1426" s="15"/>
      <c r="AG1426" s="15"/>
    </row>
    <row r="1427" spans="1:33" ht="18" customHeight="1" x14ac:dyDescent="0.25">
      <c r="A1427" s="868"/>
      <c r="B1427" s="67"/>
      <c r="E1427" s="77" t="e">
        <f t="shared" si="82"/>
        <v>#N/A</v>
      </c>
      <c r="Q1427" s="15"/>
      <c r="AG1427" s="15"/>
    </row>
    <row r="1428" spans="1:33" ht="18" customHeight="1" x14ac:dyDescent="0.25">
      <c r="A1428" s="868"/>
      <c r="B1428" s="67"/>
      <c r="E1428" s="77" t="e">
        <f t="shared" si="82"/>
        <v>#N/A</v>
      </c>
      <c r="Q1428" s="15"/>
      <c r="AG1428" s="15"/>
    </row>
    <row r="1429" spans="1:33" ht="18" customHeight="1" x14ac:dyDescent="0.25">
      <c r="A1429" s="868"/>
      <c r="B1429" s="67"/>
      <c r="E1429" s="77" t="e">
        <f t="shared" si="82"/>
        <v>#N/A</v>
      </c>
      <c r="Q1429" s="15"/>
      <c r="AG1429" s="15"/>
    </row>
    <row r="1430" spans="1:33" ht="18" customHeight="1" x14ac:dyDescent="0.25">
      <c r="A1430" s="868"/>
      <c r="B1430" s="67"/>
      <c r="E1430" s="77" t="e">
        <f t="shared" si="82"/>
        <v>#N/A</v>
      </c>
      <c r="Q1430" s="15"/>
      <c r="AG1430" s="15"/>
    </row>
    <row r="1431" spans="1:33" ht="18" customHeight="1" x14ac:dyDescent="0.25">
      <c r="A1431" s="868"/>
      <c r="B1431" s="67"/>
      <c r="E1431" s="77" t="e">
        <f t="shared" si="82"/>
        <v>#N/A</v>
      </c>
      <c r="Q1431" s="15"/>
      <c r="AG1431" s="15"/>
    </row>
    <row r="1432" spans="1:33" ht="18" customHeight="1" x14ac:dyDescent="0.25">
      <c r="A1432" s="868"/>
      <c r="B1432" s="67"/>
      <c r="E1432" s="77" t="e">
        <f t="shared" si="82"/>
        <v>#N/A</v>
      </c>
      <c r="Q1432" s="15"/>
      <c r="AG1432" s="15"/>
    </row>
    <row r="1433" spans="1:33" ht="18" customHeight="1" x14ac:dyDescent="0.25">
      <c r="A1433" s="868"/>
      <c r="B1433" s="67"/>
      <c r="E1433" s="77" t="e">
        <f t="shared" si="82"/>
        <v>#N/A</v>
      </c>
      <c r="Q1433" s="15"/>
      <c r="AG1433" s="15"/>
    </row>
    <row r="1434" spans="1:33" ht="18" customHeight="1" x14ac:dyDescent="0.25">
      <c r="A1434" s="868"/>
      <c r="B1434" s="67"/>
      <c r="E1434" s="77" t="e">
        <f t="shared" si="82"/>
        <v>#N/A</v>
      </c>
      <c r="Q1434" s="15"/>
      <c r="AG1434" s="15"/>
    </row>
    <row r="1435" spans="1:33" ht="18" customHeight="1" x14ac:dyDescent="0.25">
      <c r="A1435" s="868"/>
      <c r="B1435" s="67"/>
      <c r="E1435" s="77" t="e">
        <f t="shared" si="82"/>
        <v>#N/A</v>
      </c>
      <c r="Q1435" s="15"/>
      <c r="AG1435" s="15"/>
    </row>
    <row r="1436" spans="1:33" ht="18" customHeight="1" x14ac:dyDescent="0.25">
      <c r="A1436" s="868"/>
      <c r="B1436" s="67"/>
      <c r="E1436" s="77" t="e">
        <f t="shared" si="82"/>
        <v>#N/A</v>
      </c>
      <c r="Q1436" s="15"/>
      <c r="AG1436" s="15"/>
    </row>
    <row r="1437" spans="1:33" ht="18" customHeight="1" x14ac:dyDescent="0.25">
      <c r="A1437" s="868"/>
      <c r="B1437" s="67"/>
      <c r="E1437" s="77" t="e">
        <f t="shared" si="82"/>
        <v>#N/A</v>
      </c>
      <c r="Q1437" s="15"/>
      <c r="AG1437" s="15"/>
    </row>
    <row r="1438" spans="1:33" ht="18" customHeight="1" x14ac:dyDescent="0.25">
      <c r="A1438" s="868"/>
      <c r="B1438" s="67"/>
      <c r="E1438" s="77" t="e">
        <f t="shared" si="82"/>
        <v>#N/A</v>
      </c>
      <c r="Q1438" s="15"/>
      <c r="AG1438" s="15"/>
    </row>
    <row r="1439" spans="1:33" ht="18" customHeight="1" x14ac:dyDescent="0.25">
      <c r="A1439" s="868"/>
      <c r="B1439" s="67"/>
      <c r="E1439" s="77" t="e">
        <f t="shared" si="82"/>
        <v>#N/A</v>
      </c>
      <c r="Q1439" s="15"/>
      <c r="AG1439" s="15"/>
    </row>
    <row r="1440" spans="1:33" ht="18" customHeight="1" x14ac:dyDescent="0.25">
      <c r="A1440" s="868"/>
      <c r="B1440" s="67"/>
      <c r="Q1440" s="15"/>
      <c r="AG1440" s="15"/>
    </row>
    <row r="1441" spans="1:104" ht="18" customHeight="1" x14ac:dyDescent="0.25">
      <c r="A1441" s="868"/>
      <c r="Q1441" s="15"/>
      <c r="AG1441" s="15"/>
    </row>
    <row r="1442" spans="1:104" ht="18" customHeight="1" x14ac:dyDescent="0.25">
      <c r="A1442" s="868"/>
      <c r="C1442" s="1244">
        <v>2007</v>
      </c>
      <c r="D1442" s="1244">
        <v>2007</v>
      </c>
      <c r="E1442" s="1244">
        <v>2007</v>
      </c>
      <c r="F1442" s="1244">
        <v>2007</v>
      </c>
      <c r="G1442" s="1244">
        <v>2007</v>
      </c>
      <c r="H1442" s="1244">
        <v>2007</v>
      </c>
      <c r="I1442" s="1244">
        <v>2008</v>
      </c>
      <c r="J1442" s="1244">
        <v>2008</v>
      </c>
      <c r="K1442" s="1244">
        <v>2008</v>
      </c>
      <c r="L1442" s="1244">
        <v>2008</v>
      </c>
      <c r="M1442" s="1244">
        <v>2008</v>
      </c>
      <c r="N1442" s="1244">
        <v>2008</v>
      </c>
      <c r="O1442" s="1244">
        <v>2009</v>
      </c>
      <c r="P1442" s="1244">
        <v>2009</v>
      </c>
      <c r="Q1442" s="1244">
        <v>2009</v>
      </c>
      <c r="R1442" s="1244">
        <v>2009</v>
      </c>
      <c r="S1442" s="1244">
        <v>2009</v>
      </c>
      <c r="T1442" s="1244">
        <v>2009</v>
      </c>
      <c r="U1442" s="1244">
        <v>2010</v>
      </c>
      <c r="V1442" s="1244">
        <v>2010</v>
      </c>
      <c r="W1442" s="1244">
        <v>2010</v>
      </c>
      <c r="X1442" s="1244">
        <v>2010</v>
      </c>
      <c r="Y1442" s="1244">
        <v>2010</v>
      </c>
      <c r="Z1442" s="1244">
        <v>2010</v>
      </c>
      <c r="AA1442" s="1245">
        <v>2011</v>
      </c>
      <c r="AB1442" s="1245">
        <v>2011</v>
      </c>
      <c r="AC1442" s="1245">
        <v>2011</v>
      </c>
      <c r="AD1442" s="1245">
        <v>2011</v>
      </c>
      <c r="AE1442" s="1245">
        <v>2011</v>
      </c>
      <c r="AF1442" s="1245">
        <v>2011</v>
      </c>
      <c r="AG1442" s="1245">
        <v>2012</v>
      </c>
      <c r="AH1442" s="1245">
        <v>2012</v>
      </c>
      <c r="AI1442" s="1245">
        <v>2012</v>
      </c>
      <c r="AJ1442" s="1245">
        <v>2012</v>
      </c>
      <c r="AK1442" s="1245">
        <v>2012</v>
      </c>
      <c r="AL1442" s="1245">
        <v>2012</v>
      </c>
      <c r="AM1442" s="1245">
        <v>2013</v>
      </c>
      <c r="AN1442" s="1245">
        <v>2013</v>
      </c>
      <c r="AO1442" s="1245">
        <v>2013</v>
      </c>
      <c r="AP1442" s="1245">
        <v>2013</v>
      </c>
      <c r="AQ1442" s="1245">
        <v>2013</v>
      </c>
      <c r="AR1442" s="1245">
        <v>2013</v>
      </c>
      <c r="AS1442" s="1245">
        <v>2014</v>
      </c>
      <c r="AT1442" s="1245">
        <v>2014</v>
      </c>
      <c r="AU1442" s="1245">
        <v>2014</v>
      </c>
      <c r="AV1442" s="1245">
        <v>2014</v>
      </c>
      <c r="AW1442" s="1245">
        <v>2014</v>
      </c>
      <c r="AX1442" s="1245">
        <v>2014</v>
      </c>
      <c r="AY1442" s="1245">
        <v>2015</v>
      </c>
      <c r="AZ1442" s="1245">
        <v>2015</v>
      </c>
      <c r="BA1442" s="1245">
        <v>2015</v>
      </c>
      <c r="BB1442" s="1245">
        <v>2015</v>
      </c>
      <c r="BC1442" s="1245">
        <v>2015</v>
      </c>
      <c r="BD1442" s="1245">
        <v>2015</v>
      </c>
      <c r="BE1442" s="1245">
        <v>2016</v>
      </c>
      <c r="BF1442" s="1245">
        <v>2016</v>
      </c>
      <c r="BG1442" s="1245">
        <v>2016</v>
      </c>
      <c r="BH1442" s="1245">
        <v>2016</v>
      </c>
      <c r="BI1442" s="1245">
        <v>2016</v>
      </c>
      <c r="BJ1442" s="1245">
        <v>2016</v>
      </c>
      <c r="BK1442" s="1245">
        <v>2017</v>
      </c>
      <c r="BL1442" s="1245">
        <v>2017</v>
      </c>
      <c r="BM1442" s="1245">
        <v>2017</v>
      </c>
      <c r="BN1442" s="1245">
        <v>2017</v>
      </c>
      <c r="BO1442" s="1245">
        <v>2017</v>
      </c>
      <c r="BP1442" s="1245">
        <v>2017</v>
      </c>
      <c r="BQ1442" s="1245">
        <v>2018</v>
      </c>
      <c r="BR1442" s="1245">
        <v>2018</v>
      </c>
      <c r="BS1442" s="1245">
        <v>2018</v>
      </c>
      <c r="BT1442" s="1245">
        <v>2018</v>
      </c>
      <c r="BU1442" s="1245">
        <v>2018</v>
      </c>
      <c r="BV1442" s="1245">
        <v>2018</v>
      </c>
      <c r="BW1442" s="1246">
        <v>2019</v>
      </c>
      <c r="BX1442" s="1246">
        <v>2019</v>
      </c>
      <c r="BY1442" s="1246">
        <v>2019</v>
      </c>
      <c r="BZ1442" s="1246">
        <v>2019</v>
      </c>
      <c r="CA1442" s="1246">
        <v>2019</v>
      </c>
      <c r="CB1442" s="1246">
        <v>2019</v>
      </c>
      <c r="CC1442" s="1246">
        <v>2020</v>
      </c>
      <c r="CD1442" s="1246">
        <v>2020</v>
      </c>
      <c r="CE1442" s="1246">
        <v>2020</v>
      </c>
      <c r="CF1442" s="1246">
        <v>2020</v>
      </c>
      <c r="CG1442" s="1246">
        <v>2020</v>
      </c>
      <c r="CH1442" s="1246">
        <v>2020</v>
      </c>
      <c r="CI1442" s="1246">
        <v>2021</v>
      </c>
      <c r="CJ1442" s="1246">
        <v>2021</v>
      </c>
      <c r="CK1442" s="1246">
        <v>2021</v>
      </c>
      <c r="CL1442" s="1246">
        <v>2021</v>
      </c>
      <c r="CM1442" s="1246">
        <v>2021</v>
      </c>
      <c r="CN1442" s="1246">
        <v>2021</v>
      </c>
      <c r="CO1442" s="1246">
        <v>2022</v>
      </c>
      <c r="CP1442" s="1246">
        <v>2022</v>
      </c>
      <c r="CQ1442" s="1246">
        <v>2022</v>
      </c>
      <c r="CR1442" s="1246">
        <v>2022</v>
      </c>
      <c r="CS1442" s="1246">
        <v>2022</v>
      </c>
      <c r="CT1442" s="1246">
        <v>2022</v>
      </c>
      <c r="CU1442" s="1421">
        <v>2023</v>
      </c>
      <c r="CV1442" s="1421">
        <v>2023</v>
      </c>
      <c r="CW1442" s="1421">
        <v>2023</v>
      </c>
      <c r="CX1442" s="1421">
        <v>2023</v>
      </c>
      <c r="CY1442" s="1421">
        <v>2023</v>
      </c>
      <c r="CZ1442" s="1421">
        <v>2023</v>
      </c>
    </row>
    <row r="1443" spans="1:104" ht="18" customHeight="1" x14ac:dyDescent="0.25">
      <c r="A1443" s="868"/>
      <c r="C1443" s="1248" t="s">
        <v>1251</v>
      </c>
      <c r="D1443" s="1248" t="s">
        <v>1252</v>
      </c>
      <c r="E1443" s="1248" t="s">
        <v>2298</v>
      </c>
      <c r="F1443" s="1248" t="s">
        <v>2301</v>
      </c>
      <c r="G1443" s="1248" t="s">
        <v>2299</v>
      </c>
      <c r="H1443" s="1248" t="s">
        <v>2300</v>
      </c>
      <c r="I1443" s="1248" t="s">
        <v>1251</v>
      </c>
      <c r="J1443" s="1248" t="s">
        <v>1252</v>
      </c>
      <c r="K1443" s="1248" t="s">
        <v>2298</v>
      </c>
      <c r="L1443" s="1248" t="s">
        <v>2301</v>
      </c>
      <c r="M1443" s="1248" t="s">
        <v>2299</v>
      </c>
      <c r="N1443" s="1248" t="s">
        <v>2300</v>
      </c>
      <c r="O1443" s="1248" t="s">
        <v>1251</v>
      </c>
      <c r="P1443" s="1248" t="s">
        <v>1252</v>
      </c>
      <c r="Q1443" s="1248" t="s">
        <v>2298</v>
      </c>
      <c r="R1443" s="1248" t="s">
        <v>2301</v>
      </c>
      <c r="S1443" s="1248" t="s">
        <v>2299</v>
      </c>
      <c r="T1443" s="1248" t="s">
        <v>2300</v>
      </c>
      <c r="U1443" s="1248" t="s">
        <v>1251</v>
      </c>
      <c r="V1443" s="1248" t="s">
        <v>1252</v>
      </c>
      <c r="W1443" s="1248" t="s">
        <v>2298</v>
      </c>
      <c r="X1443" s="1248" t="s">
        <v>2301</v>
      </c>
      <c r="Y1443" s="1248" t="s">
        <v>2299</v>
      </c>
      <c r="Z1443" s="1248" t="s">
        <v>2300</v>
      </c>
      <c r="AA1443" s="1248" t="s">
        <v>1251</v>
      </c>
      <c r="AB1443" s="1248" t="s">
        <v>1252</v>
      </c>
      <c r="AC1443" s="1248" t="s">
        <v>2298</v>
      </c>
      <c r="AD1443" s="1248" t="s">
        <v>2301</v>
      </c>
      <c r="AE1443" s="1248" t="s">
        <v>2299</v>
      </c>
      <c r="AF1443" s="1248" t="s">
        <v>2300</v>
      </c>
      <c r="AG1443" s="1248" t="s">
        <v>1251</v>
      </c>
      <c r="AH1443" s="1248" t="s">
        <v>1252</v>
      </c>
      <c r="AI1443" s="1248" t="s">
        <v>2298</v>
      </c>
      <c r="AJ1443" s="1248" t="s">
        <v>2301</v>
      </c>
      <c r="AK1443" s="1248" t="s">
        <v>2299</v>
      </c>
      <c r="AL1443" s="1248" t="s">
        <v>2300</v>
      </c>
      <c r="AM1443" s="1248" t="s">
        <v>1251</v>
      </c>
      <c r="AN1443" s="1248" t="s">
        <v>1252</v>
      </c>
      <c r="AO1443" s="1248" t="s">
        <v>2298</v>
      </c>
      <c r="AP1443" s="1248" t="s">
        <v>2301</v>
      </c>
      <c r="AQ1443" s="1248" t="s">
        <v>2299</v>
      </c>
      <c r="AR1443" s="1248" t="s">
        <v>2300</v>
      </c>
      <c r="AS1443" s="1248" t="s">
        <v>1251</v>
      </c>
      <c r="AT1443" s="1248" t="s">
        <v>1252</v>
      </c>
      <c r="AU1443" s="1248" t="s">
        <v>2298</v>
      </c>
      <c r="AV1443" s="1248" t="s">
        <v>2301</v>
      </c>
      <c r="AW1443" s="1248" t="s">
        <v>2299</v>
      </c>
      <c r="AX1443" s="1248" t="s">
        <v>2300</v>
      </c>
      <c r="AY1443" s="1248" t="s">
        <v>1251</v>
      </c>
      <c r="AZ1443" s="1248" t="s">
        <v>1252</v>
      </c>
      <c r="BA1443" s="1248" t="s">
        <v>2298</v>
      </c>
      <c r="BB1443" s="1248" t="s">
        <v>2301</v>
      </c>
      <c r="BC1443" s="1248" t="s">
        <v>2299</v>
      </c>
      <c r="BD1443" s="1248" t="s">
        <v>2300</v>
      </c>
      <c r="BE1443" s="1248" t="s">
        <v>1251</v>
      </c>
      <c r="BF1443" s="1248" t="s">
        <v>1252</v>
      </c>
      <c r="BG1443" s="1248" t="s">
        <v>2298</v>
      </c>
      <c r="BH1443" s="1248" t="s">
        <v>2301</v>
      </c>
      <c r="BI1443" s="1248" t="s">
        <v>2299</v>
      </c>
      <c r="BJ1443" s="1248" t="s">
        <v>2300</v>
      </c>
      <c r="BK1443" s="1248" t="s">
        <v>1251</v>
      </c>
      <c r="BL1443" s="1248" t="s">
        <v>1252</v>
      </c>
      <c r="BM1443" s="1248" t="s">
        <v>2298</v>
      </c>
      <c r="BN1443" s="1248" t="s">
        <v>2301</v>
      </c>
      <c r="BO1443" s="1248" t="s">
        <v>2299</v>
      </c>
      <c r="BP1443" s="1248" t="s">
        <v>2300</v>
      </c>
      <c r="BQ1443" s="1248" t="s">
        <v>1251</v>
      </c>
      <c r="BR1443" s="1248" t="s">
        <v>1252</v>
      </c>
      <c r="BS1443" s="1248" t="s">
        <v>2298</v>
      </c>
      <c r="BT1443" s="1248" t="s">
        <v>2301</v>
      </c>
      <c r="BU1443" s="1248" t="s">
        <v>2299</v>
      </c>
      <c r="BV1443" s="1248" t="s">
        <v>2300</v>
      </c>
      <c r="BW1443" s="1248" t="s">
        <v>1251</v>
      </c>
      <c r="BX1443" s="1248" t="s">
        <v>1252</v>
      </c>
      <c r="BY1443" s="1248" t="s">
        <v>2298</v>
      </c>
      <c r="BZ1443" s="1248" t="s">
        <v>2301</v>
      </c>
      <c r="CA1443" s="1248" t="s">
        <v>2299</v>
      </c>
      <c r="CB1443" s="1248" t="s">
        <v>2300</v>
      </c>
      <c r="CC1443" s="1248" t="s">
        <v>1251</v>
      </c>
      <c r="CD1443" s="1248" t="s">
        <v>1252</v>
      </c>
      <c r="CE1443" s="1248" t="s">
        <v>2298</v>
      </c>
      <c r="CF1443" s="1248" t="s">
        <v>2301</v>
      </c>
      <c r="CG1443" s="1248" t="s">
        <v>2299</v>
      </c>
      <c r="CH1443" s="1248" t="s">
        <v>2300</v>
      </c>
      <c r="CI1443" s="1248" t="s">
        <v>1251</v>
      </c>
      <c r="CJ1443" s="1248" t="s">
        <v>1252</v>
      </c>
      <c r="CK1443" s="1248" t="s">
        <v>2298</v>
      </c>
      <c r="CL1443" s="1248" t="s">
        <v>2301</v>
      </c>
      <c r="CM1443" s="1248" t="s">
        <v>2299</v>
      </c>
      <c r="CN1443" s="1248" t="s">
        <v>2300</v>
      </c>
      <c r="CO1443" s="1248" t="s">
        <v>1251</v>
      </c>
      <c r="CP1443" s="1248" t="s">
        <v>1252</v>
      </c>
      <c r="CQ1443" s="1248" t="s">
        <v>2298</v>
      </c>
      <c r="CR1443" s="1248" t="s">
        <v>2301</v>
      </c>
      <c r="CS1443" s="1248" t="s">
        <v>2299</v>
      </c>
      <c r="CT1443" s="1248" t="s">
        <v>2300</v>
      </c>
      <c r="CU1443" s="1248" t="s">
        <v>1251</v>
      </c>
      <c r="CV1443" s="1248" t="s">
        <v>1252</v>
      </c>
      <c r="CW1443" s="1248" t="s">
        <v>2298</v>
      </c>
      <c r="CX1443" s="1248" t="s">
        <v>2301</v>
      </c>
      <c r="CY1443" s="1248" t="s">
        <v>2299</v>
      </c>
      <c r="CZ1443" s="1248" t="s">
        <v>2300</v>
      </c>
    </row>
    <row r="1444" spans="1:104" ht="18" customHeight="1" x14ac:dyDescent="0.25">
      <c r="A1444" s="868"/>
      <c r="C1444" s="1232">
        <v>1</v>
      </c>
      <c r="D1444" s="1232">
        <v>2</v>
      </c>
      <c r="E1444" s="1232">
        <v>3</v>
      </c>
      <c r="F1444" s="1232">
        <v>4</v>
      </c>
      <c r="G1444" s="1232">
        <v>5</v>
      </c>
      <c r="H1444" s="1232">
        <v>6</v>
      </c>
      <c r="I1444" s="1232">
        <v>1</v>
      </c>
      <c r="J1444" s="1232">
        <v>2</v>
      </c>
      <c r="K1444" s="1232">
        <v>3</v>
      </c>
      <c r="L1444" s="1232">
        <v>4</v>
      </c>
      <c r="M1444" s="1232">
        <v>5</v>
      </c>
      <c r="N1444" s="1232">
        <v>6</v>
      </c>
      <c r="O1444" s="1232">
        <v>1</v>
      </c>
      <c r="P1444" s="1232">
        <v>2</v>
      </c>
      <c r="Q1444" s="1232">
        <v>3</v>
      </c>
      <c r="R1444" s="1232">
        <v>4</v>
      </c>
      <c r="S1444" s="1232">
        <v>5</v>
      </c>
      <c r="T1444" s="1232">
        <v>6</v>
      </c>
      <c r="U1444" s="1232">
        <v>1</v>
      </c>
      <c r="V1444" s="1232">
        <v>2</v>
      </c>
      <c r="W1444" s="1232">
        <v>3</v>
      </c>
      <c r="X1444" s="1232">
        <v>4</v>
      </c>
      <c r="Y1444" s="1232">
        <v>5</v>
      </c>
      <c r="Z1444" s="1232">
        <v>6</v>
      </c>
      <c r="AA1444" s="1232">
        <v>1</v>
      </c>
      <c r="AB1444" s="1232">
        <v>2</v>
      </c>
      <c r="AC1444" s="1232">
        <v>3</v>
      </c>
      <c r="AD1444" s="1232">
        <v>4</v>
      </c>
      <c r="AE1444" s="1232">
        <v>5</v>
      </c>
      <c r="AF1444" s="1232">
        <v>6</v>
      </c>
      <c r="AG1444" s="1232">
        <v>1</v>
      </c>
      <c r="AH1444" s="1232">
        <v>2</v>
      </c>
      <c r="AI1444" s="1232">
        <v>3</v>
      </c>
      <c r="AJ1444" s="1232">
        <v>4</v>
      </c>
      <c r="AK1444" s="1232">
        <v>5</v>
      </c>
      <c r="AL1444" s="1232">
        <v>6</v>
      </c>
      <c r="AM1444" s="1232">
        <v>1</v>
      </c>
      <c r="AN1444" s="1232">
        <v>2</v>
      </c>
      <c r="AO1444" s="1232">
        <v>3</v>
      </c>
      <c r="AP1444" s="1232">
        <v>4</v>
      </c>
      <c r="AQ1444" s="1232">
        <v>5</v>
      </c>
      <c r="AR1444" s="1232">
        <v>6</v>
      </c>
      <c r="AS1444" s="1232">
        <v>1</v>
      </c>
      <c r="AT1444" s="1232">
        <v>2</v>
      </c>
      <c r="AU1444" s="1232">
        <v>3</v>
      </c>
      <c r="AV1444" s="1232">
        <v>4</v>
      </c>
      <c r="AW1444" s="1232">
        <v>5</v>
      </c>
      <c r="AX1444" s="1232">
        <v>6</v>
      </c>
      <c r="AY1444" s="1232">
        <v>1</v>
      </c>
      <c r="AZ1444" s="1232">
        <v>2</v>
      </c>
      <c r="BA1444" s="1232">
        <v>3</v>
      </c>
      <c r="BB1444" s="1232">
        <v>4</v>
      </c>
      <c r="BC1444" s="1232">
        <v>5</v>
      </c>
      <c r="BD1444" s="1232">
        <v>6</v>
      </c>
      <c r="BE1444" s="1232">
        <v>1</v>
      </c>
      <c r="BF1444" s="1232">
        <v>2</v>
      </c>
      <c r="BG1444" s="1232">
        <v>3</v>
      </c>
      <c r="BH1444" s="1232">
        <v>4</v>
      </c>
      <c r="BI1444" s="1232">
        <v>5</v>
      </c>
      <c r="BJ1444" s="1232">
        <v>6</v>
      </c>
      <c r="BK1444" s="1232">
        <v>1</v>
      </c>
      <c r="BL1444" s="1232">
        <v>2</v>
      </c>
      <c r="BM1444" s="1232">
        <v>3</v>
      </c>
      <c r="BN1444" s="1232">
        <v>4</v>
      </c>
      <c r="BO1444" s="1232">
        <v>5</v>
      </c>
      <c r="BP1444" s="1232">
        <v>6</v>
      </c>
      <c r="BQ1444" s="1232">
        <v>1</v>
      </c>
      <c r="BR1444" s="1232">
        <v>2</v>
      </c>
      <c r="BS1444" s="1232">
        <v>3</v>
      </c>
      <c r="BT1444" s="1232">
        <v>4</v>
      </c>
      <c r="BU1444" s="1232">
        <v>5</v>
      </c>
      <c r="BV1444" s="1232">
        <v>6</v>
      </c>
      <c r="BW1444" s="1232">
        <v>1</v>
      </c>
      <c r="BX1444" s="1232">
        <v>2</v>
      </c>
      <c r="BY1444" s="1232">
        <v>3</v>
      </c>
      <c r="BZ1444" s="1232">
        <v>4</v>
      </c>
      <c r="CA1444" s="1232">
        <v>5</v>
      </c>
      <c r="CB1444" s="1232">
        <v>6</v>
      </c>
      <c r="CC1444" s="1232">
        <v>1</v>
      </c>
      <c r="CD1444" s="1232">
        <v>2</v>
      </c>
      <c r="CE1444" s="1232">
        <v>3</v>
      </c>
      <c r="CF1444" s="1232">
        <v>4</v>
      </c>
      <c r="CG1444" s="1232">
        <v>5</v>
      </c>
      <c r="CH1444" s="1232">
        <v>6</v>
      </c>
      <c r="CI1444" s="1232">
        <v>1</v>
      </c>
      <c r="CJ1444" s="1232">
        <v>2</v>
      </c>
      <c r="CK1444" s="1232">
        <v>3</v>
      </c>
      <c r="CL1444" s="1232">
        <v>4</v>
      </c>
      <c r="CM1444" s="1232">
        <v>5</v>
      </c>
      <c r="CN1444" s="1232">
        <v>6</v>
      </c>
      <c r="CO1444" s="1232">
        <v>1</v>
      </c>
      <c r="CP1444" s="1232">
        <v>2</v>
      </c>
      <c r="CQ1444" s="1232">
        <v>3</v>
      </c>
      <c r="CR1444" s="1232">
        <v>4</v>
      </c>
      <c r="CS1444" s="1232">
        <v>5</v>
      </c>
      <c r="CT1444" s="1232">
        <v>6</v>
      </c>
      <c r="CU1444" s="1232">
        <v>1</v>
      </c>
      <c r="CV1444" s="1232">
        <v>2</v>
      </c>
      <c r="CW1444" s="1232">
        <v>3</v>
      </c>
      <c r="CX1444" s="1232">
        <v>4</v>
      </c>
      <c r="CY1444" s="1232">
        <v>5</v>
      </c>
      <c r="CZ1444" s="1232">
        <v>6</v>
      </c>
    </row>
    <row r="1445" spans="1:104" ht="18" customHeight="1" x14ac:dyDescent="0.25">
      <c r="A1445" s="868"/>
      <c r="C1445" s="1233" t="str">
        <f>"Comb_VehA1_"&amp;C1444&amp;"_"&amp;C1442</f>
        <v>Comb_VehA1_1_2007</v>
      </c>
      <c r="D1445" s="1233" t="str">
        <f t="shared" ref="D1445:Z1445" si="83">"Comb_VehA1_"&amp;D1444&amp;"_"&amp;D1442</f>
        <v>Comb_VehA1_2_2007</v>
      </c>
      <c r="E1445" s="1233" t="str">
        <f t="shared" si="83"/>
        <v>Comb_VehA1_3_2007</v>
      </c>
      <c r="F1445" s="1233" t="str">
        <f t="shared" si="83"/>
        <v>Comb_VehA1_4_2007</v>
      </c>
      <c r="G1445" s="1233" t="str">
        <f t="shared" si="83"/>
        <v>Comb_VehA1_5_2007</v>
      </c>
      <c r="H1445" s="1233" t="str">
        <f t="shared" si="83"/>
        <v>Comb_VehA1_6_2007</v>
      </c>
      <c r="I1445" s="1233" t="str">
        <f t="shared" si="83"/>
        <v>Comb_VehA1_1_2008</v>
      </c>
      <c r="J1445" s="1233" t="str">
        <f t="shared" si="83"/>
        <v>Comb_VehA1_2_2008</v>
      </c>
      <c r="K1445" s="1233" t="str">
        <f t="shared" si="83"/>
        <v>Comb_VehA1_3_2008</v>
      </c>
      <c r="L1445" s="1233" t="str">
        <f t="shared" si="83"/>
        <v>Comb_VehA1_4_2008</v>
      </c>
      <c r="M1445" s="1233" t="str">
        <f t="shared" si="83"/>
        <v>Comb_VehA1_5_2008</v>
      </c>
      <c r="N1445" s="1233" t="str">
        <f t="shared" si="83"/>
        <v>Comb_VehA1_6_2008</v>
      </c>
      <c r="O1445" s="1233" t="str">
        <f t="shared" si="83"/>
        <v>Comb_VehA1_1_2009</v>
      </c>
      <c r="P1445" s="1233" t="str">
        <f t="shared" si="83"/>
        <v>Comb_VehA1_2_2009</v>
      </c>
      <c r="Q1445" s="1233" t="str">
        <f t="shared" si="83"/>
        <v>Comb_VehA1_3_2009</v>
      </c>
      <c r="R1445" s="1233" t="str">
        <f t="shared" si="83"/>
        <v>Comb_VehA1_4_2009</v>
      </c>
      <c r="S1445" s="1233" t="str">
        <f t="shared" si="83"/>
        <v>Comb_VehA1_5_2009</v>
      </c>
      <c r="T1445" s="1233" t="str">
        <f t="shared" si="83"/>
        <v>Comb_VehA1_6_2009</v>
      </c>
      <c r="U1445" s="1233" t="str">
        <f t="shared" si="83"/>
        <v>Comb_VehA1_1_2010</v>
      </c>
      <c r="V1445" s="1233" t="str">
        <f t="shared" si="83"/>
        <v>Comb_VehA1_2_2010</v>
      </c>
      <c r="W1445" s="1233" t="str">
        <f t="shared" si="83"/>
        <v>Comb_VehA1_3_2010</v>
      </c>
      <c r="X1445" s="1233" t="str">
        <f t="shared" si="83"/>
        <v>Comb_VehA1_4_2010</v>
      </c>
      <c r="Y1445" s="1233" t="str">
        <f t="shared" si="83"/>
        <v>Comb_VehA1_5_2010</v>
      </c>
      <c r="Z1445" s="1233" t="str">
        <f t="shared" si="83"/>
        <v>Comb_VehA1_6_2010</v>
      </c>
      <c r="AA1445" s="1233" t="str">
        <f>"Comb_VehA1_"&amp;AA1444&amp;"_"&amp;AA1442</f>
        <v>Comb_VehA1_1_2011</v>
      </c>
      <c r="AB1445" s="1233" t="str">
        <f t="shared" ref="AB1445:CB1445" si="84">"Comb_VehA1_"&amp;AB1444&amp;"_"&amp;AB1442</f>
        <v>Comb_VehA1_2_2011</v>
      </c>
      <c r="AC1445" s="1233" t="str">
        <f t="shared" si="84"/>
        <v>Comb_VehA1_3_2011</v>
      </c>
      <c r="AD1445" s="1233" t="str">
        <f t="shared" si="84"/>
        <v>Comb_VehA1_4_2011</v>
      </c>
      <c r="AE1445" s="1233" t="str">
        <f t="shared" si="84"/>
        <v>Comb_VehA1_5_2011</v>
      </c>
      <c r="AF1445" s="1233" t="str">
        <f t="shared" si="84"/>
        <v>Comb_VehA1_6_2011</v>
      </c>
      <c r="AG1445" s="1233" t="str">
        <f t="shared" si="84"/>
        <v>Comb_VehA1_1_2012</v>
      </c>
      <c r="AH1445" s="1233" t="str">
        <f t="shared" si="84"/>
        <v>Comb_VehA1_2_2012</v>
      </c>
      <c r="AI1445" s="1233" t="str">
        <f t="shared" si="84"/>
        <v>Comb_VehA1_3_2012</v>
      </c>
      <c r="AJ1445" s="1233" t="str">
        <f t="shared" si="84"/>
        <v>Comb_VehA1_4_2012</v>
      </c>
      <c r="AK1445" s="1233" t="str">
        <f t="shared" si="84"/>
        <v>Comb_VehA1_5_2012</v>
      </c>
      <c r="AL1445" s="1233" t="str">
        <f>"Comb_VehA1_"&amp;AL1444&amp;"_"&amp;AL1442</f>
        <v>Comb_VehA1_6_2012</v>
      </c>
      <c r="AM1445" s="1233" t="str">
        <f t="shared" si="84"/>
        <v>Comb_VehA1_1_2013</v>
      </c>
      <c r="AN1445" s="1233" t="str">
        <f t="shared" si="84"/>
        <v>Comb_VehA1_2_2013</v>
      </c>
      <c r="AO1445" s="1233" t="str">
        <f t="shared" si="84"/>
        <v>Comb_VehA1_3_2013</v>
      </c>
      <c r="AP1445" s="1233" t="str">
        <f t="shared" si="84"/>
        <v>Comb_VehA1_4_2013</v>
      </c>
      <c r="AQ1445" s="1233" t="str">
        <f t="shared" si="84"/>
        <v>Comb_VehA1_5_2013</v>
      </c>
      <c r="AR1445" s="1233" t="str">
        <f t="shared" si="84"/>
        <v>Comb_VehA1_6_2013</v>
      </c>
      <c r="AS1445" s="1233" t="str">
        <f t="shared" si="84"/>
        <v>Comb_VehA1_1_2014</v>
      </c>
      <c r="AT1445" s="1233" t="str">
        <f t="shared" si="84"/>
        <v>Comb_VehA1_2_2014</v>
      </c>
      <c r="AU1445" s="1233" t="str">
        <f t="shared" si="84"/>
        <v>Comb_VehA1_3_2014</v>
      </c>
      <c r="AV1445" s="1233" t="str">
        <f t="shared" si="84"/>
        <v>Comb_VehA1_4_2014</v>
      </c>
      <c r="AW1445" s="1233" t="str">
        <f t="shared" si="84"/>
        <v>Comb_VehA1_5_2014</v>
      </c>
      <c r="AX1445" s="1233" t="str">
        <f t="shared" si="84"/>
        <v>Comb_VehA1_6_2014</v>
      </c>
      <c r="AY1445" s="1233" t="str">
        <f t="shared" si="84"/>
        <v>Comb_VehA1_1_2015</v>
      </c>
      <c r="AZ1445" s="1233" t="str">
        <f t="shared" si="84"/>
        <v>Comb_VehA1_2_2015</v>
      </c>
      <c r="BA1445" s="1233" t="str">
        <f t="shared" si="84"/>
        <v>Comb_VehA1_3_2015</v>
      </c>
      <c r="BB1445" s="1233" t="str">
        <f t="shared" si="84"/>
        <v>Comb_VehA1_4_2015</v>
      </c>
      <c r="BC1445" s="1233" t="str">
        <f t="shared" si="84"/>
        <v>Comb_VehA1_5_2015</v>
      </c>
      <c r="BD1445" s="1233" t="str">
        <f t="shared" si="84"/>
        <v>Comb_VehA1_6_2015</v>
      </c>
      <c r="BE1445" s="1233" t="str">
        <f t="shared" si="84"/>
        <v>Comb_VehA1_1_2016</v>
      </c>
      <c r="BF1445" s="1233" t="str">
        <f t="shared" si="84"/>
        <v>Comb_VehA1_2_2016</v>
      </c>
      <c r="BG1445" s="1233" t="str">
        <f t="shared" si="84"/>
        <v>Comb_VehA1_3_2016</v>
      </c>
      <c r="BH1445" s="1233" t="str">
        <f t="shared" si="84"/>
        <v>Comb_VehA1_4_2016</v>
      </c>
      <c r="BI1445" s="1233" t="str">
        <f t="shared" si="84"/>
        <v>Comb_VehA1_5_2016</v>
      </c>
      <c r="BJ1445" s="1233" t="str">
        <f t="shared" si="84"/>
        <v>Comb_VehA1_6_2016</v>
      </c>
      <c r="BK1445" s="1233" t="str">
        <f t="shared" si="84"/>
        <v>Comb_VehA1_1_2017</v>
      </c>
      <c r="BL1445" s="1233" t="str">
        <f t="shared" si="84"/>
        <v>Comb_VehA1_2_2017</v>
      </c>
      <c r="BM1445" s="1233" t="str">
        <f t="shared" si="84"/>
        <v>Comb_VehA1_3_2017</v>
      </c>
      <c r="BN1445" s="1233" t="str">
        <f t="shared" si="84"/>
        <v>Comb_VehA1_4_2017</v>
      </c>
      <c r="BO1445" s="1233" t="str">
        <f t="shared" si="84"/>
        <v>Comb_VehA1_5_2017</v>
      </c>
      <c r="BP1445" s="1233" t="str">
        <f t="shared" si="84"/>
        <v>Comb_VehA1_6_2017</v>
      </c>
      <c r="BQ1445" s="1233" t="str">
        <f t="shared" si="84"/>
        <v>Comb_VehA1_1_2018</v>
      </c>
      <c r="BR1445" s="1233" t="str">
        <f t="shared" si="84"/>
        <v>Comb_VehA1_2_2018</v>
      </c>
      <c r="BS1445" s="1233" t="str">
        <f t="shared" si="84"/>
        <v>Comb_VehA1_3_2018</v>
      </c>
      <c r="BT1445" s="1233" t="str">
        <f t="shared" si="84"/>
        <v>Comb_VehA1_4_2018</v>
      </c>
      <c r="BU1445" s="1233" t="str">
        <f t="shared" si="84"/>
        <v>Comb_VehA1_5_2018</v>
      </c>
      <c r="BV1445" s="1233" t="str">
        <f t="shared" si="84"/>
        <v>Comb_VehA1_6_2018</v>
      </c>
      <c r="BW1445" s="1233" t="str">
        <f t="shared" si="84"/>
        <v>Comb_VehA1_1_2019</v>
      </c>
      <c r="BX1445" s="1233" t="str">
        <f t="shared" si="84"/>
        <v>Comb_VehA1_2_2019</v>
      </c>
      <c r="BY1445" s="1233" t="str">
        <f t="shared" si="84"/>
        <v>Comb_VehA1_3_2019</v>
      </c>
      <c r="BZ1445" s="1233" t="str">
        <f t="shared" si="84"/>
        <v>Comb_VehA1_4_2019</v>
      </c>
      <c r="CA1445" s="1233" t="str">
        <f t="shared" si="84"/>
        <v>Comb_VehA1_5_2019</v>
      </c>
      <c r="CB1445" s="1233" t="str">
        <f t="shared" si="84"/>
        <v>Comb_VehA1_6_2019</v>
      </c>
      <c r="CC1445" s="1233" t="str">
        <f>"Comb_VehA1_"&amp;CC1444&amp;"_"&amp;CC1442</f>
        <v>Comb_VehA1_1_2020</v>
      </c>
      <c r="CD1445" s="1233" t="str">
        <f>"Comb_VehA1_"&amp;CD1444&amp;"_"&amp;CD1442</f>
        <v>Comb_VehA1_2_2020</v>
      </c>
      <c r="CE1445" s="1233" t="str">
        <f>"Comb_VehA1_"&amp;CE1444&amp;"_"&amp;CE1442</f>
        <v>Comb_VehA1_3_2020</v>
      </c>
      <c r="CF1445" s="1233" t="str">
        <f>"Comb_VehA1_"&amp;CF1444&amp;"_"&amp;CF1442</f>
        <v>Comb_VehA1_4_2020</v>
      </c>
      <c r="CG1445" s="1233" t="str">
        <f t="shared" ref="CG1445:CH1445" si="85">"Comb_VehA1_"&amp;CG1444&amp;"_"&amp;CG1442</f>
        <v>Comb_VehA1_5_2020</v>
      </c>
      <c r="CH1445" s="1233" t="str">
        <f t="shared" si="85"/>
        <v>Comb_VehA1_6_2020</v>
      </c>
      <c r="CI1445" s="1233" t="str">
        <f>"Comb_VehA1_"&amp;CI1444&amp;"_"&amp;CI1442</f>
        <v>Comb_VehA1_1_2021</v>
      </c>
      <c r="CJ1445" s="1233" t="str">
        <f>"Comb_VehA1_"&amp;CJ1444&amp;"_"&amp;CJ1442</f>
        <v>Comb_VehA1_2_2021</v>
      </c>
      <c r="CK1445" s="1233" t="str">
        <f>"Comb_VehA1_"&amp;CK1444&amp;"_"&amp;CK1442</f>
        <v>Comb_VehA1_3_2021</v>
      </c>
      <c r="CL1445" s="1233" t="str">
        <f>"Comb_VehA1_"&amp;CL1444&amp;"_"&amp;CL1442</f>
        <v>Comb_VehA1_4_2021</v>
      </c>
      <c r="CM1445" s="1233" t="str">
        <f t="shared" ref="CM1445:CN1445" si="86">"Comb_VehA1_"&amp;CM1444&amp;"_"&amp;CM1442</f>
        <v>Comb_VehA1_5_2021</v>
      </c>
      <c r="CN1445" s="1233" t="str">
        <f t="shared" si="86"/>
        <v>Comb_VehA1_6_2021</v>
      </c>
      <c r="CO1445" s="1233" t="str">
        <f>"Comb_VehA1_"&amp;CO1444&amp;"_"&amp;CO1442</f>
        <v>Comb_VehA1_1_2022</v>
      </c>
      <c r="CP1445" s="1233" t="str">
        <f>"Comb_VehA1_"&amp;CP1444&amp;"_"&amp;CP1442</f>
        <v>Comb_VehA1_2_2022</v>
      </c>
      <c r="CQ1445" s="1233" t="str">
        <f>"Comb_VehA1_"&amp;CQ1444&amp;"_"&amp;CQ1442</f>
        <v>Comb_VehA1_3_2022</v>
      </c>
      <c r="CR1445" s="1233" t="str">
        <f>"Comb_VehA1_"&amp;CR1444&amp;"_"&amp;CR1442</f>
        <v>Comb_VehA1_4_2022</v>
      </c>
      <c r="CS1445" s="1233" t="str">
        <f t="shared" ref="CS1445:CY1445" si="87">"Comb_VehA1_"&amp;CS1444&amp;"_"&amp;CS1442</f>
        <v>Comb_VehA1_5_2022</v>
      </c>
      <c r="CT1445" s="1233" t="str">
        <f t="shared" si="87"/>
        <v>Comb_VehA1_6_2022</v>
      </c>
      <c r="CU1445" s="1233" t="str">
        <f t="shared" si="87"/>
        <v>Comb_VehA1_1_2023</v>
      </c>
      <c r="CV1445" s="1233" t="str">
        <f t="shared" si="87"/>
        <v>Comb_VehA1_2_2023</v>
      </c>
      <c r="CW1445" s="1233" t="str">
        <f t="shared" si="87"/>
        <v>Comb_VehA1_3_2023</v>
      </c>
      <c r="CX1445" s="1233" t="str">
        <f t="shared" si="87"/>
        <v>Comb_VehA1_4_2023</v>
      </c>
      <c r="CY1445" s="1233" t="str">
        <f t="shared" si="87"/>
        <v>Comb_VehA1_5_2023</v>
      </c>
      <c r="CZ1445" s="1233" t="str">
        <f>"Comb_VehA1_"&amp;CZ1444&amp;"_"&amp;CZ1442</f>
        <v>Comb_VehA1_6_2023</v>
      </c>
    </row>
    <row r="1446" spans="1:104" ht="18" customHeight="1" x14ac:dyDescent="0.25">
      <c r="A1446" s="868"/>
      <c r="C1446" s="1269" t="s">
        <v>327</v>
      </c>
      <c r="D1446" s="1269" t="s">
        <v>327</v>
      </c>
      <c r="E1446" s="1269" t="s">
        <v>327</v>
      </c>
      <c r="F1446" s="1269" t="s">
        <v>713</v>
      </c>
      <c r="G1446" s="1422" t="s">
        <v>327</v>
      </c>
      <c r="H1446" s="1423" t="s">
        <v>327</v>
      </c>
      <c r="I1446" s="1269" t="s">
        <v>327</v>
      </c>
      <c r="J1446" s="1269" t="s">
        <v>327</v>
      </c>
      <c r="K1446" s="1269" t="s">
        <v>327</v>
      </c>
      <c r="L1446" s="436" t="s">
        <v>713</v>
      </c>
      <c r="M1446" s="1423" t="s">
        <v>327</v>
      </c>
      <c r="N1446" s="1423" t="s">
        <v>327</v>
      </c>
      <c r="O1446" s="1269" t="s">
        <v>327</v>
      </c>
      <c r="P1446" s="1269" t="s">
        <v>327</v>
      </c>
      <c r="Q1446" s="1269" t="s">
        <v>327</v>
      </c>
      <c r="R1446" s="436" t="s">
        <v>713</v>
      </c>
      <c r="S1446" s="1423" t="s">
        <v>327</v>
      </c>
      <c r="T1446" s="1423" t="s">
        <v>327</v>
      </c>
      <c r="U1446" s="1269" t="s">
        <v>327</v>
      </c>
      <c r="V1446" s="1269" t="s">
        <v>327</v>
      </c>
      <c r="W1446" s="1269" t="s">
        <v>327</v>
      </c>
      <c r="X1446" s="436" t="s">
        <v>713</v>
      </c>
      <c r="Y1446" s="1423" t="s">
        <v>327</v>
      </c>
      <c r="Z1446" s="1423" t="s">
        <v>327</v>
      </c>
      <c r="AA1446" s="1269" t="s">
        <v>327</v>
      </c>
      <c r="AB1446" s="1269" t="s">
        <v>327</v>
      </c>
      <c r="AC1446" s="1269" t="s">
        <v>327</v>
      </c>
      <c r="AD1446" s="436" t="s">
        <v>713</v>
      </c>
      <c r="AE1446" s="1423" t="s">
        <v>327</v>
      </c>
      <c r="AF1446" s="1423" t="s">
        <v>327</v>
      </c>
      <c r="AG1446" s="1269" t="s">
        <v>327</v>
      </c>
      <c r="AH1446" s="1269" t="s">
        <v>327</v>
      </c>
      <c r="AI1446" s="1269" t="s">
        <v>327</v>
      </c>
      <c r="AJ1446" s="436" t="s">
        <v>713</v>
      </c>
      <c r="AK1446" s="1423" t="s">
        <v>327</v>
      </c>
      <c r="AL1446" s="1423" t="s">
        <v>327</v>
      </c>
      <c r="AM1446" s="1269" t="s">
        <v>327</v>
      </c>
      <c r="AN1446" s="1269" t="s">
        <v>327</v>
      </c>
      <c r="AO1446" s="1269" t="s">
        <v>327</v>
      </c>
      <c r="AP1446" s="436" t="s">
        <v>713</v>
      </c>
      <c r="AQ1446" s="1423" t="s">
        <v>327</v>
      </c>
      <c r="AR1446" s="1423" t="s">
        <v>327</v>
      </c>
      <c r="AS1446" s="1269" t="s">
        <v>327</v>
      </c>
      <c r="AT1446" s="1269" t="s">
        <v>327</v>
      </c>
      <c r="AU1446" s="1269" t="s">
        <v>327</v>
      </c>
      <c r="AV1446" s="436" t="s">
        <v>713</v>
      </c>
      <c r="AW1446" s="1423" t="s">
        <v>327</v>
      </c>
      <c r="AX1446" s="1423" t="s">
        <v>327</v>
      </c>
      <c r="AY1446" s="1269" t="s">
        <v>327</v>
      </c>
      <c r="AZ1446" s="1269" t="s">
        <v>327</v>
      </c>
      <c r="BA1446" s="1269" t="s">
        <v>327</v>
      </c>
      <c r="BB1446" s="436" t="s">
        <v>713</v>
      </c>
      <c r="BC1446" s="1423" t="s">
        <v>327</v>
      </c>
      <c r="BD1446" s="1423" t="s">
        <v>327</v>
      </c>
      <c r="BE1446" s="1269" t="s">
        <v>327</v>
      </c>
      <c r="BF1446" s="1269" t="s">
        <v>327</v>
      </c>
      <c r="BG1446" s="1269" t="s">
        <v>327</v>
      </c>
      <c r="BH1446" s="436" t="s">
        <v>713</v>
      </c>
      <c r="BI1446" s="1423" t="s">
        <v>327</v>
      </c>
      <c r="BJ1446" s="1423" t="s">
        <v>327</v>
      </c>
      <c r="BK1446" s="1269" t="s">
        <v>327</v>
      </c>
      <c r="BL1446" s="1269" t="s">
        <v>327</v>
      </c>
      <c r="BM1446" s="1269" t="s">
        <v>327</v>
      </c>
      <c r="BN1446" s="436" t="s">
        <v>713</v>
      </c>
      <c r="BO1446" s="1423" t="s">
        <v>327</v>
      </c>
      <c r="BP1446" s="1423" t="s">
        <v>327</v>
      </c>
      <c r="BQ1446" s="1269" t="s">
        <v>327</v>
      </c>
      <c r="BR1446" s="1269" t="s">
        <v>327</v>
      </c>
      <c r="BS1446" s="1269" t="s">
        <v>327</v>
      </c>
      <c r="BT1446" s="436" t="s">
        <v>713</v>
      </c>
      <c r="BU1446" s="1423" t="s">
        <v>327</v>
      </c>
      <c r="BV1446" s="1423" t="s">
        <v>327</v>
      </c>
      <c r="BW1446" s="1269" t="s">
        <v>510</v>
      </c>
      <c r="BX1446" s="1269" t="s">
        <v>510</v>
      </c>
      <c r="BY1446" s="1269" t="s">
        <v>510</v>
      </c>
      <c r="BZ1446" s="1270" t="s">
        <v>371</v>
      </c>
      <c r="CA1446" s="1269" t="s">
        <v>510</v>
      </c>
      <c r="CB1446" s="1269" t="s">
        <v>510</v>
      </c>
      <c r="CC1446" s="1269" t="s">
        <v>510</v>
      </c>
      <c r="CD1446" s="1269" t="s">
        <v>510</v>
      </c>
      <c r="CE1446" s="1269" t="s">
        <v>510</v>
      </c>
      <c r="CF1446" s="1270" t="s">
        <v>371</v>
      </c>
      <c r="CG1446" s="1269" t="s">
        <v>510</v>
      </c>
      <c r="CH1446" s="1269" t="s">
        <v>510</v>
      </c>
      <c r="CI1446" s="1269" t="s">
        <v>510</v>
      </c>
      <c r="CJ1446" s="1269" t="s">
        <v>510</v>
      </c>
      <c r="CK1446" s="1269" t="s">
        <v>510</v>
      </c>
      <c r="CL1446" s="1270" t="s">
        <v>371</v>
      </c>
      <c r="CM1446" s="1269" t="s">
        <v>510</v>
      </c>
      <c r="CN1446" s="1269" t="s">
        <v>510</v>
      </c>
      <c r="CO1446" s="1269" t="s">
        <v>510</v>
      </c>
      <c r="CP1446" s="1269" t="s">
        <v>510</v>
      </c>
      <c r="CQ1446" s="1269" t="s">
        <v>510</v>
      </c>
      <c r="CR1446" s="1270" t="s">
        <v>371</v>
      </c>
      <c r="CS1446" s="1269" t="s">
        <v>510</v>
      </c>
      <c r="CT1446" s="1269" t="s">
        <v>510</v>
      </c>
      <c r="CU1446" s="1269" t="s">
        <v>510</v>
      </c>
      <c r="CV1446" s="1269" t="s">
        <v>510</v>
      </c>
      <c r="CW1446" s="1269" t="s">
        <v>510</v>
      </c>
      <c r="CX1446" s="1270" t="s">
        <v>371</v>
      </c>
      <c r="CY1446" s="1269" t="s">
        <v>510</v>
      </c>
      <c r="CZ1446" s="1269" t="s">
        <v>510</v>
      </c>
    </row>
    <row r="1447" spans="1:104" ht="18" customHeight="1" x14ac:dyDescent="0.25">
      <c r="A1447" s="868"/>
      <c r="C1447" s="436" t="s">
        <v>713</v>
      </c>
      <c r="D1447" s="436" t="s">
        <v>713</v>
      </c>
      <c r="E1447" s="436" t="s">
        <v>713</v>
      </c>
      <c r="F1447" s="437" t="s">
        <v>652</v>
      </c>
      <c r="G1447" s="1424" t="s">
        <v>664</v>
      </c>
      <c r="H1447" s="1237" t="s">
        <v>664</v>
      </c>
      <c r="I1447" s="436" t="s">
        <v>713</v>
      </c>
      <c r="J1447" s="436" t="s">
        <v>713</v>
      </c>
      <c r="K1447" s="436" t="s">
        <v>713</v>
      </c>
      <c r="L1447" s="436" t="s">
        <v>652</v>
      </c>
      <c r="M1447" s="1237" t="s">
        <v>664</v>
      </c>
      <c r="N1447" s="1237" t="s">
        <v>664</v>
      </c>
      <c r="O1447" s="436" t="s">
        <v>713</v>
      </c>
      <c r="P1447" s="436" t="s">
        <v>713</v>
      </c>
      <c r="Q1447" s="436" t="s">
        <v>713</v>
      </c>
      <c r="R1447" s="436" t="s">
        <v>652</v>
      </c>
      <c r="S1447" s="1237" t="s">
        <v>664</v>
      </c>
      <c r="T1447" s="1237" t="s">
        <v>664</v>
      </c>
      <c r="U1447" s="436" t="s">
        <v>713</v>
      </c>
      <c r="V1447" s="436" t="s">
        <v>713</v>
      </c>
      <c r="W1447" s="436" t="s">
        <v>713</v>
      </c>
      <c r="X1447" s="436" t="s">
        <v>652</v>
      </c>
      <c r="Y1447" s="1237" t="s">
        <v>664</v>
      </c>
      <c r="Z1447" s="1237" t="s">
        <v>664</v>
      </c>
      <c r="AA1447" s="436" t="s">
        <v>713</v>
      </c>
      <c r="AB1447" s="436" t="s">
        <v>713</v>
      </c>
      <c r="AC1447" s="436" t="s">
        <v>713</v>
      </c>
      <c r="AD1447" s="436" t="s">
        <v>652</v>
      </c>
      <c r="AE1447" s="1237" t="s">
        <v>664</v>
      </c>
      <c r="AF1447" s="1237" t="s">
        <v>664</v>
      </c>
      <c r="AG1447" s="436" t="s">
        <v>713</v>
      </c>
      <c r="AH1447" s="436" t="s">
        <v>713</v>
      </c>
      <c r="AI1447" s="436" t="s">
        <v>713</v>
      </c>
      <c r="AJ1447" s="436" t="s">
        <v>652</v>
      </c>
      <c r="AK1447" s="1237" t="s">
        <v>664</v>
      </c>
      <c r="AL1447" s="1237" t="s">
        <v>664</v>
      </c>
      <c r="AM1447" s="436" t="s">
        <v>713</v>
      </c>
      <c r="AN1447" s="436" t="s">
        <v>713</v>
      </c>
      <c r="AO1447" s="436" t="s">
        <v>713</v>
      </c>
      <c r="AP1447" s="436" t="s">
        <v>652</v>
      </c>
      <c r="AQ1447" s="1237" t="s">
        <v>664</v>
      </c>
      <c r="AR1447" s="1237" t="s">
        <v>664</v>
      </c>
      <c r="AS1447" s="436" t="s">
        <v>713</v>
      </c>
      <c r="AT1447" s="436" t="s">
        <v>713</v>
      </c>
      <c r="AU1447" s="436" t="s">
        <v>713</v>
      </c>
      <c r="AV1447" s="436" t="s">
        <v>652</v>
      </c>
      <c r="AW1447" s="1237" t="s">
        <v>664</v>
      </c>
      <c r="AX1447" s="1237" t="s">
        <v>664</v>
      </c>
      <c r="AY1447" s="436" t="s">
        <v>713</v>
      </c>
      <c r="AZ1447" s="436" t="s">
        <v>713</v>
      </c>
      <c r="BA1447" s="436" t="s">
        <v>713</v>
      </c>
      <c r="BB1447" s="436" t="s">
        <v>652</v>
      </c>
      <c r="BC1447" s="1237" t="s">
        <v>664</v>
      </c>
      <c r="BD1447" s="1237" t="s">
        <v>664</v>
      </c>
      <c r="BE1447" s="436" t="s">
        <v>713</v>
      </c>
      <c r="BF1447" s="436" t="s">
        <v>713</v>
      </c>
      <c r="BG1447" s="436" t="s">
        <v>713</v>
      </c>
      <c r="BH1447" s="436" t="s">
        <v>652</v>
      </c>
      <c r="BI1447" s="1237" t="s">
        <v>664</v>
      </c>
      <c r="BJ1447" s="1237" t="s">
        <v>664</v>
      </c>
      <c r="BK1447" s="436" t="s">
        <v>713</v>
      </c>
      <c r="BL1447" s="436" t="s">
        <v>713</v>
      </c>
      <c r="BM1447" s="436" t="s">
        <v>713</v>
      </c>
      <c r="BN1447" s="436" t="s">
        <v>652</v>
      </c>
      <c r="BO1447" s="1237" t="s">
        <v>664</v>
      </c>
      <c r="BP1447" s="1237" t="s">
        <v>664</v>
      </c>
      <c r="BQ1447" s="436" t="s">
        <v>713</v>
      </c>
      <c r="BR1447" s="436" t="s">
        <v>713</v>
      </c>
      <c r="BS1447" s="436" t="s">
        <v>713</v>
      </c>
      <c r="BT1447" s="436" t="s">
        <v>652</v>
      </c>
      <c r="BU1447" s="1237" t="s">
        <v>664</v>
      </c>
      <c r="BV1447" s="1237" t="s">
        <v>664</v>
      </c>
      <c r="BW1447" s="436" t="s">
        <v>33</v>
      </c>
      <c r="BX1447" s="436" t="s">
        <v>33</v>
      </c>
      <c r="BY1447" s="436" t="s">
        <v>33</v>
      </c>
      <c r="BZ1447" s="1270" t="s">
        <v>241</v>
      </c>
      <c r="CA1447" s="436" t="s">
        <v>33</v>
      </c>
      <c r="CB1447" s="436" t="s">
        <v>33</v>
      </c>
      <c r="CC1447" s="436" t="s">
        <v>33</v>
      </c>
      <c r="CD1447" s="436" t="s">
        <v>33</v>
      </c>
      <c r="CE1447" s="436" t="s">
        <v>33</v>
      </c>
      <c r="CF1447" s="1270" t="s">
        <v>241</v>
      </c>
      <c r="CG1447" s="436" t="s">
        <v>33</v>
      </c>
      <c r="CH1447" s="436" t="s">
        <v>33</v>
      </c>
      <c r="CI1447" s="436" t="s">
        <v>33</v>
      </c>
      <c r="CJ1447" s="436" t="s">
        <v>33</v>
      </c>
      <c r="CK1447" s="436" t="s">
        <v>33</v>
      </c>
      <c r="CL1447" s="1270" t="s">
        <v>241</v>
      </c>
      <c r="CM1447" s="436" t="s">
        <v>33</v>
      </c>
      <c r="CN1447" s="436" t="s">
        <v>33</v>
      </c>
      <c r="CO1447" s="436" t="s">
        <v>33</v>
      </c>
      <c r="CP1447" s="436" t="s">
        <v>33</v>
      </c>
      <c r="CQ1447" s="436" t="s">
        <v>33</v>
      </c>
      <c r="CR1447" s="1270" t="s">
        <v>241</v>
      </c>
      <c r="CS1447" s="436" t="s">
        <v>33</v>
      </c>
      <c r="CT1447" s="436" t="s">
        <v>33</v>
      </c>
      <c r="CU1447" s="436" t="s">
        <v>33</v>
      </c>
      <c r="CV1447" s="436" t="s">
        <v>33</v>
      </c>
      <c r="CW1447" s="436" t="s">
        <v>33</v>
      </c>
      <c r="CX1447" s="1270" t="s">
        <v>241</v>
      </c>
      <c r="CY1447" s="436" t="s">
        <v>33</v>
      </c>
      <c r="CZ1447" s="436" t="s">
        <v>33</v>
      </c>
    </row>
    <row r="1448" spans="1:104" ht="18" customHeight="1" x14ac:dyDescent="0.25">
      <c r="A1448" s="868"/>
      <c r="C1448" s="436" t="s">
        <v>652</v>
      </c>
      <c r="D1448" s="437" t="s">
        <v>2303</v>
      </c>
      <c r="E1448" s="437" t="s">
        <v>652</v>
      </c>
      <c r="F1448" s="437" t="s">
        <v>2303</v>
      </c>
      <c r="I1448" s="436" t="s">
        <v>652</v>
      </c>
      <c r="J1448" s="437" t="s">
        <v>2303</v>
      </c>
      <c r="K1448" s="437" t="s">
        <v>652</v>
      </c>
      <c r="L1448" s="437" t="s">
        <v>2303</v>
      </c>
      <c r="O1448" s="436" t="s">
        <v>652</v>
      </c>
      <c r="P1448" s="437" t="s">
        <v>2303</v>
      </c>
      <c r="Q1448" s="437" t="s">
        <v>652</v>
      </c>
      <c r="R1448" s="437" t="s">
        <v>2303</v>
      </c>
      <c r="U1448" s="436" t="s">
        <v>652</v>
      </c>
      <c r="V1448" s="437" t="s">
        <v>2303</v>
      </c>
      <c r="W1448" s="437" t="s">
        <v>652</v>
      </c>
      <c r="X1448" s="437" t="s">
        <v>2303</v>
      </c>
      <c r="AA1448" s="436" t="s">
        <v>652</v>
      </c>
      <c r="AB1448" s="437" t="s">
        <v>2303</v>
      </c>
      <c r="AC1448" s="437" t="s">
        <v>652</v>
      </c>
      <c r="AD1448" s="437" t="s">
        <v>2303</v>
      </c>
      <c r="AG1448" s="436" t="s">
        <v>652</v>
      </c>
      <c r="AH1448" s="437" t="s">
        <v>2303</v>
      </c>
      <c r="AI1448" s="437" t="s">
        <v>652</v>
      </c>
      <c r="AJ1448" s="437" t="s">
        <v>2303</v>
      </c>
      <c r="AM1448" s="436" t="s">
        <v>652</v>
      </c>
      <c r="AN1448" s="437" t="s">
        <v>2303</v>
      </c>
      <c r="AO1448" s="437" t="s">
        <v>652</v>
      </c>
      <c r="AP1448" s="437" t="s">
        <v>2303</v>
      </c>
      <c r="AS1448" s="436" t="s">
        <v>652</v>
      </c>
      <c r="AT1448" s="437" t="s">
        <v>2303</v>
      </c>
      <c r="AU1448" s="437" t="s">
        <v>652</v>
      </c>
      <c r="AV1448" s="437" t="s">
        <v>2303</v>
      </c>
      <c r="AY1448" s="436" t="s">
        <v>652</v>
      </c>
      <c r="AZ1448" s="437" t="s">
        <v>2303</v>
      </c>
      <c r="BA1448" s="437" t="s">
        <v>652</v>
      </c>
      <c r="BB1448" s="437" t="s">
        <v>2303</v>
      </c>
      <c r="BE1448" s="436" t="s">
        <v>652</v>
      </c>
      <c r="BF1448" s="437" t="s">
        <v>2303</v>
      </c>
      <c r="BG1448" s="437" t="s">
        <v>652</v>
      </c>
      <c r="BH1448" s="437" t="s">
        <v>2303</v>
      </c>
      <c r="BK1448" s="436" t="s">
        <v>652</v>
      </c>
      <c r="BL1448" s="437" t="s">
        <v>2303</v>
      </c>
      <c r="BM1448" s="437" t="s">
        <v>652</v>
      </c>
      <c r="BN1448" s="437" t="s">
        <v>2303</v>
      </c>
      <c r="BQ1448" s="436" t="s">
        <v>652</v>
      </c>
      <c r="BR1448" s="437" t="s">
        <v>2303</v>
      </c>
      <c r="BS1448" s="437" t="s">
        <v>652</v>
      </c>
      <c r="BT1448" s="437" t="s">
        <v>2303</v>
      </c>
      <c r="BW1448" s="437" t="s">
        <v>34</v>
      </c>
      <c r="BX1448" s="437" t="s">
        <v>34</v>
      </c>
      <c r="BY1448" s="436" t="s">
        <v>34</v>
      </c>
      <c r="BZ1448" s="1270" t="s">
        <v>511</v>
      </c>
      <c r="CA1448" s="437" t="s">
        <v>34</v>
      </c>
      <c r="CB1448" s="437" t="s">
        <v>34</v>
      </c>
      <c r="CC1448" s="437" t="s">
        <v>34</v>
      </c>
      <c r="CD1448" s="437" t="s">
        <v>34</v>
      </c>
      <c r="CE1448" s="436" t="s">
        <v>34</v>
      </c>
      <c r="CF1448" s="1270" t="s">
        <v>511</v>
      </c>
      <c r="CG1448" s="437" t="s">
        <v>34</v>
      </c>
      <c r="CH1448" s="437" t="s">
        <v>34</v>
      </c>
      <c r="CI1448" s="437" t="s">
        <v>34</v>
      </c>
      <c r="CJ1448" s="437" t="s">
        <v>34</v>
      </c>
      <c r="CK1448" s="436" t="s">
        <v>34</v>
      </c>
      <c r="CL1448" s="1270" t="s">
        <v>511</v>
      </c>
      <c r="CM1448" s="437" t="s">
        <v>34</v>
      </c>
      <c r="CN1448" s="437" t="s">
        <v>34</v>
      </c>
      <c r="CO1448" s="437" t="s">
        <v>34</v>
      </c>
      <c r="CP1448" s="437" t="s">
        <v>34</v>
      </c>
      <c r="CQ1448" s="436" t="s">
        <v>34</v>
      </c>
      <c r="CR1448" s="1270" t="s">
        <v>511</v>
      </c>
      <c r="CS1448" s="437" t="s">
        <v>34</v>
      </c>
      <c r="CT1448" s="437" t="s">
        <v>34</v>
      </c>
      <c r="CU1448" s="437" t="s">
        <v>34</v>
      </c>
      <c r="CV1448" s="437" t="s">
        <v>34</v>
      </c>
      <c r="CW1448" s="436" t="s">
        <v>34</v>
      </c>
      <c r="CX1448" s="1270" t="s">
        <v>511</v>
      </c>
      <c r="CY1448" s="437" t="s">
        <v>34</v>
      </c>
      <c r="CZ1448" s="437" t="s">
        <v>34</v>
      </c>
    </row>
    <row r="1449" spans="1:104" ht="18" customHeight="1" x14ac:dyDescent="0.25">
      <c r="A1449" s="868"/>
      <c r="C1449" s="437" t="s">
        <v>509</v>
      </c>
      <c r="D1449" s="439" t="s">
        <v>664</v>
      </c>
      <c r="E1449" s="437" t="s">
        <v>2302</v>
      </c>
      <c r="F1449" s="439" t="s">
        <v>664</v>
      </c>
      <c r="I1449" s="437" t="s">
        <v>509</v>
      </c>
      <c r="J1449" s="439" t="s">
        <v>664</v>
      </c>
      <c r="K1449" s="437" t="s">
        <v>2302</v>
      </c>
      <c r="L1449" s="439" t="s">
        <v>664</v>
      </c>
      <c r="O1449" s="437" t="s">
        <v>509</v>
      </c>
      <c r="P1449" s="439" t="s">
        <v>664</v>
      </c>
      <c r="Q1449" s="437" t="s">
        <v>2302</v>
      </c>
      <c r="R1449" s="439" t="s">
        <v>664</v>
      </c>
      <c r="U1449" s="437" t="s">
        <v>509</v>
      </c>
      <c r="V1449" s="439" t="s">
        <v>664</v>
      </c>
      <c r="W1449" s="437" t="s">
        <v>2302</v>
      </c>
      <c r="X1449" s="439" t="s">
        <v>664</v>
      </c>
      <c r="AA1449" s="437" t="s">
        <v>509</v>
      </c>
      <c r="AB1449" s="439" t="s">
        <v>664</v>
      </c>
      <c r="AC1449" s="437" t="s">
        <v>2302</v>
      </c>
      <c r="AD1449" s="439" t="s">
        <v>664</v>
      </c>
      <c r="AG1449" s="437" t="s">
        <v>509</v>
      </c>
      <c r="AH1449" s="439" t="s">
        <v>664</v>
      </c>
      <c r="AI1449" s="437" t="s">
        <v>2302</v>
      </c>
      <c r="AJ1449" s="439" t="s">
        <v>664</v>
      </c>
      <c r="AM1449" s="437" t="s">
        <v>509</v>
      </c>
      <c r="AN1449" s="439" t="s">
        <v>664</v>
      </c>
      <c r="AO1449" s="437" t="s">
        <v>2302</v>
      </c>
      <c r="AP1449" s="439" t="s">
        <v>664</v>
      </c>
      <c r="AS1449" s="437" t="s">
        <v>509</v>
      </c>
      <c r="AT1449" s="439" t="s">
        <v>664</v>
      </c>
      <c r="AU1449" s="437" t="s">
        <v>2302</v>
      </c>
      <c r="AV1449" s="439" t="s">
        <v>664</v>
      </c>
      <c r="AY1449" s="437" t="s">
        <v>509</v>
      </c>
      <c r="AZ1449" s="439" t="s">
        <v>664</v>
      </c>
      <c r="BA1449" s="437" t="s">
        <v>2302</v>
      </c>
      <c r="BB1449" s="439" t="s">
        <v>664</v>
      </c>
      <c r="BE1449" s="437" t="s">
        <v>509</v>
      </c>
      <c r="BF1449" s="439" t="s">
        <v>664</v>
      </c>
      <c r="BG1449" s="437" t="s">
        <v>2302</v>
      </c>
      <c r="BH1449" s="439" t="s">
        <v>664</v>
      </c>
      <c r="BK1449" s="437" t="s">
        <v>509</v>
      </c>
      <c r="BL1449" s="439" t="s">
        <v>664</v>
      </c>
      <c r="BM1449" s="437" t="s">
        <v>2302</v>
      </c>
      <c r="BN1449" s="439" t="s">
        <v>664</v>
      </c>
      <c r="BQ1449" s="437" t="s">
        <v>509</v>
      </c>
      <c r="BR1449" s="439" t="s">
        <v>664</v>
      </c>
      <c r="BS1449" s="437" t="s">
        <v>2302</v>
      </c>
      <c r="BT1449" s="439" t="s">
        <v>664</v>
      </c>
      <c r="BW1449" s="437" t="s">
        <v>535</v>
      </c>
      <c r="BX1449" s="437" t="s">
        <v>535</v>
      </c>
      <c r="BY1449" s="437" t="s">
        <v>535</v>
      </c>
      <c r="BZ1449" s="1270" t="s">
        <v>512</v>
      </c>
      <c r="CA1449" s="437" t="s">
        <v>535</v>
      </c>
      <c r="CB1449" s="437" t="s">
        <v>535</v>
      </c>
      <c r="CC1449" s="437" t="s">
        <v>535</v>
      </c>
      <c r="CD1449" s="437" t="s">
        <v>535</v>
      </c>
      <c r="CE1449" s="437" t="s">
        <v>535</v>
      </c>
      <c r="CF1449" s="1270" t="s">
        <v>512</v>
      </c>
      <c r="CG1449" s="437" t="s">
        <v>535</v>
      </c>
      <c r="CH1449" s="437" t="s">
        <v>535</v>
      </c>
      <c r="CI1449" s="437" t="s">
        <v>535</v>
      </c>
      <c r="CJ1449" s="437" t="s">
        <v>535</v>
      </c>
      <c r="CK1449" s="437" t="s">
        <v>535</v>
      </c>
      <c r="CL1449" s="1270" t="s">
        <v>512</v>
      </c>
      <c r="CM1449" s="437" t="s">
        <v>535</v>
      </c>
      <c r="CN1449" s="437" t="s">
        <v>535</v>
      </c>
      <c r="CO1449" s="437" t="s">
        <v>535</v>
      </c>
      <c r="CP1449" s="437" t="s">
        <v>535</v>
      </c>
      <c r="CQ1449" s="437" t="s">
        <v>535</v>
      </c>
      <c r="CR1449" s="1270" t="s">
        <v>512</v>
      </c>
      <c r="CS1449" s="437" t="s">
        <v>535</v>
      </c>
      <c r="CT1449" s="437" t="s">
        <v>535</v>
      </c>
      <c r="CU1449" s="437" t="s">
        <v>535</v>
      </c>
      <c r="CV1449" s="437" t="s">
        <v>535</v>
      </c>
      <c r="CW1449" s="437" t="s">
        <v>535</v>
      </c>
      <c r="CX1449" s="1270" t="s">
        <v>512</v>
      </c>
      <c r="CY1449" s="437" t="s">
        <v>535</v>
      </c>
      <c r="CZ1449" s="437" t="s">
        <v>535</v>
      </c>
    </row>
    <row r="1450" spans="1:104" ht="18" customHeight="1" x14ac:dyDescent="0.25">
      <c r="A1450" s="868"/>
      <c r="B1450" s="95"/>
      <c r="C1450" s="437" t="s">
        <v>2303</v>
      </c>
      <c r="E1450" s="437" t="s">
        <v>2303</v>
      </c>
      <c r="I1450" s="437" t="s">
        <v>2303</v>
      </c>
      <c r="K1450" s="437" t="s">
        <v>2303</v>
      </c>
      <c r="O1450" s="437" t="s">
        <v>2303</v>
      </c>
      <c r="Q1450" s="437" t="s">
        <v>2303</v>
      </c>
      <c r="U1450" s="437" t="s">
        <v>2303</v>
      </c>
      <c r="W1450" s="437" t="s">
        <v>2303</v>
      </c>
      <c r="AA1450" s="437" t="s">
        <v>2303</v>
      </c>
      <c r="AC1450" s="437" t="s">
        <v>2303</v>
      </c>
      <c r="AG1450" s="437" t="s">
        <v>2303</v>
      </c>
      <c r="AI1450" s="437" t="s">
        <v>2303</v>
      </c>
      <c r="AM1450" s="437" t="s">
        <v>2303</v>
      </c>
      <c r="AO1450" s="437" t="s">
        <v>2303</v>
      </c>
      <c r="AS1450" s="437" t="s">
        <v>2303</v>
      </c>
      <c r="AU1450" s="437" t="s">
        <v>2303</v>
      </c>
      <c r="AY1450" s="437" t="s">
        <v>2303</v>
      </c>
      <c r="BA1450" s="437" t="s">
        <v>2303</v>
      </c>
      <c r="BE1450" s="437" t="s">
        <v>2303</v>
      </c>
      <c r="BG1450" s="437" t="s">
        <v>2303</v>
      </c>
      <c r="BK1450" s="437" t="s">
        <v>2303</v>
      </c>
      <c r="BM1450" s="437" t="s">
        <v>2303</v>
      </c>
      <c r="BQ1450" s="437" t="s">
        <v>2303</v>
      </c>
      <c r="BS1450" s="437" t="s">
        <v>2303</v>
      </c>
      <c r="BW1450" s="1270" t="s">
        <v>371</v>
      </c>
      <c r="BX1450" s="1270" t="s">
        <v>371</v>
      </c>
      <c r="BY1450" s="437" t="s">
        <v>371</v>
      </c>
      <c r="BZ1450" s="1270" t="s">
        <v>513</v>
      </c>
      <c r="CA1450" s="439" t="s">
        <v>664</v>
      </c>
      <c r="CB1450" s="439" t="s">
        <v>664</v>
      </c>
      <c r="CC1450" s="1270" t="s">
        <v>371</v>
      </c>
      <c r="CD1450" s="1270" t="s">
        <v>371</v>
      </c>
      <c r="CE1450" s="437" t="s">
        <v>371</v>
      </c>
      <c r="CF1450" s="1270" t="s">
        <v>513</v>
      </c>
      <c r="CG1450" s="439" t="s">
        <v>664</v>
      </c>
      <c r="CH1450" s="439" t="s">
        <v>664</v>
      </c>
      <c r="CI1450" s="1270" t="s">
        <v>371</v>
      </c>
      <c r="CJ1450" s="1270" t="s">
        <v>371</v>
      </c>
      <c r="CK1450" s="437" t="s">
        <v>371</v>
      </c>
      <c r="CL1450" s="1270" t="s">
        <v>513</v>
      </c>
      <c r="CM1450" s="439" t="s">
        <v>664</v>
      </c>
      <c r="CN1450" s="439" t="s">
        <v>664</v>
      </c>
      <c r="CO1450" s="1270" t="s">
        <v>371</v>
      </c>
      <c r="CP1450" s="1270" t="s">
        <v>371</v>
      </c>
      <c r="CQ1450" s="437" t="s">
        <v>371</v>
      </c>
      <c r="CR1450" s="1270" t="s">
        <v>513</v>
      </c>
      <c r="CS1450" s="439" t="s">
        <v>664</v>
      </c>
      <c r="CT1450" s="439" t="s">
        <v>664</v>
      </c>
      <c r="CU1450" s="1270" t="s">
        <v>371</v>
      </c>
      <c r="CV1450" s="1270" t="s">
        <v>371</v>
      </c>
      <c r="CW1450" s="437" t="s">
        <v>371</v>
      </c>
      <c r="CX1450" s="1270" t="s">
        <v>513</v>
      </c>
      <c r="CY1450" s="439" t="s">
        <v>664</v>
      </c>
      <c r="CZ1450" s="439" t="s">
        <v>664</v>
      </c>
    </row>
    <row r="1451" spans="1:104" ht="18" customHeight="1" x14ac:dyDescent="0.25">
      <c r="A1451" s="868"/>
      <c r="B1451" s="95"/>
      <c r="C1451" s="439" t="s">
        <v>664</v>
      </c>
      <c r="E1451" s="439" t="s">
        <v>664</v>
      </c>
      <c r="I1451" s="439" t="s">
        <v>664</v>
      </c>
      <c r="K1451" s="439" t="s">
        <v>664</v>
      </c>
      <c r="O1451" s="439" t="s">
        <v>664</v>
      </c>
      <c r="Q1451" s="439" t="s">
        <v>664</v>
      </c>
      <c r="U1451" s="439" t="s">
        <v>664</v>
      </c>
      <c r="W1451" s="439" t="s">
        <v>664</v>
      </c>
      <c r="AA1451" s="439" t="s">
        <v>664</v>
      </c>
      <c r="AC1451" s="439" t="s">
        <v>664</v>
      </c>
      <c r="AG1451" s="439" t="s">
        <v>664</v>
      </c>
      <c r="AI1451" s="439" t="s">
        <v>664</v>
      </c>
      <c r="AM1451" s="439" t="s">
        <v>664</v>
      </c>
      <c r="AO1451" s="439" t="s">
        <v>664</v>
      </c>
      <c r="AS1451" s="439" t="s">
        <v>664</v>
      </c>
      <c r="AU1451" s="439" t="s">
        <v>664</v>
      </c>
      <c r="AY1451" s="439" t="s">
        <v>664</v>
      </c>
      <c r="BA1451" s="439" t="s">
        <v>664</v>
      </c>
      <c r="BE1451" s="439" t="s">
        <v>664</v>
      </c>
      <c r="BG1451" s="439" t="s">
        <v>664</v>
      </c>
      <c r="BK1451" s="439" t="s">
        <v>664</v>
      </c>
      <c r="BM1451" s="439" t="s">
        <v>664</v>
      </c>
      <c r="BQ1451" s="439" t="s">
        <v>664</v>
      </c>
      <c r="BS1451" s="439" t="s">
        <v>664</v>
      </c>
      <c r="BW1451" s="1270" t="s">
        <v>241</v>
      </c>
      <c r="BX1451" s="1270" t="s">
        <v>241</v>
      </c>
      <c r="BY1451" s="1270" t="s">
        <v>241</v>
      </c>
      <c r="BZ1451" s="1270" t="s">
        <v>652</v>
      </c>
      <c r="CC1451" s="1270" t="s">
        <v>241</v>
      </c>
      <c r="CD1451" s="1270" t="s">
        <v>241</v>
      </c>
      <c r="CE1451" s="1270" t="s">
        <v>241</v>
      </c>
      <c r="CF1451" s="1270" t="s">
        <v>652</v>
      </c>
      <c r="CI1451" s="1270" t="s">
        <v>241</v>
      </c>
      <c r="CJ1451" s="1270" t="s">
        <v>241</v>
      </c>
      <c r="CK1451" s="1270" t="s">
        <v>241</v>
      </c>
      <c r="CL1451" s="1270" t="s">
        <v>652</v>
      </c>
      <c r="CO1451" s="1270" t="s">
        <v>241</v>
      </c>
      <c r="CP1451" s="1270" t="s">
        <v>241</v>
      </c>
      <c r="CQ1451" s="1270" t="s">
        <v>241</v>
      </c>
      <c r="CR1451" s="1270" t="s">
        <v>652</v>
      </c>
      <c r="CU1451" s="1270" t="s">
        <v>241</v>
      </c>
      <c r="CV1451" s="1270" t="s">
        <v>241</v>
      </c>
      <c r="CW1451" s="1270" t="s">
        <v>241</v>
      </c>
      <c r="CX1451" s="1270" t="s">
        <v>652</v>
      </c>
    </row>
    <row r="1452" spans="1:104" ht="18" customHeight="1" x14ac:dyDescent="0.25">
      <c r="A1452" s="868"/>
      <c r="B1452" s="95"/>
      <c r="C1452" s="67"/>
      <c r="Q1452" s="15"/>
      <c r="R1452" s="73"/>
      <c r="S1452" s="73"/>
      <c r="U1452" s="73"/>
      <c r="V1452" s="73"/>
      <c r="W1452" s="73"/>
      <c r="AA1452" s="73"/>
      <c r="AB1452" s="73"/>
      <c r="AC1452" s="73"/>
      <c r="AD1452" s="73"/>
      <c r="AE1452" s="73"/>
      <c r="AG1452" s="73"/>
      <c r="AH1452" s="73"/>
      <c r="AI1452" s="73"/>
      <c r="AK1452" s="73"/>
      <c r="AL1452" s="16"/>
      <c r="AM1452" s="73"/>
      <c r="AN1452" s="73"/>
      <c r="AO1452" s="73"/>
      <c r="AQ1452" s="73"/>
      <c r="AS1452" s="73"/>
      <c r="AT1452" s="73"/>
      <c r="AU1452" s="73"/>
      <c r="AW1452" s="73"/>
      <c r="AY1452" s="73"/>
      <c r="AZ1452" s="73"/>
      <c r="BA1452" s="73"/>
      <c r="BC1452" s="73"/>
      <c r="BE1452" s="73"/>
      <c r="BF1452" s="73"/>
      <c r="BG1452" s="73"/>
      <c r="BI1452" s="73"/>
      <c r="BK1452" s="73"/>
      <c r="BL1452" s="73"/>
      <c r="BM1452" s="73"/>
      <c r="BO1452" s="73"/>
      <c r="BQ1452" s="73"/>
      <c r="BR1452" s="73"/>
      <c r="BS1452" s="73"/>
      <c r="BU1452" s="73"/>
      <c r="BW1452" s="1270" t="s">
        <v>511</v>
      </c>
      <c r="BX1452" s="1270" t="s">
        <v>511</v>
      </c>
      <c r="BY1452" s="1270" t="s">
        <v>511</v>
      </c>
      <c r="BZ1452" s="15" t="s">
        <v>2303</v>
      </c>
      <c r="CC1452" s="1270" t="s">
        <v>511</v>
      </c>
      <c r="CD1452" s="1270" t="s">
        <v>511</v>
      </c>
      <c r="CE1452" s="1270" t="s">
        <v>511</v>
      </c>
      <c r="CF1452" s="15" t="s">
        <v>2303</v>
      </c>
      <c r="CI1452" s="1270" t="s">
        <v>511</v>
      </c>
      <c r="CJ1452" s="1270" t="s">
        <v>511</v>
      </c>
      <c r="CK1452" s="1270" t="s">
        <v>511</v>
      </c>
      <c r="CL1452" s="15" t="s">
        <v>2303</v>
      </c>
      <c r="CO1452" s="1270" t="s">
        <v>511</v>
      </c>
      <c r="CP1452" s="1270" t="s">
        <v>511</v>
      </c>
      <c r="CQ1452" s="1270" t="s">
        <v>511</v>
      </c>
      <c r="CR1452" s="15" t="s">
        <v>2303</v>
      </c>
      <c r="CU1452" s="1270" t="s">
        <v>511</v>
      </c>
      <c r="CV1452" s="1270" t="s">
        <v>511</v>
      </c>
      <c r="CW1452" s="1270" t="s">
        <v>511</v>
      </c>
      <c r="CX1452" s="15" t="s">
        <v>2303</v>
      </c>
    </row>
    <row r="1453" spans="1:104" ht="18" customHeight="1" x14ac:dyDescent="0.25">
      <c r="A1453" s="868"/>
      <c r="B1453" s="95"/>
      <c r="K1453" s="73"/>
      <c r="L1453" s="73"/>
      <c r="M1453" s="73"/>
      <c r="Q1453" s="15"/>
      <c r="R1453" s="73"/>
      <c r="S1453" s="73"/>
      <c r="AG1453" s="15"/>
      <c r="BW1453" s="1270" t="s">
        <v>512</v>
      </c>
      <c r="BX1453" s="15" t="s">
        <v>512</v>
      </c>
      <c r="BY1453" s="1270" t="s">
        <v>512</v>
      </c>
      <c r="BZ1453" s="439" t="s">
        <v>664</v>
      </c>
      <c r="CC1453" s="1270" t="s">
        <v>512</v>
      </c>
      <c r="CD1453" s="15" t="s">
        <v>512</v>
      </c>
      <c r="CE1453" s="1270" t="s">
        <v>512</v>
      </c>
      <c r="CF1453" s="439" t="s">
        <v>664</v>
      </c>
      <c r="CI1453" s="1270" t="s">
        <v>512</v>
      </c>
      <c r="CJ1453" s="15" t="s">
        <v>512</v>
      </c>
      <c r="CK1453" s="1270" t="s">
        <v>512</v>
      </c>
      <c r="CL1453" s="439" t="s">
        <v>664</v>
      </c>
      <c r="CO1453" s="1270" t="s">
        <v>512</v>
      </c>
      <c r="CP1453" s="15" t="s">
        <v>512</v>
      </c>
      <c r="CQ1453" s="1270" t="s">
        <v>512</v>
      </c>
      <c r="CR1453" s="439" t="s">
        <v>664</v>
      </c>
      <c r="CU1453" s="1270" t="s">
        <v>512</v>
      </c>
      <c r="CV1453" s="15" t="s">
        <v>512</v>
      </c>
      <c r="CW1453" s="1270" t="s">
        <v>512</v>
      </c>
      <c r="CX1453" s="439" t="s">
        <v>664</v>
      </c>
    </row>
    <row r="1454" spans="1:104" ht="18" customHeight="1" x14ac:dyDescent="0.25">
      <c r="A1454" s="868"/>
      <c r="B1454" s="95"/>
      <c r="Q1454" s="15"/>
      <c r="AG1454" s="15"/>
      <c r="BW1454" s="1270" t="s">
        <v>513</v>
      </c>
      <c r="BX1454" s="15" t="s">
        <v>513</v>
      </c>
      <c r="BY1454" s="1270" t="s">
        <v>513</v>
      </c>
      <c r="CC1454" s="1270" t="s">
        <v>513</v>
      </c>
      <c r="CD1454" s="15" t="s">
        <v>513</v>
      </c>
      <c r="CE1454" s="1270" t="s">
        <v>513</v>
      </c>
      <c r="CI1454" s="1270" t="s">
        <v>513</v>
      </c>
      <c r="CJ1454" s="15" t="s">
        <v>513</v>
      </c>
      <c r="CK1454" s="1270" t="s">
        <v>513</v>
      </c>
      <c r="CO1454" s="1270" t="s">
        <v>513</v>
      </c>
      <c r="CP1454" s="15" t="s">
        <v>513</v>
      </c>
      <c r="CQ1454" s="1270" t="s">
        <v>513</v>
      </c>
      <c r="CU1454" s="1270" t="s">
        <v>513</v>
      </c>
      <c r="CV1454" s="15" t="s">
        <v>513</v>
      </c>
      <c r="CW1454" s="1270" t="s">
        <v>513</v>
      </c>
    </row>
    <row r="1455" spans="1:104" ht="18" customHeight="1" x14ac:dyDescent="0.25">
      <c r="A1455" s="868"/>
      <c r="B1455" s="95"/>
      <c r="Q1455" s="15"/>
      <c r="AG1455" s="15"/>
      <c r="BW1455" s="444" t="s">
        <v>652</v>
      </c>
      <c r="BX1455" s="15" t="s">
        <v>2303</v>
      </c>
      <c r="BY1455" s="1270" t="s">
        <v>652</v>
      </c>
      <c r="CC1455" s="444" t="s">
        <v>652</v>
      </c>
      <c r="CD1455" s="15" t="s">
        <v>2303</v>
      </c>
      <c r="CE1455" s="1270" t="s">
        <v>652</v>
      </c>
      <c r="CI1455" s="444" t="s">
        <v>652</v>
      </c>
      <c r="CJ1455" s="15" t="s">
        <v>2303</v>
      </c>
      <c r="CK1455" s="1270" t="s">
        <v>652</v>
      </c>
      <c r="CO1455" s="444" t="s">
        <v>652</v>
      </c>
      <c r="CP1455" s="15" t="s">
        <v>2303</v>
      </c>
      <c r="CQ1455" s="1270" t="s">
        <v>652</v>
      </c>
      <c r="CU1455" s="444" t="s">
        <v>652</v>
      </c>
      <c r="CV1455" s="15" t="s">
        <v>2303</v>
      </c>
      <c r="CW1455" s="1270" t="s">
        <v>652</v>
      </c>
    </row>
    <row r="1456" spans="1:104" ht="18" customHeight="1" x14ac:dyDescent="0.25">
      <c r="A1456" s="868"/>
      <c r="B1456" s="95"/>
      <c r="Q1456" s="15"/>
      <c r="AG1456" s="15"/>
      <c r="BW1456" s="437" t="s">
        <v>509</v>
      </c>
      <c r="BX1456" s="439" t="s">
        <v>664</v>
      </c>
      <c r="BY1456" s="437" t="s">
        <v>2302</v>
      </c>
      <c r="CC1456" s="437" t="s">
        <v>509</v>
      </c>
      <c r="CD1456" s="439" t="s">
        <v>664</v>
      </c>
      <c r="CE1456" s="437" t="s">
        <v>2302</v>
      </c>
      <c r="CI1456" s="437" t="s">
        <v>509</v>
      </c>
      <c r="CJ1456" s="439" t="s">
        <v>664</v>
      </c>
      <c r="CK1456" s="437" t="s">
        <v>2302</v>
      </c>
      <c r="CO1456" s="437" t="s">
        <v>509</v>
      </c>
      <c r="CP1456" s="439" t="s">
        <v>664</v>
      </c>
      <c r="CQ1456" s="437" t="s">
        <v>2302</v>
      </c>
      <c r="CU1456" s="437" t="s">
        <v>509</v>
      </c>
      <c r="CV1456" s="439" t="s">
        <v>664</v>
      </c>
      <c r="CW1456" s="437" t="s">
        <v>2302</v>
      </c>
    </row>
    <row r="1457" spans="1:101" ht="18" customHeight="1" x14ac:dyDescent="0.25">
      <c r="A1457" s="868"/>
      <c r="Q1457" s="15"/>
      <c r="AG1457" s="15"/>
      <c r="BW1457" s="437" t="s">
        <v>2303</v>
      </c>
      <c r="BY1457" s="15" t="s">
        <v>2303</v>
      </c>
      <c r="CC1457" s="437" t="s">
        <v>2303</v>
      </c>
      <c r="CE1457" s="15" t="s">
        <v>2303</v>
      </c>
      <c r="CI1457" s="437" t="s">
        <v>2303</v>
      </c>
      <c r="CK1457" s="15" t="s">
        <v>2303</v>
      </c>
      <c r="CO1457" s="437" t="s">
        <v>2303</v>
      </c>
      <c r="CQ1457" s="15" t="s">
        <v>2303</v>
      </c>
      <c r="CU1457" s="437" t="s">
        <v>2303</v>
      </c>
      <c r="CW1457" s="15" t="s">
        <v>2303</v>
      </c>
    </row>
    <row r="1458" spans="1:101" ht="18" customHeight="1" x14ac:dyDescent="0.25">
      <c r="A1458" s="868"/>
      <c r="B1458" s="95"/>
      <c r="Q1458" s="15"/>
      <c r="AG1458" s="15"/>
      <c r="BW1458" s="439" t="s">
        <v>664</v>
      </c>
      <c r="BY1458" s="439" t="s">
        <v>664</v>
      </c>
      <c r="CC1458" s="439" t="s">
        <v>664</v>
      </c>
      <c r="CE1458" s="439" t="s">
        <v>664</v>
      </c>
      <c r="CI1458" s="439" t="s">
        <v>664</v>
      </c>
      <c r="CK1458" s="439" t="s">
        <v>664</v>
      </c>
      <c r="CO1458" s="439" t="s">
        <v>664</v>
      </c>
      <c r="CQ1458" s="439" t="s">
        <v>664</v>
      </c>
      <c r="CU1458" s="439" t="s">
        <v>664</v>
      </c>
      <c r="CW1458" s="439" t="s">
        <v>664</v>
      </c>
    </row>
    <row r="1459" spans="1:101" ht="18" customHeight="1" x14ac:dyDescent="0.25">
      <c r="A1459" s="868"/>
      <c r="B1459" s="95" t="s">
        <v>780</v>
      </c>
      <c r="Q1459" s="15"/>
      <c r="AG1459" s="15"/>
      <c r="BA1459" s="25"/>
      <c r="BC1459" s="25"/>
      <c r="BE1459" s="25"/>
      <c r="BH1459" s="73"/>
      <c r="BI1459" s="25"/>
      <c r="BK1459" s="25"/>
      <c r="BM1459" s="25"/>
    </row>
    <row r="1460" spans="1:101" ht="18" customHeight="1" x14ac:dyDescent="0.25">
      <c r="A1460" s="868"/>
      <c r="B1460" s="67"/>
      <c r="BA1460" s="73"/>
      <c r="BF1460" s="73"/>
      <c r="BG1460" s="25"/>
      <c r="BI1460" s="25"/>
      <c r="BJ1460" s="79"/>
      <c r="BK1460" s="25"/>
      <c r="BM1460" s="25"/>
    </row>
    <row r="1461" spans="1:101" ht="18" customHeight="1" x14ac:dyDescent="0.25">
      <c r="A1461" s="868"/>
      <c r="B1461" s="67"/>
      <c r="C1461" s="2080" t="s">
        <v>897</v>
      </c>
      <c r="D1461" s="2080" t="s">
        <v>839</v>
      </c>
      <c r="E1461" s="2080" t="s">
        <v>840</v>
      </c>
      <c r="F1461" s="2080" t="s">
        <v>841</v>
      </c>
      <c r="G1461" s="2085" t="s">
        <v>837</v>
      </c>
      <c r="H1461" s="2086"/>
      <c r="I1461" s="2087"/>
      <c r="J1461" s="2085" t="s">
        <v>838</v>
      </c>
      <c r="K1461" s="2086"/>
      <c r="L1461" s="2087"/>
      <c r="M1461" s="2082" t="s">
        <v>775</v>
      </c>
      <c r="N1461" s="2083"/>
      <c r="O1461" s="2083"/>
      <c r="P1461" s="2084"/>
      <c r="AQ1461" s="73"/>
      <c r="AR1461" s="73"/>
      <c r="AS1461" s="73"/>
      <c r="AT1461" s="73"/>
      <c r="AU1461" s="73"/>
      <c r="AV1461" s="73"/>
      <c r="AW1461" s="73"/>
      <c r="AX1461" s="73"/>
      <c r="AY1461" s="73"/>
      <c r="AZ1461" s="73"/>
      <c r="BA1461" s="67"/>
      <c r="BB1461" s="16"/>
      <c r="BC1461" s="73"/>
      <c r="BF1461" s="73"/>
    </row>
    <row r="1462" spans="1:101" ht="18" customHeight="1" x14ac:dyDescent="0.25">
      <c r="A1462" s="868"/>
      <c r="B1462" s="67"/>
      <c r="C1462" s="2081"/>
      <c r="D1462" s="2081"/>
      <c r="E1462" s="2081"/>
      <c r="F1462" s="2081"/>
      <c r="G1462" s="526" t="s">
        <v>661</v>
      </c>
      <c r="H1462" s="526" t="s">
        <v>662</v>
      </c>
      <c r="I1462" s="526" t="s">
        <v>663</v>
      </c>
      <c r="J1462" s="526" t="s">
        <v>661</v>
      </c>
      <c r="K1462" s="526" t="s">
        <v>662</v>
      </c>
      <c r="L1462" s="526" t="s">
        <v>663</v>
      </c>
      <c r="M1462" s="526" t="s">
        <v>1653</v>
      </c>
      <c r="N1462" s="526" t="s">
        <v>1654</v>
      </c>
      <c r="O1462" s="526" t="s">
        <v>1655</v>
      </c>
      <c r="P1462" s="526" t="s">
        <v>1656</v>
      </c>
      <c r="AQ1462" s="73"/>
      <c r="AR1462" s="73"/>
      <c r="AS1462" s="73"/>
      <c r="AT1462" s="73"/>
      <c r="AU1462" s="73"/>
      <c r="AV1462" s="73"/>
      <c r="AW1462" s="73"/>
      <c r="AX1462" s="73"/>
      <c r="AY1462" s="73"/>
      <c r="AZ1462" s="73"/>
      <c r="BA1462" s="73"/>
      <c r="BB1462" s="73"/>
      <c r="BC1462" s="73"/>
      <c r="BD1462" s="73"/>
      <c r="BE1462" s="73"/>
      <c r="BF1462" s="73"/>
      <c r="BG1462" s="73"/>
      <c r="BH1462" s="73"/>
      <c r="BI1462" s="73"/>
      <c r="BJ1462" s="73"/>
      <c r="BK1462" s="73"/>
      <c r="BL1462" s="73"/>
      <c r="BM1462" s="73"/>
      <c r="BN1462" s="73"/>
    </row>
    <row r="1463" spans="1:101" ht="18" customHeight="1" x14ac:dyDescent="0.25">
      <c r="A1463" s="868"/>
      <c r="B1463" s="67"/>
      <c r="C1463" s="507" t="s">
        <v>249</v>
      </c>
      <c r="D1463" s="507"/>
      <c r="E1463" s="507"/>
      <c r="F1463" s="507"/>
      <c r="G1463" s="507"/>
      <c r="H1463" s="507"/>
      <c r="I1463" s="507"/>
      <c r="J1463" s="507"/>
      <c r="K1463" s="507"/>
      <c r="L1463" s="507"/>
      <c r="M1463" s="507"/>
      <c r="N1463" s="507"/>
      <c r="O1463" s="507"/>
      <c r="P1463" s="507" t="s">
        <v>248</v>
      </c>
      <c r="AQ1463" s="73"/>
      <c r="AR1463" s="73"/>
      <c r="AS1463" s="73"/>
      <c r="AT1463" s="73"/>
      <c r="AU1463" s="73"/>
      <c r="AV1463" s="73"/>
      <c r="AW1463" s="73"/>
      <c r="AX1463" s="73"/>
      <c r="AY1463" s="73"/>
      <c r="AZ1463" s="73"/>
      <c r="BA1463" s="73"/>
      <c r="BB1463" s="73"/>
      <c r="BC1463" s="73"/>
      <c r="BD1463" s="73"/>
      <c r="BE1463" s="73"/>
      <c r="BF1463" s="73"/>
      <c r="BG1463" s="73"/>
      <c r="BH1463" s="73"/>
      <c r="BI1463" s="73"/>
      <c r="BJ1463" s="73"/>
      <c r="BK1463" s="73"/>
      <c r="BL1463" s="73"/>
      <c r="BM1463" s="73"/>
      <c r="BN1463" s="73"/>
    </row>
    <row r="1464" spans="1:101" ht="18" customHeight="1" x14ac:dyDescent="0.25">
      <c r="A1464" s="868"/>
      <c r="B1464" s="67"/>
      <c r="C1464" s="51" t="str">
        <f>IF(ISTEXT('6. Vehículos y maquinaria'!E39),'6. Vehículos y maquinaria'!E39,"")</f>
        <v/>
      </c>
      <c r="D1464" s="51">
        <f>'6. Vehículos y maquinaria'!F39</f>
        <v>0</v>
      </c>
      <c r="E1464" s="51">
        <f>'6. Vehículos y maquinaria'!G39</f>
        <v>0</v>
      </c>
      <c r="F1464" s="52">
        <f>'6. Vehículos y maquinaria'!H39</f>
        <v>0</v>
      </c>
      <c r="G1464" s="52" t="str">
        <f t="shared" ref="G1464:I1483" si="88">IF($E1464="Otro (ud)","",IFERROR(INDEX($F$1358:$BD$1415,MATCH($E1464&amp;$D1464,$E$1358:$E$1415,0),MATCH($D$6&amp;G$1462,$F$1357:$BD$1357,0)),""))</f>
        <v/>
      </c>
      <c r="H1464" s="52" t="str">
        <f t="shared" si="88"/>
        <v/>
      </c>
      <c r="I1464" s="52" t="str">
        <f t="shared" si="88"/>
        <v/>
      </c>
      <c r="J1464" s="52">
        <f>'6. Vehículos y maquinaria'!L39</f>
        <v>0</v>
      </c>
      <c r="K1464" s="52">
        <f>'6. Vehículos y maquinaria'!M39</f>
        <v>0</v>
      </c>
      <c r="L1464" s="52">
        <f>'6. Vehículos y maquinaria'!N39</f>
        <v>0</v>
      </c>
      <c r="M1464" s="53" t="str">
        <f>IFERROR(IF($E1464="Otro (ud)",$F1464*$J1464,$F1464*$G1464),"")</f>
        <v/>
      </c>
      <c r="N1464" s="53" t="str">
        <f>IFERROR(IF($E1464="Otro (ud)",$F1464*$K1464,IF($H1464="-",0,$F1464*$H1464)),"")</f>
        <v/>
      </c>
      <c r="O1464" s="53" t="str">
        <f>IFERROR(IF($E1464="Otro (ud)",$F1464*$L1464,IF($I1464="-",0,$F1464*$I1464)),"")</f>
        <v/>
      </c>
      <c r="P1464" s="54" t="str">
        <f>IFERROR($M1464+$N1464*$H$9/1000+$O1464*$H$10/1000,"")</f>
        <v/>
      </c>
      <c r="AQ1464" s="73"/>
      <c r="AR1464" s="73"/>
      <c r="AS1464" s="73"/>
      <c r="AT1464" s="73"/>
      <c r="AU1464" s="73"/>
      <c r="AV1464" s="73"/>
      <c r="AW1464" s="73"/>
      <c r="AX1464" s="73"/>
      <c r="AY1464" s="73"/>
      <c r="AZ1464" s="73"/>
      <c r="BA1464" s="73"/>
      <c r="BB1464" s="73"/>
      <c r="BC1464" s="73"/>
      <c r="BD1464" s="73"/>
      <c r="BE1464" s="73"/>
      <c r="BF1464" s="73"/>
      <c r="BG1464" s="73"/>
      <c r="BH1464" s="73"/>
      <c r="BI1464" s="73"/>
      <c r="BJ1464" s="73"/>
      <c r="BK1464" s="73"/>
      <c r="BL1464" s="73"/>
      <c r="BM1464" s="73"/>
      <c r="BN1464" s="73"/>
    </row>
    <row r="1465" spans="1:101" ht="18" customHeight="1" x14ac:dyDescent="0.25">
      <c r="A1465" s="868"/>
      <c r="B1465" s="67"/>
      <c r="C1465" s="51" t="str">
        <f>IF(ISTEXT('6. Vehículos y maquinaria'!E40),'6. Vehículos y maquinaria'!E40,"")</f>
        <v/>
      </c>
      <c r="D1465" s="51">
        <f>'6. Vehículos y maquinaria'!F40</f>
        <v>0</v>
      </c>
      <c r="E1465" s="51">
        <f>'6. Vehículos y maquinaria'!G40</f>
        <v>0</v>
      </c>
      <c r="F1465" s="52">
        <f>'6. Vehículos y maquinaria'!H40</f>
        <v>0</v>
      </c>
      <c r="G1465" s="52" t="str">
        <f t="shared" si="88"/>
        <v/>
      </c>
      <c r="H1465" s="52" t="str">
        <f t="shared" si="88"/>
        <v/>
      </c>
      <c r="I1465" s="52" t="str">
        <f t="shared" si="88"/>
        <v/>
      </c>
      <c r="J1465" s="52">
        <f>'6. Vehículos y maquinaria'!L40</f>
        <v>0</v>
      </c>
      <c r="K1465" s="52">
        <f>'6. Vehículos y maquinaria'!M40</f>
        <v>0</v>
      </c>
      <c r="L1465" s="52">
        <f>'6. Vehículos y maquinaria'!N40</f>
        <v>0</v>
      </c>
      <c r="M1465" s="53" t="str">
        <f t="shared" ref="M1465:M1483" si="89">IFERROR(IF($E1465="Otro (ud)",$F1465*$J1465,$F1465*$G1465),"")</f>
        <v/>
      </c>
      <c r="N1465" s="53" t="str">
        <f t="shared" ref="N1465:N1483" si="90">IFERROR(IF($E1465="Otro (ud)",$F1465*$K1465,IF($H1465="-",0,$F1465*$H1465)),"")</f>
        <v/>
      </c>
      <c r="O1465" s="53" t="str">
        <f t="shared" ref="O1465:O1483" si="91">IFERROR(IF($E1465="Otro (ud)",$F1465*$L1465,IF($I1465="-",0,$F1465*$I1465)),"")</f>
        <v/>
      </c>
      <c r="P1465" s="54" t="str">
        <f t="shared" ref="P1465:P1483" si="92">IFERROR($M1465+$N1465*$H$9/1000+$O1465*$H$10/1000,"")</f>
        <v/>
      </c>
      <c r="AQ1465" s="73"/>
      <c r="AR1465" s="73"/>
      <c r="AS1465" s="73"/>
      <c r="AT1465" s="73"/>
      <c r="AU1465" s="73"/>
      <c r="AV1465" s="73"/>
      <c r="AW1465" s="73"/>
      <c r="AX1465" s="73"/>
      <c r="AY1465" s="73"/>
      <c r="AZ1465" s="73"/>
      <c r="BA1465" s="73"/>
      <c r="BB1465" s="73"/>
      <c r="BC1465" s="73"/>
      <c r="BD1465" s="73"/>
      <c r="BE1465" s="73"/>
      <c r="BF1465" s="73"/>
      <c r="BG1465" s="73"/>
      <c r="BH1465" s="73"/>
      <c r="BI1465" s="73"/>
      <c r="BJ1465" s="73"/>
      <c r="BK1465" s="73"/>
      <c r="BL1465" s="73"/>
      <c r="BM1465" s="73"/>
      <c r="BN1465" s="73"/>
    </row>
    <row r="1466" spans="1:101" ht="18" customHeight="1" x14ac:dyDescent="0.25">
      <c r="A1466" s="868"/>
      <c r="B1466" s="67"/>
      <c r="C1466" s="51" t="str">
        <f>IF(ISTEXT('6. Vehículos y maquinaria'!E41),'6. Vehículos y maquinaria'!E41,"")</f>
        <v/>
      </c>
      <c r="D1466" s="51">
        <f>'6. Vehículos y maquinaria'!F41</f>
        <v>0</v>
      </c>
      <c r="E1466" s="51">
        <f>'6. Vehículos y maquinaria'!G41</f>
        <v>0</v>
      </c>
      <c r="F1466" s="52">
        <f>'6. Vehículos y maquinaria'!H41</f>
        <v>0</v>
      </c>
      <c r="G1466" s="52" t="str">
        <f t="shared" si="88"/>
        <v/>
      </c>
      <c r="H1466" s="52" t="str">
        <f t="shared" si="88"/>
        <v/>
      </c>
      <c r="I1466" s="52" t="str">
        <f t="shared" si="88"/>
        <v/>
      </c>
      <c r="J1466" s="52">
        <f>'6. Vehículos y maquinaria'!L41</f>
        <v>0</v>
      </c>
      <c r="K1466" s="52">
        <f>'6. Vehículos y maquinaria'!M41</f>
        <v>0</v>
      </c>
      <c r="L1466" s="52">
        <f>'6. Vehículos y maquinaria'!N41</f>
        <v>0</v>
      </c>
      <c r="M1466" s="53" t="str">
        <f t="shared" si="89"/>
        <v/>
      </c>
      <c r="N1466" s="53" t="str">
        <f t="shared" si="90"/>
        <v/>
      </c>
      <c r="O1466" s="53" t="str">
        <f t="shared" si="91"/>
        <v/>
      </c>
      <c r="P1466" s="54" t="str">
        <f t="shared" si="92"/>
        <v/>
      </c>
      <c r="AQ1466" s="73"/>
      <c r="AR1466" s="73"/>
      <c r="AS1466" s="73"/>
      <c r="AT1466" s="73"/>
      <c r="AU1466" s="73"/>
      <c r="AV1466" s="73"/>
      <c r="AW1466" s="73"/>
      <c r="AX1466" s="73"/>
      <c r="AY1466" s="73"/>
      <c r="AZ1466" s="73"/>
      <c r="BA1466" s="73"/>
      <c r="BB1466" s="73"/>
      <c r="BC1466" s="73"/>
      <c r="BD1466" s="73"/>
      <c r="BE1466" s="73"/>
      <c r="BF1466" s="73"/>
      <c r="BG1466" s="73"/>
      <c r="BH1466" s="73"/>
      <c r="BI1466" s="73"/>
      <c r="BJ1466" s="73"/>
      <c r="BK1466" s="73"/>
      <c r="BL1466" s="73"/>
      <c r="BM1466" s="73"/>
      <c r="BN1466" s="73"/>
    </row>
    <row r="1467" spans="1:101" ht="18" customHeight="1" x14ac:dyDescent="0.25">
      <c r="A1467" s="868"/>
      <c r="B1467" s="67"/>
      <c r="C1467" s="51" t="str">
        <f>IF(ISTEXT('6. Vehículos y maquinaria'!E42),'6. Vehículos y maquinaria'!E42,"")</f>
        <v/>
      </c>
      <c r="D1467" s="51">
        <f>'6. Vehículos y maquinaria'!F42</f>
        <v>0</v>
      </c>
      <c r="E1467" s="51">
        <f>'6. Vehículos y maquinaria'!G42</f>
        <v>0</v>
      </c>
      <c r="F1467" s="52">
        <f>'6. Vehículos y maquinaria'!H42</f>
        <v>0</v>
      </c>
      <c r="G1467" s="52" t="str">
        <f t="shared" si="88"/>
        <v/>
      </c>
      <c r="H1467" s="52" t="str">
        <f t="shared" si="88"/>
        <v/>
      </c>
      <c r="I1467" s="52" t="str">
        <f t="shared" si="88"/>
        <v/>
      </c>
      <c r="J1467" s="52">
        <f>'6. Vehículos y maquinaria'!L42</f>
        <v>0</v>
      </c>
      <c r="K1467" s="52">
        <f>'6. Vehículos y maquinaria'!M42</f>
        <v>0</v>
      </c>
      <c r="L1467" s="52">
        <f>'6. Vehículos y maquinaria'!N42</f>
        <v>0</v>
      </c>
      <c r="M1467" s="53" t="str">
        <f t="shared" si="89"/>
        <v/>
      </c>
      <c r="N1467" s="53" t="str">
        <f t="shared" si="90"/>
        <v/>
      </c>
      <c r="O1467" s="53" t="str">
        <f t="shared" si="91"/>
        <v/>
      </c>
      <c r="P1467" s="54" t="str">
        <f t="shared" si="92"/>
        <v/>
      </c>
      <c r="AQ1467" s="73"/>
      <c r="AR1467" s="73"/>
      <c r="AS1467" s="73"/>
      <c r="AT1467" s="73"/>
      <c r="AU1467" s="73"/>
      <c r="AV1467" s="73"/>
      <c r="AW1467" s="73"/>
      <c r="AX1467" s="73"/>
      <c r="AY1467" s="73"/>
      <c r="AZ1467" s="73"/>
      <c r="BA1467" s="73"/>
      <c r="BB1467" s="73"/>
      <c r="BC1467" s="73"/>
      <c r="BD1467" s="73"/>
      <c r="BE1467" s="73"/>
      <c r="BF1467" s="73"/>
      <c r="BG1467" s="73"/>
      <c r="BH1467" s="73"/>
      <c r="BI1467" s="73"/>
      <c r="BJ1467" s="73"/>
      <c r="BK1467" s="73"/>
      <c r="BL1467" s="73"/>
      <c r="BM1467" s="73"/>
      <c r="BN1467" s="73"/>
    </row>
    <row r="1468" spans="1:101" ht="18" customHeight="1" x14ac:dyDescent="0.25">
      <c r="A1468" s="868"/>
      <c r="B1468" s="67"/>
      <c r="C1468" s="51" t="str">
        <f>IF(ISTEXT('6. Vehículos y maquinaria'!E43),'6. Vehículos y maquinaria'!E43,"")</f>
        <v/>
      </c>
      <c r="D1468" s="51">
        <f>'6. Vehículos y maquinaria'!F43</f>
        <v>0</v>
      </c>
      <c r="E1468" s="51">
        <f>'6. Vehículos y maquinaria'!G43</f>
        <v>0</v>
      </c>
      <c r="F1468" s="52">
        <f>'6. Vehículos y maquinaria'!H43</f>
        <v>0</v>
      </c>
      <c r="G1468" s="52" t="str">
        <f t="shared" si="88"/>
        <v/>
      </c>
      <c r="H1468" s="52" t="str">
        <f t="shared" si="88"/>
        <v/>
      </c>
      <c r="I1468" s="52" t="str">
        <f t="shared" si="88"/>
        <v/>
      </c>
      <c r="J1468" s="52">
        <f>'6. Vehículos y maquinaria'!L43</f>
        <v>0</v>
      </c>
      <c r="K1468" s="52">
        <f>'6. Vehículos y maquinaria'!M43</f>
        <v>0</v>
      </c>
      <c r="L1468" s="52">
        <f>'6. Vehículos y maquinaria'!N43</f>
        <v>0</v>
      </c>
      <c r="M1468" s="53" t="str">
        <f t="shared" si="89"/>
        <v/>
      </c>
      <c r="N1468" s="53" t="str">
        <f t="shared" si="90"/>
        <v/>
      </c>
      <c r="O1468" s="53" t="str">
        <f t="shared" si="91"/>
        <v/>
      </c>
      <c r="P1468" s="54" t="str">
        <f t="shared" si="92"/>
        <v/>
      </c>
      <c r="AQ1468" s="73"/>
      <c r="AR1468" s="73"/>
      <c r="AS1468" s="73"/>
      <c r="AT1468" s="73"/>
      <c r="AU1468" s="73"/>
      <c r="AV1468" s="73"/>
      <c r="AW1468" s="73"/>
      <c r="AX1468" s="73"/>
      <c r="AY1468" s="73"/>
      <c r="AZ1468" s="73"/>
      <c r="BA1468" s="73"/>
      <c r="BB1468" s="73"/>
      <c r="BC1468" s="73"/>
      <c r="BD1468" s="73"/>
      <c r="BE1468" s="73"/>
      <c r="BF1468" s="73"/>
      <c r="BG1468" s="73"/>
      <c r="BH1468" s="73"/>
      <c r="BI1468" s="73"/>
      <c r="BJ1468" s="73"/>
      <c r="BK1468" s="73"/>
      <c r="BL1468" s="73"/>
      <c r="BM1468" s="73"/>
      <c r="BN1468" s="73"/>
    </row>
    <row r="1469" spans="1:101" ht="18" customHeight="1" x14ac:dyDescent="0.25">
      <c r="A1469" s="868"/>
      <c r="B1469" s="67"/>
      <c r="C1469" s="51" t="str">
        <f>IF(ISTEXT('6. Vehículos y maquinaria'!E44),'6. Vehículos y maquinaria'!E44,"")</f>
        <v/>
      </c>
      <c r="D1469" s="51">
        <f>'6. Vehículos y maquinaria'!F44</f>
        <v>0</v>
      </c>
      <c r="E1469" s="51">
        <f>'6. Vehículos y maquinaria'!G44</f>
        <v>0</v>
      </c>
      <c r="F1469" s="52">
        <f>'6. Vehículos y maquinaria'!H44</f>
        <v>0</v>
      </c>
      <c r="G1469" s="52" t="str">
        <f t="shared" si="88"/>
        <v/>
      </c>
      <c r="H1469" s="52" t="str">
        <f t="shared" si="88"/>
        <v/>
      </c>
      <c r="I1469" s="52" t="str">
        <f t="shared" si="88"/>
        <v/>
      </c>
      <c r="J1469" s="52">
        <f>'6. Vehículos y maquinaria'!L44</f>
        <v>0</v>
      </c>
      <c r="K1469" s="52">
        <f>'6. Vehículos y maquinaria'!M44</f>
        <v>0</v>
      </c>
      <c r="L1469" s="52">
        <f>'6. Vehículos y maquinaria'!N44</f>
        <v>0</v>
      </c>
      <c r="M1469" s="53" t="str">
        <f t="shared" si="89"/>
        <v/>
      </c>
      <c r="N1469" s="53" t="str">
        <f t="shared" si="90"/>
        <v/>
      </c>
      <c r="O1469" s="53" t="str">
        <f t="shared" si="91"/>
        <v/>
      </c>
      <c r="P1469" s="54" t="str">
        <f t="shared" si="92"/>
        <v/>
      </c>
      <c r="AQ1469" s="73"/>
      <c r="AR1469" s="73"/>
      <c r="AS1469" s="73"/>
      <c r="AT1469" s="73"/>
      <c r="AU1469" s="73"/>
      <c r="AV1469" s="73"/>
      <c r="AW1469" s="73"/>
      <c r="AX1469" s="73"/>
      <c r="AY1469" s="73"/>
      <c r="AZ1469" s="73"/>
      <c r="BA1469" s="73"/>
      <c r="BB1469" s="73"/>
      <c r="BC1469" s="73"/>
      <c r="BD1469" s="73"/>
      <c r="BE1469" s="73"/>
      <c r="BF1469" s="73"/>
      <c r="BG1469" s="73"/>
      <c r="BH1469" s="73"/>
      <c r="BI1469" s="73"/>
      <c r="BJ1469" s="73"/>
      <c r="BK1469" s="73"/>
      <c r="BL1469" s="73"/>
      <c r="BM1469" s="73"/>
      <c r="BN1469" s="73"/>
    </row>
    <row r="1470" spans="1:101" ht="18" customHeight="1" x14ac:dyDescent="0.25">
      <c r="A1470" s="868"/>
      <c r="B1470" s="67"/>
      <c r="C1470" s="51" t="str">
        <f>IF(ISTEXT('6. Vehículos y maquinaria'!E45),'6. Vehículos y maquinaria'!E45,"")</f>
        <v/>
      </c>
      <c r="D1470" s="51">
        <f>'6. Vehículos y maquinaria'!F45</f>
        <v>0</v>
      </c>
      <c r="E1470" s="51">
        <f>'6. Vehículos y maquinaria'!G45</f>
        <v>0</v>
      </c>
      <c r="F1470" s="52">
        <f>'6. Vehículos y maquinaria'!H45</f>
        <v>0</v>
      </c>
      <c r="G1470" s="52" t="str">
        <f t="shared" si="88"/>
        <v/>
      </c>
      <c r="H1470" s="52" t="str">
        <f t="shared" si="88"/>
        <v/>
      </c>
      <c r="I1470" s="52" t="str">
        <f t="shared" si="88"/>
        <v/>
      </c>
      <c r="J1470" s="52">
        <f>'6. Vehículos y maquinaria'!L45</f>
        <v>0</v>
      </c>
      <c r="K1470" s="52">
        <f>'6. Vehículos y maquinaria'!M45</f>
        <v>0</v>
      </c>
      <c r="L1470" s="52">
        <f>'6. Vehículos y maquinaria'!N45</f>
        <v>0</v>
      </c>
      <c r="M1470" s="53" t="str">
        <f t="shared" si="89"/>
        <v/>
      </c>
      <c r="N1470" s="53" t="str">
        <f t="shared" si="90"/>
        <v/>
      </c>
      <c r="O1470" s="53" t="str">
        <f t="shared" si="91"/>
        <v/>
      </c>
      <c r="P1470" s="54" t="str">
        <f t="shared" si="92"/>
        <v/>
      </c>
      <c r="AQ1470" s="73"/>
      <c r="AR1470" s="73"/>
      <c r="AS1470" s="73"/>
      <c r="AT1470" s="73"/>
      <c r="AU1470" s="73"/>
      <c r="AV1470" s="73"/>
      <c r="AW1470" s="73"/>
      <c r="AX1470" s="73"/>
      <c r="AY1470" s="73"/>
      <c r="AZ1470" s="73"/>
      <c r="BA1470" s="73"/>
      <c r="BB1470" s="73"/>
      <c r="BC1470" s="73"/>
      <c r="BD1470" s="73"/>
      <c r="BE1470" s="73"/>
      <c r="BF1470" s="73"/>
      <c r="BG1470" s="73"/>
      <c r="BH1470" s="73"/>
      <c r="BI1470" s="73"/>
      <c r="BJ1470" s="73"/>
      <c r="BK1470" s="73"/>
      <c r="BL1470" s="73"/>
      <c r="BM1470" s="73"/>
      <c r="BN1470" s="73"/>
    </row>
    <row r="1471" spans="1:101" ht="18" customHeight="1" x14ac:dyDescent="0.25">
      <c r="A1471" s="868"/>
      <c r="B1471" s="67"/>
      <c r="C1471" s="51" t="str">
        <f>IF(ISTEXT('6. Vehículos y maquinaria'!E46),'6. Vehículos y maquinaria'!E46,"")</f>
        <v/>
      </c>
      <c r="D1471" s="51">
        <f>'6. Vehículos y maquinaria'!F46</f>
        <v>0</v>
      </c>
      <c r="E1471" s="51">
        <f>'6. Vehículos y maquinaria'!G46</f>
        <v>0</v>
      </c>
      <c r="F1471" s="52">
        <f>'6. Vehículos y maquinaria'!H46</f>
        <v>0</v>
      </c>
      <c r="G1471" s="52" t="str">
        <f t="shared" si="88"/>
        <v/>
      </c>
      <c r="H1471" s="52" t="str">
        <f t="shared" si="88"/>
        <v/>
      </c>
      <c r="I1471" s="52" t="str">
        <f t="shared" si="88"/>
        <v/>
      </c>
      <c r="J1471" s="52">
        <f>'6. Vehículos y maquinaria'!L46</f>
        <v>0</v>
      </c>
      <c r="K1471" s="52">
        <f>'6. Vehículos y maquinaria'!M46</f>
        <v>0</v>
      </c>
      <c r="L1471" s="52">
        <f>'6. Vehículos y maquinaria'!N46</f>
        <v>0</v>
      </c>
      <c r="M1471" s="53" t="str">
        <f t="shared" si="89"/>
        <v/>
      </c>
      <c r="N1471" s="53" t="str">
        <f t="shared" si="90"/>
        <v/>
      </c>
      <c r="O1471" s="53" t="str">
        <f t="shared" si="91"/>
        <v/>
      </c>
      <c r="P1471" s="54" t="str">
        <f t="shared" si="92"/>
        <v/>
      </c>
      <c r="AQ1471" s="73"/>
      <c r="AR1471" s="73"/>
      <c r="AS1471" s="73"/>
      <c r="AT1471" s="73"/>
      <c r="AU1471" s="73"/>
      <c r="AV1471" s="73"/>
      <c r="AW1471" s="73"/>
      <c r="AX1471" s="73"/>
      <c r="AY1471" s="73"/>
      <c r="AZ1471" s="73"/>
      <c r="BA1471" s="73"/>
      <c r="BB1471" s="73"/>
      <c r="BC1471" s="73"/>
      <c r="BD1471" s="73"/>
      <c r="BE1471" s="73"/>
      <c r="BF1471" s="73"/>
      <c r="BG1471" s="73"/>
      <c r="BH1471" s="73"/>
      <c r="BI1471" s="73"/>
      <c r="BJ1471" s="73"/>
      <c r="BK1471" s="73"/>
      <c r="BL1471" s="73"/>
      <c r="BM1471" s="73"/>
      <c r="BN1471" s="73"/>
    </row>
    <row r="1472" spans="1:101" ht="18" customHeight="1" x14ac:dyDescent="0.25">
      <c r="A1472" s="868"/>
      <c r="B1472" s="67"/>
      <c r="C1472" s="51" t="str">
        <f>IF(ISTEXT('6. Vehículos y maquinaria'!E47),'6. Vehículos y maquinaria'!E47,"")</f>
        <v/>
      </c>
      <c r="D1472" s="51">
        <f>'6. Vehículos y maquinaria'!F47</f>
        <v>0</v>
      </c>
      <c r="E1472" s="51">
        <f>'6. Vehículos y maquinaria'!G47</f>
        <v>0</v>
      </c>
      <c r="F1472" s="52">
        <f>'6. Vehículos y maquinaria'!H47</f>
        <v>0</v>
      </c>
      <c r="G1472" s="52" t="str">
        <f t="shared" si="88"/>
        <v/>
      </c>
      <c r="H1472" s="52" t="str">
        <f t="shared" si="88"/>
        <v/>
      </c>
      <c r="I1472" s="52" t="str">
        <f t="shared" si="88"/>
        <v/>
      </c>
      <c r="J1472" s="52">
        <f>'6. Vehículos y maquinaria'!L47</f>
        <v>0</v>
      </c>
      <c r="K1472" s="52">
        <f>'6. Vehículos y maquinaria'!M47</f>
        <v>0</v>
      </c>
      <c r="L1472" s="52">
        <f>'6. Vehículos y maquinaria'!N47</f>
        <v>0</v>
      </c>
      <c r="M1472" s="53" t="str">
        <f t="shared" si="89"/>
        <v/>
      </c>
      <c r="N1472" s="53" t="str">
        <f t="shared" si="90"/>
        <v/>
      </c>
      <c r="O1472" s="53" t="str">
        <f t="shared" si="91"/>
        <v/>
      </c>
      <c r="P1472" s="54" t="str">
        <f t="shared" si="92"/>
        <v/>
      </c>
      <c r="AQ1472" s="73"/>
      <c r="AR1472" s="73"/>
      <c r="AS1472" s="73"/>
      <c r="AT1472" s="73"/>
      <c r="AU1472" s="73"/>
      <c r="AV1472" s="73"/>
      <c r="AW1472" s="73"/>
      <c r="AX1472" s="73"/>
      <c r="AY1472" s="73"/>
      <c r="AZ1472" s="73"/>
      <c r="BA1472" s="73"/>
      <c r="BB1472" s="73"/>
      <c r="BC1472" s="73"/>
      <c r="BD1472" s="73"/>
      <c r="BE1472" s="73"/>
      <c r="BF1472" s="73"/>
      <c r="BG1472" s="73"/>
      <c r="BH1472" s="73"/>
      <c r="BI1472" s="73"/>
      <c r="BJ1472" s="73"/>
      <c r="BK1472" s="73"/>
      <c r="BL1472" s="73"/>
      <c r="BM1472" s="73"/>
      <c r="BN1472" s="73"/>
    </row>
    <row r="1473" spans="1:66" ht="18" customHeight="1" x14ac:dyDescent="0.25">
      <c r="A1473" s="868"/>
      <c r="B1473" s="67"/>
      <c r="C1473" s="51" t="str">
        <f>IF(ISTEXT('6. Vehículos y maquinaria'!E48),'6. Vehículos y maquinaria'!E48,"")</f>
        <v/>
      </c>
      <c r="D1473" s="51">
        <f>'6. Vehículos y maquinaria'!F48</f>
        <v>0</v>
      </c>
      <c r="E1473" s="51">
        <f>'6. Vehículos y maquinaria'!G48</f>
        <v>0</v>
      </c>
      <c r="F1473" s="52">
        <f>'6. Vehículos y maquinaria'!H48</f>
        <v>0</v>
      </c>
      <c r="G1473" s="52" t="str">
        <f t="shared" si="88"/>
        <v/>
      </c>
      <c r="H1473" s="52" t="str">
        <f t="shared" si="88"/>
        <v/>
      </c>
      <c r="I1473" s="52" t="str">
        <f t="shared" si="88"/>
        <v/>
      </c>
      <c r="J1473" s="52">
        <f>'6. Vehículos y maquinaria'!L48</f>
        <v>0</v>
      </c>
      <c r="K1473" s="52">
        <f>'6. Vehículos y maquinaria'!M48</f>
        <v>0</v>
      </c>
      <c r="L1473" s="52">
        <f>'6. Vehículos y maquinaria'!N48</f>
        <v>0</v>
      </c>
      <c r="M1473" s="53" t="str">
        <f t="shared" si="89"/>
        <v/>
      </c>
      <c r="N1473" s="53" t="str">
        <f t="shared" si="90"/>
        <v/>
      </c>
      <c r="O1473" s="53" t="str">
        <f t="shared" si="91"/>
        <v/>
      </c>
      <c r="P1473" s="54" t="str">
        <f t="shared" si="92"/>
        <v/>
      </c>
      <c r="AQ1473" s="73"/>
      <c r="AR1473" s="73"/>
      <c r="AS1473" s="73"/>
      <c r="AT1473" s="73"/>
      <c r="AU1473" s="73"/>
      <c r="AV1473" s="73"/>
      <c r="AW1473" s="73"/>
      <c r="AX1473" s="73"/>
      <c r="AY1473" s="73"/>
      <c r="AZ1473" s="73"/>
      <c r="BA1473" s="73"/>
      <c r="BB1473" s="73"/>
      <c r="BC1473" s="73"/>
      <c r="BD1473" s="73"/>
      <c r="BE1473" s="73"/>
      <c r="BF1473" s="73"/>
      <c r="BG1473" s="73"/>
      <c r="BH1473" s="73"/>
      <c r="BI1473" s="73"/>
      <c r="BJ1473" s="73"/>
      <c r="BK1473" s="73"/>
      <c r="BL1473" s="73"/>
      <c r="BM1473" s="73"/>
      <c r="BN1473" s="73"/>
    </row>
    <row r="1474" spans="1:66" ht="18" customHeight="1" x14ac:dyDescent="0.25">
      <c r="A1474" s="868"/>
      <c r="B1474" s="67"/>
      <c r="C1474" s="51" t="str">
        <f>IF(ISTEXT('6. Vehículos y maquinaria'!E49),'6. Vehículos y maquinaria'!E49,"")</f>
        <v/>
      </c>
      <c r="D1474" s="51">
        <f>'6. Vehículos y maquinaria'!F49</f>
        <v>0</v>
      </c>
      <c r="E1474" s="51">
        <f>'6. Vehículos y maquinaria'!G49</f>
        <v>0</v>
      </c>
      <c r="F1474" s="52">
        <f>'6. Vehículos y maquinaria'!H49</f>
        <v>0</v>
      </c>
      <c r="G1474" s="52" t="str">
        <f t="shared" si="88"/>
        <v/>
      </c>
      <c r="H1474" s="52" t="str">
        <f t="shared" si="88"/>
        <v/>
      </c>
      <c r="I1474" s="52" t="str">
        <f t="shared" si="88"/>
        <v/>
      </c>
      <c r="J1474" s="52">
        <f>'6. Vehículos y maquinaria'!L49</f>
        <v>0</v>
      </c>
      <c r="K1474" s="52">
        <f>'6. Vehículos y maquinaria'!M49</f>
        <v>0</v>
      </c>
      <c r="L1474" s="52">
        <f>'6. Vehículos y maquinaria'!N49</f>
        <v>0</v>
      </c>
      <c r="M1474" s="53" t="str">
        <f t="shared" si="89"/>
        <v/>
      </c>
      <c r="N1474" s="53" t="str">
        <f t="shared" si="90"/>
        <v/>
      </c>
      <c r="O1474" s="53" t="str">
        <f t="shared" si="91"/>
        <v/>
      </c>
      <c r="P1474" s="54" t="str">
        <f t="shared" si="92"/>
        <v/>
      </c>
      <c r="AQ1474" s="73"/>
      <c r="AR1474" s="73"/>
      <c r="AS1474" s="73"/>
      <c r="AT1474" s="73"/>
      <c r="AU1474" s="73"/>
      <c r="AV1474" s="73"/>
      <c r="AW1474" s="73"/>
      <c r="AX1474" s="73"/>
      <c r="AY1474" s="73"/>
      <c r="AZ1474" s="67"/>
      <c r="BA1474" s="67"/>
      <c r="BB1474" s="16"/>
    </row>
    <row r="1475" spans="1:66" ht="18" customHeight="1" x14ac:dyDescent="0.25">
      <c r="A1475" s="868"/>
      <c r="B1475" s="67"/>
      <c r="C1475" s="51" t="str">
        <f>IF(ISTEXT('6. Vehículos y maquinaria'!E50),'6. Vehículos y maquinaria'!E50,"")</f>
        <v/>
      </c>
      <c r="D1475" s="51">
        <f>'6. Vehículos y maquinaria'!F50</f>
        <v>0</v>
      </c>
      <c r="E1475" s="51">
        <f>'6. Vehículos y maquinaria'!G50</f>
        <v>0</v>
      </c>
      <c r="F1475" s="52">
        <f>'6. Vehículos y maquinaria'!H50</f>
        <v>0</v>
      </c>
      <c r="G1475" s="52" t="str">
        <f t="shared" si="88"/>
        <v/>
      </c>
      <c r="H1475" s="52" t="str">
        <f t="shared" si="88"/>
        <v/>
      </c>
      <c r="I1475" s="52" t="str">
        <f t="shared" si="88"/>
        <v/>
      </c>
      <c r="J1475" s="52">
        <f>'6. Vehículos y maquinaria'!L50</f>
        <v>0</v>
      </c>
      <c r="K1475" s="52">
        <f>'6. Vehículos y maquinaria'!M50</f>
        <v>0</v>
      </c>
      <c r="L1475" s="52">
        <f>'6. Vehículos y maquinaria'!N50</f>
        <v>0</v>
      </c>
      <c r="M1475" s="53" t="str">
        <f t="shared" si="89"/>
        <v/>
      </c>
      <c r="N1475" s="53" t="str">
        <f t="shared" si="90"/>
        <v/>
      </c>
      <c r="O1475" s="53" t="str">
        <f t="shared" si="91"/>
        <v/>
      </c>
      <c r="P1475" s="54" t="str">
        <f t="shared" si="92"/>
        <v/>
      </c>
      <c r="AQ1475" s="73"/>
      <c r="AR1475" s="73"/>
      <c r="AS1475" s="73"/>
      <c r="AT1475" s="73"/>
      <c r="AU1475" s="73"/>
      <c r="AV1475" s="73"/>
      <c r="AW1475" s="73"/>
      <c r="AX1475" s="73"/>
      <c r="AY1475" s="73"/>
      <c r="AZ1475" s="67"/>
      <c r="BA1475" s="67"/>
      <c r="BB1475" s="16"/>
    </row>
    <row r="1476" spans="1:66" ht="18" customHeight="1" x14ac:dyDescent="0.25">
      <c r="C1476" s="51" t="str">
        <f>IF(ISTEXT('6. Vehículos y maquinaria'!E51),'6. Vehículos y maquinaria'!E51,"")</f>
        <v/>
      </c>
      <c r="D1476" s="51">
        <f>'6. Vehículos y maquinaria'!F51</f>
        <v>0</v>
      </c>
      <c r="E1476" s="51">
        <f>'6. Vehículos y maquinaria'!G51</f>
        <v>0</v>
      </c>
      <c r="F1476" s="52">
        <f>'6. Vehículos y maquinaria'!H51</f>
        <v>0</v>
      </c>
      <c r="G1476" s="52" t="str">
        <f t="shared" si="88"/>
        <v/>
      </c>
      <c r="H1476" s="52" t="str">
        <f t="shared" si="88"/>
        <v/>
      </c>
      <c r="I1476" s="52" t="str">
        <f t="shared" si="88"/>
        <v/>
      </c>
      <c r="J1476" s="52">
        <f>'6. Vehículos y maquinaria'!L51</f>
        <v>0</v>
      </c>
      <c r="K1476" s="52">
        <f>'6. Vehículos y maquinaria'!M51</f>
        <v>0</v>
      </c>
      <c r="L1476" s="52">
        <f>'6. Vehículos y maquinaria'!N51</f>
        <v>0</v>
      </c>
      <c r="M1476" s="53" t="str">
        <f t="shared" si="89"/>
        <v/>
      </c>
      <c r="N1476" s="53" t="str">
        <f t="shared" si="90"/>
        <v/>
      </c>
      <c r="O1476" s="53" t="str">
        <f t="shared" si="91"/>
        <v/>
      </c>
      <c r="P1476" s="54" t="str">
        <f t="shared" si="92"/>
        <v/>
      </c>
      <c r="AY1476" s="73"/>
      <c r="BB1476" s="16"/>
    </row>
    <row r="1477" spans="1:66" ht="18" customHeight="1" x14ac:dyDescent="0.25">
      <c r="C1477" s="51" t="str">
        <f>IF(ISTEXT('6. Vehículos y maquinaria'!E52),'6. Vehículos y maquinaria'!E52,"")</f>
        <v/>
      </c>
      <c r="D1477" s="51">
        <f>'6. Vehículos y maquinaria'!F52</f>
        <v>0</v>
      </c>
      <c r="E1477" s="51">
        <f>'6. Vehículos y maquinaria'!G52</f>
        <v>0</v>
      </c>
      <c r="F1477" s="52">
        <f>'6. Vehículos y maquinaria'!H52</f>
        <v>0</v>
      </c>
      <c r="G1477" s="52" t="str">
        <f t="shared" si="88"/>
        <v/>
      </c>
      <c r="H1477" s="52" t="str">
        <f t="shared" si="88"/>
        <v/>
      </c>
      <c r="I1477" s="52" t="str">
        <f t="shared" si="88"/>
        <v/>
      </c>
      <c r="J1477" s="52">
        <f>'6. Vehículos y maquinaria'!L52</f>
        <v>0</v>
      </c>
      <c r="K1477" s="52">
        <f>'6. Vehículos y maquinaria'!M52</f>
        <v>0</v>
      </c>
      <c r="L1477" s="52">
        <f>'6. Vehículos y maquinaria'!N52</f>
        <v>0</v>
      </c>
      <c r="M1477" s="53" t="str">
        <f t="shared" si="89"/>
        <v/>
      </c>
      <c r="N1477" s="53" t="str">
        <f t="shared" si="90"/>
        <v/>
      </c>
      <c r="O1477" s="53" t="str">
        <f t="shared" si="91"/>
        <v/>
      </c>
      <c r="P1477" s="54" t="str">
        <f t="shared" si="92"/>
        <v/>
      </c>
      <c r="BB1477" s="16"/>
    </row>
    <row r="1478" spans="1:66" ht="18" customHeight="1" x14ac:dyDescent="0.25">
      <c r="C1478" s="51" t="str">
        <f>IF(ISTEXT('6. Vehículos y maquinaria'!E53),'6. Vehículos y maquinaria'!E53,"")</f>
        <v/>
      </c>
      <c r="D1478" s="51">
        <f>'6. Vehículos y maquinaria'!F53</f>
        <v>0</v>
      </c>
      <c r="E1478" s="51">
        <f>'6. Vehículos y maquinaria'!G53</f>
        <v>0</v>
      </c>
      <c r="F1478" s="52">
        <f>'6. Vehículos y maquinaria'!H53</f>
        <v>0</v>
      </c>
      <c r="G1478" s="52" t="str">
        <f t="shared" si="88"/>
        <v/>
      </c>
      <c r="H1478" s="52" t="str">
        <f t="shared" si="88"/>
        <v/>
      </c>
      <c r="I1478" s="52" t="str">
        <f t="shared" si="88"/>
        <v/>
      </c>
      <c r="J1478" s="52">
        <f>'6. Vehículos y maquinaria'!L53</f>
        <v>0</v>
      </c>
      <c r="K1478" s="52">
        <f>'6. Vehículos y maquinaria'!M53</f>
        <v>0</v>
      </c>
      <c r="L1478" s="52">
        <f>'6. Vehículos y maquinaria'!N53</f>
        <v>0</v>
      </c>
      <c r="M1478" s="53" t="str">
        <f t="shared" si="89"/>
        <v/>
      </c>
      <c r="N1478" s="53" t="str">
        <f t="shared" si="90"/>
        <v/>
      </c>
      <c r="O1478" s="53" t="str">
        <f t="shared" si="91"/>
        <v/>
      </c>
      <c r="P1478" s="54" t="str">
        <f t="shared" si="92"/>
        <v/>
      </c>
      <c r="BB1478" s="16"/>
    </row>
    <row r="1479" spans="1:66" ht="18" customHeight="1" x14ac:dyDescent="0.25">
      <c r="C1479" s="51" t="str">
        <f>IF(ISTEXT('6. Vehículos y maquinaria'!E54),'6. Vehículos y maquinaria'!E54,"")</f>
        <v/>
      </c>
      <c r="D1479" s="51">
        <f>'6. Vehículos y maquinaria'!F54</f>
        <v>0</v>
      </c>
      <c r="E1479" s="51">
        <f>'6. Vehículos y maquinaria'!G54</f>
        <v>0</v>
      </c>
      <c r="F1479" s="52">
        <f>'6. Vehículos y maquinaria'!H54</f>
        <v>0</v>
      </c>
      <c r="G1479" s="52" t="str">
        <f t="shared" si="88"/>
        <v/>
      </c>
      <c r="H1479" s="52" t="str">
        <f t="shared" si="88"/>
        <v/>
      </c>
      <c r="I1479" s="52" t="str">
        <f t="shared" si="88"/>
        <v/>
      </c>
      <c r="J1479" s="52">
        <f>'6. Vehículos y maquinaria'!L54</f>
        <v>0</v>
      </c>
      <c r="K1479" s="52">
        <f>'6. Vehículos y maquinaria'!M54</f>
        <v>0</v>
      </c>
      <c r="L1479" s="52">
        <f>'6. Vehículos y maquinaria'!N54</f>
        <v>0</v>
      </c>
      <c r="M1479" s="53" t="str">
        <f t="shared" si="89"/>
        <v/>
      </c>
      <c r="N1479" s="53" t="str">
        <f t="shared" si="90"/>
        <v/>
      </c>
      <c r="O1479" s="53" t="str">
        <f t="shared" si="91"/>
        <v/>
      </c>
      <c r="P1479" s="54" t="str">
        <f t="shared" si="92"/>
        <v/>
      </c>
    </row>
    <row r="1480" spans="1:66" ht="18" customHeight="1" x14ac:dyDescent="0.25">
      <c r="C1480" s="51" t="str">
        <f>IF(ISTEXT('6. Vehículos y maquinaria'!E55),'6. Vehículos y maquinaria'!E55,"")</f>
        <v/>
      </c>
      <c r="D1480" s="51">
        <f>'6. Vehículos y maquinaria'!F55</f>
        <v>0</v>
      </c>
      <c r="E1480" s="51">
        <f>'6. Vehículos y maquinaria'!G55</f>
        <v>0</v>
      </c>
      <c r="F1480" s="52">
        <f>'6. Vehículos y maquinaria'!H55</f>
        <v>0</v>
      </c>
      <c r="G1480" s="52" t="str">
        <f t="shared" si="88"/>
        <v/>
      </c>
      <c r="H1480" s="52" t="str">
        <f t="shared" si="88"/>
        <v/>
      </c>
      <c r="I1480" s="52" t="str">
        <f t="shared" si="88"/>
        <v/>
      </c>
      <c r="J1480" s="52">
        <f>'6. Vehículos y maquinaria'!L55</f>
        <v>0</v>
      </c>
      <c r="K1480" s="52">
        <f>'6. Vehículos y maquinaria'!M55</f>
        <v>0</v>
      </c>
      <c r="L1480" s="52">
        <f>'6. Vehículos y maquinaria'!N55</f>
        <v>0</v>
      </c>
      <c r="M1480" s="53" t="str">
        <f t="shared" si="89"/>
        <v/>
      </c>
      <c r="N1480" s="53" t="str">
        <f t="shared" si="90"/>
        <v/>
      </c>
      <c r="O1480" s="53" t="str">
        <f t="shared" si="91"/>
        <v/>
      </c>
      <c r="P1480" s="54" t="str">
        <f t="shared" si="92"/>
        <v/>
      </c>
    </row>
    <row r="1481" spans="1:66" ht="18" customHeight="1" x14ac:dyDescent="0.25">
      <c r="C1481" s="51" t="str">
        <f>IF(ISTEXT('6. Vehículos y maquinaria'!E56),'6. Vehículos y maquinaria'!E56,"")</f>
        <v/>
      </c>
      <c r="D1481" s="51">
        <f>'6. Vehículos y maquinaria'!F56</f>
        <v>0</v>
      </c>
      <c r="E1481" s="51">
        <f>'6. Vehículos y maquinaria'!G56</f>
        <v>0</v>
      </c>
      <c r="F1481" s="52">
        <f>'6. Vehículos y maquinaria'!H56</f>
        <v>0</v>
      </c>
      <c r="G1481" s="52" t="str">
        <f t="shared" si="88"/>
        <v/>
      </c>
      <c r="H1481" s="52" t="str">
        <f t="shared" si="88"/>
        <v/>
      </c>
      <c r="I1481" s="52" t="str">
        <f t="shared" si="88"/>
        <v/>
      </c>
      <c r="J1481" s="52">
        <f>'6. Vehículos y maquinaria'!L56</f>
        <v>0</v>
      </c>
      <c r="K1481" s="52">
        <f>'6. Vehículos y maquinaria'!M56</f>
        <v>0</v>
      </c>
      <c r="L1481" s="52">
        <f>'6. Vehículos y maquinaria'!N56</f>
        <v>0</v>
      </c>
      <c r="M1481" s="53" t="str">
        <f t="shared" si="89"/>
        <v/>
      </c>
      <c r="N1481" s="53" t="str">
        <f t="shared" si="90"/>
        <v/>
      </c>
      <c r="O1481" s="53" t="str">
        <f t="shared" si="91"/>
        <v/>
      </c>
      <c r="P1481" s="54" t="str">
        <f t="shared" si="92"/>
        <v/>
      </c>
    </row>
    <row r="1482" spans="1:66" ht="18" customHeight="1" x14ac:dyDescent="0.25">
      <c r="C1482" s="51" t="str">
        <f>IF(ISTEXT('6. Vehículos y maquinaria'!E57),'6. Vehículos y maquinaria'!E57,"")</f>
        <v/>
      </c>
      <c r="D1482" s="51">
        <f>'6. Vehículos y maquinaria'!F57</f>
        <v>0</v>
      </c>
      <c r="E1482" s="51">
        <f>'6. Vehículos y maquinaria'!G57</f>
        <v>0</v>
      </c>
      <c r="F1482" s="52">
        <f>'6. Vehículos y maquinaria'!H57</f>
        <v>0</v>
      </c>
      <c r="G1482" s="52" t="str">
        <f t="shared" si="88"/>
        <v/>
      </c>
      <c r="H1482" s="52" t="str">
        <f t="shared" si="88"/>
        <v/>
      </c>
      <c r="I1482" s="52" t="str">
        <f t="shared" si="88"/>
        <v/>
      </c>
      <c r="J1482" s="52">
        <f>'6. Vehículos y maquinaria'!L57</f>
        <v>0</v>
      </c>
      <c r="K1482" s="52">
        <f>'6. Vehículos y maquinaria'!M57</f>
        <v>0</v>
      </c>
      <c r="L1482" s="52">
        <f>'6. Vehículos y maquinaria'!N57</f>
        <v>0</v>
      </c>
      <c r="M1482" s="53" t="str">
        <f t="shared" si="89"/>
        <v/>
      </c>
      <c r="N1482" s="53" t="str">
        <f t="shared" si="90"/>
        <v/>
      </c>
      <c r="O1482" s="53" t="str">
        <f t="shared" si="91"/>
        <v/>
      </c>
      <c r="P1482" s="54" t="str">
        <f t="shared" si="92"/>
        <v/>
      </c>
    </row>
    <row r="1483" spans="1:66" ht="18" customHeight="1" x14ac:dyDescent="0.25">
      <c r="C1483" s="51" t="str">
        <f>IF(ISTEXT('6. Vehículos y maquinaria'!E58),'6. Vehículos y maquinaria'!E58,"")</f>
        <v/>
      </c>
      <c r="D1483" s="51">
        <f>'6. Vehículos y maquinaria'!F58</f>
        <v>0</v>
      </c>
      <c r="E1483" s="51">
        <f>'6. Vehículos y maquinaria'!G58</f>
        <v>0</v>
      </c>
      <c r="F1483" s="52">
        <f>'6. Vehículos y maquinaria'!H58</f>
        <v>0</v>
      </c>
      <c r="G1483" s="52" t="str">
        <f t="shared" si="88"/>
        <v/>
      </c>
      <c r="H1483" s="52" t="str">
        <f t="shared" si="88"/>
        <v/>
      </c>
      <c r="I1483" s="52" t="str">
        <f t="shared" si="88"/>
        <v/>
      </c>
      <c r="J1483" s="52">
        <f>'6. Vehículos y maquinaria'!L58</f>
        <v>0</v>
      </c>
      <c r="K1483" s="52">
        <f>'6. Vehículos y maquinaria'!M58</f>
        <v>0</v>
      </c>
      <c r="L1483" s="52">
        <f>'6. Vehículos y maquinaria'!N58</f>
        <v>0</v>
      </c>
      <c r="M1483" s="53" t="str">
        <f t="shared" si="89"/>
        <v/>
      </c>
      <c r="N1483" s="53" t="str">
        <f t="shared" si="90"/>
        <v/>
      </c>
      <c r="O1483" s="53" t="str">
        <f t="shared" si="91"/>
        <v/>
      </c>
      <c r="P1483" s="54" t="str">
        <f t="shared" si="92"/>
        <v/>
      </c>
    </row>
    <row r="1484" spans="1:66" ht="18" customHeight="1" x14ac:dyDescent="0.25">
      <c r="D1484" s="16"/>
      <c r="E1484" s="16"/>
      <c r="F1484" s="16"/>
      <c r="M1484" s="153">
        <f>SUM(M1464:M1483)</f>
        <v>0</v>
      </c>
      <c r="N1484" s="153">
        <f>SUM(N1464:N1483)</f>
        <v>0</v>
      </c>
      <c r="O1484" s="153">
        <f>SUM(O1464:O1483)</f>
        <v>0</v>
      </c>
      <c r="P1484" s="154">
        <f>SUM(P1464:P1483)</f>
        <v>0</v>
      </c>
    </row>
    <row r="1485" spans="1:66" ht="18" customHeight="1" x14ac:dyDescent="0.25">
      <c r="C1485" s="529" t="s">
        <v>704</v>
      </c>
      <c r="D1485" s="16" t="s">
        <v>2133</v>
      </c>
      <c r="E1485" s="16"/>
      <c r="I1485" s="1551" t="s">
        <v>2359</v>
      </c>
      <c r="J1485" s="1551"/>
      <c r="M1485" s="78"/>
      <c r="N1485" s="78"/>
      <c r="O1485" s="78"/>
    </row>
    <row r="1486" spans="1:66" ht="18" customHeight="1" x14ac:dyDescent="0.25">
      <c r="C1486" s="529"/>
      <c r="D1486" s="16"/>
      <c r="E1486" s="16"/>
      <c r="I1486" s="1232">
        <v>1</v>
      </c>
      <c r="J1486" s="1232">
        <v>2</v>
      </c>
      <c r="K1486" s="1232">
        <v>3</v>
      </c>
      <c r="L1486" s="1232">
        <v>4</v>
      </c>
      <c r="M1486" s="78"/>
      <c r="N1486" s="78"/>
      <c r="O1486" s="78"/>
    </row>
    <row r="1487" spans="1:66" ht="18" customHeight="1" x14ac:dyDescent="0.25">
      <c r="C1487" s="529"/>
      <c r="D1487" s="16"/>
      <c r="E1487" s="16"/>
      <c r="I1487" s="1233" t="str">
        <f t="shared" ref="I1487:L1487" si="93">"Comb_VehA2_"&amp;I1486&amp;"_"&amp;I1484</f>
        <v>Comb_VehA2_1_</v>
      </c>
      <c r="J1487" s="1233" t="str">
        <f t="shared" si="93"/>
        <v>Comb_VehA2_2_</v>
      </c>
      <c r="K1487" s="1233" t="str">
        <f t="shared" si="93"/>
        <v>Comb_VehA2_3_</v>
      </c>
      <c r="L1487" s="1233" t="str">
        <f t="shared" si="93"/>
        <v>Comb_VehA2_4_</v>
      </c>
      <c r="M1487" s="78"/>
      <c r="N1487" s="78"/>
      <c r="O1487" s="78"/>
    </row>
    <row r="1488" spans="1:66" ht="18" customHeight="1" x14ac:dyDescent="0.25">
      <c r="D1488" s="144" t="s">
        <v>851</v>
      </c>
      <c r="E1488" s="144" t="s">
        <v>852</v>
      </c>
      <c r="F1488" s="144" t="s">
        <v>853</v>
      </c>
      <c r="G1488" s="144" t="s">
        <v>854</v>
      </c>
      <c r="I1488" s="1234" t="s">
        <v>2126</v>
      </c>
      <c r="J1488" s="1235" t="s">
        <v>2126</v>
      </c>
      <c r="K1488" s="1235" t="s">
        <v>2126</v>
      </c>
      <c r="L1488" s="1235" t="s">
        <v>2126</v>
      </c>
    </row>
    <row r="1489" spans="1:56" ht="18" customHeight="1" x14ac:dyDescent="0.25">
      <c r="A1489" s="866">
        <v>14</v>
      </c>
      <c r="B1489" s="15" t="s">
        <v>903</v>
      </c>
      <c r="C1489" s="110" t="s">
        <v>836</v>
      </c>
      <c r="D1489" s="145">
        <f>M1579</f>
        <v>0</v>
      </c>
      <c r="E1489" s="145">
        <f t="shared" ref="E1489:G1489" si="94">N1579</f>
        <v>0</v>
      </c>
      <c r="F1489" s="145">
        <f t="shared" si="94"/>
        <v>0</v>
      </c>
      <c r="G1489" s="145">
        <f t="shared" si="94"/>
        <v>0</v>
      </c>
      <c r="I1489" s="1236" t="s">
        <v>2127</v>
      </c>
      <c r="J1489" s="436" t="s">
        <v>2127</v>
      </c>
      <c r="K1489" s="436" t="s">
        <v>2127</v>
      </c>
      <c r="L1489" s="438" t="s">
        <v>664</v>
      </c>
      <c r="Q1489" s="15"/>
      <c r="R1489" s="16"/>
      <c r="AG1489" s="15"/>
      <c r="AH1489" s="16"/>
    </row>
    <row r="1490" spans="1:56" ht="18" customHeight="1" x14ac:dyDescent="0.25">
      <c r="A1490" s="868"/>
      <c r="B1490" s="70"/>
      <c r="C1490" s="67"/>
      <c r="D1490" s="67"/>
      <c r="E1490" s="67"/>
      <c r="F1490" s="67"/>
      <c r="G1490" s="143">
        <f>D1489+E1489*$H$9/1000+F1489*$H$10/1000</f>
        <v>0</v>
      </c>
      <c r="H1490" s="67"/>
      <c r="I1490" s="444" t="s">
        <v>2128</v>
      </c>
      <c r="J1490" s="439" t="s">
        <v>664</v>
      </c>
      <c r="K1490" s="437" t="s">
        <v>2128</v>
      </c>
      <c r="M1490" s="69"/>
      <c r="N1490" s="69"/>
      <c r="O1490" s="69"/>
      <c r="P1490" s="67"/>
      <c r="Q1490" s="67"/>
      <c r="R1490" s="67"/>
      <c r="S1490" s="67"/>
      <c r="T1490" s="67"/>
      <c r="U1490" s="67"/>
      <c r="V1490" s="69"/>
      <c r="W1490" s="69"/>
      <c r="X1490" s="69"/>
      <c r="Y1490" s="69"/>
      <c r="Z1490" s="69"/>
      <c r="AA1490" s="69"/>
      <c r="AB1490" s="67"/>
      <c r="AC1490" s="67"/>
      <c r="AD1490" s="67"/>
      <c r="AE1490" s="67"/>
      <c r="AF1490" s="67"/>
      <c r="AG1490" s="67"/>
      <c r="AH1490" s="69"/>
      <c r="AI1490" s="69"/>
      <c r="AJ1490" s="69"/>
      <c r="AK1490" s="69"/>
      <c r="AL1490" s="69"/>
      <c r="AM1490" s="69"/>
      <c r="AN1490" s="67"/>
      <c r="AO1490" s="67"/>
      <c r="AP1490" s="67"/>
      <c r="AQ1490" s="67"/>
      <c r="AR1490" s="67"/>
      <c r="AS1490" s="67"/>
      <c r="AT1490" s="69"/>
      <c r="AU1490" s="69"/>
      <c r="AV1490" s="69"/>
      <c r="AW1490" s="69"/>
      <c r="AX1490" s="69"/>
      <c r="AY1490" s="69"/>
      <c r="AZ1490" s="67"/>
      <c r="BA1490" s="67"/>
    </row>
    <row r="1491" spans="1:56" ht="18" customHeight="1" x14ac:dyDescent="0.25">
      <c r="A1491" s="868"/>
      <c r="B1491" s="70"/>
      <c r="G1491" s="143"/>
      <c r="H1491" s="67"/>
      <c r="I1491" s="444" t="s">
        <v>2129</v>
      </c>
      <c r="K1491" s="439" t="s">
        <v>664</v>
      </c>
      <c r="M1491" s="69"/>
      <c r="N1491" s="69"/>
      <c r="O1491" s="69"/>
      <c r="P1491" s="67"/>
      <c r="Q1491" s="67"/>
      <c r="R1491" s="67"/>
      <c r="S1491" s="67"/>
      <c r="T1491" s="67"/>
      <c r="U1491" s="67"/>
      <c r="V1491" s="69"/>
      <c r="W1491" s="69"/>
      <c r="X1491" s="69"/>
      <c r="Y1491" s="69"/>
      <c r="Z1491" s="69"/>
      <c r="AA1491" s="69"/>
      <c r="AB1491" s="67"/>
      <c r="AC1491" s="67"/>
      <c r="AD1491" s="67"/>
      <c r="AE1491" s="67"/>
      <c r="AF1491" s="67"/>
      <c r="AG1491" s="67"/>
      <c r="AH1491" s="69"/>
      <c r="AI1491" s="69"/>
      <c r="AJ1491" s="69"/>
      <c r="AK1491" s="69"/>
      <c r="AL1491" s="69"/>
      <c r="AM1491" s="69"/>
      <c r="AN1491" s="67"/>
      <c r="AO1491" s="67"/>
      <c r="AP1491" s="67"/>
      <c r="AQ1491" s="67"/>
      <c r="AR1491" s="67"/>
      <c r="AS1491" s="67"/>
      <c r="AT1491" s="69"/>
      <c r="AU1491" s="69"/>
      <c r="AV1491" s="69"/>
      <c r="AW1491" s="69"/>
      <c r="AX1491" s="69"/>
      <c r="AY1491" s="69"/>
      <c r="AZ1491" s="67"/>
      <c r="BA1491" s="67"/>
    </row>
    <row r="1492" spans="1:56" ht="18" customHeight="1" x14ac:dyDescent="0.25">
      <c r="A1492" s="868"/>
      <c r="B1492" s="70"/>
      <c r="G1492" s="143"/>
      <c r="H1492" s="67"/>
      <c r="I1492" s="439" t="s">
        <v>664</v>
      </c>
      <c r="L1492" s="73"/>
      <c r="M1492" s="69"/>
      <c r="N1492" s="69"/>
      <c r="O1492" s="69"/>
      <c r="P1492" s="67"/>
      <c r="Q1492" s="67"/>
      <c r="R1492" s="67"/>
      <c r="S1492" s="67"/>
      <c r="T1492" s="67"/>
      <c r="U1492" s="67"/>
      <c r="V1492" s="69"/>
      <c r="W1492" s="69"/>
      <c r="X1492" s="69"/>
      <c r="Y1492" s="69"/>
      <c r="Z1492" s="69"/>
      <c r="AA1492" s="69"/>
      <c r="AB1492" s="67"/>
      <c r="AC1492" s="67"/>
      <c r="AD1492" s="67"/>
      <c r="AE1492" s="67"/>
      <c r="AF1492" s="67"/>
      <c r="AG1492" s="67"/>
      <c r="AH1492" s="69"/>
      <c r="AI1492" s="69"/>
      <c r="AJ1492" s="69"/>
      <c r="AK1492" s="69"/>
      <c r="AL1492" s="69"/>
      <c r="AM1492" s="69"/>
      <c r="AN1492" s="67"/>
      <c r="AO1492" s="67"/>
      <c r="AP1492" s="67"/>
      <c r="AQ1492" s="67"/>
      <c r="AR1492" s="67"/>
      <c r="AS1492" s="67"/>
      <c r="AT1492" s="69"/>
      <c r="AU1492" s="69"/>
      <c r="AV1492" s="69"/>
      <c r="AW1492" s="69"/>
      <c r="AX1492" s="69"/>
      <c r="AY1492" s="69"/>
      <c r="AZ1492" s="67"/>
      <c r="BA1492" s="67"/>
    </row>
    <row r="1493" spans="1:56" ht="18" customHeight="1" x14ac:dyDescent="0.25">
      <c r="A1493" s="868"/>
      <c r="B1493" s="70"/>
      <c r="G1493" s="143"/>
      <c r="H1493" s="67"/>
      <c r="M1493" s="69"/>
      <c r="N1493" s="69"/>
      <c r="O1493" s="69"/>
      <c r="P1493" s="67"/>
      <c r="Q1493" s="67"/>
      <c r="R1493" s="67"/>
      <c r="S1493" s="67"/>
      <c r="T1493" s="67"/>
      <c r="U1493" s="67"/>
      <c r="V1493" s="69"/>
      <c r="W1493" s="69"/>
      <c r="X1493" s="69"/>
      <c r="Y1493" s="69"/>
      <c r="Z1493" s="69"/>
      <c r="AA1493" s="69"/>
      <c r="AB1493" s="67"/>
      <c r="AC1493" s="67"/>
      <c r="AD1493" s="67"/>
      <c r="AE1493" s="67"/>
      <c r="AF1493" s="67"/>
      <c r="AG1493" s="67"/>
      <c r="AH1493" s="69"/>
      <c r="AI1493" s="69"/>
      <c r="AJ1493" s="69"/>
      <c r="AK1493" s="69"/>
      <c r="AL1493" s="69"/>
      <c r="AM1493" s="69"/>
      <c r="AN1493" s="67"/>
      <c r="AO1493" s="67"/>
      <c r="AP1493" s="67"/>
      <c r="AQ1493" s="67"/>
      <c r="AR1493" s="67"/>
      <c r="AS1493" s="67"/>
      <c r="AT1493" s="69"/>
      <c r="AU1493" s="69"/>
      <c r="AV1493" s="69"/>
      <c r="AW1493" s="69"/>
      <c r="AX1493" s="69"/>
      <c r="AY1493" s="69"/>
      <c r="AZ1493" s="67"/>
      <c r="BA1493" s="67"/>
    </row>
    <row r="1494" spans="1:56" ht="18" customHeight="1" x14ac:dyDescent="0.25">
      <c r="A1494" s="868"/>
      <c r="B1494" s="70"/>
      <c r="G1494" s="143"/>
      <c r="H1494" s="67"/>
      <c r="M1494" s="69"/>
      <c r="N1494" s="69"/>
      <c r="O1494" s="69"/>
      <c r="P1494" s="67"/>
      <c r="Q1494" s="67"/>
      <c r="R1494" s="67"/>
      <c r="S1494" s="67"/>
      <c r="T1494" s="67"/>
      <c r="U1494" s="67"/>
      <c r="V1494" s="69"/>
      <c r="W1494" s="69"/>
      <c r="X1494" s="69"/>
      <c r="Y1494" s="69"/>
      <c r="Z1494" s="69"/>
      <c r="AA1494" s="69"/>
      <c r="AB1494" s="67"/>
      <c r="AC1494" s="67"/>
      <c r="AD1494" s="67"/>
      <c r="AE1494" s="67"/>
      <c r="AF1494" s="67"/>
      <c r="AG1494" s="67"/>
      <c r="AH1494" s="69"/>
      <c r="AI1494" s="69"/>
      <c r="AJ1494" s="69"/>
      <c r="AK1494" s="69"/>
      <c r="AL1494" s="69"/>
      <c r="AM1494" s="69"/>
      <c r="AN1494" s="67"/>
      <c r="AO1494" s="67"/>
      <c r="AP1494" s="67"/>
      <c r="AQ1494" s="67"/>
      <c r="AR1494" s="67"/>
      <c r="AS1494" s="67"/>
      <c r="AT1494" s="69"/>
      <c r="AU1494" s="69"/>
      <c r="AV1494" s="69"/>
      <c r="AW1494" s="69"/>
      <c r="AX1494" s="69"/>
      <c r="AY1494" s="69"/>
      <c r="AZ1494" s="67"/>
      <c r="BA1494" s="67"/>
    </row>
    <row r="1495" spans="1:56" ht="18" customHeight="1" x14ac:dyDescent="0.25">
      <c r="A1495" s="868"/>
      <c r="B1495" s="70"/>
      <c r="G1495" s="143"/>
      <c r="H1495" s="67"/>
      <c r="L1495" s="78"/>
      <c r="M1495" s="69"/>
      <c r="N1495" s="69"/>
      <c r="O1495" s="69"/>
      <c r="P1495" s="67"/>
      <c r="Q1495" s="67"/>
      <c r="R1495" s="67"/>
      <c r="S1495" s="67"/>
      <c r="T1495" s="67"/>
      <c r="U1495" s="67"/>
      <c r="V1495" s="69"/>
      <c r="W1495" s="69"/>
      <c r="X1495" s="69"/>
      <c r="Y1495" s="69"/>
      <c r="Z1495" s="69"/>
      <c r="AA1495" s="69"/>
      <c r="AB1495" s="67"/>
      <c r="AC1495" s="67"/>
      <c r="AD1495" s="67"/>
      <c r="AE1495" s="67"/>
      <c r="AF1495" s="67"/>
      <c r="AG1495" s="67"/>
      <c r="AH1495" s="69"/>
      <c r="AI1495" s="69"/>
      <c r="AJ1495" s="69"/>
      <c r="AK1495" s="69"/>
      <c r="AL1495" s="69"/>
      <c r="AM1495" s="69"/>
      <c r="AN1495" s="67"/>
      <c r="AO1495" s="67"/>
      <c r="AP1495" s="67"/>
      <c r="AQ1495" s="67"/>
      <c r="AR1495" s="67"/>
      <c r="AS1495" s="67"/>
      <c r="AT1495" s="69"/>
      <c r="AU1495" s="69"/>
      <c r="AV1495" s="69"/>
      <c r="AW1495" s="69"/>
      <c r="AX1495" s="69"/>
      <c r="AY1495" s="69"/>
      <c r="AZ1495" s="67"/>
      <c r="BA1495" s="67"/>
    </row>
    <row r="1496" spans="1:56" ht="18" customHeight="1" x14ac:dyDescent="0.25">
      <c r="A1496" s="868"/>
      <c r="B1496" s="70"/>
      <c r="F1496" s="1224">
        <v>2007</v>
      </c>
      <c r="G1496" s="1224">
        <v>2007</v>
      </c>
      <c r="H1496" s="1224">
        <v>2007</v>
      </c>
      <c r="I1496" s="1224">
        <v>2008</v>
      </c>
      <c r="J1496" s="1224">
        <v>2008</v>
      </c>
      <c r="K1496" s="1224">
        <v>2008</v>
      </c>
      <c r="L1496" s="1224">
        <v>2009</v>
      </c>
      <c r="M1496" s="1224">
        <v>2009</v>
      </c>
      <c r="N1496" s="1224">
        <v>2009</v>
      </c>
      <c r="O1496" s="1224">
        <v>2010</v>
      </c>
      <c r="P1496" s="1224">
        <v>2010</v>
      </c>
      <c r="Q1496" s="1224">
        <v>2010</v>
      </c>
      <c r="R1496" s="1224">
        <v>2011</v>
      </c>
      <c r="S1496" s="1224">
        <v>2011</v>
      </c>
      <c r="T1496" s="1224">
        <v>2011</v>
      </c>
      <c r="U1496" s="1224">
        <v>2012</v>
      </c>
      <c r="V1496" s="1224">
        <v>2012</v>
      </c>
      <c r="W1496" s="1224">
        <v>2012</v>
      </c>
      <c r="X1496" s="1224">
        <v>2013</v>
      </c>
      <c r="Y1496" s="1224">
        <v>2013</v>
      </c>
      <c r="Z1496" s="1224">
        <v>2013</v>
      </c>
      <c r="AA1496" s="1224">
        <v>2014</v>
      </c>
      <c r="AB1496" s="1224">
        <v>2014</v>
      </c>
      <c r="AC1496" s="1224">
        <v>2014</v>
      </c>
      <c r="AD1496" s="1224">
        <v>2015</v>
      </c>
      <c r="AE1496" s="1224">
        <v>2015</v>
      </c>
      <c r="AF1496" s="1224">
        <v>2015</v>
      </c>
      <c r="AG1496" s="1224">
        <v>2016</v>
      </c>
      <c r="AH1496" s="1224">
        <v>2016</v>
      </c>
      <c r="AI1496" s="1224">
        <v>2016</v>
      </c>
      <c r="AJ1496" s="1224">
        <v>2017</v>
      </c>
      <c r="AK1496" s="1224">
        <v>2017</v>
      </c>
      <c r="AL1496" s="1224">
        <v>2017</v>
      </c>
      <c r="AM1496" s="1224">
        <v>2018</v>
      </c>
      <c r="AN1496" s="1224">
        <v>2018</v>
      </c>
      <c r="AO1496" s="1224">
        <v>2018</v>
      </c>
      <c r="AP1496" s="1224">
        <v>2019</v>
      </c>
      <c r="AQ1496" s="1224">
        <v>2019</v>
      </c>
      <c r="AR1496" s="1224">
        <v>2019</v>
      </c>
      <c r="AS1496" s="1224">
        <v>2020</v>
      </c>
      <c r="AT1496" s="1224">
        <v>2020</v>
      </c>
      <c r="AU1496" s="1224">
        <v>2020</v>
      </c>
      <c r="AV1496" s="1224">
        <v>2021</v>
      </c>
      <c r="AW1496" s="1224">
        <v>2021</v>
      </c>
      <c r="AX1496" s="1224">
        <v>2021</v>
      </c>
      <c r="AY1496" s="1224">
        <v>2022</v>
      </c>
      <c r="AZ1496" s="1224">
        <v>2022</v>
      </c>
      <c r="BA1496" s="1224">
        <v>2022</v>
      </c>
      <c r="BB1496" s="1224">
        <v>2023</v>
      </c>
      <c r="BC1496" s="1224">
        <v>2023</v>
      </c>
      <c r="BD1496" s="1224">
        <v>2023</v>
      </c>
    </row>
    <row r="1497" spans="1:56" ht="18" customHeight="1" x14ac:dyDescent="0.25">
      <c r="A1497" s="868"/>
      <c r="B1497" s="70"/>
      <c r="F1497" s="1224" t="s">
        <v>2130</v>
      </c>
      <c r="G1497" s="1224" t="s">
        <v>2131</v>
      </c>
      <c r="H1497" s="1224" t="s">
        <v>2132</v>
      </c>
      <c r="I1497" s="1224" t="s">
        <v>2130</v>
      </c>
      <c r="J1497" s="1224" t="s">
        <v>2131</v>
      </c>
      <c r="K1497" s="1224" t="s">
        <v>2132</v>
      </c>
      <c r="L1497" s="1224" t="s">
        <v>2130</v>
      </c>
      <c r="M1497" s="1224" t="s">
        <v>2131</v>
      </c>
      <c r="N1497" s="1224" t="s">
        <v>2132</v>
      </c>
      <c r="O1497" s="1224" t="s">
        <v>2130</v>
      </c>
      <c r="P1497" s="1224" t="s">
        <v>2131</v>
      </c>
      <c r="Q1497" s="1224" t="s">
        <v>2132</v>
      </c>
      <c r="R1497" s="1224" t="s">
        <v>2130</v>
      </c>
      <c r="S1497" s="1224" t="s">
        <v>2131</v>
      </c>
      <c r="T1497" s="1224" t="s">
        <v>2132</v>
      </c>
      <c r="U1497" s="1224" t="s">
        <v>2130</v>
      </c>
      <c r="V1497" s="1224" t="s">
        <v>2131</v>
      </c>
      <c r="W1497" s="1224" t="s">
        <v>2132</v>
      </c>
      <c r="X1497" s="1224" t="s">
        <v>2130</v>
      </c>
      <c r="Y1497" s="1224" t="s">
        <v>2131</v>
      </c>
      <c r="Z1497" s="1224" t="s">
        <v>2132</v>
      </c>
      <c r="AA1497" s="1224" t="s">
        <v>2130</v>
      </c>
      <c r="AB1497" s="1224" t="s">
        <v>2131</v>
      </c>
      <c r="AC1497" s="1224" t="s">
        <v>2132</v>
      </c>
      <c r="AD1497" s="1224" t="s">
        <v>2130</v>
      </c>
      <c r="AE1497" s="1224" t="s">
        <v>2131</v>
      </c>
      <c r="AF1497" s="1224" t="s">
        <v>2132</v>
      </c>
      <c r="AG1497" s="1224" t="s">
        <v>2130</v>
      </c>
      <c r="AH1497" s="1224" t="s">
        <v>2131</v>
      </c>
      <c r="AI1497" s="1224" t="s">
        <v>2132</v>
      </c>
      <c r="AJ1497" s="1224" t="s">
        <v>2130</v>
      </c>
      <c r="AK1497" s="1224" t="s">
        <v>2131</v>
      </c>
      <c r="AL1497" s="1224" t="s">
        <v>2132</v>
      </c>
      <c r="AM1497" s="1224" t="s">
        <v>2130</v>
      </c>
      <c r="AN1497" s="1224" t="s">
        <v>2131</v>
      </c>
      <c r="AO1497" s="1224" t="s">
        <v>2132</v>
      </c>
      <c r="AP1497" s="1224" t="s">
        <v>2130</v>
      </c>
      <c r="AQ1497" s="1224" t="s">
        <v>2131</v>
      </c>
      <c r="AR1497" s="1224" t="s">
        <v>2132</v>
      </c>
      <c r="AS1497" s="1224" t="s">
        <v>2130</v>
      </c>
      <c r="AT1497" s="1224" t="s">
        <v>2131</v>
      </c>
      <c r="AU1497" s="1224" t="s">
        <v>2132</v>
      </c>
      <c r="AV1497" s="1224" t="s">
        <v>2130</v>
      </c>
      <c r="AW1497" s="1224" t="s">
        <v>2131</v>
      </c>
      <c r="AX1497" s="1224" t="s">
        <v>2132</v>
      </c>
      <c r="AY1497" s="1224" t="s">
        <v>2130</v>
      </c>
      <c r="AZ1497" s="1224" t="s">
        <v>2131</v>
      </c>
      <c r="BA1497" s="1224" t="s">
        <v>2132</v>
      </c>
      <c r="BB1497" s="1224" t="s">
        <v>2130</v>
      </c>
      <c r="BC1497" s="1224" t="s">
        <v>2131</v>
      </c>
      <c r="BD1497" s="1224" t="s">
        <v>2132</v>
      </c>
    </row>
    <row r="1498" spans="1:56" ht="18" customHeight="1" x14ac:dyDescent="0.25">
      <c r="A1498" s="868"/>
      <c r="B1498" s="70"/>
      <c r="C1498" s="67"/>
      <c r="D1498" s="67"/>
      <c r="F1498" s="1225" t="str">
        <f>F1496&amp;F1497</f>
        <v>2007CO2 (kg/km)</v>
      </c>
      <c r="G1498" s="1225" t="str">
        <f>G1496&amp;G1497</f>
        <v>2007CH4 (g/km)</v>
      </c>
      <c r="H1498" s="1225" t="str">
        <f t="shared" ref="H1498:AX1498" si="95">H1496&amp;H1497</f>
        <v>2007N2O (g/km)</v>
      </c>
      <c r="I1498" s="1225" t="str">
        <f t="shared" si="95"/>
        <v>2008CO2 (kg/km)</v>
      </c>
      <c r="J1498" s="1225" t="str">
        <f t="shared" si="95"/>
        <v>2008CH4 (g/km)</v>
      </c>
      <c r="K1498" s="1225" t="str">
        <f t="shared" si="95"/>
        <v>2008N2O (g/km)</v>
      </c>
      <c r="L1498" s="1225" t="str">
        <f t="shared" si="95"/>
        <v>2009CO2 (kg/km)</v>
      </c>
      <c r="M1498" s="1225" t="str">
        <f t="shared" si="95"/>
        <v>2009CH4 (g/km)</v>
      </c>
      <c r="N1498" s="1225" t="str">
        <f t="shared" si="95"/>
        <v>2009N2O (g/km)</v>
      </c>
      <c r="O1498" s="1225" t="str">
        <f t="shared" si="95"/>
        <v>2010CO2 (kg/km)</v>
      </c>
      <c r="P1498" s="1225" t="str">
        <f t="shared" si="95"/>
        <v>2010CH4 (g/km)</v>
      </c>
      <c r="Q1498" s="1225" t="str">
        <f t="shared" si="95"/>
        <v>2010N2O (g/km)</v>
      </c>
      <c r="R1498" s="1225" t="str">
        <f t="shared" si="95"/>
        <v>2011CO2 (kg/km)</v>
      </c>
      <c r="S1498" s="1225" t="str">
        <f t="shared" si="95"/>
        <v>2011CH4 (g/km)</v>
      </c>
      <c r="T1498" s="1225" t="str">
        <f t="shared" si="95"/>
        <v>2011N2O (g/km)</v>
      </c>
      <c r="U1498" s="1225" t="str">
        <f t="shared" si="95"/>
        <v>2012CO2 (kg/km)</v>
      </c>
      <c r="V1498" s="1225" t="str">
        <f t="shared" si="95"/>
        <v>2012CH4 (g/km)</v>
      </c>
      <c r="W1498" s="1225" t="str">
        <f t="shared" si="95"/>
        <v>2012N2O (g/km)</v>
      </c>
      <c r="X1498" s="1225" t="str">
        <f t="shared" si="95"/>
        <v>2013CO2 (kg/km)</v>
      </c>
      <c r="Y1498" s="1225" t="str">
        <f t="shared" si="95"/>
        <v>2013CH4 (g/km)</v>
      </c>
      <c r="Z1498" s="1225" t="str">
        <f t="shared" si="95"/>
        <v>2013N2O (g/km)</v>
      </c>
      <c r="AA1498" s="1225" t="str">
        <f t="shared" si="95"/>
        <v>2014CO2 (kg/km)</v>
      </c>
      <c r="AB1498" s="1225" t="str">
        <f t="shared" si="95"/>
        <v>2014CH4 (g/km)</v>
      </c>
      <c r="AC1498" s="1225" t="str">
        <f t="shared" si="95"/>
        <v>2014N2O (g/km)</v>
      </c>
      <c r="AD1498" s="1225" t="str">
        <f t="shared" si="95"/>
        <v>2015CO2 (kg/km)</v>
      </c>
      <c r="AE1498" s="1225" t="str">
        <f t="shared" si="95"/>
        <v>2015CH4 (g/km)</v>
      </c>
      <c r="AF1498" s="1225" t="str">
        <f t="shared" si="95"/>
        <v>2015N2O (g/km)</v>
      </c>
      <c r="AG1498" s="1225" t="str">
        <f t="shared" si="95"/>
        <v>2016CO2 (kg/km)</v>
      </c>
      <c r="AH1498" s="1225" t="str">
        <f t="shared" si="95"/>
        <v>2016CH4 (g/km)</v>
      </c>
      <c r="AI1498" s="1225" t="str">
        <f t="shared" si="95"/>
        <v>2016N2O (g/km)</v>
      </c>
      <c r="AJ1498" s="1225" t="str">
        <f t="shared" si="95"/>
        <v>2017CO2 (kg/km)</v>
      </c>
      <c r="AK1498" s="1225" t="str">
        <f t="shared" si="95"/>
        <v>2017CH4 (g/km)</v>
      </c>
      <c r="AL1498" s="1225" t="str">
        <f t="shared" si="95"/>
        <v>2017N2O (g/km)</v>
      </c>
      <c r="AM1498" s="1225" t="str">
        <f t="shared" si="95"/>
        <v>2018CO2 (kg/km)</v>
      </c>
      <c r="AN1498" s="1225" t="str">
        <f t="shared" si="95"/>
        <v>2018CH4 (g/km)</v>
      </c>
      <c r="AO1498" s="1225" t="str">
        <f t="shared" si="95"/>
        <v>2018N2O (g/km)</v>
      </c>
      <c r="AP1498" s="1225" t="str">
        <f t="shared" si="95"/>
        <v>2019CO2 (kg/km)</v>
      </c>
      <c r="AQ1498" s="1225" t="str">
        <f t="shared" si="95"/>
        <v>2019CH4 (g/km)</v>
      </c>
      <c r="AR1498" s="1225" t="str">
        <f t="shared" si="95"/>
        <v>2019N2O (g/km)</v>
      </c>
      <c r="AS1498" s="1225" t="str">
        <f t="shared" si="95"/>
        <v>2020CO2 (kg/km)</v>
      </c>
      <c r="AT1498" s="1225" t="str">
        <f t="shared" si="95"/>
        <v>2020CH4 (g/km)</v>
      </c>
      <c r="AU1498" s="1225" t="str">
        <f t="shared" si="95"/>
        <v>2020N2O (g/km)</v>
      </c>
      <c r="AV1498" s="1225" t="str">
        <f t="shared" si="95"/>
        <v>2021CO2 (kg/km)</v>
      </c>
      <c r="AW1498" s="1225" t="str">
        <f t="shared" si="95"/>
        <v>2021CH4 (g/km)</v>
      </c>
      <c r="AX1498" s="1225" t="str">
        <f t="shared" si="95"/>
        <v>2021N2O (g/km)</v>
      </c>
      <c r="AY1498" s="1225" t="str">
        <f>AY1496&amp;AY1497</f>
        <v>2022CO2 (kg/km)</v>
      </c>
      <c r="AZ1498" s="1225" t="str">
        <f t="shared" ref="AZ1498:BD1498" si="96">AZ1496&amp;AZ1497</f>
        <v>2022CH4 (g/km)</v>
      </c>
      <c r="BA1498" s="1225" t="str">
        <f t="shared" si="96"/>
        <v>2022N2O (g/km)</v>
      </c>
      <c r="BB1498" s="1225" t="str">
        <f t="shared" si="96"/>
        <v>2023CO2 (kg/km)</v>
      </c>
      <c r="BC1498" s="1225" t="str">
        <f t="shared" si="96"/>
        <v>2023CH4 (g/km)</v>
      </c>
      <c r="BD1498" s="1225" t="str">
        <f t="shared" si="96"/>
        <v>2023N2O (g/km)</v>
      </c>
    </row>
    <row r="1499" spans="1:56" ht="18" customHeight="1" x14ac:dyDescent="0.25">
      <c r="A1499" s="868"/>
      <c r="B1499" s="70"/>
      <c r="C1499" s="1425" t="s">
        <v>2127</v>
      </c>
      <c r="D1499" s="1409" t="s">
        <v>1251</v>
      </c>
      <c r="E1499" s="1238" t="str">
        <f>C1499&amp;D1499</f>
        <v>Gasóleo (km)Turismos (M1)</v>
      </c>
      <c r="F1499" s="1426">
        <v>0.17399999999999999</v>
      </c>
      <c r="G1499" s="1426">
        <v>1E-3</v>
      </c>
      <c r="H1499" s="1426">
        <v>7.0000000000000001E-3</v>
      </c>
      <c r="I1499" s="1426">
        <v>0.17199999999999999</v>
      </c>
      <c r="J1499" s="1426">
        <v>1E-3</v>
      </c>
      <c r="K1499" s="1426">
        <v>7.0000000000000001E-3</v>
      </c>
      <c r="L1499" s="1426">
        <v>0.17</v>
      </c>
      <c r="M1499" s="1426">
        <v>1E-3</v>
      </c>
      <c r="N1499" s="1426">
        <v>7.0000000000000001E-3</v>
      </c>
      <c r="O1499" s="1426">
        <v>0.16600000000000001</v>
      </c>
      <c r="P1499" s="1426">
        <v>1E-3</v>
      </c>
      <c r="Q1499" s="1426">
        <v>7.0000000000000001E-3</v>
      </c>
      <c r="R1499" s="1426">
        <v>0.16500000000000001</v>
      </c>
      <c r="S1499" s="1426">
        <v>1E-3</v>
      </c>
      <c r="T1499" s="1426">
        <v>7.0000000000000001E-3</v>
      </c>
      <c r="U1499" s="1426">
        <v>0.16200000000000001</v>
      </c>
      <c r="V1499" s="1426">
        <v>1E-3</v>
      </c>
      <c r="W1499" s="1426">
        <v>7.0000000000000001E-3</v>
      </c>
      <c r="X1499" s="1426">
        <v>0.157</v>
      </c>
      <c r="Y1499" s="1426">
        <v>1E-3</v>
      </c>
      <c r="Z1499" s="1426">
        <v>7.0000000000000001E-3</v>
      </c>
      <c r="AA1499" s="1426">
        <v>0.16700000000000001</v>
      </c>
      <c r="AB1499" s="1426">
        <v>1E-3</v>
      </c>
      <c r="AC1499" s="1426">
        <v>7.0000000000000001E-3</v>
      </c>
      <c r="AD1499" s="1426">
        <v>0.16600000000000001</v>
      </c>
      <c r="AE1499" s="1426">
        <v>1E-3</v>
      </c>
      <c r="AF1499" s="1426">
        <v>7.0000000000000001E-3</v>
      </c>
      <c r="AG1499" s="1426">
        <v>0.16600000000000001</v>
      </c>
      <c r="AH1499" s="1426">
        <v>1E-3</v>
      </c>
      <c r="AI1499" s="1426">
        <v>7.0000000000000001E-3</v>
      </c>
      <c r="AJ1499" s="1426">
        <v>0.16500000000000001</v>
      </c>
      <c r="AK1499" s="1426">
        <v>0</v>
      </c>
      <c r="AL1499" s="1426">
        <v>7.0000000000000001E-3</v>
      </c>
      <c r="AM1499" s="1426">
        <v>0.16400000000000001</v>
      </c>
      <c r="AN1499" s="1426">
        <v>0</v>
      </c>
      <c r="AO1499" s="1426">
        <v>7.0000000000000001E-3</v>
      </c>
      <c r="AP1499" s="1426">
        <v>0.16200000000000001</v>
      </c>
      <c r="AQ1499" s="1426">
        <v>0</v>
      </c>
      <c r="AR1499" s="1426">
        <v>7.0000000000000001E-3</v>
      </c>
      <c r="AS1499" s="1426">
        <v>0.161</v>
      </c>
      <c r="AT1499" s="1426">
        <v>0</v>
      </c>
      <c r="AU1499" s="1426">
        <v>7.0000000000000001E-3</v>
      </c>
      <c r="AV1499" s="1426">
        <v>0.159</v>
      </c>
      <c r="AW1499" s="1426">
        <v>0</v>
      </c>
      <c r="AX1499" s="1426">
        <v>7.0000000000000001E-3</v>
      </c>
      <c r="AY1499" s="1426">
        <v>0.16</v>
      </c>
      <c r="AZ1499" s="1426">
        <v>0</v>
      </c>
      <c r="BA1499" s="1426">
        <v>7.0000000000000001E-3</v>
      </c>
      <c r="BB1499" s="1427">
        <v>0.161</v>
      </c>
      <c r="BC1499" s="1427">
        <v>0</v>
      </c>
      <c r="BD1499" s="1427">
        <v>7.0000000000000001E-3</v>
      </c>
    </row>
    <row r="1500" spans="1:56" ht="18" customHeight="1" x14ac:dyDescent="0.25">
      <c r="A1500" s="868"/>
      <c r="B1500" s="70"/>
      <c r="C1500" s="1425" t="s">
        <v>2127</v>
      </c>
      <c r="D1500" s="1410" t="s">
        <v>1252</v>
      </c>
      <c r="E1500" s="1238" t="str">
        <f t="shared" ref="E1500:E1512" si="97">C1500&amp;D1500</f>
        <v>Gasóleo (km)Furgonetas y furgones (N1)</v>
      </c>
      <c r="F1500" s="1426">
        <v>0.28499999999999998</v>
      </c>
      <c r="G1500" s="1426">
        <v>2E-3</v>
      </c>
      <c r="H1500" s="1426">
        <v>7.0000000000000001E-3</v>
      </c>
      <c r="I1500" s="1426">
        <v>0.28100000000000003</v>
      </c>
      <c r="J1500" s="1426">
        <v>2E-3</v>
      </c>
      <c r="K1500" s="1426">
        <v>7.0000000000000001E-3</v>
      </c>
      <c r="L1500" s="1426">
        <v>0.27800000000000002</v>
      </c>
      <c r="M1500" s="1426">
        <v>2E-3</v>
      </c>
      <c r="N1500" s="1426">
        <v>7.0000000000000001E-3</v>
      </c>
      <c r="O1500" s="1426">
        <v>0.27200000000000002</v>
      </c>
      <c r="P1500" s="1426">
        <v>1E-3</v>
      </c>
      <c r="Q1500" s="1426">
        <v>7.0000000000000001E-3</v>
      </c>
      <c r="R1500" s="1426">
        <v>0.27</v>
      </c>
      <c r="S1500" s="1426">
        <v>1E-3</v>
      </c>
      <c r="T1500" s="1426">
        <v>7.0000000000000001E-3</v>
      </c>
      <c r="U1500" s="1426">
        <v>0.26500000000000001</v>
      </c>
      <c r="V1500" s="1426">
        <v>1E-3</v>
      </c>
      <c r="W1500" s="1426">
        <v>7.0000000000000001E-3</v>
      </c>
      <c r="X1500" s="1426">
        <v>0.25700000000000001</v>
      </c>
      <c r="Y1500" s="1426">
        <v>1E-3</v>
      </c>
      <c r="Z1500" s="1426">
        <v>7.0000000000000001E-3</v>
      </c>
      <c r="AA1500" s="1426">
        <v>0.27300000000000002</v>
      </c>
      <c r="AB1500" s="1426">
        <v>1E-3</v>
      </c>
      <c r="AC1500" s="1426">
        <v>7.0000000000000001E-3</v>
      </c>
      <c r="AD1500" s="1426">
        <v>0.26800000000000002</v>
      </c>
      <c r="AE1500" s="1426">
        <v>1E-3</v>
      </c>
      <c r="AF1500" s="1426">
        <v>8.0000000000000002E-3</v>
      </c>
      <c r="AG1500" s="1426">
        <v>0.26700000000000002</v>
      </c>
      <c r="AH1500" s="1426">
        <v>1E-3</v>
      </c>
      <c r="AI1500" s="1426">
        <v>7.0000000000000001E-3</v>
      </c>
      <c r="AJ1500" s="1426">
        <v>0.26500000000000001</v>
      </c>
      <c r="AK1500" s="1426">
        <v>1E-3</v>
      </c>
      <c r="AL1500" s="1426">
        <v>7.0000000000000001E-3</v>
      </c>
      <c r="AM1500" s="1426">
        <v>0.26200000000000001</v>
      </c>
      <c r="AN1500" s="1426">
        <v>1E-3</v>
      </c>
      <c r="AO1500" s="1426">
        <v>7.0000000000000001E-3</v>
      </c>
      <c r="AP1500" s="1426">
        <v>0.25700000000000001</v>
      </c>
      <c r="AQ1500" s="1426">
        <v>1E-3</v>
      </c>
      <c r="AR1500" s="1426">
        <v>7.0000000000000001E-3</v>
      </c>
      <c r="AS1500" s="1426">
        <v>0.255</v>
      </c>
      <c r="AT1500" s="1426">
        <v>1E-3</v>
      </c>
      <c r="AU1500" s="1426">
        <v>7.0000000000000001E-3</v>
      </c>
      <c r="AV1500" s="1426">
        <v>0.25</v>
      </c>
      <c r="AW1500" s="1426">
        <v>1E-3</v>
      </c>
      <c r="AX1500" s="1426">
        <v>8.0000000000000002E-3</v>
      </c>
      <c r="AY1500" s="1426">
        <v>0.248</v>
      </c>
      <c r="AZ1500" s="1426">
        <v>0</v>
      </c>
      <c r="BA1500" s="1426">
        <v>7.0000000000000001E-3</v>
      </c>
      <c r="BB1500" s="1427">
        <v>0.246</v>
      </c>
      <c r="BC1500" s="1427">
        <v>0</v>
      </c>
      <c r="BD1500" s="1427">
        <v>7.0000000000000001E-3</v>
      </c>
    </row>
    <row r="1501" spans="1:56" ht="18" customHeight="1" x14ac:dyDescent="0.25">
      <c r="A1501" s="868"/>
      <c r="B1501" s="70"/>
      <c r="C1501" s="1425" t="s">
        <v>2127</v>
      </c>
      <c r="D1501" s="1410" t="s">
        <v>2298</v>
      </c>
      <c r="E1501" s="1238" t="str">
        <f t="shared" si="97"/>
        <v>Gasóleo (km)Camiones (N2, N3)</v>
      </c>
      <c r="F1501" s="1426">
        <v>0.77200000000000002</v>
      </c>
      <c r="G1501" s="1426" t="s">
        <v>158</v>
      </c>
      <c r="H1501" s="1426" t="s">
        <v>158</v>
      </c>
      <c r="I1501" s="1426">
        <v>0.77200000000000002</v>
      </c>
      <c r="J1501" s="1426" t="s">
        <v>158</v>
      </c>
      <c r="K1501" s="1426" t="s">
        <v>158</v>
      </c>
      <c r="L1501" s="1426">
        <v>0.77200000000000002</v>
      </c>
      <c r="M1501" s="1426" t="s">
        <v>158</v>
      </c>
      <c r="N1501" s="1426" t="s">
        <v>158</v>
      </c>
      <c r="O1501" s="1426">
        <v>0.77200000000000002</v>
      </c>
      <c r="P1501" s="1426" t="s">
        <v>158</v>
      </c>
      <c r="Q1501" s="1426" t="s">
        <v>158</v>
      </c>
      <c r="R1501" s="1426">
        <v>0.77200000000000002</v>
      </c>
      <c r="S1501" s="1426" t="s">
        <v>158</v>
      </c>
      <c r="T1501" s="1426" t="s">
        <v>158</v>
      </c>
      <c r="U1501" s="1426">
        <v>0.77200000000000002</v>
      </c>
      <c r="V1501" s="1426" t="s">
        <v>158</v>
      </c>
      <c r="W1501" s="1426" t="s">
        <v>158</v>
      </c>
      <c r="X1501" s="1426">
        <v>0.77200000000000002</v>
      </c>
      <c r="Y1501" s="1426" t="s">
        <v>158</v>
      </c>
      <c r="Z1501" s="1426" t="s">
        <v>158</v>
      </c>
      <c r="AA1501" s="1426">
        <v>0.77200000000000002</v>
      </c>
      <c r="AB1501" s="1426" t="s">
        <v>158</v>
      </c>
      <c r="AC1501" s="1426" t="s">
        <v>158</v>
      </c>
      <c r="AD1501" s="1426">
        <v>0.77200000000000002</v>
      </c>
      <c r="AE1501" s="1426" t="s">
        <v>158</v>
      </c>
      <c r="AF1501" s="1426" t="s">
        <v>158</v>
      </c>
      <c r="AG1501" s="1426">
        <v>0.77200000000000002</v>
      </c>
      <c r="AH1501" s="1426" t="s">
        <v>158</v>
      </c>
      <c r="AI1501" s="1426" t="s">
        <v>158</v>
      </c>
      <c r="AJ1501" s="1426">
        <v>0.77200000000000002</v>
      </c>
      <c r="AK1501" s="1426" t="s">
        <v>158</v>
      </c>
      <c r="AL1501" s="1426" t="s">
        <v>158</v>
      </c>
      <c r="AM1501" s="1426">
        <v>0.77200000000000002</v>
      </c>
      <c r="AN1501" s="1426" t="s">
        <v>158</v>
      </c>
      <c r="AO1501" s="1426" t="s">
        <v>158</v>
      </c>
      <c r="AP1501" s="1426">
        <v>0.77200000000000002</v>
      </c>
      <c r="AQ1501" s="1426" t="s">
        <v>158</v>
      </c>
      <c r="AR1501" s="1426" t="s">
        <v>158</v>
      </c>
      <c r="AS1501" s="1426">
        <v>0.77200000000000002</v>
      </c>
      <c r="AT1501" s="1426" t="s">
        <v>158</v>
      </c>
      <c r="AU1501" s="1426" t="s">
        <v>158</v>
      </c>
      <c r="AV1501" s="1426">
        <v>0.77200000000000002</v>
      </c>
      <c r="AW1501" s="1426" t="s">
        <v>158</v>
      </c>
      <c r="AX1501" s="1426" t="s">
        <v>158</v>
      </c>
      <c r="AY1501" s="1426">
        <v>0.77200000000000002</v>
      </c>
      <c r="AZ1501" s="1426" t="s">
        <v>158</v>
      </c>
      <c r="BA1501" s="1426" t="s">
        <v>158</v>
      </c>
      <c r="BB1501" s="1427">
        <v>0.77200000000000002</v>
      </c>
      <c r="BC1501" s="1427" t="s">
        <v>158</v>
      </c>
      <c r="BD1501" s="1427" t="s">
        <v>158</v>
      </c>
    </row>
    <row r="1502" spans="1:56" ht="18" customHeight="1" x14ac:dyDescent="0.25">
      <c r="A1502" s="868"/>
      <c r="B1502" s="70"/>
      <c r="C1502" s="1425" t="s">
        <v>2127</v>
      </c>
      <c r="D1502" s="1410" t="s">
        <v>2301</v>
      </c>
      <c r="E1502" s="1238" t="str">
        <f t="shared" si="97"/>
        <v>Gasóleo (km)Autobuses (M2, M3)</v>
      </c>
      <c r="F1502" s="1426">
        <v>0.99</v>
      </c>
      <c r="G1502" s="1426">
        <v>6.7000000000000004E-2</v>
      </c>
      <c r="H1502" s="1426">
        <v>8.0000000000000002E-3</v>
      </c>
      <c r="I1502" s="1426">
        <v>0.95499999999999996</v>
      </c>
      <c r="J1502" s="1426">
        <v>0.06</v>
      </c>
      <c r="K1502" s="1426">
        <v>8.9999999999999993E-3</v>
      </c>
      <c r="L1502" s="1426">
        <v>0.94499999999999995</v>
      </c>
      <c r="M1502" s="1426">
        <v>5.6000000000000001E-2</v>
      </c>
      <c r="N1502" s="1426">
        <v>8.9999999999999993E-3</v>
      </c>
      <c r="O1502" s="1426">
        <v>0.879</v>
      </c>
      <c r="P1502" s="1426">
        <v>4.2000000000000003E-2</v>
      </c>
      <c r="Q1502" s="1426">
        <v>1.2999999999999999E-2</v>
      </c>
      <c r="R1502" s="1426">
        <v>0.85699999999999998</v>
      </c>
      <c r="S1502" s="1426">
        <v>3.6999999999999998E-2</v>
      </c>
      <c r="T1502" s="1426">
        <v>1.4999999999999999E-2</v>
      </c>
      <c r="U1502" s="1426">
        <v>0.83099999999999996</v>
      </c>
      <c r="V1502" s="1426">
        <v>0.03</v>
      </c>
      <c r="W1502" s="1426">
        <v>1.7999999999999999E-2</v>
      </c>
      <c r="X1502" s="1426">
        <v>0.79200000000000004</v>
      </c>
      <c r="Y1502" s="1426">
        <v>2.5999999999999999E-2</v>
      </c>
      <c r="Z1502" s="1426">
        <v>0.02</v>
      </c>
      <c r="AA1502" s="1426">
        <v>0.84199999999999997</v>
      </c>
      <c r="AB1502" s="1426">
        <v>2.3E-2</v>
      </c>
      <c r="AC1502" s="1426">
        <v>2.1000000000000001E-2</v>
      </c>
      <c r="AD1502" s="1426">
        <v>0.875</v>
      </c>
      <c r="AE1502" s="1426">
        <v>1.7000000000000001E-2</v>
      </c>
      <c r="AF1502" s="1426">
        <v>2.3E-2</v>
      </c>
      <c r="AG1502" s="1426">
        <v>0.86799999999999999</v>
      </c>
      <c r="AH1502" s="1426">
        <v>1.4999999999999999E-2</v>
      </c>
      <c r="AI1502" s="1426">
        <v>2.4E-2</v>
      </c>
      <c r="AJ1502" s="1426">
        <v>0.875</v>
      </c>
      <c r="AK1502" s="1426">
        <v>1.2999999999999999E-2</v>
      </c>
      <c r="AL1502" s="1426">
        <v>2.5999999999999999E-2</v>
      </c>
      <c r="AM1502" s="1426">
        <v>0.96499999999999997</v>
      </c>
      <c r="AN1502" s="1426">
        <v>1.4E-2</v>
      </c>
      <c r="AO1502" s="1426">
        <v>2.5999999999999999E-2</v>
      </c>
      <c r="AP1502" s="1426">
        <v>0.95499999999999996</v>
      </c>
      <c r="AQ1502" s="1426">
        <v>1.2E-2</v>
      </c>
      <c r="AR1502" s="1426">
        <v>2.8000000000000001E-2</v>
      </c>
      <c r="AS1502" s="1426">
        <v>0.96599999999999997</v>
      </c>
      <c r="AT1502" s="1426">
        <v>1.0999999999999999E-2</v>
      </c>
      <c r="AU1502" s="1426">
        <v>2.9000000000000001E-2</v>
      </c>
      <c r="AV1502" s="1426">
        <v>0.97499999999999998</v>
      </c>
      <c r="AW1502" s="1426">
        <v>8.9999999999999993E-3</v>
      </c>
      <c r="AX1502" s="1426">
        <v>3.1E-2</v>
      </c>
      <c r="AY1502" s="1426">
        <v>0.96899999999999997</v>
      </c>
      <c r="AZ1502" s="1426">
        <v>7.0000000000000001E-3</v>
      </c>
      <c r="BA1502" s="1426">
        <v>3.3000000000000002E-2</v>
      </c>
      <c r="BB1502" s="1430">
        <v>0.98599999999999999</v>
      </c>
      <c r="BC1502" s="1430">
        <v>6.0000000000000001E-3</v>
      </c>
      <c r="BD1502" s="1430">
        <v>3.4000000000000002E-2</v>
      </c>
    </row>
    <row r="1503" spans="1:56" ht="18" customHeight="1" x14ac:dyDescent="0.25">
      <c r="A1503" s="868"/>
      <c r="B1503" s="70"/>
      <c r="C1503" s="1425" t="s">
        <v>2126</v>
      </c>
      <c r="D1503" s="1409" t="s">
        <v>1251</v>
      </c>
      <c r="E1503" s="1238" t="str">
        <f t="shared" si="97"/>
        <v>Gasolina (km)Turismos (M1)</v>
      </c>
      <c r="F1503" s="1426">
        <v>0.20399999999999999</v>
      </c>
      <c r="G1503" s="1426">
        <v>2.9000000000000001E-2</v>
      </c>
      <c r="H1503" s="1426">
        <v>7.0000000000000001E-3</v>
      </c>
      <c r="I1503" s="1426">
        <v>0.20499999999999999</v>
      </c>
      <c r="J1503" s="1426">
        <v>2.9000000000000001E-2</v>
      </c>
      <c r="K1503" s="1426">
        <v>7.0000000000000001E-3</v>
      </c>
      <c r="L1503" s="1426">
        <v>0.20499999999999999</v>
      </c>
      <c r="M1503" s="1426">
        <v>2.8000000000000001E-2</v>
      </c>
      <c r="N1503" s="1426">
        <v>6.0000000000000001E-3</v>
      </c>
      <c r="O1503" s="1426">
        <v>0.20300000000000001</v>
      </c>
      <c r="P1503" s="1426">
        <v>2.7E-2</v>
      </c>
      <c r="Q1503" s="1426">
        <v>4.0000000000000001E-3</v>
      </c>
      <c r="R1503" s="1426">
        <v>0.20100000000000001</v>
      </c>
      <c r="S1503" s="1426">
        <v>2.5999999999999999E-2</v>
      </c>
      <c r="T1503" s="1426">
        <v>4.0000000000000001E-3</v>
      </c>
      <c r="U1503" s="1426">
        <v>0.2</v>
      </c>
      <c r="V1503" s="1426">
        <v>2.5999999999999999E-2</v>
      </c>
      <c r="W1503" s="1426">
        <v>3.0000000000000001E-3</v>
      </c>
      <c r="X1503" s="1426">
        <v>0.20100000000000001</v>
      </c>
      <c r="Y1503" s="1426">
        <v>2.5000000000000001E-2</v>
      </c>
      <c r="Z1503" s="1426">
        <v>3.0000000000000001E-3</v>
      </c>
      <c r="AA1503" s="1426">
        <v>0.20200000000000001</v>
      </c>
      <c r="AB1503" s="1426">
        <v>2.5000000000000001E-2</v>
      </c>
      <c r="AC1503" s="1426">
        <v>3.0000000000000001E-3</v>
      </c>
      <c r="AD1503" s="1426">
        <v>0.2</v>
      </c>
      <c r="AE1503" s="1426">
        <v>2.3E-2</v>
      </c>
      <c r="AF1503" s="1426">
        <v>3.0000000000000001E-3</v>
      </c>
      <c r="AG1503" s="1426">
        <v>0.19900000000000001</v>
      </c>
      <c r="AH1503" s="1426">
        <v>2.1999999999999999E-2</v>
      </c>
      <c r="AI1503" s="1426">
        <v>3.0000000000000001E-3</v>
      </c>
      <c r="AJ1503" s="1426">
        <v>0.19900000000000001</v>
      </c>
      <c r="AK1503" s="1426">
        <v>2.1999999999999999E-2</v>
      </c>
      <c r="AL1503" s="1426">
        <v>2E-3</v>
      </c>
      <c r="AM1503" s="1426">
        <v>0.19900000000000001</v>
      </c>
      <c r="AN1503" s="1426">
        <v>2.1000000000000001E-2</v>
      </c>
      <c r="AO1503" s="1426">
        <v>2E-3</v>
      </c>
      <c r="AP1503" s="1426">
        <v>0.19800000000000001</v>
      </c>
      <c r="AQ1503" s="1426">
        <v>2.1000000000000001E-2</v>
      </c>
      <c r="AR1503" s="1426">
        <v>2E-3</v>
      </c>
      <c r="AS1503" s="1426">
        <v>0.19700000000000001</v>
      </c>
      <c r="AT1503" s="1426">
        <v>0.02</v>
      </c>
      <c r="AU1503" s="1426">
        <v>2E-3</v>
      </c>
      <c r="AV1503" s="1426">
        <v>0.19500000000000001</v>
      </c>
      <c r="AW1503" s="1426">
        <v>0.02</v>
      </c>
      <c r="AX1503" s="1426">
        <v>2E-3</v>
      </c>
      <c r="AY1503" s="1426">
        <v>0.192</v>
      </c>
      <c r="AZ1503" s="1426">
        <v>1.9E-2</v>
      </c>
      <c r="BA1503" s="1426">
        <v>2E-3</v>
      </c>
      <c r="BB1503" s="1427">
        <v>0.189</v>
      </c>
      <c r="BC1503" s="1427">
        <v>1.7999999999999999E-2</v>
      </c>
      <c r="BD1503" s="1427">
        <v>2E-3</v>
      </c>
    </row>
    <row r="1504" spans="1:56" ht="18" customHeight="1" x14ac:dyDescent="0.25">
      <c r="A1504" s="868"/>
      <c r="B1504" s="70"/>
      <c r="C1504" s="1425" t="s">
        <v>2126</v>
      </c>
      <c r="D1504" s="1410" t="s">
        <v>1252</v>
      </c>
      <c r="E1504" s="1238" t="str">
        <f t="shared" si="97"/>
        <v>Gasolina (km)Furgonetas y furgones (N1)</v>
      </c>
      <c r="F1504" s="1426">
        <v>0.29199999999999998</v>
      </c>
      <c r="G1504" s="1426">
        <v>8.6999999999999994E-2</v>
      </c>
      <c r="H1504" s="1426">
        <v>8.9999999999999993E-3</v>
      </c>
      <c r="I1504" s="1426">
        <v>0.28100000000000003</v>
      </c>
      <c r="J1504" s="1426">
        <v>8.4000000000000005E-2</v>
      </c>
      <c r="K1504" s="1426">
        <v>8.0000000000000002E-3</v>
      </c>
      <c r="L1504" s="1426">
        <v>0.28100000000000003</v>
      </c>
      <c r="M1504" s="1426">
        <v>8.2000000000000003E-2</v>
      </c>
      <c r="N1504" s="1426">
        <v>8.0000000000000002E-3</v>
      </c>
      <c r="O1504" s="1426">
        <v>0.28000000000000003</v>
      </c>
      <c r="P1504" s="1426">
        <v>8.1000000000000003E-2</v>
      </c>
      <c r="Q1504" s="1426">
        <v>8.0000000000000002E-3</v>
      </c>
      <c r="R1504" s="1426">
        <v>0.28000000000000003</v>
      </c>
      <c r="S1504" s="1426">
        <v>8.3000000000000004E-2</v>
      </c>
      <c r="T1504" s="1426">
        <v>8.0000000000000002E-3</v>
      </c>
      <c r="U1504" s="1426">
        <v>0.27900000000000003</v>
      </c>
      <c r="V1504" s="1426">
        <v>8.3000000000000004E-2</v>
      </c>
      <c r="W1504" s="1426">
        <v>8.0000000000000002E-3</v>
      </c>
      <c r="X1504" s="1426">
        <v>0.28299999999999997</v>
      </c>
      <c r="Y1504" s="1426">
        <v>8.3000000000000004E-2</v>
      </c>
      <c r="Z1504" s="1426">
        <v>8.0000000000000002E-3</v>
      </c>
      <c r="AA1504" s="1426">
        <v>0.28699999999999998</v>
      </c>
      <c r="AB1504" s="1426">
        <v>8.4000000000000005E-2</v>
      </c>
      <c r="AC1504" s="1426">
        <v>8.0000000000000002E-3</v>
      </c>
      <c r="AD1504" s="1426">
        <v>0.27400000000000002</v>
      </c>
      <c r="AE1504" s="1426">
        <v>7.9000000000000001E-2</v>
      </c>
      <c r="AF1504" s="1426">
        <v>8.0000000000000002E-3</v>
      </c>
      <c r="AG1504" s="1426">
        <v>0.27100000000000002</v>
      </c>
      <c r="AH1504" s="1426">
        <v>7.8E-2</v>
      </c>
      <c r="AI1504" s="1426">
        <v>8.0000000000000002E-3</v>
      </c>
      <c r="AJ1504" s="1426">
        <v>0.27500000000000002</v>
      </c>
      <c r="AK1504" s="1426">
        <v>7.8E-2</v>
      </c>
      <c r="AL1504" s="1426">
        <v>8.0000000000000002E-3</v>
      </c>
      <c r="AM1504" s="1426">
        <v>0.26900000000000002</v>
      </c>
      <c r="AN1504" s="1426">
        <v>7.6999999999999999E-2</v>
      </c>
      <c r="AO1504" s="1426">
        <v>7.0000000000000001E-3</v>
      </c>
      <c r="AP1504" s="1426">
        <v>0.26800000000000002</v>
      </c>
      <c r="AQ1504" s="1426">
        <v>7.2999999999999995E-2</v>
      </c>
      <c r="AR1504" s="1426">
        <v>7.0000000000000001E-3</v>
      </c>
      <c r="AS1504" s="1426">
        <v>0.26400000000000001</v>
      </c>
      <c r="AT1504" s="1426">
        <v>6.4000000000000001E-2</v>
      </c>
      <c r="AU1504" s="1426">
        <v>6.0000000000000001E-3</v>
      </c>
      <c r="AV1504" s="1426">
        <v>0.26200000000000001</v>
      </c>
      <c r="AW1504" s="1426">
        <v>5.1999999999999998E-2</v>
      </c>
      <c r="AX1504" s="1426">
        <v>5.0000000000000001E-3</v>
      </c>
      <c r="AY1504" s="1426">
        <v>0.25</v>
      </c>
      <c r="AZ1504" s="1426">
        <v>0.04</v>
      </c>
      <c r="BA1504" s="1426">
        <v>4.0000000000000001E-3</v>
      </c>
      <c r="BB1504" s="1427">
        <v>0.23899999999999999</v>
      </c>
      <c r="BC1504" s="1427">
        <v>1.9E-2</v>
      </c>
      <c r="BD1504" s="1427">
        <v>2E-3</v>
      </c>
    </row>
    <row r="1505" spans="1:56" ht="18" customHeight="1" x14ac:dyDescent="0.25">
      <c r="A1505" s="868"/>
      <c r="B1505" s="70"/>
      <c r="C1505" s="1425" t="s">
        <v>2126</v>
      </c>
      <c r="D1505" s="1410" t="s">
        <v>2298</v>
      </c>
      <c r="E1505" s="1238" t="str">
        <f t="shared" si="97"/>
        <v>Gasolina (km)Camiones (N2, N3)</v>
      </c>
      <c r="F1505" s="1426">
        <v>0.67700000000000005</v>
      </c>
      <c r="G1505" s="1426">
        <v>0.14000000000000001</v>
      </c>
      <c r="H1505" s="1426">
        <v>6.0000000000000001E-3</v>
      </c>
      <c r="I1505" s="1426">
        <v>0.67700000000000005</v>
      </c>
      <c r="J1505" s="1426">
        <v>0.14000000000000001</v>
      </c>
      <c r="K1505" s="1426">
        <v>6.0000000000000001E-3</v>
      </c>
      <c r="L1505" s="1426">
        <v>0.67800000000000005</v>
      </c>
      <c r="M1505" s="1426">
        <v>0.14000000000000001</v>
      </c>
      <c r="N1505" s="1426">
        <v>6.0000000000000001E-3</v>
      </c>
      <c r="O1505" s="1426">
        <v>0.67100000000000004</v>
      </c>
      <c r="P1505" s="1426">
        <v>0.14000000000000001</v>
      </c>
      <c r="Q1505" s="1426">
        <v>6.0000000000000001E-3</v>
      </c>
      <c r="R1505" s="1426">
        <v>0.66</v>
      </c>
      <c r="S1505" s="1426">
        <v>0.14000000000000001</v>
      </c>
      <c r="T1505" s="1426">
        <v>6.0000000000000001E-3</v>
      </c>
      <c r="U1505" s="1426">
        <v>0.65900000000000003</v>
      </c>
      <c r="V1505" s="1426">
        <v>0.14000000000000001</v>
      </c>
      <c r="W1505" s="1426">
        <v>6.0000000000000001E-3</v>
      </c>
      <c r="X1505" s="1426">
        <v>0.66</v>
      </c>
      <c r="Y1505" s="1426">
        <v>0.14000000000000001</v>
      </c>
      <c r="Z1505" s="1426">
        <v>6.0000000000000001E-3</v>
      </c>
      <c r="AA1505" s="1426">
        <v>0.66300000000000003</v>
      </c>
      <c r="AB1505" s="1426">
        <v>0.14000000000000001</v>
      </c>
      <c r="AC1505" s="1426">
        <v>6.0000000000000001E-3</v>
      </c>
      <c r="AD1505" s="1426">
        <v>0.66</v>
      </c>
      <c r="AE1505" s="1426">
        <v>0.14000000000000001</v>
      </c>
      <c r="AF1505" s="1426">
        <v>6.0000000000000001E-3</v>
      </c>
      <c r="AG1505" s="1426">
        <v>0.66</v>
      </c>
      <c r="AH1505" s="1426">
        <v>0.14000000000000001</v>
      </c>
      <c r="AI1505" s="1426">
        <v>6.0000000000000001E-3</v>
      </c>
      <c r="AJ1505" s="1426">
        <v>0.66900000000000004</v>
      </c>
      <c r="AK1505" s="1426">
        <v>0.14000000000000001</v>
      </c>
      <c r="AL1505" s="1426">
        <v>6.0000000000000001E-3</v>
      </c>
      <c r="AM1505" s="1426">
        <v>0.66800000000000004</v>
      </c>
      <c r="AN1505" s="1426">
        <v>0.14000000000000001</v>
      </c>
      <c r="AO1505" s="1426">
        <v>6.0000000000000001E-3</v>
      </c>
      <c r="AP1505" s="1426">
        <v>0.66700000000000004</v>
      </c>
      <c r="AQ1505" s="1426">
        <v>0.14000000000000001</v>
      </c>
      <c r="AR1505" s="1426">
        <v>6.0000000000000001E-3</v>
      </c>
      <c r="AS1505" s="1426">
        <v>0.67200000000000004</v>
      </c>
      <c r="AT1505" s="1426">
        <v>0.14000000000000001</v>
      </c>
      <c r="AU1505" s="1426">
        <v>6.0000000000000001E-3</v>
      </c>
      <c r="AV1505" s="1426">
        <v>0.67400000000000004</v>
      </c>
      <c r="AW1505" s="1426">
        <v>0.14000000000000001</v>
      </c>
      <c r="AX1505" s="1426">
        <v>6.0000000000000001E-3</v>
      </c>
      <c r="AY1505" s="1426">
        <v>0.67300000000000004</v>
      </c>
      <c r="AZ1505" s="1426">
        <v>0.14000000000000001</v>
      </c>
      <c r="BA1505" s="1426">
        <v>6.0000000000000001E-3</v>
      </c>
      <c r="BB1505" s="1427">
        <v>0.67600000000000005</v>
      </c>
      <c r="BC1505" s="1427">
        <v>0.14000000000000001</v>
      </c>
      <c r="BD1505" s="1427">
        <v>6.0000000000000001E-3</v>
      </c>
    </row>
    <row r="1506" spans="1:56" ht="18" customHeight="1" x14ac:dyDescent="0.25">
      <c r="A1506" s="868"/>
      <c r="B1506" s="70"/>
      <c r="C1506" s="1425" t="s">
        <v>2126</v>
      </c>
      <c r="D1506" s="1410" t="s">
        <v>2299</v>
      </c>
      <c r="E1506" s="1238" t="str">
        <f t="shared" si="97"/>
        <v>Gasolina (km)Ciclomotores (L1e, L2e)</v>
      </c>
      <c r="F1506" s="1426">
        <v>0.06</v>
      </c>
      <c r="G1506" s="1426">
        <v>2.8000000000000001E-2</v>
      </c>
      <c r="H1506" s="1426">
        <v>1E-3</v>
      </c>
      <c r="I1506" s="1426">
        <v>5.8999999999999997E-2</v>
      </c>
      <c r="J1506" s="1426">
        <v>2.5999999999999999E-2</v>
      </c>
      <c r="K1506" s="1426">
        <v>1E-3</v>
      </c>
      <c r="L1506" s="1426">
        <v>5.8000000000000003E-2</v>
      </c>
      <c r="M1506" s="1426">
        <v>2.5000000000000001E-2</v>
      </c>
      <c r="N1506" s="1426">
        <v>1E-3</v>
      </c>
      <c r="O1506" s="1426">
        <v>5.8000000000000003E-2</v>
      </c>
      <c r="P1506" s="1426">
        <v>2.5000000000000001E-2</v>
      </c>
      <c r="Q1506" s="1426">
        <v>1E-3</v>
      </c>
      <c r="R1506" s="1426">
        <v>5.6000000000000001E-2</v>
      </c>
      <c r="S1506" s="1426">
        <v>2.4E-2</v>
      </c>
      <c r="T1506" s="1426">
        <v>1E-3</v>
      </c>
      <c r="U1506" s="1426">
        <v>5.6000000000000001E-2</v>
      </c>
      <c r="V1506" s="1426">
        <v>2.4E-2</v>
      </c>
      <c r="W1506" s="1426">
        <v>1E-3</v>
      </c>
      <c r="X1506" s="1426">
        <v>5.6000000000000001E-2</v>
      </c>
      <c r="Y1506" s="1426">
        <v>2.4E-2</v>
      </c>
      <c r="Z1506" s="1426">
        <v>1E-3</v>
      </c>
      <c r="AA1506" s="1426">
        <v>5.7000000000000002E-2</v>
      </c>
      <c r="AB1506" s="1426">
        <v>2.4E-2</v>
      </c>
      <c r="AC1506" s="1426">
        <v>1E-3</v>
      </c>
      <c r="AD1506" s="1426">
        <v>5.6000000000000001E-2</v>
      </c>
      <c r="AE1506" s="1426">
        <v>2.5000000000000001E-2</v>
      </c>
      <c r="AF1506" s="1426">
        <v>1E-3</v>
      </c>
      <c r="AG1506" s="1426">
        <v>5.6000000000000001E-2</v>
      </c>
      <c r="AH1506" s="1426">
        <v>2.5000000000000001E-2</v>
      </c>
      <c r="AI1506" s="1426">
        <v>1E-3</v>
      </c>
      <c r="AJ1506" s="1426">
        <v>5.7000000000000002E-2</v>
      </c>
      <c r="AK1506" s="1426">
        <v>2.5000000000000001E-2</v>
      </c>
      <c r="AL1506" s="1426">
        <v>1E-3</v>
      </c>
      <c r="AM1506" s="1426">
        <v>5.7000000000000002E-2</v>
      </c>
      <c r="AN1506" s="1426">
        <v>2.5000000000000001E-2</v>
      </c>
      <c r="AO1506" s="1426">
        <v>1E-3</v>
      </c>
      <c r="AP1506" s="1426">
        <v>5.7000000000000002E-2</v>
      </c>
      <c r="AQ1506" s="1426">
        <v>2.5000000000000001E-2</v>
      </c>
      <c r="AR1506" s="1426">
        <v>1E-3</v>
      </c>
      <c r="AS1506" s="1426">
        <v>5.7000000000000002E-2</v>
      </c>
      <c r="AT1506" s="1426">
        <v>2.5000000000000001E-2</v>
      </c>
      <c r="AU1506" s="1426">
        <v>1E-3</v>
      </c>
      <c r="AV1506" s="1426">
        <v>5.7000000000000002E-2</v>
      </c>
      <c r="AW1506" s="1426">
        <v>2.5000000000000001E-2</v>
      </c>
      <c r="AX1506" s="1426">
        <v>1E-3</v>
      </c>
      <c r="AY1506" s="1426">
        <v>5.7000000000000002E-2</v>
      </c>
      <c r="AZ1506" s="1426">
        <v>2.5000000000000001E-2</v>
      </c>
      <c r="BA1506" s="1426">
        <v>1E-3</v>
      </c>
      <c r="BB1506" s="1427">
        <v>5.7000000000000002E-2</v>
      </c>
      <c r="BC1506" s="1427">
        <v>2.5000000000000001E-2</v>
      </c>
      <c r="BD1506" s="1427">
        <v>1E-3</v>
      </c>
    </row>
    <row r="1507" spans="1:56" ht="18" customHeight="1" x14ac:dyDescent="0.25">
      <c r="A1507" s="868"/>
      <c r="B1507" s="70"/>
      <c r="C1507" s="1425" t="s">
        <v>2126</v>
      </c>
      <c r="D1507" s="1410" t="s">
        <v>2300</v>
      </c>
      <c r="E1507" s="1238" t="str">
        <f t="shared" si="97"/>
        <v>Gasolina (km)Motocicletas (L3e, L4e, L5e, L6e, L7e)</v>
      </c>
      <c r="F1507" s="1426">
        <v>0.10100000000000001</v>
      </c>
      <c r="G1507" s="1426">
        <v>0.14299999999999999</v>
      </c>
      <c r="H1507" s="1426">
        <v>2E-3</v>
      </c>
      <c r="I1507" s="1426">
        <v>0.10199999999999999</v>
      </c>
      <c r="J1507" s="1426">
        <v>0.129</v>
      </c>
      <c r="K1507" s="1426">
        <v>2E-3</v>
      </c>
      <c r="L1507" s="1426">
        <v>0.104</v>
      </c>
      <c r="M1507" s="1426">
        <v>0.122</v>
      </c>
      <c r="N1507" s="1426">
        <v>2E-3</v>
      </c>
      <c r="O1507" s="1426">
        <v>0.10299999999999999</v>
      </c>
      <c r="P1507" s="1426">
        <v>0.114</v>
      </c>
      <c r="Q1507" s="1426">
        <v>2E-3</v>
      </c>
      <c r="R1507" s="1426">
        <v>0.10100000000000001</v>
      </c>
      <c r="S1507" s="1426">
        <v>0.111</v>
      </c>
      <c r="T1507" s="1426">
        <v>2E-3</v>
      </c>
      <c r="U1507" s="1426">
        <v>0.10100000000000001</v>
      </c>
      <c r="V1507" s="1426">
        <v>0.109</v>
      </c>
      <c r="W1507" s="1426">
        <v>2E-3</v>
      </c>
      <c r="X1507" s="1426">
        <v>0.10100000000000001</v>
      </c>
      <c r="Y1507" s="1426">
        <v>0.108</v>
      </c>
      <c r="Z1507" s="1426">
        <v>2E-3</v>
      </c>
      <c r="AA1507" s="1426">
        <v>0.10100000000000001</v>
      </c>
      <c r="AB1507" s="1426">
        <v>0.106</v>
      </c>
      <c r="AC1507" s="1426">
        <v>2E-3</v>
      </c>
      <c r="AD1507" s="1426">
        <v>0.10199999999999999</v>
      </c>
      <c r="AE1507" s="1426">
        <v>0.108</v>
      </c>
      <c r="AF1507" s="1426">
        <v>2E-3</v>
      </c>
      <c r="AG1507" s="1426">
        <v>0.10199999999999999</v>
      </c>
      <c r="AH1507" s="1426">
        <v>0.106</v>
      </c>
      <c r="AI1507" s="1426">
        <v>2E-3</v>
      </c>
      <c r="AJ1507" s="1426">
        <v>0.10299999999999999</v>
      </c>
      <c r="AK1507" s="1426">
        <v>0.105</v>
      </c>
      <c r="AL1507" s="1426">
        <v>2E-3</v>
      </c>
      <c r="AM1507" s="1426">
        <v>0.10299999999999999</v>
      </c>
      <c r="AN1507" s="1426">
        <v>0.104</v>
      </c>
      <c r="AO1507" s="1426">
        <v>2E-3</v>
      </c>
      <c r="AP1507" s="1426">
        <v>0.10199999999999999</v>
      </c>
      <c r="AQ1507" s="1426">
        <v>0.10199999999999999</v>
      </c>
      <c r="AR1507" s="1426">
        <v>2E-3</v>
      </c>
      <c r="AS1507" s="1426">
        <v>0.10199999999999999</v>
      </c>
      <c r="AT1507" s="1426">
        <v>9.8000000000000004E-2</v>
      </c>
      <c r="AU1507" s="1426">
        <v>2E-3</v>
      </c>
      <c r="AV1507" s="1426">
        <v>0.1</v>
      </c>
      <c r="AW1507" s="1426">
        <v>9.4E-2</v>
      </c>
      <c r="AX1507" s="1426">
        <v>2E-3</v>
      </c>
      <c r="AY1507" s="1426">
        <v>9.9000000000000005E-2</v>
      </c>
      <c r="AZ1507" s="1426">
        <v>8.7999999999999995E-2</v>
      </c>
      <c r="BA1507" s="1426">
        <v>2E-3</v>
      </c>
      <c r="BB1507" s="1427">
        <v>9.7000000000000003E-2</v>
      </c>
      <c r="BC1507" s="1427">
        <v>8.2000000000000003E-2</v>
      </c>
      <c r="BD1507" s="1427">
        <v>2E-3</v>
      </c>
    </row>
    <row r="1508" spans="1:56" ht="18" customHeight="1" x14ac:dyDescent="0.25">
      <c r="A1508" s="868"/>
      <c r="B1508" s="70"/>
      <c r="C1508" s="1425" t="s">
        <v>2129</v>
      </c>
      <c r="D1508" s="1410" t="s">
        <v>1251</v>
      </c>
      <c r="E1508" s="1238" t="str">
        <f t="shared" si="97"/>
        <v>LPG (km)Turismos (M1)</v>
      </c>
      <c r="F1508" s="1426">
        <v>0.186</v>
      </c>
      <c r="G1508" s="1426">
        <v>2.9000000000000001E-2</v>
      </c>
      <c r="H1508" s="1426">
        <v>8.9999999999999993E-3</v>
      </c>
      <c r="I1508" s="1426">
        <v>0.186</v>
      </c>
      <c r="J1508" s="1426">
        <v>2.9000000000000001E-2</v>
      </c>
      <c r="K1508" s="1426">
        <v>8.9999999999999993E-3</v>
      </c>
      <c r="L1508" s="1426">
        <v>0.186</v>
      </c>
      <c r="M1508" s="1426">
        <v>2.9000000000000001E-2</v>
      </c>
      <c r="N1508" s="1426">
        <v>8.9999999999999993E-3</v>
      </c>
      <c r="O1508" s="1426">
        <v>0.185</v>
      </c>
      <c r="P1508" s="1426">
        <v>2.9000000000000001E-2</v>
      </c>
      <c r="Q1508" s="1426">
        <v>8.9999999999999993E-3</v>
      </c>
      <c r="R1508" s="1426">
        <v>0.186</v>
      </c>
      <c r="S1508" s="1426">
        <v>2.9000000000000001E-2</v>
      </c>
      <c r="T1508" s="1426">
        <v>8.9999999999999993E-3</v>
      </c>
      <c r="U1508" s="1426">
        <v>0.186</v>
      </c>
      <c r="V1508" s="1426">
        <v>2.8000000000000001E-2</v>
      </c>
      <c r="W1508" s="1426">
        <v>8.9999999999999993E-3</v>
      </c>
      <c r="X1508" s="1426">
        <v>0.186</v>
      </c>
      <c r="Y1508" s="1426">
        <v>2.8000000000000001E-2</v>
      </c>
      <c r="Z1508" s="1426">
        <v>8.0000000000000002E-3</v>
      </c>
      <c r="AA1508" s="1426">
        <v>0.187</v>
      </c>
      <c r="AB1508" s="1426">
        <v>2.8000000000000001E-2</v>
      </c>
      <c r="AC1508" s="1426">
        <v>8.0000000000000002E-3</v>
      </c>
      <c r="AD1508" s="1426">
        <v>0.186</v>
      </c>
      <c r="AE1508" s="1426">
        <v>2.3E-2</v>
      </c>
      <c r="AF1508" s="1426">
        <v>3.0000000000000001E-3</v>
      </c>
      <c r="AG1508" s="1426">
        <v>0.186</v>
      </c>
      <c r="AH1508" s="1426">
        <v>2.3E-2</v>
      </c>
      <c r="AI1508" s="1426">
        <v>3.0000000000000001E-3</v>
      </c>
      <c r="AJ1508" s="1426">
        <v>0.186</v>
      </c>
      <c r="AK1508" s="1426">
        <v>2.3E-2</v>
      </c>
      <c r="AL1508" s="1426">
        <v>3.0000000000000001E-3</v>
      </c>
      <c r="AM1508" s="1426">
        <v>0.186</v>
      </c>
      <c r="AN1508" s="1426">
        <v>2.3E-2</v>
      </c>
      <c r="AO1508" s="1426">
        <v>2E-3</v>
      </c>
      <c r="AP1508" s="1426">
        <v>0.187</v>
      </c>
      <c r="AQ1508" s="1426">
        <v>2.3E-2</v>
      </c>
      <c r="AR1508" s="1426">
        <v>2E-3</v>
      </c>
      <c r="AS1508" s="1426">
        <v>0.186</v>
      </c>
      <c r="AT1508" s="1426">
        <v>2.3E-2</v>
      </c>
      <c r="AU1508" s="1426">
        <v>2E-3</v>
      </c>
      <c r="AV1508" s="1426">
        <v>0.186</v>
      </c>
      <c r="AW1508" s="1426">
        <v>2.3E-2</v>
      </c>
      <c r="AX1508" s="1426">
        <v>2E-3</v>
      </c>
      <c r="AY1508" s="1426">
        <v>0.186</v>
      </c>
      <c r="AZ1508" s="1426">
        <v>2.3E-2</v>
      </c>
      <c r="BA1508" s="1426">
        <v>2E-3</v>
      </c>
      <c r="BB1508" s="1427">
        <v>0.185</v>
      </c>
      <c r="BC1508" s="1427">
        <v>2.1999999999999999E-2</v>
      </c>
      <c r="BD1508" s="1427">
        <v>2E-3</v>
      </c>
    </row>
    <row r="1509" spans="1:56" ht="18" customHeight="1" x14ac:dyDescent="0.25">
      <c r="A1509" s="868"/>
      <c r="B1509" s="70"/>
      <c r="C1509" s="1425" t="s">
        <v>2128</v>
      </c>
      <c r="D1509" s="1410" t="s">
        <v>1251</v>
      </c>
      <c r="E1509" s="1238" t="str">
        <f t="shared" si="97"/>
        <v>CNG (km)Turismos (M1)</v>
      </c>
      <c r="F1509" s="1428">
        <v>0.2</v>
      </c>
      <c r="G1509" s="1428">
        <v>8.2000000000000003E-2</v>
      </c>
      <c r="H1509" s="1428">
        <v>2E-3</v>
      </c>
      <c r="I1509" s="1427">
        <v>0.2</v>
      </c>
      <c r="J1509" s="1429">
        <v>8.2000000000000003E-2</v>
      </c>
      <c r="K1509" s="1429">
        <v>2E-3</v>
      </c>
      <c r="L1509" s="1429">
        <v>0.2</v>
      </c>
      <c r="M1509" s="1429">
        <v>8.2000000000000003E-2</v>
      </c>
      <c r="N1509" s="1429">
        <v>2E-3</v>
      </c>
      <c r="O1509" s="1429">
        <v>0.2</v>
      </c>
      <c r="P1509" s="1428">
        <v>8.2000000000000003E-2</v>
      </c>
      <c r="Q1509" s="1428">
        <v>2E-3</v>
      </c>
      <c r="R1509" s="1428">
        <v>0.2</v>
      </c>
      <c r="S1509" s="1428">
        <v>8.2000000000000003E-2</v>
      </c>
      <c r="T1509" s="1428">
        <v>2E-3</v>
      </c>
      <c r="U1509" s="1428">
        <v>0.2</v>
      </c>
      <c r="V1509" s="1429">
        <v>8.2000000000000003E-2</v>
      </c>
      <c r="W1509" s="1429">
        <v>2E-3</v>
      </c>
      <c r="X1509" s="1429">
        <v>0.2</v>
      </c>
      <c r="Y1509" s="1429">
        <v>8.2000000000000003E-2</v>
      </c>
      <c r="Z1509" s="1429">
        <v>2E-3</v>
      </c>
      <c r="AA1509" s="1429">
        <v>0.2</v>
      </c>
      <c r="AB1509" s="1428">
        <v>8.2000000000000003E-2</v>
      </c>
      <c r="AC1509" s="1428">
        <v>2E-3</v>
      </c>
      <c r="AD1509" s="1428">
        <v>0.19900000000000001</v>
      </c>
      <c r="AE1509" s="1428">
        <v>0.08</v>
      </c>
      <c r="AF1509" s="1428">
        <v>2E-3</v>
      </c>
      <c r="AG1509" s="1428">
        <v>0.19800000000000001</v>
      </c>
      <c r="AH1509" s="1429">
        <v>7.9000000000000001E-2</v>
      </c>
      <c r="AI1509" s="1429">
        <v>2E-3</v>
      </c>
      <c r="AJ1509" s="1429">
        <v>0.19800000000000001</v>
      </c>
      <c r="AK1509" s="1429">
        <v>0.08</v>
      </c>
      <c r="AL1509" s="1429">
        <v>2E-3</v>
      </c>
      <c r="AM1509" s="1429">
        <v>0.19700000000000001</v>
      </c>
      <c r="AN1509" s="1428">
        <v>7.9000000000000001E-2</v>
      </c>
      <c r="AO1509" s="1428">
        <v>2E-3</v>
      </c>
      <c r="AP1509" s="1428">
        <v>0.19400000000000001</v>
      </c>
      <c r="AQ1509" s="1428">
        <v>0.08</v>
      </c>
      <c r="AR1509" s="1428">
        <v>2E-3</v>
      </c>
      <c r="AS1509" s="1428">
        <v>0.188</v>
      </c>
      <c r="AT1509" s="1429">
        <v>7.5999999999999998E-2</v>
      </c>
      <c r="AU1509" s="1429">
        <v>2E-3</v>
      </c>
      <c r="AV1509" s="1429">
        <v>0.184</v>
      </c>
      <c r="AW1509" s="1429">
        <v>7.3999999999999996E-2</v>
      </c>
      <c r="AX1509" s="1429">
        <v>2E-3</v>
      </c>
      <c r="AY1509" s="1429">
        <v>0.182</v>
      </c>
      <c r="AZ1509" s="1428">
        <v>7.3999999999999996E-2</v>
      </c>
      <c r="BA1509" s="1428">
        <v>2E-3</v>
      </c>
      <c r="BB1509" s="1427">
        <v>0.17799999999999999</v>
      </c>
      <c r="BC1509" s="1427">
        <v>7.0000000000000007E-2</v>
      </c>
      <c r="BD1509" s="1427">
        <v>2E-3</v>
      </c>
    </row>
    <row r="1510" spans="1:56" ht="18" customHeight="1" x14ac:dyDescent="0.25">
      <c r="A1510" s="868"/>
      <c r="B1510" s="70"/>
      <c r="C1510" s="1425" t="s">
        <v>2128</v>
      </c>
      <c r="D1510" s="1410" t="s">
        <v>2298</v>
      </c>
      <c r="E1510" s="1238" t="str">
        <f t="shared" si="97"/>
        <v>CNG (km)Camiones (N2, N3)</v>
      </c>
      <c r="F1510" s="1428">
        <v>0.76500000000000001</v>
      </c>
      <c r="G1510" s="1428" t="s">
        <v>158</v>
      </c>
      <c r="H1510" s="1428" t="s">
        <v>158</v>
      </c>
      <c r="I1510" s="1427">
        <v>0.76500000000000001</v>
      </c>
      <c r="J1510" s="1429" t="s">
        <v>158</v>
      </c>
      <c r="K1510" s="1429" t="s">
        <v>158</v>
      </c>
      <c r="L1510" s="1429">
        <v>0.76500000000000001</v>
      </c>
      <c r="M1510" s="1429" t="s">
        <v>158</v>
      </c>
      <c r="N1510" s="1429" t="s">
        <v>158</v>
      </c>
      <c r="O1510" s="1429">
        <v>0.76500000000000001</v>
      </c>
      <c r="P1510" s="1428" t="s">
        <v>158</v>
      </c>
      <c r="Q1510" s="1428" t="s">
        <v>158</v>
      </c>
      <c r="R1510" s="1428">
        <v>0.76500000000000001</v>
      </c>
      <c r="S1510" s="1428" t="s">
        <v>158</v>
      </c>
      <c r="T1510" s="1428" t="s">
        <v>158</v>
      </c>
      <c r="U1510" s="1428">
        <v>0.76500000000000001</v>
      </c>
      <c r="V1510" s="1429" t="s">
        <v>158</v>
      </c>
      <c r="W1510" s="1429" t="s">
        <v>158</v>
      </c>
      <c r="X1510" s="1429">
        <v>0.76500000000000001</v>
      </c>
      <c r="Y1510" s="1429" t="s">
        <v>158</v>
      </c>
      <c r="Z1510" s="1429" t="s">
        <v>158</v>
      </c>
      <c r="AA1510" s="1429">
        <v>0.76500000000000001</v>
      </c>
      <c r="AB1510" s="1428" t="s">
        <v>158</v>
      </c>
      <c r="AC1510" s="1428" t="s">
        <v>158</v>
      </c>
      <c r="AD1510" s="1428">
        <v>0.76500000000000001</v>
      </c>
      <c r="AE1510" s="1428" t="s">
        <v>158</v>
      </c>
      <c r="AF1510" s="1428" t="s">
        <v>158</v>
      </c>
      <c r="AG1510" s="1428">
        <v>0.76500000000000001</v>
      </c>
      <c r="AH1510" s="1429" t="s">
        <v>158</v>
      </c>
      <c r="AI1510" s="1429" t="s">
        <v>158</v>
      </c>
      <c r="AJ1510" s="1429">
        <v>0.76500000000000001</v>
      </c>
      <c r="AK1510" s="1429" t="s">
        <v>158</v>
      </c>
      <c r="AL1510" s="1429" t="s">
        <v>158</v>
      </c>
      <c r="AM1510" s="1429">
        <v>0.76500000000000001</v>
      </c>
      <c r="AN1510" s="1428" t="s">
        <v>158</v>
      </c>
      <c r="AO1510" s="1428" t="s">
        <v>158</v>
      </c>
      <c r="AP1510" s="1428">
        <v>0.76500000000000001</v>
      </c>
      <c r="AQ1510" s="1428" t="s">
        <v>158</v>
      </c>
      <c r="AR1510" s="1428" t="s">
        <v>158</v>
      </c>
      <c r="AS1510" s="1428">
        <v>0.76500000000000001</v>
      </c>
      <c r="AT1510" s="1429" t="s">
        <v>158</v>
      </c>
      <c r="AU1510" s="1429" t="s">
        <v>158</v>
      </c>
      <c r="AV1510" s="1429">
        <v>0.76500000000000001</v>
      </c>
      <c r="AW1510" s="1429" t="s">
        <v>158</v>
      </c>
      <c r="AX1510" s="1429" t="s">
        <v>158</v>
      </c>
      <c r="AY1510" s="1429">
        <v>0.76500000000000001</v>
      </c>
      <c r="AZ1510" s="1428" t="s">
        <v>158</v>
      </c>
      <c r="BA1510" s="1428" t="s">
        <v>158</v>
      </c>
      <c r="BB1510" s="1427">
        <v>0.76500000000000001</v>
      </c>
      <c r="BC1510" s="1427" t="s">
        <v>158</v>
      </c>
      <c r="BD1510" s="1427" t="s">
        <v>158</v>
      </c>
    </row>
    <row r="1511" spans="1:56" ht="18" customHeight="1" x14ac:dyDescent="0.25">
      <c r="A1511" s="868"/>
      <c r="B1511" s="70"/>
      <c r="C1511" s="1425" t="s">
        <v>2128</v>
      </c>
      <c r="D1511" s="1410" t="s">
        <v>2301</v>
      </c>
      <c r="E1511" s="1238" t="str">
        <f t="shared" si="97"/>
        <v>CNG (km)Autobuses (M2, M3)</v>
      </c>
      <c r="F1511" s="1428">
        <v>1.2190000000000001</v>
      </c>
      <c r="G1511" s="1428">
        <v>1.7470000000000001</v>
      </c>
      <c r="H1511" s="1428">
        <v>0</v>
      </c>
      <c r="I1511" s="1427">
        <v>1.175</v>
      </c>
      <c r="J1511" s="1429">
        <v>1.367</v>
      </c>
      <c r="K1511" s="1429">
        <v>0</v>
      </c>
      <c r="L1511" s="1429">
        <v>1.1739999999999999</v>
      </c>
      <c r="M1511" s="1429">
        <v>1.349</v>
      </c>
      <c r="N1511" s="1429">
        <v>0</v>
      </c>
      <c r="O1511" s="1429">
        <v>1.1359999999999999</v>
      </c>
      <c r="P1511" s="1428">
        <v>1.0209999999999999</v>
      </c>
      <c r="Q1511" s="1428">
        <v>0</v>
      </c>
      <c r="R1511" s="1428">
        <v>1.1359999999999999</v>
      </c>
      <c r="S1511" s="1428">
        <v>1.016</v>
      </c>
      <c r="T1511" s="1428">
        <v>0</v>
      </c>
      <c r="U1511" s="1428">
        <v>1.1319999999999999</v>
      </c>
      <c r="V1511" s="1429">
        <v>1.006</v>
      </c>
      <c r="W1511" s="1429">
        <v>0</v>
      </c>
      <c r="X1511" s="1429">
        <v>1.125</v>
      </c>
      <c r="Y1511" s="1429">
        <v>1</v>
      </c>
      <c r="Z1511" s="1429">
        <v>0</v>
      </c>
      <c r="AA1511" s="1429">
        <v>1.131</v>
      </c>
      <c r="AB1511" s="1428">
        <v>0.999</v>
      </c>
      <c r="AC1511" s="1428">
        <v>0</v>
      </c>
      <c r="AD1511" s="1428">
        <v>1.127</v>
      </c>
      <c r="AE1511" s="1428">
        <v>0.98399999999999999</v>
      </c>
      <c r="AF1511" s="1428">
        <v>0</v>
      </c>
      <c r="AG1511" s="1428">
        <v>1.1200000000000001</v>
      </c>
      <c r="AH1511" s="1429">
        <v>0.98399999999999999</v>
      </c>
      <c r="AI1511" s="1429">
        <v>0</v>
      </c>
      <c r="AJ1511" s="1429">
        <v>1.121</v>
      </c>
      <c r="AK1511" s="1429">
        <v>0.98299999999999998</v>
      </c>
      <c r="AL1511" s="1429">
        <v>0</v>
      </c>
      <c r="AM1511" s="1429">
        <v>1.117</v>
      </c>
      <c r="AN1511" s="1428">
        <v>0.98099999999999998</v>
      </c>
      <c r="AO1511" s="1428">
        <v>0</v>
      </c>
      <c r="AP1511" s="1428">
        <v>1.111</v>
      </c>
      <c r="AQ1511" s="1428">
        <v>0.999</v>
      </c>
      <c r="AR1511" s="1428">
        <v>0</v>
      </c>
      <c r="AS1511" s="1428">
        <v>1.1080000000000001</v>
      </c>
      <c r="AT1511" s="1429">
        <v>0.997</v>
      </c>
      <c r="AU1511" s="1429">
        <v>0</v>
      </c>
      <c r="AV1511" s="1429">
        <v>1.099</v>
      </c>
      <c r="AW1511" s="1429">
        <v>0.99399999999999999</v>
      </c>
      <c r="AX1511" s="1429">
        <v>0</v>
      </c>
      <c r="AY1511" s="1429">
        <v>1.099</v>
      </c>
      <c r="AZ1511" s="1428">
        <v>0.99099999999999999</v>
      </c>
      <c r="BA1511" s="1428">
        <v>0</v>
      </c>
      <c r="BB1511" s="1427">
        <v>1.0960000000000001</v>
      </c>
      <c r="BC1511" s="1427">
        <v>0.98899999999999999</v>
      </c>
      <c r="BD1511" s="1427">
        <v>0</v>
      </c>
    </row>
    <row r="1512" spans="1:56" ht="18" customHeight="1" x14ac:dyDescent="0.25">
      <c r="A1512" s="868"/>
      <c r="B1512" s="70"/>
      <c r="C1512" s="1425" t="s">
        <v>2331</v>
      </c>
      <c r="D1512" s="1410" t="s">
        <v>2298</v>
      </c>
      <c r="E1512" s="1238" t="str">
        <f t="shared" si="97"/>
        <v>LNG (km)Camiones (N2, N3)</v>
      </c>
      <c r="F1512" s="1428">
        <v>0.75800000000000001</v>
      </c>
      <c r="G1512" s="1428" t="s">
        <v>158</v>
      </c>
      <c r="H1512" s="1428" t="s">
        <v>158</v>
      </c>
      <c r="I1512" s="1427">
        <v>0.75800000000000001</v>
      </c>
      <c r="J1512" s="1429" t="s">
        <v>158</v>
      </c>
      <c r="K1512" s="1429" t="s">
        <v>158</v>
      </c>
      <c r="L1512" s="1429">
        <v>0.75800000000000001</v>
      </c>
      <c r="M1512" s="1429" t="s">
        <v>158</v>
      </c>
      <c r="N1512" s="1429" t="s">
        <v>158</v>
      </c>
      <c r="O1512" s="1429">
        <v>0.75800000000000001</v>
      </c>
      <c r="P1512" s="1428" t="s">
        <v>158</v>
      </c>
      <c r="Q1512" s="1428" t="s">
        <v>158</v>
      </c>
      <c r="R1512" s="1428">
        <v>0.75800000000000001</v>
      </c>
      <c r="S1512" s="1428" t="s">
        <v>158</v>
      </c>
      <c r="T1512" s="1428" t="s">
        <v>158</v>
      </c>
      <c r="U1512" s="1428">
        <v>0.75800000000000001</v>
      </c>
      <c r="V1512" s="1429" t="s">
        <v>158</v>
      </c>
      <c r="W1512" s="1429" t="s">
        <v>158</v>
      </c>
      <c r="X1512" s="1429">
        <v>0.75800000000000001</v>
      </c>
      <c r="Y1512" s="1429" t="s">
        <v>158</v>
      </c>
      <c r="Z1512" s="1429" t="s">
        <v>158</v>
      </c>
      <c r="AA1512" s="1429">
        <v>0.75800000000000001</v>
      </c>
      <c r="AB1512" s="1428" t="s">
        <v>158</v>
      </c>
      <c r="AC1512" s="1428" t="s">
        <v>158</v>
      </c>
      <c r="AD1512" s="1428">
        <v>0.75800000000000001</v>
      </c>
      <c r="AE1512" s="1428" t="s">
        <v>158</v>
      </c>
      <c r="AF1512" s="1428" t="s">
        <v>158</v>
      </c>
      <c r="AG1512" s="1428">
        <v>0.75800000000000001</v>
      </c>
      <c r="AH1512" s="1429" t="s">
        <v>158</v>
      </c>
      <c r="AI1512" s="1429" t="s">
        <v>158</v>
      </c>
      <c r="AJ1512" s="1429">
        <v>0.75800000000000001</v>
      </c>
      <c r="AK1512" s="1429" t="s">
        <v>158</v>
      </c>
      <c r="AL1512" s="1429" t="s">
        <v>158</v>
      </c>
      <c r="AM1512" s="1429">
        <v>0.75800000000000001</v>
      </c>
      <c r="AN1512" s="1428" t="s">
        <v>158</v>
      </c>
      <c r="AO1512" s="1428" t="s">
        <v>158</v>
      </c>
      <c r="AP1512" s="1428">
        <v>0.75800000000000001</v>
      </c>
      <c r="AQ1512" s="1428" t="s">
        <v>158</v>
      </c>
      <c r="AR1512" s="1428" t="s">
        <v>158</v>
      </c>
      <c r="AS1512" s="1428">
        <v>0.75800000000000001</v>
      </c>
      <c r="AT1512" s="1429" t="s">
        <v>158</v>
      </c>
      <c r="AU1512" s="1429" t="s">
        <v>158</v>
      </c>
      <c r="AV1512" s="1429">
        <v>0.75800000000000001</v>
      </c>
      <c r="AW1512" s="1429" t="s">
        <v>158</v>
      </c>
      <c r="AX1512" s="1429" t="s">
        <v>158</v>
      </c>
      <c r="AY1512" s="1429">
        <v>0.75800000000000001</v>
      </c>
      <c r="AZ1512" s="1428" t="s">
        <v>158</v>
      </c>
      <c r="BA1512" s="1428" t="s">
        <v>158</v>
      </c>
      <c r="BB1512" s="1427">
        <v>0.75800000000000001</v>
      </c>
      <c r="BC1512" s="1427" t="s">
        <v>158</v>
      </c>
      <c r="BD1512" s="1427" t="s">
        <v>158</v>
      </c>
    </row>
    <row r="1513" spans="1:56" ht="18" customHeight="1" x14ac:dyDescent="0.25">
      <c r="A1513" s="868"/>
      <c r="B1513" s="70"/>
      <c r="C1513" s="67"/>
      <c r="D1513" s="67"/>
      <c r="E1513" s="67"/>
      <c r="F1513" s="67"/>
      <c r="G1513" s="143"/>
      <c r="H1513" s="67"/>
      <c r="J1513" s="69"/>
      <c r="K1513" s="69"/>
      <c r="L1513" s="69"/>
      <c r="M1513" s="69"/>
      <c r="N1513" s="69"/>
      <c r="O1513" s="69"/>
      <c r="P1513" s="67"/>
      <c r="Q1513" s="67"/>
      <c r="R1513" s="67"/>
      <c r="S1513" s="67"/>
      <c r="T1513" s="67"/>
      <c r="U1513" s="67"/>
      <c r="V1513" s="69"/>
      <c r="W1513" s="69"/>
      <c r="X1513" s="69"/>
      <c r="Y1513" s="69"/>
      <c r="Z1513" s="69"/>
      <c r="AA1513" s="69"/>
      <c r="AB1513" s="67"/>
      <c r="AC1513" s="67"/>
      <c r="AD1513" s="67"/>
      <c r="AE1513" s="67"/>
      <c r="AF1513" s="67"/>
      <c r="AG1513" s="67"/>
      <c r="AH1513" s="69"/>
      <c r="AI1513" s="69"/>
      <c r="AJ1513" s="69"/>
      <c r="AK1513" s="69"/>
      <c r="AL1513" s="69"/>
      <c r="AM1513" s="69"/>
      <c r="AN1513" s="67"/>
      <c r="AO1513" s="67"/>
      <c r="AP1513" s="67"/>
      <c r="AQ1513" s="67"/>
      <c r="AR1513" s="67"/>
      <c r="AS1513" s="67"/>
      <c r="AT1513" s="69"/>
      <c r="AU1513" s="69"/>
      <c r="AV1513" s="69"/>
      <c r="AW1513" s="69"/>
      <c r="AX1513" s="69"/>
      <c r="AY1513" s="69"/>
      <c r="AZ1513" s="67"/>
      <c r="BA1513" s="67"/>
    </row>
    <row r="1514" spans="1:56" ht="18" customHeight="1" x14ac:dyDescent="0.25">
      <c r="A1514" s="868"/>
      <c r="B1514" s="94" t="s">
        <v>781</v>
      </c>
      <c r="C1514" s="68"/>
      <c r="D1514" s="67"/>
      <c r="F1514" s="67"/>
      <c r="G1514" s="143"/>
      <c r="H1514" s="67"/>
      <c r="J1514" s="69"/>
      <c r="K1514" s="69"/>
      <c r="L1514" s="69"/>
      <c r="M1514" s="69"/>
      <c r="N1514" s="69"/>
      <c r="O1514" s="69"/>
      <c r="P1514" s="67"/>
      <c r="Q1514" s="67"/>
      <c r="R1514" s="67"/>
      <c r="S1514" s="67"/>
      <c r="T1514" s="67"/>
      <c r="U1514" s="67"/>
      <c r="V1514" s="69"/>
      <c r="W1514" s="69"/>
      <c r="X1514" s="69"/>
      <c r="Y1514" s="69"/>
      <c r="Z1514" s="69"/>
      <c r="AA1514" s="69"/>
      <c r="AB1514" s="67"/>
      <c r="AC1514" s="67"/>
      <c r="AD1514" s="67"/>
      <c r="AE1514" s="67"/>
      <c r="AF1514" s="67"/>
      <c r="AG1514" s="67"/>
      <c r="AH1514" s="69"/>
      <c r="AI1514" s="69"/>
      <c r="AJ1514" s="69"/>
      <c r="AK1514" s="69"/>
      <c r="AL1514" s="69"/>
      <c r="AM1514" s="69"/>
      <c r="AN1514" s="67"/>
      <c r="AO1514" s="67"/>
      <c r="AP1514" s="67"/>
      <c r="AQ1514" s="67"/>
      <c r="AR1514" s="67"/>
      <c r="AS1514" s="67"/>
      <c r="AT1514" s="69"/>
      <c r="AU1514" s="69"/>
      <c r="AV1514" s="69"/>
      <c r="AW1514" s="69"/>
      <c r="AX1514" s="69"/>
      <c r="AY1514" s="69"/>
      <c r="AZ1514" s="67"/>
      <c r="BA1514" s="67"/>
    </row>
    <row r="1515" spans="1:56" ht="18" customHeight="1" x14ac:dyDescent="0.25">
      <c r="A1515" s="868"/>
      <c r="B1515" s="94"/>
      <c r="F1515" s="67"/>
      <c r="G1515" s="143"/>
      <c r="H1515" s="67"/>
      <c r="J1515" s="69"/>
      <c r="K1515" s="69"/>
      <c r="L1515" s="69"/>
      <c r="M1515" s="69"/>
      <c r="N1515" s="69"/>
      <c r="O1515" s="69"/>
      <c r="P1515" s="67"/>
      <c r="Q1515" s="67"/>
      <c r="R1515" s="67"/>
      <c r="S1515" s="67"/>
      <c r="T1515" s="67"/>
      <c r="U1515" s="67"/>
      <c r="V1515" s="69"/>
      <c r="W1515" s="69"/>
      <c r="X1515" s="69"/>
      <c r="Y1515" s="69"/>
      <c r="Z1515" s="69"/>
      <c r="AA1515" s="69"/>
      <c r="AB1515" s="67"/>
      <c r="AC1515" s="67"/>
      <c r="AD1515" s="67"/>
      <c r="AE1515" s="67"/>
      <c r="AF1515" s="67"/>
      <c r="AG1515" s="67"/>
      <c r="AH1515" s="69"/>
      <c r="AI1515" s="69"/>
      <c r="AJ1515" s="69"/>
      <c r="AK1515" s="69"/>
      <c r="AL1515" s="69"/>
      <c r="AM1515" s="69"/>
      <c r="AN1515" s="67"/>
      <c r="AO1515" s="67"/>
      <c r="AP1515" s="67"/>
      <c r="AQ1515" s="67"/>
      <c r="AR1515" s="67"/>
      <c r="AS1515" s="67"/>
      <c r="AT1515" s="69"/>
      <c r="AU1515" s="69"/>
      <c r="AV1515" s="69"/>
      <c r="AW1515" s="69"/>
      <c r="AX1515" s="69"/>
      <c r="AY1515" s="69"/>
      <c r="AZ1515" s="67"/>
      <c r="BA1515" s="67"/>
    </row>
    <row r="1516" spans="1:56" ht="18" customHeight="1" x14ac:dyDescent="0.25">
      <c r="A1516" s="868"/>
      <c r="B1516" s="67"/>
      <c r="C1516" s="1239" t="s">
        <v>773</v>
      </c>
      <c r="E1516" s="1240" t="s">
        <v>658</v>
      </c>
      <c r="F1516" s="67"/>
      <c r="G1516" s="143"/>
      <c r="H1516" s="67"/>
      <c r="J1516" s="69"/>
      <c r="K1516" s="69"/>
      <c r="L1516" s="69"/>
      <c r="M1516" s="69"/>
      <c r="N1516" s="69"/>
      <c r="O1516" s="69"/>
      <c r="P1516" s="67"/>
      <c r="Q1516" s="67"/>
      <c r="R1516" s="67"/>
      <c r="S1516" s="67"/>
      <c r="T1516" s="67"/>
      <c r="U1516" s="67"/>
      <c r="V1516" s="69"/>
      <c r="W1516" s="69"/>
      <c r="X1516" s="69"/>
      <c r="Y1516" s="69"/>
      <c r="Z1516" s="69"/>
      <c r="AA1516" s="69"/>
      <c r="AB1516" s="67"/>
      <c r="AC1516" s="67"/>
      <c r="AD1516" s="67"/>
      <c r="AE1516" s="67"/>
      <c r="AF1516" s="67"/>
      <c r="AG1516" s="67"/>
      <c r="AH1516" s="69"/>
      <c r="AI1516" s="69"/>
      <c r="AJ1516" s="69"/>
      <c r="AK1516" s="69"/>
      <c r="AL1516" s="69"/>
      <c r="AM1516" s="69"/>
      <c r="AN1516" s="67"/>
      <c r="AO1516" s="67"/>
      <c r="AP1516" s="67"/>
      <c r="AQ1516" s="67"/>
      <c r="AR1516" s="67"/>
      <c r="AS1516" s="67"/>
      <c r="AT1516" s="69"/>
      <c r="AU1516" s="69"/>
      <c r="AV1516" s="69"/>
      <c r="AW1516" s="69"/>
      <c r="AX1516" s="69"/>
      <c r="AY1516" s="69"/>
      <c r="AZ1516" s="67"/>
      <c r="BA1516" s="67"/>
    </row>
    <row r="1517" spans="1:56" ht="18" customHeight="1" x14ac:dyDescent="0.25">
      <c r="A1517" s="868"/>
      <c r="B1517" s="67"/>
      <c r="C1517" s="1419" t="s">
        <v>1251</v>
      </c>
      <c r="D1517" s="1420">
        <v>1</v>
      </c>
      <c r="E1517" s="1268" t="e">
        <f>VLOOKUP(D1559,$C$1517:$D$1522,2,0)</f>
        <v>#N/A</v>
      </c>
      <c r="F1517" s="67"/>
      <c r="G1517" s="143"/>
      <c r="H1517" s="67"/>
      <c r="J1517" s="69"/>
      <c r="K1517" s="69"/>
      <c r="L1517" s="69"/>
      <c r="M1517" s="69"/>
      <c r="N1517" s="69"/>
      <c r="O1517" s="69"/>
      <c r="P1517" s="67"/>
      <c r="Q1517" s="67"/>
      <c r="R1517" s="67"/>
      <c r="S1517" s="67"/>
      <c r="T1517" s="67"/>
      <c r="U1517" s="67"/>
      <c r="V1517" s="69"/>
      <c r="W1517" s="69"/>
      <c r="X1517" s="69"/>
      <c r="Y1517" s="69"/>
      <c r="Z1517" s="69"/>
      <c r="AA1517" s="69"/>
      <c r="AB1517" s="67"/>
      <c r="AC1517" s="67"/>
      <c r="AD1517" s="67"/>
      <c r="AE1517" s="67"/>
      <c r="AF1517" s="67"/>
      <c r="AG1517" s="67"/>
      <c r="AH1517" s="69"/>
      <c r="AI1517" s="69"/>
      <c r="AJ1517" s="69"/>
      <c r="AK1517" s="69"/>
      <c r="AL1517" s="69"/>
      <c r="AM1517" s="69"/>
      <c r="AN1517" s="67"/>
      <c r="AO1517" s="67"/>
      <c r="AP1517" s="67"/>
      <c r="AQ1517" s="67"/>
      <c r="AR1517" s="67"/>
      <c r="AS1517" s="67"/>
      <c r="AT1517" s="69"/>
      <c r="AU1517" s="69"/>
      <c r="AV1517" s="69"/>
      <c r="AW1517" s="69"/>
      <c r="AX1517" s="69"/>
      <c r="AY1517" s="69"/>
      <c r="AZ1517" s="67"/>
      <c r="BA1517" s="67"/>
    </row>
    <row r="1518" spans="1:56" ht="18" customHeight="1" x14ac:dyDescent="0.25">
      <c r="A1518" s="868"/>
      <c r="B1518" s="67"/>
      <c r="C1518" s="1241" t="s">
        <v>1252</v>
      </c>
      <c r="D1518" s="20">
        <v>2</v>
      </c>
      <c r="E1518" s="1268" t="e">
        <f t="shared" ref="E1518:E1535" si="98">VLOOKUP(D1560,$C$1517:$D$1522,2,0)</f>
        <v>#N/A</v>
      </c>
      <c r="F1518" s="67"/>
      <c r="G1518" s="143"/>
      <c r="H1518" s="67"/>
      <c r="J1518" s="69"/>
      <c r="K1518" s="69"/>
      <c r="L1518" s="69"/>
      <c r="M1518" s="69"/>
      <c r="N1518" s="69"/>
      <c r="O1518" s="69"/>
      <c r="P1518" s="67"/>
      <c r="Q1518" s="67"/>
      <c r="R1518" s="67"/>
      <c r="S1518" s="67"/>
      <c r="T1518" s="67"/>
      <c r="U1518" s="67"/>
      <c r="V1518" s="69"/>
      <c r="W1518" s="69"/>
      <c r="X1518" s="69"/>
      <c r="Y1518" s="69"/>
      <c r="Z1518" s="69"/>
      <c r="AA1518" s="69"/>
      <c r="AB1518" s="67"/>
      <c r="AC1518" s="67"/>
      <c r="AD1518" s="67"/>
      <c r="AE1518" s="67"/>
      <c r="AF1518" s="67"/>
      <c r="AG1518" s="67"/>
      <c r="AH1518" s="69"/>
      <c r="AI1518" s="69"/>
      <c r="AJ1518" s="69"/>
      <c r="AK1518" s="69"/>
      <c r="AL1518" s="69"/>
      <c r="AM1518" s="69"/>
      <c r="AN1518" s="67"/>
      <c r="AO1518" s="67"/>
      <c r="AP1518" s="67"/>
      <c r="AQ1518" s="67"/>
      <c r="AR1518" s="67"/>
      <c r="AS1518" s="67"/>
      <c r="AT1518" s="69"/>
      <c r="AU1518" s="69"/>
      <c r="AV1518" s="69"/>
      <c r="AW1518" s="69"/>
      <c r="AX1518" s="69"/>
      <c r="AY1518" s="69"/>
      <c r="AZ1518" s="67"/>
      <c r="BA1518" s="67"/>
    </row>
    <row r="1519" spans="1:56" ht="18" customHeight="1" x14ac:dyDescent="0.25">
      <c r="A1519" s="868"/>
      <c r="B1519" s="67"/>
      <c r="C1519" s="1241" t="s">
        <v>2298</v>
      </c>
      <c r="D1519" s="20">
        <v>3</v>
      </c>
      <c r="E1519" s="1268" t="e">
        <f t="shared" si="98"/>
        <v>#N/A</v>
      </c>
      <c r="F1519" s="67"/>
      <c r="G1519" s="143"/>
      <c r="H1519" s="67"/>
      <c r="J1519" s="69"/>
      <c r="K1519" s="69"/>
      <c r="L1519" s="69"/>
      <c r="M1519" s="69"/>
      <c r="N1519" s="69"/>
      <c r="O1519" s="69"/>
      <c r="P1519" s="67"/>
      <c r="Q1519" s="67"/>
      <c r="R1519" s="67"/>
      <c r="S1519" s="67"/>
      <c r="T1519" s="67"/>
      <c r="U1519" s="67"/>
      <c r="V1519" s="69"/>
      <c r="W1519" s="69"/>
      <c r="X1519" s="69"/>
      <c r="Y1519" s="69"/>
      <c r="Z1519" s="69"/>
      <c r="AA1519" s="69"/>
      <c r="AB1519" s="67"/>
      <c r="AC1519" s="67"/>
      <c r="AD1519" s="67"/>
      <c r="AE1519" s="67"/>
      <c r="AF1519" s="67"/>
      <c r="AG1519" s="67"/>
      <c r="AH1519" s="69"/>
      <c r="AI1519" s="69"/>
      <c r="AJ1519" s="69"/>
      <c r="AK1519" s="69"/>
      <c r="AL1519" s="69"/>
      <c r="AM1519" s="69"/>
      <c r="AN1519" s="67"/>
      <c r="AO1519" s="67"/>
      <c r="AP1519" s="67"/>
      <c r="AQ1519" s="67"/>
      <c r="AR1519" s="67"/>
      <c r="AS1519" s="67"/>
      <c r="AT1519" s="69"/>
      <c r="AU1519" s="69"/>
      <c r="AV1519" s="69"/>
      <c r="AW1519" s="69"/>
      <c r="AX1519" s="69"/>
      <c r="AY1519" s="69"/>
      <c r="AZ1519" s="67"/>
      <c r="BA1519" s="67"/>
    </row>
    <row r="1520" spans="1:56" ht="18" customHeight="1" x14ac:dyDescent="0.25">
      <c r="A1520" s="868"/>
      <c r="B1520" s="67"/>
      <c r="C1520" s="1241" t="s">
        <v>2301</v>
      </c>
      <c r="D1520" s="20">
        <v>4</v>
      </c>
      <c r="E1520" s="1268" t="e">
        <f t="shared" si="98"/>
        <v>#N/A</v>
      </c>
      <c r="F1520" s="67"/>
      <c r="G1520" s="143"/>
      <c r="H1520" s="67"/>
      <c r="J1520" s="69"/>
      <c r="K1520" s="69"/>
      <c r="L1520" s="69"/>
      <c r="M1520" s="69"/>
      <c r="N1520" s="69"/>
      <c r="O1520" s="69"/>
      <c r="P1520" s="67"/>
      <c r="Q1520" s="67"/>
      <c r="R1520" s="67"/>
      <c r="S1520" s="67"/>
      <c r="T1520" s="67"/>
      <c r="U1520" s="67"/>
      <c r="V1520" s="69"/>
      <c r="W1520" s="69"/>
      <c r="X1520" s="69"/>
      <c r="Y1520" s="69"/>
      <c r="Z1520" s="69"/>
      <c r="AA1520" s="69"/>
      <c r="AB1520" s="67"/>
      <c r="AC1520" s="67"/>
      <c r="AD1520" s="67"/>
      <c r="AE1520" s="67"/>
      <c r="AF1520" s="67"/>
      <c r="AG1520" s="67"/>
      <c r="AH1520" s="69"/>
      <c r="AI1520" s="69"/>
      <c r="AJ1520" s="69"/>
      <c r="AK1520" s="69"/>
      <c r="AL1520" s="69"/>
      <c r="AM1520" s="69"/>
      <c r="AN1520" s="67"/>
      <c r="AO1520" s="67"/>
      <c r="AP1520" s="67"/>
      <c r="AQ1520" s="67"/>
      <c r="AR1520" s="67"/>
      <c r="AS1520" s="67"/>
      <c r="AT1520" s="69"/>
      <c r="AU1520" s="69"/>
      <c r="AV1520" s="69"/>
      <c r="AW1520" s="69"/>
      <c r="AX1520" s="69"/>
      <c r="AY1520" s="69"/>
      <c r="AZ1520" s="67"/>
      <c r="BA1520" s="67"/>
    </row>
    <row r="1521" spans="1:53" ht="18" customHeight="1" x14ac:dyDescent="0.25">
      <c r="A1521" s="868"/>
      <c r="B1521" s="67"/>
      <c r="C1521" s="1241" t="s">
        <v>2299</v>
      </c>
      <c r="D1521" s="20">
        <v>5</v>
      </c>
      <c r="E1521" s="1268" t="e">
        <f t="shared" si="98"/>
        <v>#N/A</v>
      </c>
      <c r="F1521" s="67"/>
      <c r="G1521" s="143"/>
      <c r="H1521" s="67"/>
      <c r="J1521" s="69"/>
      <c r="K1521" s="69"/>
      <c r="L1521" s="69"/>
      <c r="M1521" s="69"/>
      <c r="N1521" s="69"/>
      <c r="O1521" s="69"/>
      <c r="P1521" s="67"/>
      <c r="Q1521" s="67"/>
      <c r="R1521" s="67"/>
      <c r="S1521" s="67"/>
      <c r="T1521" s="67"/>
      <c r="U1521" s="67"/>
      <c r="V1521" s="69"/>
      <c r="W1521" s="69"/>
      <c r="X1521" s="69"/>
      <c r="Y1521" s="69"/>
      <c r="Z1521" s="69"/>
      <c r="AA1521" s="69"/>
      <c r="AB1521" s="67"/>
      <c r="AC1521" s="67"/>
      <c r="AD1521" s="67"/>
      <c r="AE1521" s="67"/>
      <c r="AF1521" s="67"/>
      <c r="AG1521" s="67"/>
      <c r="AH1521" s="69"/>
      <c r="AI1521" s="69"/>
      <c r="AJ1521" s="69"/>
      <c r="AK1521" s="69"/>
      <c r="AL1521" s="69"/>
      <c r="AM1521" s="69"/>
      <c r="AN1521" s="67"/>
      <c r="AO1521" s="67"/>
      <c r="AP1521" s="67"/>
      <c r="AQ1521" s="67"/>
      <c r="AR1521" s="67"/>
      <c r="AS1521" s="67"/>
      <c r="AT1521" s="69"/>
      <c r="AU1521" s="69"/>
      <c r="AV1521" s="69"/>
      <c r="AW1521" s="69"/>
      <c r="AX1521" s="69"/>
      <c r="AY1521" s="69"/>
      <c r="AZ1521" s="67"/>
      <c r="BA1521" s="67"/>
    </row>
    <row r="1522" spans="1:53" ht="18" customHeight="1" x14ac:dyDescent="0.25">
      <c r="A1522" s="868"/>
      <c r="B1522" s="67"/>
      <c r="C1522" s="1242" t="s">
        <v>2300</v>
      </c>
      <c r="D1522" s="1243">
        <v>6</v>
      </c>
      <c r="E1522" s="1268" t="e">
        <f t="shared" si="98"/>
        <v>#N/A</v>
      </c>
      <c r="F1522" s="67"/>
      <c r="G1522" s="143"/>
      <c r="H1522" s="67"/>
      <c r="J1522" s="69"/>
      <c r="K1522" s="69"/>
      <c r="L1522" s="69"/>
      <c r="M1522" s="69"/>
      <c r="N1522" s="69"/>
      <c r="O1522" s="69"/>
      <c r="P1522" s="67"/>
      <c r="Q1522" s="67"/>
      <c r="R1522" s="67"/>
      <c r="S1522" s="67"/>
      <c r="T1522" s="67"/>
      <c r="U1522" s="67"/>
      <c r="V1522" s="69"/>
      <c r="W1522" s="69"/>
      <c r="X1522" s="69"/>
      <c r="Y1522" s="69"/>
      <c r="Z1522" s="69"/>
      <c r="AA1522" s="69"/>
      <c r="AB1522" s="67"/>
      <c r="AC1522" s="67"/>
      <c r="AD1522" s="67"/>
      <c r="AE1522" s="67"/>
      <c r="AF1522" s="67"/>
      <c r="AG1522" s="67"/>
      <c r="AH1522" s="69"/>
      <c r="AI1522" s="69"/>
      <c r="AJ1522" s="69"/>
      <c r="AK1522" s="69"/>
      <c r="AL1522" s="69"/>
      <c r="AM1522" s="69"/>
      <c r="AN1522" s="67"/>
      <c r="AO1522" s="67"/>
      <c r="AP1522" s="67"/>
      <c r="AQ1522" s="67"/>
      <c r="AR1522" s="67"/>
      <c r="AS1522" s="67"/>
      <c r="AT1522" s="69"/>
      <c r="AU1522" s="69"/>
      <c r="AV1522" s="69"/>
      <c r="AW1522" s="69"/>
      <c r="AX1522" s="69"/>
      <c r="AY1522" s="69"/>
      <c r="AZ1522" s="67"/>
      <c r="BA1522" s="67"/>
    </row>
    <row r="1523" spans="1:53" ht="18" customHeight="1" x14ac:dyDescent="0.25">
      <c r="A1523" s="868"/>
      <c r="B1523" s="67"/>
      <c r="E1523" s="1268" t="e">
        <f t="shared" si="98"/>
        <v>#N/A</v>
      </c>
      <c r="F1523" s="67"/>
      <c r="G1523" s="143"/>
      <c r="H1523" s="67"/>
      <c r="J1523" s="69"/>
      <c r="K1523" s="69"/>
      <c r="L1523" s="69"/>
      <c r="M1523" s="69"/>
      <c r="N1523" s="69"/>
      <c r="O1523" s="69"/>
      <c r="P1523" s="67"/>
      <c r="Q1523" s="67"/>
      <c r="R1523" s="67"/>
      <c r="S1523" s="67"/>
      <c r="T1523" s="67"/>
      <c r="U1523" s="67"/>
      <c r="V1523" s="69"/>
      <c r="W1523" s="69"/>
      <c r="X1523" s="69"/>
      <c r="Y1523" s="69"/>
      <c r="Z1523" s="69"/>
      <c r="AA1523" s="69"/>
      <c r="AB1523" s="67"/>
      <c r="AC1523" s="67"/>
      <c r="AD1523" s="67"/>
      <c r="AE1523" s="67"/>
      <c r="AF1523" s="67"/>
      <c r="AG1523" s="67"/>
      <c r="AH1523" s="69"/>
      <c r="AI1523" s="69"/>
      <c r="AJ1523" s="69"/>
      <c r="AK1523" s="69"/>
      <c r="AL1523" s="69"/>
      <c r="AM1523" s="69"/>
      <c r="AN1523" s="67"/>
      <c r="AO1523" s="67"/>
      <c r="AP1523" s="67"/>
      <c r="AQ1523" s="67"/>
      <c r="AR1523" s="67"/>
      <c r="AS1523" s="67"/>
      <c r="AT1523" s="69"/>
      <c r="AU1523" s="69"/>
      <c r="AV1523" s="69"/>
      <c r="AW1523" s="69"/>
      <c r="AX1523" s="69"/>
      <c r="AY1523" s="69"/>
      <c r="AZ1523" s="67"/>
      <c r="BA1523" s="67"/>
    </row>
    <row r="1524" spans="1:53" ht="18" customHeight="1" x14ac:dyDescent="0.25">
      <c r="A1524" s="868"/>
      <c r="B1524" s="67"/>
      <c r="E1524" s="1268" t="e">
        <f t="shared" si="98"/>
        <v>#N/A</v>
      </c>
      <c r="F1524" s="67"/>
      <c r="G1524" s="143"/>
      <c r="H1524" s="67"/>
      <c r="J1524" s="69"/>
      <c r="K1524" s="69"/>
      <c r="L1524" s="69"/>
      <c r="M1524" s="69"/>
      <c r="N1524" s="69"/>
      <c r="O1524" s="69"/>
      <c r="P1524" s="67"/>
      <c r="Q1524" s="67"/>
      <c r="R1524" s="67"/>
      <c r="S1524" s="67"/>
      <c r="T1524" s="67"/>
      <c r="U1524" s="67"/>
      <c r="V1524" s="69"/>
      <c r="W1524" s="69"/>
      <c r="X1524" s="69"/>
      <c r="Y1524" s="69"/>
      <c r="Z1524" s="69"/>
      <c r="AA1524" s="69"/>
      <c r="AB1524" s="67"/>
      <c r="AC1524" s="67"/>
      <c r="AD1524" s="67"/>
      <c r="AE1524" s="67"/>
      <c r="AF1524" s="67"/>
      <c r="AG1524" s="67"/>
      <c r="AH1524" s="69"/>
      <c r="AI1524" s="69"/>
      <c r="AJ1524" s="69"/>
      <c r="AK1524" s="69"/>
      <c r="AL1524" s="69"/>
      <c r="AM1524" s="69"/>
      <c r="AN1524" s="67"/>
      <c r="AO1524" s="67"/>
      <c r="AP1524" s="67"/>
      <c r="AQ1524" s="67"/>
      <c r="AR1524" s="67"/>
      <c r="AS1524" s="67"/>
      <c r="AT1524" s="69"/>
      <c r="AU1524" s="69"/>
      <c r="AV1524" s="69"/>
      <c r="AW1524" s="69"/>
      <c r="AX1524" s="69"/>
      <c r="AY1524" s="69"/>
      <c r="AZ1524" s="67"/>
      <c r="BA1524" s="67"/>
    </row>
    <row r="1525" spans="1:53" ht="18" customHeight="1" x14ac:dyDescent="0.25">
      <c r="A1525" s="868"/>
      <c r="B1525" s="67"/>
      <c r="E1525" s="1268" t="e">
        <f t="shared" si="98"/>
        <v>#N/A</v>
      </c>
      <c r="F1525" s="67"/>
      <c r="G1525" s="143"/>
      <c r="H1525" s="67"/>
      <c r="J1525" s="69"/>
      <c r="K1525" s="69"/>
      <c r="L1525" s="69"/>
      <c r="M1525" s="69"/>
      <c r="N1525" s="69"/>
      <c r="O1525" s="69"/>
      <c r="P1525" s="67"/>
      <c r="Q1525" s="67"/>
      <c r="R1525" s="67"/>
      <c r="S1525" s="67"/>
      <c r="T1525" s="67"/>
      <c r="U1525" s="67"/>
      <c r="V1525" s="69"/>
      <c r="W1525" s="69"/>
      <c r="X1525" s="69"/>
      <c r="Y1525" s="69"/>
      <c r="Z1525" s="69"/>
      <c r="AA1525" s="69"/>
      <c r="AB1525" s="67"/>
      <c r="AC1525" s="67"/>
      <c r="AD1525" s="67"/>
      <c r="AE1525" s="67"/>
      <c r="AF1525" s="67"/>
      <c r="AG1525" s="67"/>
      <c r="AH1525" s="69"/>
      <c r="AI1525" s="69"/>
      <c r="AJ1525" s="69"/>
      <c r="AK1525" s="69"/>
      <c r="AL1525" s="69"/>
      <c r="AM1525" s="69"/>
      <c r="AN1525" s="67"/>
      <c r="AO1525" s="67"/>
      <c r="AP1525" s="67"/>
      <c r="AQ1525" s="67"/>
      <c r="AR1525" s="67"/>
      <c r="AS1525" s="67"/>
      <c r="AT1525" s="69"/>
      <c r="AU1525" s="69"/>
      <c r="AV1525" s="69"/>
      <c r="AW1525" s="69"/>
      <c r="AX1525" s="69"/>
      <c r="AY1525" s="69"/>
      <c r="AZ1525" s="67"/>
      <c r="BA1525" s="67"/>
    </row>
    <row r="1526" spans="1:53" ht="18" customHeight="1" x14ac:dyDescent="0.25">
      <c r="A1526" s="868"/>
      <c r="B1526" s="67"/>
      <c r="E1526" s="1268" t="e">
        <f t="shared" si="98"/>
        <v>#N/A</v>
      </c>
      <c r="F1526" s="67"/>
      <c r="G1526" s="143"/>
      <c r="H1526" s="67"/>
      <c r="J1526" s="69"/>
      <c r="K1526" s="69"/>
      <c r="L1526" s="69"/>
      <c r="M1526" s="69"/>
      <c r="N1526" s="69"/>
      <c r="O1526" s="69"/>
      <c r="P1526" s="67"/>
      <c r="Q1526" s="67"/>
      <c r="R1526" s="67"/>
      <c r="S1526" s="67"/>
      <c r="T1526" s="67"/>
      <c r="U1526" s="67"/>
      <c r="V1526" s="69"/>
      <c r="W1526" s="69"/>
      <c r="X1526" s="69"/>
      <c r="Y1526" s="69"/>
      <c r="Z1526" s="69"/>
      <c r="AA1526" s="69"/>
      <c r="AB1526" s="67"/>
      <c r="AC1526" s="67"/>
      <c r="AD1526" s="67"/>
      <c r="AE1526" s="67"/>
      <c r="AF1526" s="67"/>
      <c r="AG1526" s="67"/>
      <c r="AH1526" s="69"/>
      <c r="AI1526" s="69"/>
      <c r="AJ1526" s="69"/>
      <c r="AK1526" s="69"/>
      <c r="AL1526" s="69"/>
      <c r="AM1526" s="69"/>
      <c r="AN1526" s="67"/>
      <c r="AO1526" s="67"/>
      <c r="AP1526" s="67"/>
      <c r="AQ1526" s="67"/>
      <c r="AR1526" s="67"/>
      <c r="AS1526" s="67"/>
      <c r="AT1526" s="69"/>
      <c r="AU1526" s="69"/>
      <c r="AV1526" s="69"/>
      <c r="AW1526" s="69"/>
      <c r="AX1526" s="69"/>
      <c r="AY1526" s="69"/>
      <c r="AZ1526" s="67"/>
      <c r="BA1526" s="67"/>
    </row>
    <row r="1527" spans="1:53" ht="18" customHeight="1" x14ac:dyDescent="0.25">
      <c r="A1527" s="868"/>
      <c r="B1527" s="67"/>
      <c r="E1527" s="1268" t="e">
        <f t="shared" si="98"/>
        <v>#N/A</v>
      </c>
      <c r="F1527" s="67"/>
      <c r="G1527" s="143"/>
      <c r="H1527" s="67"/>
      <c r="J1527" s="69"/>
      <c r="K1527" s="69"/>
      <c r="L1527" s="69"/>
      <c r="M1527" s="69"/>
      <c r="N1527" s="69"/>
      <c r="O1527" s="69"/>
      <c r="P1527" s="67"/>
      <c r="Q1527" s="67"/>
      <c r="R1527" s="67"/>
      <c r="S1527" s="67"/>
      <c r="T1527" s="67"/>
      <c r="U1527" s="67"/>
      <c r="V1527" s="69"/>
      <c r="W1527" s="69"/>
      <c r="X1527" s="69"/>
      <c r="Y1527" s="69"/>
      <c r="Z1527" s="69"/>
      <c r="AA1527" s="69"/>
      <c r="AB1527" s="67"/>
      <c r="AC1527" s="67"/>
      <c r="AD1527" s="67"/>
      <c r="AE1527" s="67"/>
      <c r="AF1527" s="67"/>
      <c r="AG1527" s="67"/>
      <c r="AH1527" s="69"/>
      <c r="AI1527" s="69"/>
      <c r="AJ1527" s="69"/>
      <c r="AK1527" s="69"/>
      <c r="AL1527" s="69"/>
      <c r="AM1527" s="69"/>
      <c r="AN1527" s="67"/>
      <c r="AO1527" s="67"/>
      <c r="AP1527" s="67"/>
      <c r="AQ1527" s="67"/>
      <c r="AR1527" s="67"/>
      <c r="AS1527" s="67"/>
      <c r="AT1527" s="69"/>
      <c r="AU1527" s="69"/>
      <c r="AV1527" s="69"/>
      <c r="AW1527" s="69"/>
      <c r="AX1527" s="69"/>
      <c r="AY1527" s="69"/>
      <c r="AZ1527" s="67"/>
      <c r="BA1527" s="67"/>
    </row>
    <row r="1528" spans="1:53" ht="18" customHeight="1" x14ac:dyDescent="0.25">
      <c r="A1528" s="868"/>
      <c r="B1528" s="67"/>
      <c r="E1528" s="1268" t="e">
        <f t="shared" si="98"/>
        <v>#N/A</v>
      </c>
      <c r="F1528" s="67"/>
      <c r="G1528" s="143"/>
      <c r="H1528" s="67"/>
      <c r="J1528" s="69"/>
      <c r="K1528" s="69"/>
      <c r="L1528" s="69"/>
      <c r="M1528" s="69"/>
      <c r="N1528" s="69"/>
      <c r="O1528" s="69"/>
      <c r="P1528" s="67"/>
      <c r="Q1528" s="67"/>
      <c r="R1528" s="67"/>
      <c r="S1528" s="67"/>
      <c r="T1528" s="67"/>
      <c r="U1528" s="67"/>
      <c r="V1528" s="69"/>
      <c r="W1528" s="69"/>
      <c r="X1528" s="69"/>
      <c r="Y1528" s="69"/>
      <c r="Z1528" s="69"/>
      <c r="AA1528" s="69"/>
      <c r="AB1528" s="67"/>
      <c r="AC1528" s="67"/>
      <c r="AD1528" s="67"/>
      <c r="AE1528" s="67"/>
      <c r="AF1528" s="67"/>
      <c r="AG1528" s="67"/>
      <c r="AH1528" s="69"/>
      <c r="AI1528" s="69"/>
      <c r="AJ1528" s="69"/>
      <c r="AK1528" s="69"/>
      <c r="AL1528" s="69"/>
      <c r="AM1528" s="69"/>
      <c r="AN1528" s="67"/>
      <c r="AO1528" s="67"/>
      <c r="AP1528" s="67"/>
      <c r="AQ1528" s="67"/>
      <c r="AR1528" s="67"/>
      <c r="AS1528" s="67"/>
      <c r="AT1528" s="69"/>
      <c r="AU1528" s="69"/>
      <c r="AV1528" s="69"/>
      <c r="AW1528" s="69"/>
      <c r="AX1528" s="69"/>
      <c r="AY1528" s="69"/>
      <c r="AZ1528" s="67"/>
      <c r="BA1528" s="67"/>
    </row>
    <row r="1529" spans="1:53" ht="18" customHeight="1" x14ac:dyDescent="0.25">
      <c r="A1529" s="868"/>
      <c r="B1529" s="67"/>
      <c r="E1529" s="1268" t="e">
        <f t="shared" si="98"/>
        <v>#N/A</v>
      </c>
      <c r="F1529" s="67"/>
      <c r="G1529" s="143"/>
      <c r="H1529" s="67"/>
      <c r="J1529" s="69"/>
      <c r="K1529" s="69"/>
      <c r="L1529" s="69"/>
      <c r="M1529" s="69"/>
      <c r="N1529" s="69"/>
      <c r="O1529" s="69"/>
      <c r="P1529" s="67"/>
      <c r="Q1529" s="67"/>
      <c r="R1529" s="67"/>
      <c r="S1529" s="67"/>
      <c r="T1529" s="67"/>
      <c r="U1529" s="67"/>
      <c r="V1529" s="69"/>
      <c r="W1529" s="69"/>
      <c r="X1529" s="69"/>
      <c r="Y1529" s="69"/>
      <c r="Z1529" s="69"/>
      <c r="AA1529" s="69"/>
      <c r="AB1529" s="67"/>
      <c r="AC1529" s="67"/>
      <c r="AD1529" s="67"/>
      <c r="AE1529" s="67"/>
      <c r="AF1529" s="67"/>
      <c r="AG1529" s="67"/>
      <c r="AH1529" s="69"/>
      <c r="AI1529" s="69"/>
      <c r="AJ1529" s="69"/>
      <c r="AK1529" s="69"/>
      <c r="AL1529" s="69"/>
      <c r="AM1529" s="69"/>
      <c r="AN1529" s="67"/>
      <c r="AO1529" s="67"/>
      <c r="AP1529" s="67"/>
      <c r="AQ1529" s="67"/>
      <c r="AR1529" s="67"/>
      <c r="AS1529" s="67"/>
      <c r="AT1529" s="69"/>
      <c r="AU1529" s="69"/>
      <c r="AV1529" s="69"/>
      <c r="AW1529" s="69"/>
      <c r="AX1529" s="69"/>
      <c r="AY1529" s="69"/>
      <c r="AZ1529" s="67"/>
      <c r="BA1529" s="67"/>
    </row>
    <row r="1530" spans="1:53" ht="18" customHeight="1" x14ac:dyDescent="0.25">
      <c r="A1530" s="868"/>
      <c r="B1530" s="67"/>
      <c r="E1530" s="1268" t="e">
        <f t="shared" si="98"/>
        <v>#N/A</v>
      </c>
      <c r="F1530" s="67"/>
      <c r="G1530" s="143"/>
      <c r="H1530" s="67"/>
      <c r="J1530" s="69"/>
      <c r="K1530" s="69"/>
      <c r="L1530" s="69"/>
      <c r="M1530" s="69"/>
      <c r="N1530" s="69"/>
      <c r="O1530" s="69"/>
      <c r="P1530" s="67"/>
      <c r="Q1530" s="67"/>
      <c r="R1530" s="67"/>
      <c r="S1530" s="67"/>
      <c r="T1530" s="67"/>
      <c r="U1530" s="67"/>
      <c r="V1530" s="69"/>
      <c r="W1530" s="69"/>
      <c r="X1530" s="69"/>
      <c r="Y1530" s="69"/>
      <c r="Z1530" s="69"/>
      <c r="AA1530" s="69"/>
      <c r="AB1530" s="67"/>
      <c r="AC1530" s="67"/>
      <c r="AD1530" s="67"/>
      <c r="AE1530" s="67"/>
      <c r="AF1530" s="67"/>
      <c r="AG1530" s="67"/>
      <c r="AH1530" s="69"/>
      <c r="AI1530" s="69"/>
      <c r="AJ1530" s="69"/>
      <c r="AK1530" s="69"/>
      <c r="AL1530" s="69"/>
      <c r="AM1530" s="69"/>
      <c r="AN1530" s="67"/>
      <c r="AO1530" s="67"/>
      <c r="AP1530" s="67"/>
      <c r="AQ1530" s="67"/>
      <c r="AR1530" s="67"/>
      <c r="AS1530" s="67"/>
      <c r="AT1530" s="69"/>
      <c r="AU1530" s="69"/>
      <c r="AV1530" s="69"/>
      <c r="AW1530" s="69"/>
      <c r="AX1530" s="69"/>
      <c r="AY1530" s="69"/>
      <c r="AZ1530" s="67"/>
      <c r="BA1530" s="67"/>
    </row>
    <row r="1531" spans="1:53" ht="18" customHeight="1" x14ac:dyDescent="0.25">
      <c r="A1531" s="868"/>
      <c r="B1531" s="67"/>
      <c r="E1531" s="1268" t="e">
        <f t="shared" si="98"/>
        <v>#N/A</v>
      </c>
      <c r="F1531" s="67"/>
      <c r="G1531" s="143"/>
      <c r="H1531" s="67"/>
      <c r="J1531" s="69"/>
      <c r="K1531" s="69"/>
      <c r="L1531" s="69"/>
      <c r="M1531" s="69"/>
      <c r="N1531" s="69"/>
      <c r="O1531" s="69"/>
      <c r="P1531" s="67"/>
      <c r="Q1531" s="67"/>
      <c r="R1531" s="67"/>
      <c r="S1531" s="67"/>
      <c r="T1531" s="67"/>
      <c r="U1531" s="67"/>
      <c r="V1531" s="69"/>
      <c r="W1531" s="69"/>
      <c r="X1531" s="69"/>
      <c r="Y1531" s="69"/>
      <c r="Z1531" s="69"/>
      <c r="AA1531" s="69"/>
      <c r="AB1531" s="67"/>
      <c r="AC1531" s="67"/>
      <c r="AD1531" s="67"/>
      <c r="AE1531" s="67"/>
      <c r="AF1531" s="67"/>
      <c r="AG1531" s="67"/>
      <c r="AH1531" s="69"/>
      <c r="AI1531" s="69"/>
      <c r="AJ1531" s="69"/>
      <c r="AK1531" s="69"/>
      <c r="AL1531" s="69"/>
      <c r="AM1531" s="69"/>
      <c r="AN1531" s="67"/>
      <c r="AO1531" s="67"/>
      <c r="AP1531" s="67"/>
      <c r="AQ1531" s="67"/>
      <c r="AR1531" s="67"/>
      <c r="AS1531" s="67"/>
      <c r="AT1531" s="69"/>
      <c r="AU1531" s="69"/>
      <c r="AV1531" s="69"/>
      <c r="AW1531" s="69"/>
      <c r="AX1531" s="69"/>
      <c r="AY1531" s="69"/>
      <c r="AZ1531" s="67"/>
      <c r="BA1531" s="67"/>
    </row>
    <row r="1532" spans="1:53" ht="18" customHeight="1" x14ac:dyDescent="0.25">
      <c r="A1532" s="868"/>
      <c r="B1532" s="67"/>
      <c r="E1532" s="1268" t="e">
        <f t="shared" si="98"/>
        <v>#N/A</v>
      </c>
      <c r="F1532" s="67"/>
      <c r="G1532" s="143"/>
      <c r="H1532" s="67"/>
      <c r="J1532" s="69"/>
      <c r="K1532" s="69"/>
      <c r="L1532" s="69"/>
      <c r="M1532" s="69"/>
      <c r="N1532" s="69"/>
      <c r="O1532" s="69"/>
      <c r="P1532" s="67"/>
      <c r="Q1532" s="67"/>
      <c r="R1532" s="67"/>
      <c r="S1532" s="67"/>
      <c r="T1532" s="67"/>
      <c r="U1532" s="67"/>
      <c r="V1532" s="69"/>
      <c r="W1532" s="69"/>
      <c r="X1532" s="69"/>
      <c r="Y1532" s="69"/>
      <c r="Z1532" s="69"/>
      <c r="AA1532" s="69"/>
      <c r="AB1532" s="67"/>
      <c r="AC1532" s="67"/>
      <c r="AD1532" s="67"/>
      <c r="AE1532" s="67"/>
      <c r="AF1532" s="67"/>
      <c r="AG1532" s="67"/>
      <c r="AH1532" s="69"/>
      <c r="AI1532" s="69"/>
      <c r="AJ1532" s="69"/>
      <c r="AK1532" s="69"/>
      <c r="AL1532" s="69"/>
      <c r="AM1532" s="69"/>
      <c r="AN1532" s="67"/>
      <c r="AO1532" s="67"/>
      <c r="AP1532" s="67"/>
      <c r="AQ1532" s="67"/>
      <c r="AR1532" s="67"/>
      <c r="AS1532" s="67"/>
      <c r="AT1532" s="69"/>
      <c r="AU1532" s="69"/>
      <c r="AV1532" s="69"/>
      <c r="AW1532" s="69"/>
      <c r="AX1532" s="69"/>
      <c r="AY1532" s="69"/>
      <c r="AZ1532" s="67"/>
      <c r="BA1532" s="67"/>
    </row>
    <row r="1533" spans="1:53" ht="18" customHeight="1" x14ac:dyDescent="0.25">
      <c r="A1533" s="868"/>
      <c r="B1533" s="67"/>
      <c r="E1533" s="1268" t="e">
        <f t="shared" si="98"/>
        <v>#N/A</v>
      </c>
      <c r="F1533" s="67"/>
      <c r="G1533" s="143"/>
      <c r="H1533" s="67"/>
      <c r="J1533" s="69"/>
      <c r="K1533" s="69"/>
      <c r="L1533" s="69"/>
      <c r="M1533" s="69"/>
      <c r="N1533" s="69"/>
      <c r="O1533" s="69"/>
      <c r="P1533" s="67"/>
      <c r="Q1533" s="67"/>
      <c r="R1533" s="67"/>
      <c r="S1533" s="67"/>
      <c r="T1533" s="67"/>
      <c r="U1533" s="67"/>
      <c r="V1533" s="69"/>
      <c r="W1533" s="69"/>
      <c r="X1533" s="69"/>
      <c r="Y1533" s="69"/>
      <c r="Z1533" s="69"/>
      <c r="AA1533" s="69"/>
      <c r="AB1533" s="67"/>
      <c r="AC1533" s="67"/>
      <c r="AD1533" s="67"/>
      <c r="AE1533" s="67"/>
      <c r="AF1533" s="67"/>
      <c r="AG1533" s="67"/>
      <c r="AH1533" s="69"/>
      <c r="AI1533" s="69"/>
      <c r="AJ1533" s="69"/>
      <c r="AK1533" s="69"/>
      <c r="AL1533" s="69"/>
      <c r="AM1533" s="69"/>
      <c r="AN1533" s="67"/>
      <c r="AO1533" s="67"/>
      <c r="AP1533" s="67"/>
      <c r="AQ1533" s="67"/>
      <c r="AR1533" s="67"/>
      <c r="AS1533" s="67"/>
      <c r="AT1533" s="69"/>
      <c r="AU1533" s="69"/>
      <c r="AV1533" s="69"/>
      <c r="AW1533" s="69"/>
      <c r="AX1533" s="69"/>
      <c r="AY1533" s="69"/>
      <c r="AZ1533" s="67"/>
      <c r="BA1533" s="67"/>
    </row>
    <row r="1534" spans="1:53" ht="18" customHeight="1" x14ac:dyDescent="0.25">
      <c r="A1534" s="868"/>
      <c r="B1534" s="67"/>
      <c r="E1534" s="1268" t="e">
        <f t="shared" si="98"/>
        <v>#N/A</v>
      </c>
      <c r="F1534" s="67"/>
      <c r="G1534" s="143"/>
      <c r="H1534" s="67"/>
      <c r="J1534" s="69"/>
      <c r="K1534" s="69"/>
      <c r="L1534" s="69"/>
      <c r="M1534" s="69"/>
      <c r="N1534" s="69"/>
      <c r="O1534" s="69"/>
      <c r="P1534" s="67"/>
      <c r="Q1534" s="67"/>
      <c r="R1534" s="67"/>
      <c r="S1534" s="67"/>
      <c r="T1534" s="67"/>
      <c r="U1534" s="67"/>
      <c r="V1534" s="69"/>
      <c r="W1534" s="69"/>
      <c r="X1534" s="69"/>
      <c r="Y1534" s="69"/>
      <c r="Z1534" s="69"/>
      <c r="AA1534" s="69"/>
      <c r="AB1534" s="67"/>
      <c r="AC1534" s="67"/>
      <c r="AD1534" s="67"/>
      <c r="AE1534" s="67"/>
      <c r="AF1534" s="67"/>
      <c r="AG1534" s="67"/>
      <c r="AH1534" s="69"/>
      <c r="AI1534" s="69"/>
      <c r="AJ1534" s="69"/>
      <c r="AK1534" s="69"/>
      <c r="AL1534" s="69"/>
      <c r="AM1534" s="69"/>
      <c r="AN1534" s="67"/>
      <c r="AO1534" s="67"/>
      <c r="AP1534" s="67"/>
      <c r="AQ1534" s="67"/>
      <c r="AR1534" s="67"/>
      <c r="AS1534" s="67"/>
      <c r="AT1534" s="69"/>
      <c r="AU1534" s="69"/>
      <c r="AV1534" s="69"/>
      <c r="AW1534" s="69"/>
      <c r="AX1534" s="69"/>
      <c r="AY1534" s="69"/>
      <c r="AZ1534" s="67"/>
      <c r="BA1534" s="67"/>
    </row>
    <row r="1535" spans="1:53" ht="18" customHeight="1" x14ac:dyDescent="0.25">
      <c r="A1535" s="868"/>
      <c r="B1535" s="67"/>
      <c r="E1535" s="1268" t="e">
        <f t="shared" si="98"/>
        <v>#N/A</v>
      </c>
      <c r="F1535" s="67"/>
      <c r="G1535" s="143"/>
      <c r="H1535" s="67"/>
      <c r="J1535" s="69"/>
      <c r="K1535" s="69"/>
      <c r="L1535" s="69"/>
      <c r="M1535" s="69"/>
      <c r="N1535" s="69"/>
      <c r="O1535" s="69"/>
      <c r="P1535" s="67"/>
      <c r="Q1535" s="67"/>
      <c r="R1535" s="67"/>
      <c r="S1535" s="67"/>
      <c r="T1535" s="67"/>
      <c r="U1535" s="67"/>
      <c r="V1535" s="69"/>
      <c r="W1535" s="69"/>
      <c r="X1535" s="69"/>
      <c r="Y1535" s="69"/>
      <c r="Z1535" s="69"/>
      <c r="AA1535" s="69"/>
      <c r="AB1535" s="67"/>
      <c r="AC1535" s="67"/>
      <c r="AD1535" s="67"/>
      <c r="AE1535" s="67"/>
      <c r="AF1535" s="67"/>
      <c r="AG1535" s="67"/>
      <c r="AH1535" s="69"/>
      <c r="AI1535" s="69"/>
      <c r="AJ1535" s="69"/>
      <c r="AK1535" s="69"/>
      <c r="AL1535" s="69"/>
      <c r="AM1535" s="69"/>
      <c r="AN1535" s="67"/>
      <c r="AO1535" s="67"/>
      <c r="AP1535" s="67"/>
      <c r="AQ1535" s="67"/>
      <c r="AR1535" s="67"/>
      <c r="AS1535" s="67"/>
      <c r="AT1535" s="69"/>
      <c r="AU1535" s="69"/>
      <c r="AV1535" s="69"/>
      <c r="AW1535" s="69"/>
      <c r="AX1535" s="69"/>
      <c r="AY1535" s="69"/>
      <c r="AZ1535" s="67"/>
      <c r="BA1535" s="67"/>
    </row>
    <row r="1536" spans="1:53" ht="18" customHeight="1" x14ac:dyDescent="0.25">
      <c r="A1536" s="868"/>
      <c r="B1536" s="67"/>
      <c r="E1536" s="1268" t="e">
        <f>VLOOKUP(D1578,$C$1517:$D$1522,2,0)</f>
        <v>#N/A</v>
      </c>
      <c r="F1536" s="67"/>
      <c r="G1536" s="143"/>
      <c r="H1536" s="67"/>
      <c r="J1536" s="69"/>
      <c r="K1536" s="69"/>
      <c r="L1536" s="69"/>
      <c r="M1536" s="69"/>
      <c r="N1536" s="69"/>
      <c r="O1536" s="69"/>
      <c r="P1536" s="67"/>
      <c r="Q1536" s="67"/>
      <c r="R1536" s="67"/>
      <c r="S1536" s="67"/>
      <c r="T1536" s="67"/>
      <c r="U1536" s="67"/>
      <c r="V1536" s="69"/>
      <c r="W1536" s="69"/>
      <c r="X1536" s="69"/>
      <c r="Y1536" s="69"/>
      <c r="Z1536" s="69"/>
      <c r="AA1536" s="69"/>
      <c r="AB1536" s="67"/>
      <c r="AC1536" s="67"/>
      <c r="AD1536" s="67"/>
      <c r="AE1536" s="67"/>
      <c r="AF1536" s="67"/>
      <c r="AG1536" s="67"/>
      <c r="AH1536" s="69"/>
      <c r="AI1536" s="69"/>
      <c r="AJ1536" s="69"/>
      <c r="AK1536" s="69"/>
      <c r="AL1536" s="69"/>
      <c r="AM1536" s="69"/>
      <c r="AN1536" s="67"/>
      <c r="AO1536" s="67"/>
      <c r="AP1536" s="67"/>
      <c r="AQ1536" s="67"/>
      <c r="AR1536" s="67"/>
      <c r="AS1536" s="67"/>
      <c r="AT1536" s="69"/>
      <c r="AU1536" s="69"/>
      <c r="AV1536" s="69"/>
      <c r="AW1536" s="69"/>
      <c r="AX1536" s="69"/>
      <c r="AY1536" s="69"/>
      <c r="AZ1536" s="67"/>
      <c r="BA1536" s="67"/>
    </row>
    <row r="1537" spans="1:104" ht="18" customHeight="1" x14ac:dyDescent="0.25">
      <c r="A1537" s="868"/>
      <c r="B1537" s="70"/>
      <c r="C1537" s="67"/>
      <c r="D1537" s="67"/>
      <c r="E1537" s="67"/>
      <c r="F1537" s="67"/>
      <c r="G1537" s="143"/>
      <c r="H1537" s="67"/>
      <c r="J1537" s="69"/>
      <c r="K1537" s="69"/>
      <c r="L1537" s="69"/>
      <c r="M1537" s="69"/>
      <c r="N1537" s="69"/>
      <c r="O1537" s="69"/>
      <c r="P1537" s="67"/>
      <c r="Q1537" s="67"/>
      <c r="R1537" s="67"/>
      <c r="S1537" s="67"/>
      <c r="T1537" s="67"/>
      <c r="U1537" s="67"/>
      <c r="V1537" s="69"/>
      <c r="W1537" s="69"/>
      <c r="X1537" s="69"/>
      <c r="Y1537" s="69"/>
      <c r="Z1537" s="69"/>
      <c r="AA1537" s="69"/>
      <c r="AB1537" s="67"/>
      <c r="AC1537" s="67"/>
      <c r="AD1537" s="67"/>
      <c r="AE1537" s="67"/>
      <c r="AF1537" s="67"/>
      <c r="AG1537" s="67"/>
      <c r="AH1537" s="69"/>
      <c r="AI1537" s="69"/>
      <c r="AJ1537" s="69"/>
      <c r="AK1537" s="69"/>
      <c r="AL1537" s="69"/>
      <c r="AM1537" s="69"/>
      <c r="AN1537" s="67"/>
      <c r="AO1537" s="67"/>
      <c r="AP1537" s="67"/>
      <c r="AQ1537" s="67"/>
      <c r="AR1537" s="67"/>
      <c r="AS1537" s="67"/>
      <c r="AT1537" s="69"/>
      <c r="AU1537" s="69"/>
      <c r="AV1537" s="69"/>
      <c r="AW1537" s="69"/>
      <c r="AX1537" s="69"/>
      <c r="AY1537" s="69"/>
      <c r="AZ1537" s="67"/>
      <c r="BA1537" s="67"/>
    </row>
    <row r="1538" spans="1:104" ht="18" customHeight="1" x14ac:dyDescent="0.25">
      <c r="A1538" s="868"/>
      <c r="B1538" s="70"/>
      <c r="C1538" s="67"/>
      <c r="D1538" s="67"/>
      <c r="E1538" s="67"/>
      <c r="F1538" s="67"/>
      <c r="G1538" s="143"/>
      <c r="H1538" s="67"/>
      <c r="J1538" s="69"/>
      <c r="K1538" s="69"/>
      <c r="L1538" s="69"/>
      <c r="M1538" s="69"/>
      <c r="N1538" s="69"/>
      <c r="O1538" s="69"/>
      <c r="P1538" s="67"/>
      <c r="Q1538" s="67"/>
      <c r="R1538" s="67"/>
      <c r="S1538" s="67"/>
      <c r="T1538" s="67"/>
      <c r="U1538" s="67"/>
      <c r="V1538" s="69"/>
      <c r="W1538" s="69"/>
      <c r="X1538" s="69"/>
      <c r="Y1538" s="69"/>
      <c r="Z1538" s="69"/>
      <c r="AA1538" s="69"/>
      <c r="AB1538" s="67"/>
      <c r="AC1538" s="67"/>
      <c r="AD1538" s="67"/>
      <c r="AE1538" s="67"/>
      <c r="AF1538" s="67"/>
      <c r="AG1538" s="67"/>
      <c r="AH1538" s="69"/>
      <c r="AI1538" s="69"/>
      <c r="AJ1538" s="69"/>
      <c r="AK1538" s="69"/>
      <c r="AL1538" s="69"/>
      <c r="AM1538" s="69"/>
      <c r="AN1538" s="67"/>
      <c r="AO1538" s="67"/>
      <c r="AP1538" s="67"/>
      <c r="AQ1538" s="67"/>
      <c r="AR1538" s="67"/>
      <c r="AS1538" s="67"/>
      <c r="AT1538" s="69"/>
      <c r="AU1538" s="69"/>
      <c r="AV1538" s="69"/>
      <c r="AW1538" s="69"/>
      <c r="AX1538" s="69"/>
      <c r="AY1538" s="69"/>
      <c r="AZ1538" s="67"/>
      <c r="BA1538" s="67"/>
    </row>
    <row r="1539" spans="1:104" ht="18" customHeight="1" x14ac:dyDescent="0.25">
      <c r="A1539" s="868"/>
      <c r="B1539" s="70"/>
      <c r="C1539" s="1244">
        <v>2007</v>
      </c>
      <c r="D1539" s="1244">
        <v>2007</v>
      </c>
      <c r="E1539" s="1244">
        <v>2007</v>
      </c>
      <c r="F1539" s="1244">
        <v>2007</v>
      </c>
      <c r="G1539" s="1244">
        <v>2007</v>
      </c>
      <c r="H1539" s="1244">
        <v>2007</v>
      </c>
      <c r="I1539" s="1244">
        <v>2008</v>
      </c>
      <c r="J1539" s="1244">
        <v>2008</v>
      </c>
      <c r="K1539" s="1244">
        <v>2008</v>
      </c>
      <c r="L1539" s="1244">
        <v>2008</v>
      </c>
      <c r="M1539" s="1244">
        <v>2008</v>
      </c>
      <c r="N1539" s="1244">
        <v>2008</v>
      </c>
      <c r="O1539" s="1244">
        <v>2009</v>
      </c>
      <c r="P1539" s="1244">
        <v>2009</v>
      </c>
      <c r="Q1539" s="1244">
        <v>2009</v>
      </c>
      <c r="R1539" s="1244">
        <v>2009</v>
      </c>
      <c r="S1539" s="1244">
        <v>2009</v>
      </c>
      <c r="T1539" s="1244">
        <v>2009</v>
      </c>
      <c r="U1539" s="1244">
        <v>2010</v>
      </c>
      <c r="V1539" s="1244">
        <v>2010</v>
      </c>
      <c r="W1539" s="1244">
        <v>2010</v>
      </c>
      <c r="X1539" s="1244">
        <v>2010</v>
      </c>
      <c r="Y1539" s="1244">
        <v>2010</v>
      </c>
      <c r="Z1539" s="1244">
        <v>2010</v>
      </c>
      <c r="AA1539" s="1245">
        <v>2011</v>
      </c>
      <c r="AB1539" s="1245">
        <v>2011</v>
      </c>
      <c r="AC1539" s="1245">
        <v>2011</v>
      </c>
      <c r="AD1539" s="1245">
        <v>2011</v>
      </c>
      <c r="AE1539" s="1245">
        <v>2011</v>
      </c>
      <c r="AF1539" s="1245">
        <v>2011</v>
      </c>
      <c r="AG1539" s="1245">
        <v>2012</v>
      </c>
      <c r="AH1539" s="1245">
        <v>2012</v>
      </c>
      <c r="AI1539" s="1245">
        <v>2012</v>
      </c>
      <c r="AJ1539" s="1245">
        <v>2012</v>
      </c>
      <c r="AK1539" s="1245">
        <v>2012</v>
      </c>
      <c r="AL1539" s="1245">
        <v>2012</v>
      </c>
      <c r="AM1539" s="1245">
        <v>2013</v>
      </c>
      <c r="AN1539" s="1245">
        <v>2013</v>
      </c>
      <c r="AO1539" s="1245">
        <v>2013</v>
      </c>
      <c r="AP1539" s="1245">
        <v>2013</v>
      </c>
      <c r="AQ1539" s="1245">
        <v>2013</v>
      </c>
      <c r="AR1539" s="1245">
        <v>2013</v>
      </c>
      <c r="AS1539" s="1245">
        <v>2014</v>
      </c>
      <c r="AT1539" s="1245">
        <v>2014</v>
      </c>
      <c r="AU1539" s="1245">
        <v>2014</v>
      </c>
      <c r="AV1539" s="1245">
        <v>2014</v>
      </c>
      <c r="AW1539" s="1245">
        <v>2014</v>
      </c>
      <c r="AX1539" s="1245">
        <v>2014</v>
      </c>
      <c r="AY1539" s="1245">
        <v>2015</v>
      </c>
      <c r="AZ1539" s="1245">
        <v>2015</v>
      </c>
      <c r="BA1539" s="1245">
        <v>2015</v>
      </c>
      <c r="BB1539" s="1245">
        <v>2015</v>
      </c>
      <c r="BC1539" s="1245">
        <v>2015</v>
      </c>
      <c r="BD1539" s="1245">
        <v>2015</v>
      </c>
      <c r="BE1539" s="1245">
        <v>2016</v>
      </c>
      <c r="BF1539" s="1245">
        <v>2016</v>
      </c>
      <c r="BG1539" s="1245">
        <v>2016</v>
      </c>
      <c r="BH1539" s="1245">
        <v>2016</v>
      </c>
      <c r="BI1539" s="1245">
        <v>2016</v>
      </c>
      <c r="BJ1539" s="1245">
        <v>2016</v>
      </c>
      <c r="BK1539" s="1245">
        <v>2017</v>
      </c>
      <c r="BL1539" s="1245">
        <v>2017</v>
      </c>
      <c r="BM1539" s="1245">
        <v>2017</v>
      </c>
      <c r="BN1539" s="1245">
        <v>2017</v>
      </c>
      <c r="BO1539" s="1245">
        <v>2017</v>
      </c>
      <c r="BP1539" s="1245">
        <v>2017</v>
      </c>
      <c r="BQ1539" s="1245">
        <v>2018</v>
      </c>
      <c r="BR1539" s="1245">
        <v>2018</v>
      </c>
      <c r="BS1539" s="1245">
        <v>2018</v>
      </c>
      <c r="BT1539" s="1245">
        <v>2018</v>
      </c>
      <c r="BU1539" s="1245">
        <v>2018</v>
      </c>
      <c r="BV1539" s="1245">
        <v>2018</v>
      </c>
      <c r="BW1539" s="1246">
        <v>2019</v>
      </c>
      <c r="BX1539" s="1246">
        <v>2019</v>
      </c>
      <c r="BY1539" s="1246">
        <v>2019</v>
      </c>
      <c r="BZ1539" s="1246">
        <v>2019</v>
      </c>
      <c r="CA1539" s="1246">
        <v>2019</v>
      </c>
      <c r="CB1539" s="1246">
        <v>2019</v>
      </c>
      <c r="CC1539" s="1246">
        <v>2020</v>
      </c>
      <c r="CD1539" s="1246">
        <v>2020</v>
      </c>
      <c r="CE1539" s="1246">
        <v>2020</v>
      </c>
      <c r="CF1539" s="1246">
        <v>2020</v>
      </c>
      <c r="CG1539" s="1246">
        <v>2020</v>
      </c>
      <c r="CH1539" s="1246">
        <v>2020</v>
      </c>
      <c r="CI1539" s="1246">
        <v>2021</v>
      </c>
      <c r="CJ1539" s="1246">
        <v>2021</v>
      </c>
      <c r="CK1539" s="1246">
        <v>2021</v>
      </c>
      <c r="CL1539" s="1246">
        <v>2021</v>
      </c>
      <c r="CM1539" s="1246">
        <v>2021</v>
      </c>
      <c r="CN1539" s="1246">
        <v>2021</v>
      </c>
      <c r="CO1539" s="1246">
        <v>2022</v>
      </c>
      <c r="CP1539" s="1246">
        <v>2022</v>
      </c>
      <c r="CQ1539" s="1246">
        <v>2022</v>
      </c>
      <c r="CR1539" s="1246">
        <v>2022</v>
      </c>
      <c r="CS1539" s="1246">
        <v>2022</v>
      </c>
      <c r="CT1539" s="1246">
        <v>2022</v>
      </c>
      <c r="CU1539" s="1247">
        <v>2023</v>
      </c>
      <c r="CV1539" s="1247">
        <v>2023</v>
      </c>
      <c r="CW1539" s="1247">
        <v>2023</v>
      </c>
      <c r="CX1539" s="1247">
        <v>2023</v>
      </c>
      <c r="CY1539" s="1247">
        <v>2023</v>
      </c>
      <c r="CZ1539" s="1247">
        <v>2023</v>
      </c>
    </row>
    <row r="1540" spans="1:104" ht="18" customHeight="1" x14ac:dyDescent="0.25">
      <c r="A1540" s="868"/>
      <c r="B1540" s="70"/>
      <c r="C1540" s="1248" t="s">
        <v>1251</v>
      </c>
      <c r="D1540" s="1248" t="s">
        <v>1252</v>
      </c>
      <c r="E1540" s="1248" t="s">
        <v>2298</v>
      </c>
      <c r="F1540" s="1248" t="s">
        <v>2301</v>
      </c>
      <c r="G1540" s="1248" t="s">
        <v>2299</v>
      </c>
      <c r="H1540" s="1248" t="s">
        <v>2300</v>
      </c>
      <c r="I1540" s="1248" t="s">
        <v>1251</v>
      </c>
      <c r="J1540" s="1248" t="s">
        <v>1252</v>
      </c>
      <c r="K1540" s="1248" t="s">
        <v>2298</v>
      </c>
      <c r="L1540" s="1248" t="s">
        <v>2301</v>
      </c>
      <c r="M1540" s="1248" t="s">
        <v>2299</v>
      </c>
      <c r="N1540" s="1248" t="s">
        <v>2300</v>
      </c>
      <c r="O1540" s="1248" t="s">
        <v>1251</v>
      </c>
      <c r="P1540" s="1248" t="s">
        <v>1252</v>
      </c>
      <c r="Q1540" s="1248" t="s">
        <v>2298</v>
      </c>
      <c r="R1540" s="1248" t="s">
        <v>2301</v>
      </c>
      <c r="S1540" s="1248" t="s">
        <v>2299</v>
      </c>
      <c r="T1540" s="1248" t="s">
        <v>2300</v>
      </c>
      <c r="U1540" s="1248" t="s">
        <v>1251</v>
      </c>
      <c r="V1540" s="1248" t="s">
        <v>1252</v>
      </c>
      <c r="W1540" s="1248" t="s">
        <v>2298</v>
      </c>
      <c r="X1540" s="1248" t="s">
        <v>2301</v>
      </c>
      <c r="Y1540" s="1248" t="s">
        <v>2299</v>
      </c>
      <c r="Z1540" s="1248" t="s">
        <v>2300</v>
      </c>
      <c r="AA1540" s="1248" t="s">
        <v>1251</v>
      </c>
      <c r="AB1540" s="1248" t="s">
        <v>1252</v>
      </c>
      <c r="AC1540" s="1248" t="s">
        <v>2298</v>
      </c>
      <c r="AD1540" s="1248" t="s">
        <v>2301</v>
      </c>
      <c r="AE1540" s="1248" t="s">
        <v>2299</v>
      </c>
      <c r="AF1540" s="1248" t="s">
        <v>2300</v>
      </c>
      <c r="AG1540" s="1248" t="s">
        <v>1251</v>
      </c>
      <c r="AH1540" s="1248" t="s">
        <v>1252</v>
      </c>
      <c r="AI1540" s="1248" t="s">
        <v>2298</v>
      </c>
      <c r="AJ1540" s="1248" t="s">
        <v>2301</v>
      </c>
      <c r="AK1540" s="1248" t="s">
        <v>2299</v>
      </c>
      <c r="AL1540" s="1248" t="s">
        <v>2300</v>
      </c>
      <c r="AM1540" s="1248" t="s">
        <v>1251</v>
      </c>
      <c r="AN1540" s="1248" t="s">
        <v>1252</v>
      </c>
      <c r="AO1540" s="1248" t="s">
        <v>2298</v>
      </c>
      <c r="AP1540" s="1248" t="s">
        <v>2301</v>
      </c>
      <c r="AQ1540" s="1248" t="s">
        <v>2299</v>
      </c>
      <c r="AR1540" s="1248" t="s">
        <v>2300</v>
      </c>
      <c r="AS1540" s="1248" t="s">
        <v>1251</v>
      </c>
      <c r="AT1540" s="1248" t="s">
        <v>1252</v>
      </c>
      <c r="AU1540" s="1248" t="s">
        <v>2298</v>
      </c>
      <c r="AV1540" s="1248" t="s">
        <v>2301</v>
      </c>
      <c r="AW1540" s="1248" t="s">
        <v>2299</v>
      </c>
      <c r="AX1540" s="1248" t="s">
        <v>2300</v>
      </c>
      <c r="AY1540" s="1248" t="s">
        <v>1251</v>
      </c>
      <c r="AZ1540" s="1248" t="s">
        <v>1252</v>
      </c>
      <c r="BA1540" s="1248" t="s">
        <v>2298</v>
      </c>
      <c r="BB1540" s="1248" t="s">
        <v>2301</v>
      </c>
      <c r="BC1540" s="1248" t="s">
        <v>2299</v>
      </c>
      <c r="BD1540" s="1248" t="s">
        <v>2300</v>
      </c>
      <c r="BE1540" s="1248" t="s">
        <v>1251</v>
      </c>
      <c r="BF1540" s="1248" t="s">
        <v>1252</v>
      </c>
      <c r="BG1540" s="1248" t="s">
        <v>2298</v>
      </c>
      <c r="BH1540" s="1248" t="s">
        <v>2301</v>
      </c>
      <c r="BI1540" s="1248" t="s">
        <v>2299</v>
      </c>
      <c r="BJ1540" s="1248" t="s">
        <v>2300</v>
      </c>
      <c r="BK1540" s="1248" t="s">
        <v>1251</v>
      </c>
      <c r="BL1540" s="1248" t="s">
        <v>1252</v>
      </c>
      <c r="BM1540" s="1248" t="s">
        <v>2298</v>
      </c>
      <c r="BN1540" s="1248" t="s">
        <v>2301</v>
      </c>
      <c r="BO1540" s="1248" t="s">
        <v>2299</v>
      </c>
      <c r="BP1540" s="1248" t="s">
        <v>2300</v>
      </c>
      <c r="BQ1540" s="1248" t="s">
        <v>1251</v>
      </c>
      <c r="BR1540" s="1248" t="s">
        <v>1252</v>
      </c>
      <c r="BS1540" s="1248" t="s">
        <v>2298</v>
      </c>
      <c r="BT1540" s="1248" t="s">
        <v>2301</v>
      </c>
      <c r="BU1540" s="1248" t="s">
        <v>2299</v>
      </c>
      <c r="BV1540" s="1248" t="s">
        <v>2300</v>
      </c>
      <c r="BW1540" s="1248" t="s">
        <v>1251</v>
      </c>
      <c r="BX1540" s="1248" t="s">
        <v>1252</v>
      </c>
      <c r="BY1540" s="1248" t="s">
        <v>2298</v>
      </c>
      <c r="BZ1540" s="1248" t="s">
        <v>2301</v>
      </c>
      <c r="CA1540" s="1248" t="s">
        <v>2299</v>
      </c>
      <c r="CB1540" s="1248" t="s">
        <v>2300</v>
      </c>
      <c r="CC1540" s="1248" t="s">
        <v>1251</v>
      </c>
      <c r="CD1540" s="1248" t="s">
        <v>1252</v>
      </c>
      <c r="CE1540" s="1248" t="s">
        <v>2298</v>
      </c>
      <c r="CF1540" s="1248" t="s">
        <v>2301</v>
      </c>
      <c r="CG1540" s="1248" t="s">
        <v>2299</v>
      </c>
      <c r="CH1540" s="1248" t="s">
        <v>2300</v>
      </c>
      <c r="CI1540" s="1248" t="s">
        <v>1251</v>
      </c>
      <c r="CJ1540" s="1248" t="s">
        <v>1252</v>
      </c>
      <c r="CK1540" s="1248" t="s">
        <v>2298</v>
      </c>
      <c r="CL1540" s="1248" t="s">
        <v>2301</v>
      </c>
      <c r="CM1540" s="1248" t="s">
        <v>2299</v>
      </c>
      <c r="CN1540" s="1248" t="s">
        <v>2300</v>
      </c>
      <c r="CO1540" s="1248" t="s">
        <v>1251</v>
      </c>
      <c r="CP1540" s="1248" t="s">
        <v>1252</v>
      </c>
      <c r="CQ1540" s="1248" t="s">
        <v>2298</v>
      </c>
      <c r="CR1540" s="1248" t="s">
        <v>2301</v>
      </c>
      <c r="CS1540" s="1248" t="s">
        <v>2299</v>
      </c>
      <c r="CT1540" s="1248" t="s">
        <v>2300</v>
      </c>
      <c r="CU1540" s="1248" t="s">
        <v>1251</v>
      </c>
      <c r="CV1540" s="1248" t="s">
        <v>1252</v>
      </c>
      <c r="CW1540" s="1248" t="s">
        <v>2298</v>
      </c>
      <c r="CX1540" s="1248" t="s">
        <v>2301</v>
      </c>
      <c r="CY1540" s="1248" t="s">
        <v>2299</v>
      </c>
      <c r="CZ1540" s="1248" t="s">
        <v>2300</v>
      </c>
    </row>
    <row r="1541" spans="1:104" ht="18" customHeight="1" x14ac:dyDescent="0.25">
      <c r="A1541" s="868"/>
      <c r="B1541" s="70"/>
      <c r="C1541" s="1232">
        <v>1</v>
      </c>
      <c r="D1541" s="1232">
        <v>2</v>
      </c>
      <c r="E1541" s="1232">
        <v>3</v>
      </c>
      <c r="F1541" s="1232">
        <v>4</v>
      </c>
      <c r="G1541" s="1232">
        <v>5</v>
      </c>
      <c r="H1541" s="1232">
        <v>6</v>
      </c>
      <c r="I1541" s="1232">
        <v>1</v>
      </c>
      <c r="J1541" s="1232">
        <v>2</v>
      </c>
      <c r="K1541" s="1232">
        <v>3</v>
      </c>
      <c r="L1541" s="1232">
        <v>4</v>
      </c>
      <c r="M1541" s="1232">
        <v>5</v>
      </c>
      <c r="N1541" s="1232">
        <v>6</v>
      </c>
      <c r="O1541" s="1232">
        <v>1</v>
      </c>
      <c r="P1541" s="1232">
        <v>2</v>
      </c>
      <c r="Q1541" s="1232">
        <v>3</v>
      </c>
      <c r="R1541" s="1232">
        <v>4</v>
      </c>
      <c r="S1541" s="1232">
        <v>5</v>
      </c>
      <c r="T1541" s="1232">
        <v>6</v>
      </c>
      <c r="U1541" s="1232">
        <v>1</v>
      </c>
      <c r="V1541" s="1232">
        <v>2</v>
      </c>
      <c r="W1541" s="1232">
        <v>3</v>
      </c>
      <c r="X1541" s="1232">
        <v>4</v>
      </c>
      <c r="Y1541" s="1232">
        <v>5</v>
      </c>
      <c r="Z1541" s="1232">
        <v>6</v>
      </c>
      <c r="AA1541" s="1232">
        <v>1</v>
      </c>
      <c r="AB1541" s="1232">
        <v>2</v>
      </c>
      <c r="AC1541" s="1232">
        <v>3</v>
      </c>
      <c r="AD1541" s="1232">
        <v>4</v>
      </c>
      <c r="AE1541" s="1232">
        <v>5</v>
      </c>
      <c r="AF1541" s="1232">
        <v>6</v>
      </c>
      <c r="AG1541" s="1232">
        <v>1</v>
      </c>
      <c r="AH1541" s="1232">
        <v>2</v>
      </c>
      <c r="AI1541" s="1232">
        <v>3</v>
      </c>
      <c r="AJ1541" s="1232">
        <v>4</v>
      </c>
      <c r="AK1541" s="1232">
        <v>5</v>
      </c>
      <c r="AL1541" s="1232">
        <v>6</v>
      </c>
      <c r="AM1541" s="1232">
        <v>1</v>
      </c>
      <c r="AN1541" s="1232">
        <v>2</v>
      </c>
      <c r="AO1541" s="1232">
        <v>3</v>
      </c>
      <c r="AP1541" s="1232">
        <v>4</v>
      </c>
      <c r="AQ1541" s="1232">
        <v>5</v>
      </c>
      <c r="AR1541" s="1232">
        <v>6</v>
      </c>
      <c r="AS1541" s="1232">
        <v>1</v>
      </c>
      <c r="AT1541" s="1232">
        <v>2</v>
      </c>
      <c r="AU1541" s="1232">
        <v>3</v>
      </c>
      <c r="AV1541" s="1232">
        <v>4</v>
      </c>
      <c r="AW1541" s="1232">
        <v>5</v>
      </c>
      <c r="AX1541" s="1232">
        <v>6</v>
      </c>
      <c r="AY1541" s="1232">
        <v>1</v>
      </c>
      <c r="AZ1541" s="1232">
        <v>2</v>
      </c>
      <c r="BA1541" s="1232">
        <v>3</v>
      </c>
      <c r="BB1541" s="1232">
        <v>4</v>
      </c>
      <c r="BC1541" s="1232">
        <v>5</v>
      </c>
      <c r="BD1541" s="1232">
        <v>6</v>
      </c>
      <c r="BE1541" s="1232">
        <v>1</v>
      </c>
      <c r="BF1541" s="1232">
        <v>2</v>
      </c>
      <c r="BG1541" s="1232">
        <v>3</v>
      </c>
      <c r="BH1541" s="1232">
        <v>4</v>
      </c>
      <c r="BI1541" s="1232">
        <v>5</v>
      </c>
      <c r="BJ1541" s="1232">
        <v>6</v>
      </c>
      <c r="BK1541" s="1232">
        <v>1</v>
      </c>
      <c r="BL1541" s="1232">
        <v>2</v>
      </c>
      <c r="BM1541" s="1232">
        <v>3</v>
      </c>
      <c r="BN1541" s="1232">
        <v>4</v>
      </c>
      <c r="BO1541" s="1232">
        <v>5</v>
      </c>
      <c r="BP1541" s="1232">
        <v>6</v>
      </c>
      <c r="BQ1541" s="1232">
        <v>1</v>
      </c>
      <c r="BR1541" s="1232">
        <v>2</v>
      </c>
      <c r="BS1541" s="1232">
        <v>3</v>
      </c>
      <c r="BT1541" s="1232">
        <v>4</v>
      </c>
      <c r="BU1541" s="1232">
        <v>5</v>
      </c>
      <c r="BV1541" s="1232">
        <v>6</v>
      </c>
      <c r="BW1541" s="1232">
        <v>1</v>
      </c>
      <c r="BX1541" s="1232">
        <v>2</v>
      </c>
      <c r="BY1541" s="1232">
        <v>3</v>
      </c>
      <c r="BZ1541" s="1232">
        <v>4</v>
      </c>
      <c r="CA1541" s="1232">
        <v>5</v>
      </c>
      <c r="CB1541" s="1232">
        <v>6</v>
      </c>
      <c r="CC1541" s="1232">
        <v>1</v>
      </c>
      <c r="CD1541" s="1232">
        <v>2</v>
      </c>
      <c r="CE1541" s="1232">
        <v>3</v>
      </c>
      <c r="CF1541" s="1232">
        <v>4</v>
      </c>
      <c r="CG1541" s="1232">
        <v>5</v>
      </c>
      <c r="CH1541" s="1232">
        <v>6</v>
      </c>
      <c r="CI1541" s="1232">
        <v>1</v>
      </c>
      <c r="CJ1541" s="1232">
        <v>2</v>
      </c>
      <c r="CK1541" s="1232">
        <v>3</v>
      </c>
      <c r="CL1541" s="1232">
        <v>4</v>
      </c>
      <c r="CM1541" s="1232">
        <v>5</v>
      </c>
      <c r="CN1541" s="1232">
        <v>6</v>
      </c>
      <c r="CO1541" s="1232">
        <v>1</v>
      </c>
      <c r="CP1541" s="1232">
        <v>2</v>
      </c>
      <c r="CQ1541" s="1232">
        <v>3</v>
      </c>
      <c r="CR1541" s="1232">
        <v>4</v>
      </c>
      <c r="CS1541" s="1232">
        <v>5</v>
      </c>
      <c r="CT1541" s="1232">
        <v>6</v>
      </c>
      <c r="CU1541" s="1232">
        <v>1</v>
      </c>
      <c r="CV1541" s="1232">
        <v>2</v>
      </c>
      <c r="CW1541" s="1232">
        <v>3</v>
      </c>
      <c r="CX1541" s="1232">
        <v>4</v>
      </c>
      <c r="CY1541" s="1232">
        <v>5</v>
      </c>
      <c r="CZ1541" s="1232">
        <v>6</v>
      </c>
    </row>
    <row r="1542" spans="1:104" ht="18" customHeight="1" x14ac:dyDescent="0.25">
      <c r="A1542" s="868"/>
      <c r="B1542" s="70"/>
      <c r="C1542" s="1233" t="str">
        <f>"Comb_VehA2_"&amp;C1541&amp;"_"&amp;C1539</f>
        <v>Comb_VehA2_1_2007</v>
      </c>
      <c r="D1542" s="1233" t="str">
        <f t="shared" ref="D1542:BO1542" si="99">"Comb_VehA2_"&amp;D1541&amp;"_"&amp;D1539</f>
        <v>Comb_VehA2_2_2007</v>
      </c>
      <c r="E1542" s="1233" t="str">
        <f t="shared" si="99"/>
        <v>Comb_VehA2_3_2007</v>
      </c>
      <c r="F1542" s="1233" t="str">
        <f t="shared" si="99"/>
        <v>Comb_VehA2_4_2007</v>
      </c>
      <c r="G1542" s="1233" t="str">
        <f t="shared" si="99"/>
        <v>Comb_VehA2_5_2007</v>
      </c>
      <c r="H1542" s="1233" t="str">
        <f t="shared" si="99"/>
        <v>Comb_VehA2_6_2007</v>
      </c>
      <c r="I1542" s="1233" t="str">
        <f t="shared" si="99"/>
        <v>Comb_VehA2_1_2008</v>
      </c>
      <c r="J1542" s="1233" t="str">
        <f t="shared" si="99"/>
        <v>Comb_VehA2_2_2008</v>
      </c>
      <c r="K1542" s="1233" t="str">
        <f t="shared" si="99"/>
        <v>Comb_VehA2_3_2008</v>
      </c>
      <c r="L1542" s="1233" t="str">
        <f t="shared" si="99"/>
        <v>Comb_VehA2_4_2008</v>
      </c>
      <c r="M1542" s="1233" t="str">
        <f t="shared" si="99"/>
        <v>Comb_VehA2_5_2008</v>
      </c>
      <c r="N1542" s="1233" t="str">
        <f t="shared" si="99"/>
        <v>Comb_VehA2_6_2008</v>
      </c>
      <c r="O1542" s="1233" t="str">
        <f t="shared" si="99"/>
        <v>Comb_VehA2_1_2009</v>
      </c>
      <c r="P1542" s="1233" t="str">
        <f t="shared" si="99"/>
        <v>Comb_VehA2_2_2009</v>
      </c>
      <c r="Q1542" s="1233" t="str">
        <f t="shared" si="99"/>
        <v>Comb_VehA2_3_2009</v>
      </c>
      <c r="R1542" s="1233" t="str">
        <f t="shared" si="99"/>
        <v>Comb_VehA2_4_2009</v>
      </c>
      <c r="S1542" s="1233" t="str">
        <f t="shared" si="99"/>
        <v>Comb_VehA2_5_2009</v>
      </c>
      <c r="T1542" s="1233" t="str">
        <f t="shared" si="99"/>
        <v>Comb_VehA2_6_2009</v>
      </c>
      <c r="U1542" s="1233" t="str">
        <f t="shared" si="99"/>
        <v>Comb_VehA2_1_2010</v>
      </c>
      <c r="V1542" s="1233" t="str">
        <f t="shared" si="99"/>
        <v>Comb_VehA2_2_2010</v>
      </c>
      <c r="W1542" s="1233" t="str">
        <f t="shared" si="99"/>
        <v>Comb_VehA2_3_2010</v>
      </c>
      <c r="X1542" s="1233" t="str">
        <f t="shared" si="99"/>
        <v>Comb_VehA2_4_2010</v>
      </c>
      <c r="Y1542" s="1233" t="str">
        <f t="shared" si="99"/>
        <v>Comb_VehA2_5_2010</v>
      </c>
      <c r="Z1542" s="1233" t="str">
        <f t="shared" si="99"/>
        <v>Comb_VehA2_6_2010</v>
      </c>
      <c r="AA1542" s="1233" t="str">
        <f t="shared" si="99"/>
        <v>Comb_VehA2_1_2011</v>
      </c>
      <c r="AB1542" s="1233" t="str">
        <f t="shared" si="99"/>
        <v>Comb_VehA2_2_2011</v>
      </c>
      <c r="AC1542" s="1233" t="str">
        <f t="shared" si="99"/>
        <v>Comb_VehA2_3_2011</v>
      </c>
      <c r="AD1542" s="1233" t="str">
        <f t="shared" si="99"/>
        <v>Comb_VehA2_4_2011</v>
      </c>
      <c r="AE1542" s="1233" t="str">
        <f t="shared" si="99"/>
        <v>Comb_VehA2_5_2011</v>
      </c>
      <c r="AF1542" s="1233" t="str">
        <f t="shared" si="99"/>
        <v>Comb_VehA2_6_2011</v>
      </c>
      <c r="AG1542" s="1233" t="str">
        <f t="shared" si="99"/>
        <v>Comb_VehA2_1_2012</v>
      </c>
      <c r="AH1542" s="1233" t="str">
        <f t="shared" si="99"/>
        <v>Comb_VehA2_2_2012</v>
      </c>
      <c r="AI1542" s="1233" t="str">
        <f t="shared" si="99"/>
        <v>Comb_VehA2_3_2012</v>
      </c>
      <c r="AJ1542" s="1233" t="str">
        <f t="shared" si="99"/>
        <v>Comb_VehA2_4_2012</v>
      </c>
      <c r="AK1542" s="1233" t="str">
        <f t="shared" si="99"/>
        <v>Comb_VehA2_5_2012</v>
      </c>
      <c r="AL1542" s="1233" t="str">
        <f t="shared" si="99"/>
        <v>Comb_VehA2_6_2012</v>
      </c>
      <c r="AM1542" s="1233" t="str">
        <f t="shared" si="99"/>
        <v>Comb_VehA2_1_2013</v>
      </c>
      <c r="AN1542" s="1233" t="str">
        <f t="shared" si="99"/>
        <v>Comb_VehA2_2_2013</v>
      </c>
      <c r="AO1542" s="1233" t="str">
        <f t="shared" si="99"/>
        <v>Comb_VehA2_3_2013</v>
      </c>
      <c r="AP1542" s="1233" t="str">
        <f t="shared" si="99"/>
        <v>Comb_VehA2_4_2013</v>
      </c>
      <c r="AQ1542" s="1233" t="str">
        <f t="shared" si="99"/>
        <v>Comb_VehA2_5_2013</v>
      </c>
      <c r="AR1542" s="1233" t="str">
        <f t="shared" si="99"/>
        <v>Comb_VehA2_6_2013</v>
      </c>
      <c r="AS1542" s="1233" t="str">
        <f t="shared" si="99"/>
        <v>Comb_VehA2_1_2014</v>
      </c>
      <c r="AT1542" s="1233" t="str">
        <f t="shared" si="99"/>
        <v>Comb_VehA2_2_2014</v>
      </c>
      <c r="AU1542" s="1233" t="str">
        <f t="shared" si="99"/>
        <v>Comb_VehA2_3_2014</v>
      </c>
      <c r="AV1542" s="1233" t="str">
        <f t="shared" si="99"/>
        <v>Comb_VehA2_4_2014</v>
      </c>
      <c r="AW1542" s="1233" t="str">
        <f t="shared" si="99"/>
        <v>Comb_VehA2_5_2014</v>
      </c>
      <c r="AX1542" s="1233" t="str">
        <f t="shared" si="99"/>
        <v>Comb_VehA2_6_2014</v>
      </c>
      <c r="AY1542" s="1233" t="str">
        <f t="shared" si="99"/>
        <v>Comb_VehA2_1_2015</v>
      </c>
      <c r="AZ1542" s="1233" t="str">
        <f t="shared" si="99"/>
        <v>Comb_VehA2_2_2015</v>
      </c>
      <c r="BA1542" s="1233" t="str">
        <f t="shared" si="99"/>
        <v>Comb_VehA2_3_2015</v>
      </c>
      <c r="BB1542" s="1233" t="str">
        <f t="shared" si="99"/>
        <v>Comb_VehA2_4_2015</v>
      </c>
      <c r="BC1542" s="1233" t="str">
        <f t="shared" si="99"/>
        <v>Comb_VehA2_5_2015</v>
      </c>
      <c r="BD1542" s="1233" t="str">
        <f t="shared" si="99"/>
        <v>Comb_VehA2_6_2015</v>
      </c>
      <c r="BE1542" s="1233" t="str">
        <f t="shared" si="99"/>
        <v>Comb_VehA2_1_2016</v>
      </c>
      <c r="BF1542" s="1233" t="str">
        <f t="shared" si="99"/>
        <v>Comb_VehA2_2_2016</v>
      </c>
      <c r="BG1542" s="1233" t="str">
        <f t="shared" si="99"/>
        <v>Comb_VehA2_3_2016</v>
      </c>
      <c r="BH1542" s="1233" t="str">
        <f t="shared" si="99"/>
        <v>Comb_VehA2_4_2016</v>
      </c>
      <c r="BI1542" s="1233" t="str">
        <f t="shared" si="99"/>
        <v>Comb_VehA2_5_2016</v>
      </c>
      <c r="BJ1542" s="1233" t="str">
        <f t="shared" si="99"/>
        <v>Comb_VehA2_6_2016</v>
      </c>
      <c r="BK1542" s="1233" t="str">
        <f t="shared" si="99"/>
        <v>Comb_VehA2_1_2017</v>
      </c>
      <c r="BL1542" s="1233" t="str">
        <f t="shared" si="99"/>
        <v>Comb_VehA2_2_2017</v>
      </c>
      <c r="BM1542" s="1233" t="str">
        <f t="shared" si="99"/>
        <v>Comb_VehA2_3_2017</v>
      </c>
      <c r="BN1542" s="1233" t="str">
        <f t="shared" si="99"/>
        <v>Comb_VehA2_4_2017</v>
      </c>
      <c r="BO1542" s="1233" t="str">
        <f t="shared" si="99"/>
        <v>Comb_VehA2_5_2017</v>
      </c>
      <c r="BP1542" s="1233" t="str">
        <f t="shared" ref="BP1542:CZ1542" si="100">"Comb_VehA2_"&amp;BP1541&amp;"_"&amp;BP1539</f>
        <v>Comb_VehA2_6_2017</v>
      </c>
      <c r="BQ1542" s="1233" t="str">
        <f t="shared" si="100"/>
        <v>Comb_VehA2_1_2018</v>
      </c>
      <c r="BR1542" s="1233" t="str">
        <f t="shared" si="100"/>
        <v>Comb_VehA2_2_2018</v>
      </c>
      <c r="BS1542" s="1233" t="str">
        <f t="shared" si="100"/>
        <v>Comb_VehA2_3_2018</v>
      </c>
      <c r="BT1542" s="1233" t="str">
        <f t="shared" si="100"/>
        <v>Comb_VehA2_4_2018</v>
      </c>
      <c r="BU1542" s="1233" t="str">
        <f t="shared" si="100"/>
        <v>Comb_VehA2_5_2018</v>
      </c>
      <c r="BV1542" s="1233" t="str">
        <f t="shared" si="100"/>
        <v>Comb_VehA2_6_2018</v>
      </c>
      <c r="BW1542" s="1233" t="str">
        <f t="shared" si="100"/>
        <v>Comb_VehA2_1_2019</v>
      </c>
      <c r="BX1542" s="1233" t="str">
        <f t="shared" si="100"/>
        <v>Comb_VehA2_2_2019</v>
      </c>
      <c r="BY1542" s="1233" t="str">
        <f t="shared" si="100"/>
        <v>Comb_VehA2_3_2019</v>
      </c>
      <c r="BZ1542" s="1233" t="str">
        <f t="shared" si="100"/>
        <v>Comb_VehA2_4_2019</v>
      </c>
      <c r="CA1542" s="1233" t="str">
        <f t="shared" si="100"/>
        <v>Comb_VehA2_5_2019</v>
      </c>
      <c r="CB1542" s="1233" t="str">
        <f t="shared" si="100"/>
        <v>Comb_VehA2_6_2019</v>
      </c>
      <c r="CC1542" s="1233" t="str">
        <f t="shared" si="100"/>
        <v>Comb_VehA2_1_2020</v>
      </c>
      <c r="CD1542" s="1233" t="str">
        <f t="shared" si="100"/>
        <v>Comb_VehA2_2_2020</v>
      </c>
      <c r="CE1542" s="1233" t="str">
        <f t="shared" si="100"/>
        <v>Comb_VehA2_3_2020</v>
      </c>
      <c r="CF1542" s="1233" t="str">
        <f t="shared" si="100"/>
        <v>Comb_VehA2_4_2020</v>
      </c>
      <c r="CG1542" s="1233" t="str">
        <f t="shared" si="100"/>
        <v>Comb_VehA2_5_2020</v>
      </c>
      <c r="CH1542" s="1233" t="str">
        <f t="shared" si="100"/>
        <v>Comb_VehA2_6_2020</v>
      </c>
      <c r="CI1542" s="1233" t="str">
        <f t="shared" si="100"/>
        <v>Comb_VehA2_1_2021</v>
      </c>
      <c r="CJ1542" s="1233" t="str">
        <f t="shared" si="100"/>
        <v>Comb_VehA2_2_2021</v>
      </c>
      <c r="CK1542" s="1233" t="str">
        <f t="shared" si="100"/>
        <v>Comb_VehA2_3_2021</v>
      </c>
      <c r="CL1542" s="1233" t="str">
        <f t="shared" si="100"/>
        <v>Comb_VehA2_4_2021</v>
      </c>
      <c r="CM1542" s="1233" t="str">
        <f t="shared" si="100"/>
        <v>Comb_VehA2_5_2021</v>
      </c>
      <c r="CN1542" s="1233" t="str">
        <f t="shared" si="100"/>
        <v>Comb_VehA2_6_2021</v>
      </c>
      <c r="CO1542" s="1233" t="str">
        <f t="shared" si="100"/>
        <v>Comb_VehA2_1_2022</v>
      </c>
      <c r="CP1542" s="1233" t="str">
        <f t="shared" si="100"/>
        <v>Comb_VehA2_2_2022</v>
      </c>
      <c r="CQ1542" s="1233" t="str">
        <f t="shared" si="100"/>
        <v>Comb_VehA2_3_2022</v>
      </c>
      <c r="CR1542" s="1233" t="str">
        <f t="shared" si="100"/>
        <v>Comb_VehA2_4_2022</v>
      </c>
      <c r="CS1542" s="1233" t="str">
        <f t="shared" si="100"/>
        <v>Comb_VehA2_5_2022</v>
      </c>
      <c r="CT1542" s="1233" t="str">
        <f t="shared" si="100"/>
        <v>Comb_VehA2_6_2022</v>
      </c>
      <c r="CU1542" s="1233" t="str">
        <f t="shared" si="100"/>
        <v>Comb_VehA2_1_2023</v>
      </c>
      <c r="CV1542" s="1233" t="str">
        <f t="shared" si="100"/>
        <v>Comb_VehA2_2_2023</v>
      </c>
      <c r="CW1542" s="1233" t="str">
        <f t="shared" si="100"/>
        <v>Comb_VehA2_3_2023</v>
      </c>
      <c r="CX1542" s="1233" t="str">
        <f t="shared" si="100"/>
        <v>Comb_VehA2_4_2023</v>
      </c>
      <c r="CY1542" s="1233" t="str">
        <f t="shared" si="100"/>
        <v>Comb_VehA2_5_2023</v>
      </c>
      <c r="CZ1542" s="1233" t="str">
        <f t="shared" si="100"/>
        <v>Comb_VehA2_6_2023</v>
      </c>
    </row>
    <row r="1543" spans="1:104" ht="18" customHeight="1" x14ac:dyDescent="0.25">
      <c r="A1543" s="868"/>
      <c r="B1543" s="70"/>
      <c r="C1543" s="1269" t="s">
        <v>2126</v>
      </c>
      <c r="D1543" s="1431" t="s">
        <v>2126</v>
      </c>
      <c r="E1543" s="1269" t="s">
        <v>2126</v>
      </c>
      <c r="F1543" s="436" t="s">
        <v>2127</v>
      </c>
      <c r="G1543" s="1423" t="s">
        <v>2126</v>
      </c>
      <c r="H1543" s="1423" t="s">
        <v>2126</v>
      </c>
      <c r="I1543" s="1269" t="s">
        <v>2126</v>
      </c>
      <c r="J1543" s="1431" t="s">
        <v>2126</v>
      </c>
      <c r="K1543" s="1269" t="s">
        <v>2126</v>
      </c>
      <c r="L1543" s="436" t="s">
        <v>2127</v>
      </c>
      <c r="M1543" s="1423" t="s">
        <v>2126</v>
      </c>
      <c r="N1543" s="1423" t="s">
        <v>2126</v>
      </c>
      <c r="O1543" s="1269" t="s">
        <v>2126</v>
      </c>
      <c r="P1543" s="1431" t="s">
        <v>2126</v>
      </c>
      <c r="Q1543" s="1269" t="s">
        <v>2126</v>
      </c>
      <c r="R1543" s="436" t="s">
        <v>2127</v>
      </c>
      <c r="S1543" s="1423" t="s">
        <v>2126</v>
      </c>
      <c r="T1543" s="1423" t="s">
        <v>2126</v>
      </c>
      <c r="U1543" s="1269" t="s">
        <v>2126</v>
      </c>
      <c r="V1543" s="1431" t="s">
        <v>2126</v>
      </c>
      <c r="W1543" s="1269" t="s">
        <v>2126</v>
      </c>
      <c r="X1543" s="436" t="s">
        <v>2127</v>
      </c>
      <c r="Y1543" s="1423" t="s">
        <v>2126</v>
      </c>
      <c r="Z1543" s="1423" t="s">
        <v>2126</v>
      </c>
      <c r="AA1543" s="1269" t="s">
        <v>2126</v>
      </c>
      <c r="AB1543" s="1431" t="s">
        <v>2126</v>
      </c>
      <c r="AC1543" s="1269" t="s">
        <v>2126</v>
      </c>
      <c r="AD1543" s="436" t="s">
        <v>2127</v>
      </c>
      <c r="AE1543" s="1423" t="s">
        <v>2126</v>
      </c>
      <c r="AF1543" s="1423" t="s">
        <v>2126</v>
      </c>
      <c r="AG1543" s="1269" t="s">
        <v>2126</v>
      </c>
      <c r="AH1543" s="1431" t="s">
        <v>2126</v>
      </c>
      <c r="AI1543" s="1269" t="s">
        <v>2126</v>
      </c>
      <c r="AJ1543" s="436" t="s">
        <v>2127</v>
      </c>
      <c r="AK1543" s="1423" t="s">
        <v>2126</v>
      </c>
      <c r="AL1543" s="1423" t="s">
        <v>2126</v>
      </c>
      <c r="AM1543" s="1269" t="s">
        <v>2126</v>
      </c>
      <c r="AN1543" s="1431" t="s">
        <v>2126</v>
      </c>
      <c r="AO1543" s="1269" t="s">
        <v>2126</v>
      </c>
      <c r="AP1543" s="436" t="s">
        <v>2127</v>
      </c>
      <c r="AQ1543" s="1423" t="s">
        <v>2126</v>
      </c>
      <c r="AR1543" s="1423" t="s">
        <v>2126</v>
      </c>
      <c r="AS1543" s="1269" t="s">
        <v>2126</v>
      </c>
      <c r="AT1543" s="1431" t="s">
        <v>2126</v>
      </c>
      <c r="AU1543" s="1269" t="s">
        <v>2126</v>
      </c>
      <c r="AV1543" s="436" t="s">
        <v>2127</v>
      </c>
      <c r="AW1543" s="1423" t="s">
        <v>2126</v>
      </c>
      <c r="AX1543" s="1423" t="s">
        <v>2126</v>
      </c>
      <c r="AY1543" s="1269" t="s">
        <v>2126</v>
      </c>
      <c r="AZ1543" s="1431" t="s">
        <v>2126</v>
      </c>
      <c r="BA1543" s="1269" t="s">
        <v>2126</v>
      </c>
      <c r="BB1543" s="436" t="s">
        <v>2127</v>
      </c>
      <c r="BC1543" s="1423" t="s">
        <v>2126</v>
      </c>
      <c r="BD1543" s="1423" t="s">
        <v>2126</v>
      </c>
      <c r="BE1543" s="1269" t="s">
        <v>2126</v>
      </c>
      <c r="BF1543" s="1431" t="s">
        <v>2126</v>
      </c>
      <c r="BG1543" s="1269" t="s">
        <v>2126</v>
      </c>
      <c r="BH1543" s="436" t="s">
        <v>2127</v>
      </c>
      <c r="BI1543" s="1423" t="s">
        <v>2126</v>
      </c>
      <c r="BJ1543" s="1423" t="s">
        <v>2126</v>
      </c>
      <c r="BK1543" s="1269" t="s">
        <v>2126</v>
      </c>
      <c r="BL1543" s="1431" t="s">
        <v>2126</v>
      </c>
      <c r="BM1543" s="1269" t="s">
        <v>2126</v>
      </c>
      <c r="BN1543" s="436" t="s">
        <v>2127</v>
      </c>
      <c r="BO1543" s="1423" t="s">
        <v>2126</v>
      </c>
      <c r="BP1543" s="1423" t="s">
        <v>2126</v>
      </c>
      <c r="BQ1543" s="1269" t="s">
        <v>2126</v>
      </c>
      <c r="BR1543" s="1431" t="s">
        <v>2126</v>
      </c>
      <c r="BS1543" s="1269" t="s">
        <v>2126</v>
      </c>
      <c r="BT1543" s="436" t="s">
        <v>2127</v>
      </c>
      <c r="BU1543" s="1423" t="s">
        <v>2126</v>
      </c>
      <c r="BV1543" s="1423" t="s">
        <v>2126</v>
      </c>
      <c r="BW1543" s="1269" t="s">
        <v>2126</v>
      </c>
      <c r="BX1543" s="1431" t="s">
        <v>2126</v>
      </c>
      <c r="BY1543" s="1269" t="s">
        <v>2126</v>
      </c>
      <c r="BZ1543" s="436" t="s">
        <v>2127</v>
      </c>
      <c r="CA1543" s="1423" t="s">
        <v>2126</v>
      </c>
      <c r="CB1543" s="1423" t="s">
        <v>2126</v>
      </c>
      <c r="CC1543" s="1269" t="s">
        <v>2126</v>
      </c>
      <c r="CD1543" s="1431" t="s">
        <v>2126</v>
      </c>
      <c r="CE1543" s="1269" t="s">
        <v>2126</v>
      </c>
      <c r="CF1543" s="436" t="s">
        <v>2127</v>
      </c>
      <c r="CG1543" s="1423" t="s">
        <v>2126</v>
      </c>
      <c r="CH1543" s="1423" t="s">
        <v>2126</v>
      </c>
      <c r="CI1543" s="1269" t="s">
        <v>2126</v>
      </c>
      <c r="CJ1543" s="1431" t="s">
        <v>2126</v>
      </c>
      <c r="CK1543" s="1269" t="s">
        <v>2126</v>
      </c>
      <c r="CL1543" s="436" t="s">
        <v>2127</v>
      </c>
      <c r="CM1543" s="1423" t="s">
        <v>2126</v>
      </c>
      <c r="CN1543" s="1423" t="s">
        <v>2126</v>
      </c>
      <c r="CO1543" s="1269" t="s">
        <v>2126</v>
      </c>
      <c r="CP1543" s="1431" t="s">
        <v>2126</v>
      </c>
      <c r="CQ1543" s="1269" t="s">
        <v>2126</v>
      </c>
      <c r="CR1543" s="436" t="s">
        <v>2127</v>
      </c>
      <c r="CS1543" s="1423" t="s">
        <v>2126</v>
      </c>
      <c r="CT1543" s="1423" t="s">
        <v>2126</v>
      </c>
      <c r="CU1543" s="1269" t="s">
        <v>2126</v>
      </c>
      <c r="CV1543" s="1431" t="s">
        <v>2126</v>
      </c>
      <c r="CW1543" s="1269" t="s">
        <v>2126</v>
      </c>
      <c r="CX1543" s="436" t="s">
        <v>2127</v>
      </c>
      <c r="CY1543" s="1423" t="s">
        <v>2126</v>
      </c>
      <c r="CZ1543" s="1423" t="s">
        <v>2126</v>
      </c>
    </row>
    <row r="1544" spans="1:104" ht="18" customHeight="1" x14ac:dyDescent="0.25">
      <c r="A1544" s="868"/>
      <c r="B1544" s="70"/>
      <c r="C1544" s="436" t="s">
        <v>2127</v>
      </c>
      <c r="D1544" s="1249" t="s">
        <v>2127</v>
      </c>
      <c r="E1544" s="436" t="s">
        <v>2127</v>
      </c>
      <c r="F1544" s="437" t="s">
        <v>2128</v>
      </c>
      <c r="G1544" s="1237" t="s">
        <v>664</v>
      </c>
      <c r="H1544" s="1237" t="s">
        <v>664</v>
      </c>
      <c r="I1544" s="436" t="s">
        <v>2127</v>
      </c>
      <c r="J1544" s="1249" t="s">
        <v>2127</v>
      </c>
      <c r="K1544" s="436" t="s">
        <v>2127</v>
      </c>
      <c r="L1544" s="437" t="s">
        <v>2128</v>
      </c>
      <c r="M1544" s="1237" t="s">
        <v>664</v>
      </c>
      <c r="N1544" s="1237" t="s">
        <v>664</v>
      </c>
      <c r="O1544" s="436" t="s">
        <v>2127</v>
      </c>
      <c r="P1544" s="1249" t="s">
        <v>2127</v>
      </c>
      <c r="Q1544" s="436" t="s">
        <v>2127</v>
      </c>
      <c r="R1544" s="437" t="s">
        <v>2128</v>
      </c>
      <c r="S1544" s="1237" t="s">
        <v>664</v>
      </c>
      <c r="T1544" s="1237" t="s">
        <v>664</v>
      </c>
      <c r="U1544" s="436" t="s">
        <v>2127</v>
      </c>
      <c r="V1544" s="1249" t="s">
        <v>2127</v>
      </c>
      <c r="W1544" s="436" t="s">
        <v>2127</v>
      </c>
      <c r="X1544" s="437" t="s">
        <v>2128</v>
      </c>
      <c r="Y1544" s="1237" t="s">
        <v>664</v>
      </c>
      <c r="Z1544" s="1237" t="s">
        <v>664</v>
      </c>
      <c r="AA1544" s="436" t="s">
        <v>2127</v>
      </c>
      <c r="AB1544" s="1249" t="s">
        <v>2127</v>
      </c>
      <c r="AC1544" s="436" t="s">
        <v>2127</v>
      </c>
      <c r="AD1544" s="437" t="s">
        <v>2128</v>
      </c>
      <c r="AE1544" s="1237" t="s">
        <v>664</v>
      </c>
      <c r="AF1544" s="1237" t="s">
        <v>664</v>
      </c>
      <c r="AG1544" s="436" t="s">
        <v>2127</v>
      </c>
      <c r="AH1544" s="1249" t="s">
        <v>2127</v>
      </c>
      <c r="AI1544" s="436" t="s">
        <v>2127</v>
      </c>
      <c r="AJ1544" s="437" t="s">
        <v>2128</v>
      </c>
      <c r="AK1544" s="1237" t="s">
        <v>664</v>
      </c>
      <c r="AL1544" s="1237" t="s">
        <v>664</v>
      </c>
      <c r="AM1544" s="436" t="s">
        <v>2127</v>
      </c>
      <c r="AN1544" s="1249" t="s">
        <v>2127</v>
      </c>
      <c r="AO1544" s="436" t="s">
        <v>2127</v>
      </c>
      <c r="AP1544" s="437" t="s">
        <v>2128</v>
      </c>
      <c r="AQ1544" s="1237" t="s">
        <v>664</v>
      </c>
      <c r="AR1544" s="1237" t="s">
        <v>664</v>
      </c>
      <c r="AS1544" s="436" t="s">
        <v>2127</v>
      </c>
      <c r="AT1544" s="1249" t="s">
        <v>2127</v>
      </c>
      <c r="AU1544" s="436" t="s">
        <v>2127</v>
      </c>
      <c r="AV1544" s="437" t="s">
        <v>2128</v>
      </c>
      <c r="AW1544" s="1237" t="s">
        <v>664</v>
      </c>
      <c r="AX1544" s="1237" t="s">
        <v>664</v>
      </c>
      <c r="AY1544" s="436" t="s">
        <v>2127</v>
      </c>
      <c r="AZ1544" s="1249" t="s">
        <v>2127</v>
      </c>
      <c r="BA1544" s="436" t="s">
        <v>2127</v>
      </c>
      <c r="BB1544" s="437" t="s">
        <v>2128</v>
      </c>
      <c r="BC1544" s="1237" t="s">
        <v>664</v>
      </c>
      <c r="BD1544" s="1237" t="s">
        <v>664</v>
      </c>
      <c r="BE1544" s="436" t="s">
        <v>2127</v>
      </c>
      <c r="BF1544" s="1249" t="s">
        <v>2127</v>
      </c>
      <c r="BG1544" s="436" t="s">
        <v>2127</v>
      </c>
      <c r="BH1544" s="437" t="s">
        <v>2128</v>
      </c>
      <c r="BI1544" s="1237" t="s">
        <v>664</v>
      </c>
      <c r="BJ1544" s="1237" t="s">
        <v>664</v>
      </c>
      <c r="BK1544" s="436" t="s">
        <v>2127</v>
      </c>
      <c r="BL1544" s="1249" t="s">
        <v>2127</v>
      </c>
      <c r="BM1544" s="436" t="s">
        <v>2127</v>
      </c>
      <c r="BN1544" s="437" t="s">
        <v>2128</v>
      </c>
      <c r="BO1544" s="1237" t="s">
        <v>664</v>
      </c>
      <c r="BP1544" s="1237" t="s">
        <v>664</v>
      </c>
      <c r="BQ1544" s="436" t="s">
        <v>2127</v>
      </c>
      <c r="BR1544" s="1249" t="s">
        <v>2127</v>
      </c>
      <c r="BS1544" s="436" t="s">
        <v>2127</v>
      </c>
      <c r="BT1544" s="437" t="s">
        <v>2128</v>
      </c>
      <c r="BU1544" s="1237" t="s">
        <v>664</v>
      </c>
      <c r="BV1544" s="1237" t="s">
        <v>664</v>
      </c>
      <c r="BW1544" s="436" t="s">
        <v>2127</v>
      </c>
      <c r="BX1544" s="1249" t="s">
        <v>2127</v>
      </c>
      <c r="BY1544" s="436" t="s">
        <v>2127</v>
      </c>
      <c r="BZ1544" s="437" t="s">
        <v>2128</v>
      </c>
      <c r="CA1544" s="1237" t="s">
        <v>664</v>
      </c>
      <c r="CB1544" s="1237" t="s">
        <v>664</v>
      </c>
      <c r="CC1544" s="436" t="s">
        <v>2127</v>
      </c>
      <c r="CD1544" s="1249" t="s">
        <v>2127</v>
      </c>
      <c r="CE1544" s="436" t="s">
        <v>2127</v>
      </c>
      <c r="CF1544" s="437" t="s">
        <v>2128</v>
      </c>
      <c r="CG1544" s="1237" t="s">
        <v>664</v>
      </c>
      <c r="CH1544" s="1237" t="s">
        <v>664</v>
      </c>
      <c r="CI1544" s="436" t="s">
        <v>2127</v>
      </c>
      <c r="CJ1544" s="1249" t="s">
        <v>2127</v>
      </c>
      <c r="CK1544" s="436" t="s">
        <v>2127</v>
      </c>
      <c r="CL1544" s="437" t="s">
        <v>2128</v>
      </c>
      <c r="CM1544" s="1237" t="s">
        <v>664</v>
      </c>
      <c r="CN1544" s="1237" t="s">
        <v>664</v>
      </c>
      <c r="CO1544" s="436" t="s">
        <v>2127</v>
      </c>
      <c r="CP1544" s="1249" t="s">
        <v>2127</v>
      </c>
      <c r="CQ1544" s="436" t="s">
        <v>2127</v>
      </c>
      <c r="CR1544" s="437" t="s">
        <v>2128</v>
      </c>
      <c r="CS1544" s="1237" t="s">
        <v>664</v>
      </c>
      <c r="CT1544" s="1237" t="s">
        <v>664</v>
      </c>
      <c r="CU1544" s="436" t="s">
        <v>2127</v>
      </c>
      <c r="CV1544" s="1249" t="s">
        <v>2127</v>
      </c>
      <c r="CW1544" s="436" t="s">
        <v>2127</v>
      </c>
      <c r="CX1544" s="437" t="s">
        <v>2128</v>
      </c>
      <c r="CY1544" s="1237" t="s">
        <v>664</v>
      </c>
      <c r="CZ1544" s="1237" t="s">
        <v>664</v>
      </c>
    </row>
    <row r="1545" spans="1:104" ht="18" customHeight="1" x14ac:dyDescent="0.25">
      <c r="A1545" s="868"/>
      <c r="B1545" s="70"/>
      <c r="C1545" s="437" t="s">
        <v>2128</v>
      </c>
      <c r="D1545" s="1243" t="s">
        <v>664</v>
      </c>
      <c r="E1545" s="437" t="s">
        <v>2128</v>
      </c>
      <c r="F1545" s="439" t="s">
        <v>664</v>
      </c>
      <c r="I1545" s="437" t="s">
        <v>2128</v>
      </c>
      <c r="J1545" s="1243" t="s">
        <v>664</v>
      </c>
      <c r="K1545" s="437" t="s">
        <v>2128</v>
      </c>
      <c r="L1545" s="439" t="s">
        <v>664</v>
      </c>
      <c r="O1545" s="437" t="s">
        <v>2128</v>
      </c>
      <c r="P1545" s="1243" t="s">
        <v>664</v>
      </c>
      <c r="Q1545" s="437" t="s">
        <v>2128</v>
      </c>
      <c r="R1545" s="439" t="s">
        <v>664</v>
      </c>
      <c r="U1545" s="437" t="s">
        <v>2128</v>
      </c>
      <c r="V1545" s="1243" t="s">
        <v>664</v>
      </c>
      <c r="W1545" s="437" t="s">
        <v>2128</v>
      </c>
      <c r="X1545" s="439" t="s">
        <v>664</v>
      </c>
      <c r="AA1545" s="437" t="s">
        <v>2128</v>
      </c>
      <c r="AB1545" s="1243" t="s">
        <v>664</v>
      </c>
      <c r="AC1545" s="437" t="s">
        <v>2128</v>
      </c>
      <c r="AD1545" s="439" t="s">
        <v>664</v>
      </c>
      <c r="AG1545" s="437" t="s">
        <v>2128</v>
      </c>
      <c r="AH1545" s="1243" t="s">
        <v>664</v>
      </c>
      <c r="AI1545" s="437" t="s">
        <v>2128</v>
      </c>
      <c r="AJ1545" s="439" t="s">
        <v>664</v>
      </c>
      <c r="AM1545" s="437" t="s">
        <v>2128</v>
      </c>
      <c r="AN1545" s="1243" t="s">
        <v>664</v>
      </c>
      <c r="AO1545" s="437" t="s">
        <v>2128</v>
      </c>
      <c r="AP1545" s="439" t="s">
        <v>664</v>
      </c>
      <c r="AS1545" s="437" t="s">
        <v>2128</v>
      </c>
      <c r="AT1545" s="1243" t="s">
        <v>664</v>
      </c>
      <c r="AU1545" s="437" t="s">
        <v>2128</v>
      </c>
      <c r="AV1545" s="439" t="s">
        <v>664</v>
      </c>
      <c r="AY1545" s="437" t="s">
        <v>2128</v>
      </c>
      <c r="AZ1545" s="1243" t="s">
        <v>664</v>
      </c>
      <c r="BA1545" s="437" t="s">
        <v>2128</v>
      </c>
      <c r="BB1545" s="439" t="s">
        <v>664</v>
      </c>
      <c r="BE1545" s="437" t="s">
        <v>2128</v>
      </c>
      <c r="BF1545" s="1243" t="s">
        <v>664</v>
      </c>
      <c r="BG1545" s="437" t="s">
        <v>2128</v>
      </c>
      <c r="BH1545" s="439" t="s">
        <v>664</v>
      </c>
      <c r="BK1545" s="437" t="s">
        <v>2128</v>
      </c>
      <c r="BL1545" s="1243" t="s">
        <v>664</v>
      </c>
      <c r="BM1545" s="437" t="s">
        <v>2128</v>
      </c>
      <c r="BN1545" s="439" t="s">
        <v>664</v>
      </c>
      <c r="BQ1545" s="437" t="s">
        <v>2128</v>
      </c>
      <c r="BR1545" s="1243" t="s">
        <v>664</v>
      </c>
      <c r="BS1545" s="437" t="s">
        <v>2128</v>
      </c>
      <c r="BT1545" s="439" t="s">
        <v>664</v>
      </c>
      <c r="BW1545" s="437" t="s">
        <v>2128</v>
      </c>
      <c r="BX1545" s="1243" t="s">
        <v>664</v>
      </c>
      <c r="BY1545" s="437" t="s">
        <v>2128</v>
      </c>
      <c r="BZ1545" s="439" t="s">
        <v>664</v>
      </c>
      <c r="CC1545" s="437" t="s">
        <v>2128</v>
      </c>
      <c r="CD1545" s="1243" t="s">
        <v>664</v>
      </c>
      <c r="CE1545" s="437" t="s">
        <v>2128</v>
      </c>
      <c r="CF1545" s="439" t="s">
        <v>664</v>
      </c>
      <c r="CI1545" s="437" t="s">
        <v>2128</v>
      </c>
      <c r="CJ1545" s="1243" t="s">
        <v>664</v>
      </c>
      <c r="CK1545" s="437" t="s">
        <v>2128</v>
      </c>
      <c r="CL1545" s="439" t="s">
        <v>664</v>
      </c>
      <c r="CO1545" s="437" t="s">
        <v>2128</v>
      </c>
      <c r="CP1545" s="1243" t="s">
        <v>664</v>
      </c>
      <c r="CQ1545" s="437" t="s">
        <v>2128</v>
      </c>
      <c r="CR1545" s="439" t="s">
        <v>664</v>
      </c>
      <c r="CU1545" s="437" t="s">
        <v>2128</v>
      </c>
      <c r="CV1545" s="1243" t="s">
        <v>664</v>
      </c>
      <c r="CW1545" s="437" t="s">
        <v>2128</v>
      </c>
      <c r="CX1545" s="439" t="s">
        <v>664</v>
      </c>
    </row>
    <row r="1546" spans="1:104" ht="18" customHeight="1" x14ac:dyDescent="0.25">
      <c r="A1546" s="868"/>
      <c r="B1546" s="70"/>
      <c r="C1546" s="437" t="s">
        <v>2129</v>
      </c>
      <c r="E1546" s="437" t="s">
        <v>2331</v>
      </c>
      <c r="I1546" s="437" t="s">
        <v>2129</v>
      </c>
      <c r="K1546" s="437" t="s">
        <v>2331</v>
      </c>
      <c r="O1546" s="437" t="s">
        <v>2129</v>
      </c>
      <c r="Q1546" s="437" t="s">
        <v>2331</v>
      </c>
      <c r="U1546" s="437" t="s">
        <v>2129</v>
      </c>
      <c r="W1546" s="437" t="s">
        <v>2331</v>
      </c>
      <c r="AA1546" s="437" t="s">
        <v>2129</v>
      </c>
      <c r="AC1546" s="437" t="s">
        <v>2331</v>
      </c>
      <c r="AG1546" s="437" t="s">
        <v>2129</v>
      </c>
      <c r="AI1546" s="437" t="s">
        <v>2331</v>
      </c>
      <c r="AM1546" s="437" t="s">
        <v>2129</v>
      </c>
      <c r="AO1546" s="437" t="s">
        <v>2331</v>
      </c>
      <c r="AS1546" s="437" t="s">
        <v>2129</v>
      </c>
      <c r="AU1546" s="437" t="s">
        <v>2331</v>
      </c>
      <c r="AY1546" s="437" t="s">
        <v>2129</v>
      </c>
      <c r="BA1546" s="437" t="s">
        <v>2331</v>
      </c>
      <c r="BE1546" s="437" t="s">
        <v>2129</v>
      </c>
      <c r="BG1546" s="437" t="s">
        <v>2331</v>
      </c>
      <c r="BK1546" s="437" t="s">
        <v>2129</v>
      </c>
      <c r="BM1546" s="437" t="s">
        <v>2331</v>
      </c>
      <c r="BQ1546" s="437" t="s">
        <v>2129</v>
      </c>
      <c r="BS1546" s="437" t="s">
        <v>2331</v>
      </c>
      <c r="BW1546" s="437" t="s">
        <v>2129</v>
      </c>
      <c r="BY1546" s="437" t="s">
        <v>2331</v>
      </c>
      <c r="CC1546" s="437" t="s">
        <v>2129</v>
      </c>
      <c r="CE1546" s="437" t="s">
        <v>2331</v>
      </c>
      <c r="CI1546" s="437" t="s">
        <v>2129</v>
      </c>
      <c r="CK1546" s="437" t="s">
        <v>2331</v>
      </c>
      <c r="CO1546" s="437" t="s">
        <v>2129</v>
      </c>
      <c r="CQ1546" s="437" t="s">
        <v>2331</v>
      </c>
      <c r="CU1546" s="437" t="s">
        <v>2129</v>
      </c>
      <c r="CW1546" s="437" t="s">
        <v>2331</v>
      </c>
    </row>
    <row r="1547" spans="1:104" ht="18" customHeight="1" x14ac:dyDescent="0.25">
      <c r="A1547" s="868"/>
      <c r="B1547" s="70"/>
      <c r="C1547" s="439" t="s">
        <v>664</v>
      </c>
      <c r="E1547" s="439" t="s">
        <v>664</v>
      </c>
      <c r="I1547" s="439" t="s">
        <v>664</v>
      </c>
      <c r="K1547" s="439" t="s">
        <v>664</v>
      </c>
      <c r="O1547" s="439" t="s">
        <v>664</v>
      </c>
      <c r="Q1547" s="439" t="s">
        <v>664</v>
      </c>
      <c r="U1547" s="439" t="s">
        <v>664</v>
      </c>
      <c r="W1547" s="439" t="s">
        <v>664</v>
      </c>
      <c r="AA1547" s="439" t="s">
        <v>664</v>
      </c>
      <c r="AC1547" s="439" t="s">
        <v>664</v>
      </c>
      <c r="AG1547" s="439" t="s">
        <v>664</v>
      </c>
      <c r="AI1547" s="439" t="s">
        <v>664</v>
      </c>
      <c r="AM1547" s="439" t="s">
        <v>664</v>
      </c>
      <c r="AO1547" s="439" t="s">
        <v>664</v>
      </c>
      <c r="AS1547" s="439" t="s">
        <v>664</v>
      </c>
      <c r="AU1547" s="439" t="s">
        <v>664</v>
      </c>
      <c r="AY1547" s="439" t="s">
        <v>664</v>
      </c>
      <c r="BA1547" s="439" t="s">
        <v>664</v>
      </c>
      <c r="BE1547" s="439" t="s">
        <v>664</v>
      </c>
      <c r="BG1547" s="439" t="s">
        <v>664</v>
      </c>
      <c r="BK1547" s="439" t="s">
        <v>664</v>
      </c>
      <c r="BM1547" s="439" t="s">
        <v>664</v>
      </c>
      <c r="BQ1547" s="439" t="s">
        <v>664</v>
      </c>
      <c r="BS1547" s="439" t="s">
        <v>664</v>
      </c>
      <c r="BW1547" s="439" t="s">
        <v>664</v>
      </c>
      <c r="BY1547" s="439" t="s">
        <v>664</v>
      </c>
      <c r="CC1547" s="439" t="s">
        <v>664</v>
      </c>
      <c r="CE1547" s="439" t="s">
        <v>664</v>
      </c>
      <c r="CI1547" s="439" t="s">
        <v>664</v>
      </c>
      <c r="CK1547" s="439" t="s">
        <v>664</v>
      </c>
      <c r="CO1547" s="439" t="s">
        <v>664</v>
      </c>
      <c r="CQ1547" s="439" t="s">
        <v>664</v>
      </c>
      <c r="CU1547" s="439" t="s">
        <v>664</v>
      </c>
      <c r="CW1547" s="439" t="s">
        <v>664</v>
      </c>
    </row>
    <row r="1548" spans="1:104" ht="18" customHeight="1" x14ac:dyDescent="0.25">
      <c r="A1548" s="868"/>
      <c r="B1548" s="70"/>
      <c r="C1548" s="67"/>
      <c r="D1548" s="67"/>
      <c r="E1548" s="67"/>
      <c r="F1548" s="67"/>
      <c r="G1548" s="143"/>
      <c r="H1548" s="67"/>
      <c r="J1548" s="69"/>
      <c r="K1548" s="69"/>
      <c r="L1548" s="69"/>
      <c r="M1548" s="69"/>
      <c r="N1548" s="69"/>
      <c r="O1548" s="69"/>
      <c r="P1548" s="67"/>
      <c r="Q1548" s="67"/>
      <c r="R1548" s="67"/>
      <c r="S1548" s="67"/>
      <c r="T1548" s="67"/>
      <c r="U1548" s="67"/>
      <c r="V1548" s="69"/>
      <c r="W1548" s="69"/>
      <c r="X1548" s="69"/>
      <c r="Y1548" s="69"/>
      <c r="Z1548" s="69"/>
      <c r="AA1548" s="69"/>
      <c r="AB1548" s="67"/>
      <c r="AC1548" s="67"/>
      <c r="AD1548" s="67"/>
      <c r="AE1548" s="67"/>
      <c r="AF1548" s="67"/>
      <c r="AG1548" s="67"/>
      <c r="AH1548" s="69"/>
      <c r="AI1548" s="69"/>
      <c r="AJ1548" s="69"/>
      <c r="AK1548" s="69"/>
      <c r="AL1548" s="69"/>
      <c r="AM1548" s="69"/>
      <c r="AN1548" s="67"/>
      <c r="AO1548" s="67"/>
      <c r="AP1548" s="67"/>
      <c r="AQ1548" s="67"/>
      <c r="AR1548" s="67"/>
      <c r="AS1548" s="67"/>
      <c r="AT1548" s="69"/>
      <c r="AU1548" s="69"/>
      <c r="AV1548" s="69"/>
      <c r="AW1548" s="69"/>
      <c r="AX1548" s="69"/>
      <c r="AY1548" s="69"/>
      <c r="AZ1548" s="67"/>
      <c r="BA1548" s="67"/>
    </row>
    <row r="1549" spans="1:104" ht="18" customHeight="1" x14ac:dyDescent="0.25">
      <c r="A1549" s="868"/>
      <c r="B1549" s="70"/>
      <c r="C1549" s="67"/>
      <c r="D1549" s="67"/>
      <c r="E1549" s="67"/>
      <c r="F1549" s="67"/>
      <c r="O1549" s="1265"/>
      <c r="P1549" s="1266"/>
      <c r="Q1549" s="1168"/>
      <c r="R1549" s="1267"/>
      <c r="S1549" s="67"/>
      <c r="T1549" s="67"/>
      <c r="U1549" s="67"/>
      <c r="V1549" s="69"/>
      <c r="W1549" s="69"/>
      <c r="X1549" s="69"/>
      <c r="Y1549" s="69"/>
      <c r="Z1549" s="69"/>
      <c r="AA1549" s="69"/>
      <c r="AB1549" s="67"/>
      <c r="AC1549" s="67"/>
      <c r="AD1549" s="67"/>
      <c r="AE1549" s="67"/>
      <c r="AF1549" s="67"/>
      <c r="AG1549" s="67"/>
      <c r="AH1549" s="69"/>
      <c r="AI1549" s="69"/>
      <c r="AJ1549" s="69"/>
      <c r="AK1549" s="69"/>
      <c r="AL1549" s="69"/>
      <c r="AM1549" s="69"/>
      <c r="AN1549" s="67"/>
      <c r="AO1549" s="67"/>
      <c r="AP1549" s="67"/>
      <c r="AQ1549" s="67"/>
      <c r="AR1549" s="67"/>
      <c r="AS1549" s="67"/>
      <c r="AT1549" s="69"/>
      <c r="AU1549" s="69"/>
      <c r="AV1549" s="69"/>
      <c r="AW1549" s="69"/>
      <c r="AX1549" s="69"/>
      <c r="AY1549" s="69"/>
      <c r="AZ1549" s="67"/>
      <c r="BA1549" s="67"/>
    </row>
    <row r="1550" spans="1:104" ht="18" customHeight="1" x14ac:dyDescent="0.25">
      <c r="A1550" s="868"/>
      <c r="B1550" s="70"/>
      <c r="C1550" s="67"/>
      <c r="D1550" s="67"/>
      <c r="E1550" s="67"/>
      <c r="F1550" s="67"/>
      <c r="G1550" s="143"/>
      <c r="H1550" s="67"/>
      <c r="J1550" s="69"/>
      <c r="K1550" s="69"/>
      <c r="L1550" s="69"/>
      <c r="M1550" s="69"/>
      <c r="N1550" s="69"/>
      <c r="O1550" s="69"/>
      <c r="P1550" s="67"/>
      <c r="Q1550" s="67"/>
      <c r="R1550" s="67"/>
      <c r="S1550" s="67"/>
      <c r="T1550" s="67"/>
      <c r="U1550" s="67"/>
      <c r="V1550" s="69"/>
      <c r="W1550" s="69"/>
      <c r="X1550" s="69"/>
      <c r="Y1550" s="69"/>
      <c r="Z1550" s="69"/>
      <c r="AA1550" s="69"/>
      <c r="AB1550" s="67"/>
      <c r="AC1550" s="67"/>
      <c r="AD1550" s="67"/>
      <c r="AE1550" s="67"/>
      <c r="AF1550" s="67"/>
      <c r="AG1550" s="67"/>
      <c r="AH1550" s="69"/>
      <c r="AI1550" s="69"/>
      <c r="AJ1550" s="69"/>
      <c r="AK1550" s="69"/>
      <c r="AL1550" s="69"/>
      <c r="AM1550" s="69"/>
      <c r="AN1550" s="67"/>
      <c r="AO1550" s="67"/>
      <c r="AP1550" s="67"/>
      <c r="AQ1550" s="67"/>
      <c r="AR1550" s="67"/>
      <c r="AS1550" s="67"/>
      <c r="AT1550" s="69"/>
      <c r="AU1550" s="69"/>
      <c r="AV1550" s="69"/>
      <c r="AW1550" s="69"/>
      <c r="AX1550" s="69"/>
      <c r="AY1550" s="69"/>
      <c r="AZ1550" s="67"/>
      <c r="BA1550" s="67"/>
    </row>
    <row r="1551" spans="1:104" ht="18" customHeight="1" x14ac:dyDescent="0.25">
      <c r="A1551" s="868"/>
      <c r="B1551" s="70"/>
      <c r="C1551" s="67"/>
      <c r="D1551" s="67"/>
      <c r="E1551" s="67"/>
      <c r="F1551" s="67"/>
      <c r="G1551" s="143"/>
      <c r="H1551" s="67"/>
      <c r="J1551" s="69"/>
      <c r="K1551" s="69"/>
      <c r="L1551" s="69"/>
      <c r="M1551" s="69"/>
      <c r="N1551" s="69"/>
      <c r="O1551" s="69"/>
      <c r="P1551" s="67"/>
      <c r="Q1551" s="67"/>
      <c r="R1551" s="67"/>
      <c r="S1551" s="67"/>
      <c r="T1551" s="67"/>
      <c r="U1551" s="67"/>
      <c r="V1551" s="69"/>
      <c r="W1551" s="69"/>
      <c r="X1551" s="69"/>
      <c r="Y1551" s="69"/>
      <c r="Z1551" s="69"/>
      <c r="AA1551" s="69"/>
      <c r="AB1551" s="67"/>
      <c r="AC1551" s="67"/>
      <c r="AD1551" s="67"/>
      <c r="AE1551" s="67"/>
      <c r="AF1551" s="67"/>
      <c r="AG1551" s="67"/>
      <c r="AH1551" s="69"/>
      <c r="AI1551" s="69"/>
      <c r="AJ1551" s="69"/>
      <c r="AK1551" s="69"/>
      <c r="AL1551" s="69"/>
      <c r="AM1551" s="69"/>
      <c r="AN1551" s="67"/>
      <c r="AO1551" s="67"/>
      <c r="AP1551" s="67"/>
      <c r="AQ1551" s="67"/>
      <c r="AR1551" s="67"/>
      <c r="AS1551" s="67"/>
      <c r="AT1551" s="69"/>
      <c r="AU1551" s="69"/>
      <c r="AV1551" s="69"/>
      <c r="AW1551" s="69"/>
      <c r="AX1551" s="69"/>
      <c r="AY1551" s="69"/>
      <c r="AZ1551" s="67"/>
      <c r="BA1551" s="67"/>
    </row>
    <row r="1552" spans="1:104" ht="18" customHeight="1" x14ac:dyDescent="0.25">
      <c r="A1552" s="868"/>
      <c r="B1552" s="70"/>
      <c r="C1552" s="67"/>
      <c r="D1552" s="67"/>
      <c r="E1552" s="67"/>
      <c r="F1552" s="67"/>
      <c r="G1552" s="143"/>
      <c r="H1552" s="67"/>
      <c r="J1552" s="69"/>
      <c r="K1552" s="69"/>
      <c r="L1552" s="69"/>
      <c r="M1552" s="69"/>
      <c r="N1552" s="69"/>
      <c r="O1552" s="69"/>
      <c r="P1552" s="67"/>
      <c r="Q1552" s="67"/>
      <c r="R1552" s="67"/>
      <c r="S1552" s="67"/>
      <c r="T1552" s="67"/>
      <c r="U1552" s="67"/>
      <c r="V1552" s="69"/>
      <c r="W1552" s="69"/>
      <c r="X1552" s="69"/>
      <c r="Y1552" s="69"/>
      <c r="Z1552" s="69"/>
      <c r="AA1552" s="69"/>
      <c r="AB1552" s="67"/>
      <c r="AC1552" s="67"/>
      <c r="AD1552" s="67"/>
      <c r="AE1552" s="67"/>
      <c r="AF1552" s="67"/>
      <c r="AG1552" s="67"/>
      <c r="AH1552" s="69"/>
      <c r="AI1552" s="69"/>
      <c r="AJ1552" s="69"/>
      <c r="AK1552" s="69"/>
      <c r="AL1552" s="69"/>
      <c r="AM1552" s="69"/>
      <c r="AN1552" s="67"/>
      <c r="AO1552" s="67"/>
      <c r="AP1552" s="67"/>
      <c r="AQ1552" s="67"/>
      <c r="AR1552" s="67"/>
      <c r="AS1552" s="67"/>
      <c r="AT1552" s="69"/>
      <c r="AU1552" s="69"/>
      <c r="AV1552" s="69"/>
      <c r="AW1552" s="69"/>
      <c r="AX1552" s="69"/>
      <c r="AY1552" s="69"/>
      <c r="AZ1552" s="67"/>
      <c r="BA1552" s="67"/>
    </row>
    <row r="1553" spans="1:53" ht="18" customHeight="1" x14ac:dyDescent="0.25">
      <c r="A1553" s="868"/>
      <c r="B1553" s="70"/>
      <c r="C1553" s="67"/>
      <c r="D1553" s="67"/>
      <c r="E1553" s="67"/>
      <c r="F1553" s="67"/>
      <c r="G1553" s="143"/>
      <c r="H1553" s="67"/>
      <c r="J1553" s="69"/>
      <c r="K1553" s="69"/>
      <c r="L1553" s="69"/>
      <c r="M1553" s="69"/>
      <c r="N1553" s="69"/>
      <c r="O1553" s="69"/>
      <c r="P1553" s="67"/>
      <c r="Q1553" s="67"/>
      <c r="R1553" s="67"/>
      <c r="S1553" s="67"/>
      <c r="T1553" s="67"/>
      <c r="U1553" s="67"/>
      <c r="V1553" s="69"/>
      <c r="W1553" s="69"/>
      <c r="X1553" s="69"/>
      <c r="Y1553" s="69"/>
      <c r="Z1553" s="69"/>
      <c r="AA1553" s="69"/>
      <c r="AB1553" s="67"/>
      <c r="AC1553" s="67"/>
      <c r="AD1553" s="67"/>
      <c r="AE1553" s="67"/>
      <c r="AF1553" s="67"/>
      <c r="AG1553" s="67"/>
      <c r="AH1553" s="69"/>
      <c r="AI1553" s="69"/>
      <c r="AJ1553" s="69"/>
      <c r="AK1553" s="69"/>
      <c r="AL1553" s="69"/>
      <c r="AM1553" s="69"/>
      <c r="AN1553" s="67"/>
      <c r="AO1553" s="67"/>
      <c r="AP1553" s="67"/>
      <c r="AQ1553" s="67"/>
      <c r="AR1553" s="67"/>
      <c r="AS1553" s="67"/>
      <c r="AT1553" s="69"/>
      <c r="AU1553" s="69"/>
      <c r="AV1553" s="69"/>
      <c r="AW1553" s="69"/>
      <c r="AX1553" s="69"/>
      <c r="AY1553" s="69"/>
      <c r="AZ1553" s="67"/>
      <c r="BA1553" s="67"/>
    </row>
    <row r="1554" spans="1:53" ht="18" customHeight="1" x14ac:dyDescent="0.25">
      <c r="A1554" s="868"/>
      <c r="B1554" s="95" t="s">
        <v>780</v>
      </c>
      <c r="Q1554" s="67"/>
      <c r="R1554" s="67"/>
      <c r="S1554" s="67"/>
      <c r="T1554" s="67"/>
      <c r="U1554" s="67"/>
      <c r="V1554" s="69"/>
      <c r="W1554" s="69"/>
      <c r="X1554" s="69"/>
      <c r="Y1554" s="69"/>
      <c r="Z1554" s="69"/>
      <c r="AA1554" s="69"/>
      <c r="AB1554" s="67"/>
      <c r="AC1554" s="67"/>
      <c r="AD1554" s="67"/>
      <c r="AE1554" s="67"/>
      <c r="AF1554" s="67"/>
      <c r="AG1554" s="67"/>
      <c r="AH1554" s="69"/>
      <c r="AI1554" s="69"/>
      <c r="AJ1554" s="69"/>
      <c r="AK1554" s="69"/>
      <c r="AL1554" s="69"/>
      <c r="AM1554" s="69"/>
      <c r="AN1554" s="67"/>
      <c r="AO1554" s="67"/>
      <c r="AP1554" s="67"/>
      <c r="AQ1554" s="67"/>
      <c r="AR1554" s="67"/>
      <c r="AS1554" s="67"/>
      <c r="AT1554" s="69"/>
      <c r="AU1554" s="69"/>
      <c r="AV1554" s="69"/>
      <c r="AW1554" s="69"/>
      <c r="AX1554" s="69"/>
      <c r="AY1554" s="69"/>
      <c r="AZ1554" s="67"/>
      <c r="BA1554" s="67"/>
    </row>
    <row r="1555" spans="1:53" ht="18" customHeight="1" x14ac:dyDescent="0.25">
      <c r="A1555" s="868"/>
      <c r="B1555" s="67"/>
      <c r="Q1555" s="67"/>
      <c r="R1555" s="67"/>
      <c r="S1555" s="67"/>
      <c r="T1555" s="67"/>
      <c r="U1555" s="67"/>
      <c r="V1555" s="69"/>
      <c r="W1555" s="69"/>
      <c r="X1555" s="69"/>
      <c r="Y1555" s="69"/>
      <c r="Z1555" s="69"/>
      <c r="AA1555" s="69"/>
      <c r="AB1555" s="67"/>
      <c r="AC1555" s="67"/>
      <c r="AD1555" s="67"/>
      <c r="AE1555" s="67"/>
      <c r="AF1555" s="67"/>
      <c r="AG1555" s="67"/>
      <c r="AH1555" s="69"/>
      <c r="AI1555" s="69"/>
      <c r="AJ1555" s="69"/>
      <c r="AK1555" s="69"/>
      <c r="AL1555" s="69"/>
      <c r="AM1555" s="69"/>
      <c r="AN1555" s="67"/>
      <c r="AO1555" s="67"/>
      <c r="AP1555" s="67"/>
      <c r="AQ1555" s="67"/>
      <c r="AR1555" s="67"/>
      <c r="AS1555" s="67"/>
      <c r="AT1555" s="69"/>
      <c r="AU1555" s="69"/>
      <c r="AV1555" s="69"/>
      <c r="AW1555" s="69"/>
      <c r="AX1555" s="69"/>
      <c r="AY1555" s="69"/>
      <c r="AZ1555" s="67"/>
      <c r="BA1555" s="67"/>
    </row>
    <row r="1556" spans="1:53" ht="18" customHeight="1" x14ac:dyDescent="0.25">
      <c r="A1556" s="868"/>
      <c r="B1556" s="67"/>
      <c r="C1556" s="2022" t="s">
        <v>897</v>
      </c>
      <c r="D1556" s="2022" t="s">
        <v>839</v>
      </c>
      <c r="E1556" s="2022" t="s">
        <v>840</v>
      </c>
      <c r="F1556" s="2022" t="s">
        <v>841</v>
      </c>
      <c r="G1556" s="2024" t="s">
        <v>837</v>
      </c>
      <c r="H1556" s="2025"/>
      <c r="I1556" s="2026"/>
      <c r="J1556" s="2024" t="s">
        <v>838</v>
      </c>
      <c r="K1556" s="2025"/>
      <c r="L1556" s="2026"/>
      <c r="M1556" s="2024" t="s">
        <v>775</v>
      </c>
      <c r="N1556" s="2025"/>
      <c r="O1556" s="2025"/>
      <c r="P1556" s="2026"/>
      <c r="Q1556" s="67"/>
      <c r="R1556" s="67"/>
      <c r="S1556" s="67"/>
      <c r="T1556" s="67"/>
      <c r="U1556" s="67"/>
      <c r="V1556" s="69"/>
      <c r="W1556" s="69"/>
      <c r="X1556" s="69"/>
      <c r="Y1556" s="69"/>
      <c r="Z1556" s="69"/>
      <c r="AA1556" s="69"/>
      <c r="AB1556" s="67"/>
      <c r="AC1556" s="67"/>
      <c r="AD1556" s="67"/>
      <c r="AE1556" s="67"/>
      <c r="AF1556" s="67"/>
      <c r="AG1556" s="67"/>
      <c r="AH1556" s="69"/>
      <c r="AI1556" s="69"/>
      <c r="AJ1556" s="69"/>
      <c r="AK1556" s="69"/>
      <c r="AL1556" s="69"/>
      <c r="AM1556" s="69"/>
      <c r="AN1556" s="67"/>
      <c r="AO1556" s="67"/>
      <c r="AP1556" s="67"/>
      <c r="AQ1556" s="67"/>
      <c r="AR1556" s="67"/>
      <c r="AS1556" s="67"/>
      <c r="AT1556" s="69"/>
      <c r="AU1556" s="69"/>
      <c r="AV1556" s="69"/>
      <c r="AW1556" s="69"/>
      <c r="AX1556" s="69"/>
      <c r="AY1556" s="69"/>
      <c r="AZ1556" s="67"/>
      <c r="BA1556" s="67"/>
    </row>
    <row r="1557" spans="1:53" ht="18" customHeight="1" x14ac:dyDescent="0.25">
      <c r="A1557" s="868"/>
      <c r="B1557" s="67"/>
      <c r="C1557" s="2023"/>
      <c r="D1557" s="2023"/>
      <c r="E1557" s="2023"/>
      <c r="F1557" s="2023"/>
      <c r="G1557" s="1257" t="s">
        <v>2130</v>
      </c>
      <c r="H1557" s="1257" t="s">
        <v>2131</v>
      </c>
      <c r="I1557" s="1257" t="s">
        <v>2132</v>
      </c>
      <c r="J1557" s="1257" t="s">
        <v>661</v>
      </c>
      <c r="K1557" s="1257" t="s">
        <v>662</v>
      </c>
      <c r="L1557" s="1257" t="s">
        <v>663</v>
      </c>
      <c r="M1557" s="1257" t="s">
        <v>2134</v>
      </c>
      <c r="N1557" s="1257" t="s">
        <v>2135</v>
      </c>
      <c r="O1557" s="1257" t="s">
        <v>2136</v>
      </c>
      <c r="P1557" s="1257" t="s">
        <v>2137</v>
      </c>
      <c r="Q1557" s="67"/>
      <c r="R1557" s="67"/>
      <c r="S1557" s="67"/>
      <c r="T1557" s="67"/>
      <c r="U1557" s="67"/>
      <c r="V1557" s="69"/>
      <c r="W1557" s="69"/>
      <c r="X1557" s="69"/>
      <c r="Y1557" s="69"/>
      <c r="Z1557" s="69"/>
      <c r="AA1557" s="69"/>
      <c r="AB1557" s="67"/>
      <c r="AC1557" s="67"/>
      <c r="AD1557" s="67"/>
      <c r="AE1557" s="67"/>
      <c r="AF1557" s="67"/>
      <c r="AG1557" s="67"/>
      <c r="AH1557" s="69"/>
      <c r="AI1557" s="69"/>
      <c r="AJ1557" s="69"/>
      <c r="AK1557" s="69"/>
      <c r="AL1557" s="69"/>
      <c r="AM1557" s="69"/>
      <c r="AN1557" s="67"/>
      <c r="AO1557" s="67"/>
      <c r="AP1557" s="67"/>
      <c r="AQ1557" s="67"/>
      <c r="AR1557" s="67"/>
      <c r="AS1557" s="67"/>
      <c r="AT1557" s="69"/>
      <c r="AU1557" s="69"/>
      <c r="AV1557" s="69"/>
      <c r="AW1557" s="69"/>
      <c r="AX1557" s="69"/>
      <c r="AY1557" s="69"/>
      <c r="AZ1557" s="67"/>
      <c r="BA1557" s="67"/>
    </row>
    <row r="1558" spans="1:53" ht="18" customHeight="1" x14ac:dyDescent="0.25">
      <c r="A1558" s="868"/>
      <c r="B1558" s="67"/>
      <c r="C1558" s="1258" t="s">
        <v>249</v>
      </c>
      <c r="D1558" s="1258"/>
      <c r="E1558" s="1258"/>
      <c r="F1558" s="1258"/>
      <c r="G1558" s="1258"/>
      <c r="H1558" s="1258"/>
      <c r="I1558" s="1258"/>
      <c r="J1558" s="1258"/>
      <c r="K1558" s="1258"/>
      <c r="L1558" s="1258"/>
      <c r="M1558" s="1258"/>
      <c r="N1558" s="1258"/>
      <c r="O1558" s="1258"/>
      <c r="P1558" s="1258" t="s">
        <v>248</v>
      </c>
      <c r="Q1558" s="67"/>
      <c r="R1558" s="67"/>
      <c r="S1558" s="67"/>
      <c r="T1558" s="67"/>
      <c r="U1558" s="67"/>
      <c r="V1558" s="69"/>
      <c r="W1558" s="69"/>
      <c r="X1558" s="69"/>
      <c r="Y1558" s="69"/>
      <c r="Z1558" s="69"/>
      <c r="AA1558" s="69"/>
      <c r="AB1558" s="67"/>
      <c r="AC1558" s="67"/>
      <c r="AD1558" s="67"/>
      <c r="AE1558" s="67"/>
      <c r="AF1558" s="67"/>
      <c r="AG1558" s="67"/>
      <c r="AH1558" s="69"/>
      <c r="AI1558" s="69"/>
      <c r="AJ1558" s="69"/>
      <c r="AK1558" s="69"/>
      <c r="AL1558" s="69"/>
      <c r="AM1558" s="69"/>
      <c r="AN1558" s="67"/>
      <c r="AO1558" s="67"/>
      <c r="AP1558" s="67"/>
      <c r="AQ1558" s="67"/>
      <c r="AR1558" s="67"/>
      <c r="AS1558" s="67"/>
      <c r="AT1558" s="69"/>
      <c r="AU1558" s="69"/>
      <c r="AV1558" s="69"/>
      <c r="AW1558" s="69"/>
      <c r="AX1558" s="69"/>
      <c r="AY1558" s="69"/>
      <c r="AZ1558" s="67"/>
      <c r="BA1558" s="67"/>
    </row>
    <row r="1559" spans="1:53" ht="18" customHeight="1" x14ac:dyDescent="0.25">
      <c r="A1559" s="868"/>
      <c r="B1559" s="67"/>
      <c r="C1559" s="1259" t="str">
        <f>IF(ISTEXT('6. Vehículos y maquinaria'!E87),'6. Vehículos y maquinaria'!E87,"")</f>
        <v/>
      </c>
      <c r="D1559" s="1259" t="str">
        <f>IF(ISTEXT('6. Vehículos y maquinaria'!F87),'6. Vehículos y maquinaria'!F87,"")</f>
        <v/>
      </c>
      <c r="E1559" s="1259" t="str">
        <f>IF(ISTEXT('6. Vehículos y maquinaria'!G87),'6. Vehículos y maquinaria'!G87,"")</f>
        <v/>
      </c>
      <c r="F1559" s="1259" t="str">
        <f>IF(ISNUMBER('6. Vehículos y maquinaria'!H87),'6. Vehículos y maquinaria'!H87,"")</f>
        <v/>
      </c>
      <c r="G1559" s="1260" t="str">
        <f t="shared" ref="G1559:I1578" si="101">IF($E1559="Otro (ud)"," ",IFERROR(INDEX($F$1499:$BD$1512,MATCH($E1559&amp;$D1559,$E$1499:$E$1512,0),MATCH($D$6&amp;G$1557,$F$1498:$BD$1498,0)),""))</f>
        <v/>
      </c>
      <c r="H1559" s="1260" t="str">
        <f t="shared" si="101"/>
        <v/>
      </c>
      <c r="I1559" s="1260" t="str">
        <f t="shared" si="101"/>
        <v/>
      </c>
      <c r="J1559" s="1260">
        <f>'6. Vehículos y maquinaria'!L87</f>
        <v>0</v>
      </c>
      <c r="K1559" s="1260">
        <f>'6. Vehículos y maquinaria'!M87</f>
        <v>0</v>
      </c>
      <c r="L1559" s="1260">
        <f>'6. Vehículos y maquinaria'!N87</f>
        <v>0</v>
      </c>
      <c r="M1559" s="1261" t="str">
        <f>IFERROR(IF($E1559="Otro (ud)",$F1559*$J1559,$F1559*$G1559),"")</f>
        <v/>
      </c>
      <c r="N1559" s="1261" t="str">
        <f>IFERROR(IF($E1559="Otro (ud)",$F1559*$K1559,IF($H1559="-",0,$F1559*$H1559)),"")</f>
        <v/>
      </c>
      <c r="O1559" s="1261" t="str">
        <f>IFERROR(IF($E1559="Otro (ud)",$F1559*$L1559,IF($I1559="-",0,$F1559*$I1559)),"")</f>
        <v/>
      </c>
      <c r="P1559" s="1262" t="str">
        <f>IFERROR($M1559+$N1559*$H$9/1000+$O1559*$H$10/1000,"")</f>
        <v/>
      </c>
      <c r="Q1559" s="67"/>
      <c r="R1559" s="67"/>
      <c r="S1559" s="67"/>
      <c r="T1559" s="67"/>
      <c r="U1559" s="67"/>
      <c r="V1559" s="69"/>
      <c r="W1559" s="69"/>
      <c r="X1559" s="69"/>
      <c r="Y1559" s="69"/>
      <c r="Z1559" s="69"/>
      <c r="AA1559" s="69"/>
      <c r="AB1559" s="67"/>
      <c r="AC1559" s="67"/>
      <c r="AD1559" s="67"/>
      <c r="AE1559" s="67"/>
      <c r="AF1559" s="67"/>
      <c r="AG1559" s="67"/>
      <c r="AH1559" s="69"/>
      <c r="AI1559" s="69"/>
      <c r="AJ1559" s="69"/>
      <c r="AK1559" s="69"/>
      <c r="AL1559" s="69"/>
      <c r="AM1559" s="69"/>
      <c r="AN1559" s="67"/>
      <c r="AO1559" s="67"/>
      <c r="AP1559" s="67"/>
      <c r="AQ1559" s="67"/>
      <c r="AR1559" s="67"/>
      <c r="AS1559" s="67"/>
      <c r="AT1559" s="69"/>
      <c r="AU1559" s="69"/>
      <c r="AV1559" s="69"/>
      <c r="AW1559" s="69"/>
      <c r="AX1559" s="69"/>
      <c r="AY1559" s="69"/>
      <c r="AZ1559" s="67"/>
      <c r="BA1559" s="67"/>
    </row>
    <row r="1560" spans="1:53" ht="18" customHeight="1" x14ac:dyDescent="0.25">
      <c r="A1560" s="868"/>
      <c r="B1560" s="67"/>
      <c r="C1560" s="1259" t="str">
        <f>IF(ISTEXT('6. Vehículos y maquinaria'!E88),'6. Vehículos y maquinaria'!E88,"")</f>
        <v/>
      </c>
      <c r="D1560" s="1259" t="str">
        <f>IF(ISTEXT('6. Vehículos y maquinaria'!F88),'6. Vehículos y maquinaria'!F88,"")</f>
        <v/>
      </c>
      <c r="E1560" s="1259" t="str">
        <f>IF(ISTEXT('6. Vehículos y maquinaria'!G88),'6. Vehículos y maquinaria'!G88,"")</f>
        <v/>
      </c>
      <c r="F1560" s="1259" t="str">
        <f>IF(ISNUMBER('6. Vehículos y maquinaria'!H88),'6. Vehículos y maquinaria'!H88,"")</f>
        <v/>
      </c>
      <c r="G1560" s="1260" t="str">
        <f t="shared" si="101"/>
        <v/>
      </c>
      <c r="H1560" s="1260" t="str">
        <f t="shared" si="101"/>
        <v/>
      </c>
      <c r="I1560" s="1260" t="str">
        <f t="shared" si="101"/>
        <v/>
      </c>
      <c r="J1560" s="1260">
        <f>'6. Vehículos y maquinaria'!L88</f>
        <v>0</v>
      </c>
      <c r="K1560" s="1260">
        <f>'6. Vehículos y maquinaria'!M88</f>
        <v>0</v>
      </c>
      <c r="L1560" s="1260">
        <f>'6. Vehículos y maquinaria'!N88</f>
        <v>0</v>
      </c>
      <c r="M1560" s="1261" t="str">
        <f t="shared" ref="M1560:M1578" si="102">IFERROR(IF($E1560="Otro (ud)",$F1560*$J1560,$F1560*$G1560),"")</f>
        <v/>
      </c>
      <c r="N1560" s="1261" t="str">
        <f t="shared" ref="N1560:N1578" si="103">IFERROR(IF($E1560="Otro (ud)",$F1560*$K1560,IF($H1560="-",0,$F1560*$H1560)),"")</f>
        <v/>
      </c>
      <c r="O1560" s="1261" t="str">
        <f t="shared" ref="O1560:O1578" si="104">IFERROR(IF($E1560="Otro (ud)",$F1560*$L1560,IF($I1560="-",0,$F1560*$I1560)),"")</f>
        <v/>
      </c>
      <c r="P1560" s="1262" t="str">
        <f t="shared" ref="P1560:P1577" si="105">IFERROR($M1560+$N1560*$H$9/1000+$O1560*$H$10/1000,"")</f>
        <v/>
      </c>
      <c r="Q1560" s="67"/>
      <c r="R1560" s="67"/>
      <c r="S1560" s="67"/>
      <c r="T1560" s="67"/>
      <c r="U1560" s="67"/>
      <c r="V1560" s="69"/>
      <c r="W1560" s="69"/>
      <c r="X1560" s="69"/>
      <c r="Y1560" s="69"/>
      <c r="Z1560" s="69"/>
      <c r="AA1560" s="69"/>
      <c r="AB1560" s="67"/>
      <c r="AC1560" s="67"/>
      <c r="AD1560" s="67"/>
      <c r="AE1560" s="67"/>
      <c r="AF1560" s="67"/>
      <c r="AG1560" s="67"/>
      <c r="AH1560" s="69"/>
      <c r="AI1560" s="69"/>
      <c r="AJ1560" s="69"/>
      <c r="AK1560" s="69"/>
      <c r="AL1560" s="69"/>
      <c r="AM1560" s="69"/>
      <c r="AN1560" s="67"/>
      <c r="AO1560" s="67"/>
      <c r="AP1560" s="67"/>
      <c r="AQ1560" s="67"/>
      <c r="AR1560" s="67"/>
      <c r="AS1560" s="67"/>
      <c r="AT1560" s="69"/>
      <c r="AU1560" s="69"/>
      <c r="AV1560" s="69"/>
      <c r="AW1560" s="69"/>
      <c r="AX1560" s="69"/>
      <c r="AY1560" s="69"/>
      <c r="AZ1560" s="67"/>
      <c r="BA1560" s="67"/>
    </row>
    <row r="1561" spans="1:53" ht="18" customHeight="1" x14ac:dyDescent="0.25">
      <c r="A1561" s="868"/>
      <c r="B1561" s="67"/>
      <c r="C1561" s="1259" t="str">
        <f>IF(ISTEXT('6. Vehículos y maquinaria'!E89),'6. Vehículos y maquinaria'!E89,"")</f>
        <v/>
      </c>
      <c r="D1561" s="1259" t="str">
        <f>IF(ISTEXT('6. Vehículos y maquinaria'!F89),'6. Vehículos y maquinaria'!F89,"")</f>
        <v/>
      </c>
      <c r="E1561" s="1259" t="str">
        <f>IF(ISTEXT('6. Vehículos y maquinaria'!G89),'6. Vehículos y maquinaria'!G89,"")</f>
        <v/>
      </c>
      <c r="F1561" s="1259" t="str">
        <f>IF(ISNUMBER('6. Vehículos y maquinaria'!H89),'6. Vehículos y maquinaria'!H89,"")</f>
        <v/>
      </c>
      <c r="G1561" s="1260" t="str">
        <f t="shared" si="101"/>
        <v/>
      </c>
      <c r="H1561" s="1260" t="str">
        <f t="shared" si="101"/>
        <v/>
      </c>
      <c r="I1561" s="1260" t="str">
        <f t="shared" si="101"/>
        <v/>
      </c>
      <c r="J1561" s="1260">
        <f>'6. Vehículos y maquinaria'!L89</f>
        <v>0</v>
      </c>
      <c r="K1561" s="1260">
        <f>'6. Vehículos y maquinaria'!M89</f>
        <v>0</v>
      </c>
      <c r="L1561" s="1260">
        <f>'6. Vehículos y maquinaria'!N89</f>
        <v>0</v>
      </c>
      <c r="M1561" s="1261" t="str">
        <f t="shared" si="102"/>
        <v/>
      </c>
      <c r="N1561" s="1261" t="str">
        <f t="shared" si="103"/>
        <v/>
      </c>
      <c r="O1561" s="1261" t="str">
        <f t="shared" si="104"/>
        <v/>
      </c>
      <c r="P1561" s="1262" t="str">
        <f t="shared" si="105"/>
        <v/>
      </c>
      <c r="Q1561" s="67"/>
      <c r="R1561" s="67"/>
      <c r="S1561" s="67"/>
      <c r="T1561" s="67"/>
      <c r="U1561" s="67"/>
      <c r="V1561" s="69"/>
      <c r="W1561" s="69"/>
      <c r="X1561" s="69"/>
      <c r="Y1561" s="69"/>
      <c r="Z1561" s="69"/>
      <c r="AA1561" s="69"/>
      <c r="AB1561" s="67"/>
      <c r="AC1561" s="67"/>
      <c r="AD1561" s="67"/>
      <c r="AE1561" s="67"/>
      <c r="AF1561" s="67"/>
      <c r="AG1561" s="67"/>
      <c r="AH1561" s="69"/>
      <c r="AI1561" s="69"/>
      <c r="AJ1561" s="69"/>
      <c r="AK1561" s="69"/>
      <c r="AL1561" s="69"/>
      <c r="AM1561" s="69"/>
      <c r="AN1561" s="67"/>
      <c r="AO1561" s="67"/>
      <c r="AP1561" s="67"/>
      <c r="AQ1561" s="67"/>
      <c r="AR1561" s="67"/>
      <c r="AS1561" s="67"/>
      <c r="AT1561" s="69"/>
      <c r="AU1561" s="69"/>
      <c r="AV1561" s="69"/>
      <c r="AW1561" s="69"/>
      <c r="AX1561" s="69"/>
      <c r="AY1561" s="69"/>
      <c r="AZ1561" s="67"/>
      <c r="BA1561" s="67"/>
    </row>
    <row r="1562" spans="1:53" ht="18" customHeight="1" x14ac:dyDescent="0.25">
      <c r="A1562" s="868"/>
      <c r="B1562" s="67"/>
      <c r="C1562" s="1259" t="str">
        <f>IF(ISTEXT('6. Vehículos y maquinaria'!E90),'6. Vehículos y maquinaria'!E90,"")</f>
        <v/>
      </c>
      <c r="D1562" s="1259" t="str">
        <f>IF(ISTEXT('6. Vehículos y maquinaria'!F90),'6. Vehículos y maquinaria'!F90,"")</f>
        <v/>
      </c>
      <c r="E1562" s="1259" t="str">
        <f>IF(ISTEXT('6. Vehículos y maquinaria'!G90),'6. Vehículos y maquinaria'!G90,"")</f>
        <v/>
      </c>
      <c r="F1562" s="1259" t="str">
        <f>IF(ISNUMBER('6. Vehículos y maquinaria'!H90),'6. Vehículos y maquinaria'!H90,"")</f>
        <v/>
      </c>
      <c r="G1562" s="1260" t="str">
        <f t="shared" si="101"/>
        <v/>
      </c>
      <c r="H1562" s="1260" t="str">
        <f t="shared" si="101"/>
        <v/>
      </c>
      <c r="I1562" s="1260" t="str">
        <f t="shared" si="101"/>
        <v/>
      </c>
      <c r="J1562" s="1260">
        <f>'6. Vehículos y maquinaria'!L90</f>
        <v>0</v>
      </c>
      <c r="K1562" s="1260">
        <f>'6. Vehículos y maquinaria'!M90</f>
        <v>0</v>
      </c>
      <c r="L1562" s="1260">
        <f>'6. Vehículos y maquinaria'!N90</f>
        <v>0</v>
      </c>
      <c r="M1562" s="1261" t="str">
        <f t="shared" si="102"/>
        <v/>
      </c>
      <c r="N1562" s="1261" t="str">
        <f t="shared" si="103"/>
        <v/>
      </c>
      <c r="O1562" s="1261" t="str">
        <f t="shared" si="104"/>
        <v/>
      </c>
      <c r="P1562" s="1262" t="str">
        <f t="shared" si="105"/>
        <v/>
      </c>
      <c r="Q1562" s="67"/>
      <c r="R1562" s="67"/>
      <c r="S1562" s="67"/>
      <c r="T1562" s="67"/>
      <c r="U1562" s="67"/>
      <c r="V1562" s="69"/>
      <c r="W1562" s="69"/>
      <c r="X1562" s="69"/>
      <c r="Y1562" s="69"/>
      <c r="Z1562" s="69"/>
      <c r="AA1562" s="69"/>
      <c r="AB1562" s="67"/>
      <c r="AC1562" s="67"/>
      <c r="AD1562" s="67"/>
      <c r="AE1562" s="67"/>
      <c r="AF1562" s="67"/>
      <c r="AG1562" s="67"/>
      <c r="AH1562" s="69"/>
      <c r="AI1562" s="69"/>
      <c r="AJ1562" s="69"/>
      <c r="AK1562" s="69"/>
      <c r="AL1562" s="69"/>
      <c r="AM1562" s="69"/>
      <c r="AN1562" s="67"/>
      <c r="AO1562" s="67"/>
      <c r="AP1562" s="67"/>
      <c r="AQ1562" s="67"/>
      <c r="AR1562" s="67"/>
      <c r="AS1562" s="67"/>
      <c r="AT1562" s="69"/>
      <c r="AU1562" s="69"/>
      <c r="AV1562" s="69"/>
      <c r="AW1562" s="69"/>
      <c r="AX1562" s="69"/>
      <c r="AY1562" s="69"/>
      <c r="AZ1562" s="67"/>
      <c r="BA1562" s="67"/>
    </row>
    <row r="1563" spans="1:53" ht="18" customHeight="1" x14ac:dyDescent="0.25">
      <c r="A1563" s="868"/>
      <c r="B1563" s="67"/>
      <c r="C1563" s="1259" t="str">
        <f>IF(ISTEXT('6. Vehículos y maquinaria'!E91),'6. Vehículos y maquinaria'!E91,"")</f>
        <v/>
      </c>
      <c r="D1563" s="1259" t="str">
        <f>IF(ISTEXT('6. Vehículos y maquinaria'!F91),'6. Vehículos y maquinaria'!F91,"")</f>
        <v/>
      </c>
      <c r="E1563" s="1259" t="str">
        <f>IF(ISTEXT('6. Vehículos y maquinaria'!G91),'6. Vehículos y maquinaria'!G91,"")</f>
        <v/>
      </c>
      <c r="F1563" s="1259" t="str">
        <f>IF(ISNUMBER('6. Vehículos y maquinaria'!H91),'6. Vehículos y maquinaria'!H91,"")</f>
        <v/>
      </c>
      <c r="G1563" s="1260" t="str">
        <f t="shared" si="101"/>
        <v/>
      </c>
      <c r="H1563" s="1260" t="str">
        <f t="shared" si="101"/>
        <v/>
      </c>
      <c r="I1563" s="1260" t="str">
        <f t="shared" si="101"/>
        <v/>
      </c>
      <c r="J1563" s="1260">
        <f>'6. Vehículos y maquinaria'!L91</f>
        <v>0</v>
      </c>
      <c r="K1563" s="1260">
        <f>'6. Vehículos y maquinaria'!M91</f>
        <v>0</v>
      </c>
      <c r="L1563" s="1260">
        <f>'6. Vehículos y maquinaria'!N91</f>
        <v>0</v>
      </c>
      <c r="M1563" s="1261" t="str">
        <f t="shared" si="102"/>
        <v/>
      </c>
      <c r="N1563" s="1261" t="str">
        <f t="shared" si="103"/>
        <v/>
      </c>
      <c r="O1563" s="1261" t="str">
        <f t="shared" si="104"/>
        <v/>
      </c>
      <c r="P1563" s="1262" t="str">
        <f t="shared" si="105"/>
        <v/>
      </c>
      <c r="Q1563" s="67"/>
      <c r="R1563" s="67"/>
      <c r="S1563" s="67"/>
      <c r="T1563" s="67"/>
      <c r="U1563" s="67"/>
      <c r="V1563" s="69"/>
      <c r="W1563" s="69"/>
      <c r="X1563" s="69"/>
      <c r="Y1563" s="69"/>
      <c r="Z1563" s="69"/>
      <c r="AA1563" s="69"/>
      <c r="AB1563" s="67"/>
      <c r="AC1563" s="67"/>
      <c r="AD1563" s="67"/>
      <c r="AE1563" s="67"/>
      <c r="AF1563" s="67"/>
      <c r="AG1563" s="67"/>
      <c r="AH1563" s="69"/>
      <c r="AI1563" s="69"/>
      <c r="AJ1563" s="69"/>
      <c r="AK1563" s="69"/>
      <c r="AL1563" s="69"/>
      <c r="AM1563" s="69"/>
      <c r="AN1563" s="67"/>
      <c r="AO1563" s="67"/>
      <c r="AP1563" s="67"/>
      <c r="AQ1563" s="67"/>
      <c r="AR1563" s="67"/>
      <c r="AS1563" s="67"/>
      <c r="AT1563" s="69"/>
      <c r="AU1563" s="69"/>
      <c r="AV1563" s="69"/>
      <c r="AW1563" s="69"/>
      <c r="AX1563" s="69"/>
      <c r="AY1563" s="69"/>
      <c r="AZ1563" s="67"/>
      <c r="BA1563" s="67"/>
    </row>
    <row r="1564" spans="1:53" ht="18" customHeight="1" x14ac:dyDescent="0.25">
      <c r="A1564" s="868"/>
      <c r="B1564" s="67"/>
      <c r="C1564" s="1259" t="str">
        <f>IF(ISTEXT('6. Vehículos y maquinaria'!E92),'6. Vehículos y maquinaria'!E92,"")</f>
        <v/>
      </c>
      <c r="D1564" s="1259" t="str">
        <f>IF(ISTEXT('6. Vehículos y maquinaria'!F92),'6. Vehículos y maquinaria'!F92,"")</f>
        <v/>
      </c>
      <c r="E1564" s="1259" t="str">
        <f>IF(ISTEXT('6. Vehículos y maquinaria'!G92),'6. Vehículos y maquinaria'!G92,"")</f>
        <v/>
      </c>
      <c r="F1564" s="1259" t="str">
        <f>IF(ISNUMBER('6. Vehículos y maquinaria'!H92),'6. Vehículos y maquinaria'!H92,"")</f>
        <v/>
      </c>
      <c r="G1564" s="1260" t="str">
        <f t="shared" si="101"/>
        <v/>
      </c>
      <c r="H1564" s="1260" t="str">
        <f t="shared" si="101"/>
        <v/>
      </c>
      <c r="I1564" s="1260" t="str">
        <f t="shared" si="101"/>
        <v/>
      </c>
      <c r="J1564" s="1260">
        <f>'6. Vehículos y maquinaria'!L92</f>
        <v>0</v>
      </c>
      <c r="K1564" s="1260">
        <f>'6. Vehículos y maquinaria'!M92</f>
        <v>0</v>
      </c>
      <c r="L1564" s="1260">
        <f>'6. Vehículos y maquinaria'!N92</f>
        <v>0</v>
      </c>
      <c r="M1564" s="1261" t="str">
        <f t="shared" si="102"/>
        <v/>
      </c>
      <c r="N1564" s="1261" t="str">
        <f t="shared" si="103"/>
        <v/>
      </c>
      <c r="O1564" s="1261" t="str">
        <f t="shared" si="104"/>
        <v/>
      </c>
      <c r="P1564" s="1262" t="str">
        <f t="shared" si="105"/>
        <v/>
      </c>
      <c r="Q1564" s="67"/>
      <c r="R1564" s="67"/>
      <c r="S1564" s="67"/>
      <c r="T1564" s="67"/>
      <c r="U1564" s="67"/>
      <c r="V1564" s="69"/>
      <c r="W1564" s="69"/>
      <c r="X1564" s="69"/>
      <c r="Y1564" s="69"/>
      <c r="Z1564" s="69"/>
      <c r="AA1564" s="69"/>
      <c r="AB1564" s="67"/>
      <c r="AC1564" s="67"/>
      <c r="AD1564" s="67"/>
      <c r="AE1564" s="67"/>
      <c r="AF1564" s="67"/>
      <c r="AG1564" s="67"/>
      <c r="AH1564" s="69"/>
      <c r="AI1564" s="69"/>
      <c r="AJ1564" s="69"/>
      <c r="AK1564" s="69"/>
      <c r="AL1564" s="69"/>
      <c r="AM1564" s="69"/>
      <c r="AN1564" s="67"/>
      <c r="AO1564" s="67"/>
      <c r="AP1564" s="67"/>
      <c r="AQ1564" s="67"/>
      <c r="AR1564" s="67"/>
      <c r="AS1564" s="67"/>
      <c r="AT1564" s="69"/>
      <c r="AU1564" s="69"/>
      <c r="AV1564" s="69"/>
      <c r="AW1564" s="69"/>
      <c r="AX1564" s="69"/>
      <c r="AY1564" s="69"/>
      <c r="AZ1564" s="67"/>
      <c r="BA1564" s="67"/>
    </row>
    <row r="1565" spans="1:53" ht="18" customHeight="1" x14ac:dyDescent="0.25">
      <c r="A1565" s="868"/>
      <c r="B1565" s="67"/>
      <c r="C1565" s="1259" t="str">
        <f>IF(ISTEXT('6. Vehículos y maquinaria'!E93),'6. Vehículos y maquinaria'!E93,"")</f>
        <v/>
      </c>
      <c r="D1565" s="1259" t="str">
        <f>IF(ISTEXT('6. Vehículos y maquinaria'!F93),'6. Vehículos y maquinaria'!F93,"")</f>
        <v/>
      </c>
      <c r="E1565" s="1259" t="str">
        <f>IF(ISTEXT('6. Vehículos y maquinaria'!G93),'6. Vehículos y maquinaria'!G93,"")</f>
        <v/>
      </c>
      <c r="F1565" s="1259" t="str">
        <f>IF(ISNUMBER('6. Vehículos y maquinaria'!H93),'6. Vehículos y maquinaria'!H93,"")</f>
        <v/>
      </c>
      <c r="G1565" s="1260" t="str">
        <f t="shared" si="101"/>
        <v/>
      </c>
      <c r="H1565" s="1260" t="str">
        <f t="shared" si="101"/>
        <v/>
      </c>
      <c r="I1565" s="1260" t="str">
        <f t="shared" si="101"/>
        <v/>
      </c>
      <c r="J1565" s="1260">
        <f>'6. Vehículos y maquinaria'!L93</f>
        <v>0</v>
      </c>
      <c r="K1565" s="1260">
        <f>'6. Vehículos y maquinaria'!M93</f>
        <v>0</v>
      </c>
      <c r="L1565" s="1260">
        <f>'6. Vehículos y maquinaria'!N93</f>
        <v>0</v>
      </c>
      <c r="M1565" s="1261" t="str">
        <f t="shared" si="102"/>
        <v/>
      </c>
      <c r="N1565" s="1261" t="str">
        <f t="shared" si="103"/>
        <v/>
      </c>
      <c r="O1565" s="1261" t="str">
        <f t="shared" si="104"/>
        <v/>
      </c>
      <c r="P1565" s="1262" t="str">
        <f t="shared" si="105"/>
        <v/>
      </c>
      <c r="Q1565" s="67"/>
      <c r="R1565" s="67"/>
      <c r="S1565" s="67"/>
      <c r="T1565" s="67"/>
      <c r="U1565" s="67"/>
      <c r="V1565" s="69"/>
      <c r="W1565" s="69"/>
      <c r="X1565" s="69"/>
      <c r="Y1565" s="69"/>
      <c r="Z1565" s="69"/>
      <c r="AA1565" s="69"/>
      <c r="AB1565" s="67"/>
      <c r="AC1565" s="67"/>
      <c r="AD1565" s="67"/>
      <c r="AE1565" s="67"/>
      <c r="AF1565" s="67"/>
      <c r="AG1565" s="67"/>
      <c r="AH1565" s="69"/>
      <c r="AI1565" s="69"/>
      <c r="AJ1565" s="69"/>
      <c r="AK1565" s="69"/>
      <c r="AL1565" s="69"/>
      <c r="AM1565" s="69"/>
      <c r="AN1565" s="67"/>
      <c r="AO1565" s="67"/>
      <c r="AP1565" s="67"/>
      <c r="AQ1565" s="67"/>
      <c r="AR1565" s="67"/>
      <c r="AS1565" s="67"/>
      <c r="AT1565" s="69"/>
      <c r="AU1565" s="69"/>
      <c r="AV1565" s="69"/>
      <c r="AW1565" s="69"/>
      <c r="AX1565" s="69"/>
      <c r="AY1565" s="69"/>
      <c r="AZ1565" s="67"/>
      <c r="BA1565" s="67"/>
    </row>
    <row r="1566" spans="1:53" ht="18" customHeight="1" x14ac:dyDescent="0.25">
      <c r="A1566" s="868"/>
      <c r="B1566" s="67"/>
      <c r="C1566" s="1259" t="str">
        <f>IF(ISTEXT('6. Vehículos y maquinaria'!E94),'6. Vehículos y maquinaria'!E94,"")</f>
        <v/>
      </c>
      <c r="D1566" s="1259" t="str">
        <f>IF(ISTEXT('6. Vehículos y maquinaria'!F94),'6. Vehículos y maquinaria'!F94,"")</f>
        <v/>
      </c>
      <c r="E1566" s="1259" t="str">
        <f>IF(ISTEXT('6. Vehículos y maquinaria'!G94),'6. Vehículos y maquinaria'!G94,"")</f>
        <v/>
      </c>
      <c r="F1566" s="1259" t="str">
        <f>IF(ISNUMBER('6. Vehículos y maquinaria'!H94),'6. Vehículos y maquinaria'!H94,"")</f>
        <v/>
      </c>
      <c r="G1566" s="1260" t="str">
        <f t="shared" si="101"/>
        <v/>
      </c>
      <c r="H1566" s="1260" t="str">
        <f t="shared" si="101"/>
        <v/>
      </c>
      <c r="I1566" s="1260" t="str">
        <f t="shared" si="101"/>
        <v/>
      </c>
      <c r="J1566" s="1260">
        <f>'6. Vehículos y maquinaria'!L94</f>
        <v>0</v>
      </c>
      <c r="K1566" s="1260">
        <f>'6. Vehículos y maquinaria'!M94</f>
        <v>0</v>
      </c>
      <c r="L1566" s="1260">
        <f>'6. Vehículos y maquinaria'!N94</f>
        <v>0</v>
      </c>
      <c r="M1566" s="1261" t="str">
        <f t="shared" si="102"/>
        <v/>
      </c>
      <c r="N1566" s="1261" t="str">
        <f t="shared" si="103"/>
        <v/>
      </c>
      <c r="O1566" s="1261" t="str">
        <f t="shared" si="104"/>
        <v/>
      </c>
      <c r="P1566" s="1262" t="str">
        <f t="shared" si="105"/>
        <v/>
      </c>
      <c r="Q1566" s="67"/>
      <c r="R1566" s="67"/>
      <c r="S1566" s="67"/>
      <c r="T1566" s="67"/>
      <c r="U1566" s="67"/>
      <c r="V1566" s="69"/>
      <c r="W1566" s="69"/>
      <c r="X1566" s="69"/>
      <c r="Y1566" s="69"/>
      <c r="Z1566" s="69"/>
      <c r="AA1566" s="69"/>
      <c r="AB1566" s="67"/>
      <c r="AC1566" s="67"/>
      <c r="AD1566" s="67"/>
      <c r="AE1566" s="67"/>
      <c r="AF1566" s="67"/>
      <c r="AG1566" s="67"/>
      <c r="AH1566" s="69"/>
      <c r="AI1566" s="69"/>
      <c r="AJ1566" s="69"/>
      <c r="AK1566" s="69"/>
      <c r="AL1566" s="69"/>
      <c r="AM1566" s="69"/>
      <c r="AN1566" s="67"/>
      <c r="AO1566" s="67"/>
      <c r="AP1566" s="67"/>
      <c r="AQ1566" s="67"/>
      <c r="AR1566" s="67"/>
      <c r="AS1566" s="67"/>
      <c r="AT1566" s="69"/>
      <c r="AU1566" s="69"/>
      <c r="AV1566" s="69"/>
      <c r="AW1566" s="69"/>
      <c r="AX1566" s="69"/>
      <c r="AY1566" s="69"/>
      <c r="AZ1566" s="67"/>
      <c r="BA1566" s="67"/>
    </row>
    <row r="1567" spans="1:53" ht="18" customHeight="1" x14ac:dyDescent="0.25">
      <c r="A1567" s="868"/>
      <c r="B1567" s="67"/>
      <c r="C1567" s="1259" t="str">
        <f>IF(ISTEXT('6. Vehículos y maquinaria'!E95),'6. Vehículos y maquinaria'!E95,"")</f>
        <v/>
      </c>
      <c r="D1567" s="1259" t="str">
        <f>IF(ISTEXT('6. Vehículos y maquinaria'!F95),'6. Vehículos y maquinaria'!F95,"")</f>
        <v/>
      </c>
      <c r="E1567" s="1259" t="str">
        <f>IF(ISTEXT('6. Vehículos y maquinaria'!G95),'6. Vehículos y maquinaria'!G95,"")</f>
        <v/>
      </c>
      <c r="F1567" s="1259" t="str">
        <f>IF(ISNUMBER('6. Vehículos y maquinaria'!H95),'6. Vehículos y maquinaria'!H95,"")</f>
        <v/>
      </c>
      <c r="G1567" s="1260" t="str">
        <f t="shared" si="101"/>
        <v/>
      </c>
      <c r="H1567" s="1260" t="str">
        <f t="shared" si="101"/>
        <v/>
      </c>
      <c r="I1567" s="1260" t="str">
        <f t="shared" si="101"/>
        <v/>
      </c>
      <c r="J1567" s="1260">
        <f>'6. Vehículos y maquinaria'!L95</f>
        <v>0</v>
      </c>
      <c r="K1567" s="1260">
        <f>'6. Vehículos y maquinaria'!M95</f>
        <v>0</v>
      </c>
      <c r="L1567" s="1260">
        <f>'6. Vehículos y maquinaria'!N95</f>
        <v>0</v>
      </c>
      <c r="M1567" s="1261" t="str">
        <f t="shared" si="102"/>
        <v/>
      </c>
      <c r="N1567" s="1261" t="str">
        <f t="shared" si="103"/>
        <v/>
      </c>
      <c r="O1567" s="1261" t="str">
        <f t="shared" si="104"/>
        <v/>
      </c>
      <c r="P1567" s="1262" t="str">
        <f t="shared" si="105"/>
        <v/>
      </c>
      <c r="Q1567" s="67"/>
      <c r="R1567" s="67"/>
      <c r="S1567" s="67"/>
      <c r="T1567" s="67"/>
      <c r="U1567" s="67"/>
      <c r="V1567" s="69"/>
      <c r="W1567" s="69"/>
      <c r="X1567" s="69"/>
      <c r="Y1567" s="69"/>
      <c r="Z1567" s="69"/>
      <c r="AA1567" s="69"/>
      <c r="AB1567" s="67"/>
      <c r="AC1567" s="67"/>
      <c r="AD1567" s="67"/>
      <c r="AE1567" s="67"/>
      <c r="AF1567" s="67"/>
      <c r="AG1567" s="67"/>
      <c r="AH1567" s="69"/>
      <c r="AI1567" s="69"/>
      <c r="AJ1567" s="69"/>
      <c r="AK1567" s="69"/>
      <c r="AL1567" s="69"/>
      <c r="AM1567" s="69"/>
      <c r="AN1567" s="67"/>
      <c r="AO1567" s="67"/>
      <c r="AP1567" s="67"/>
      <c r="AQ1567" s="67"/>
      <c r="AR1567" s="67"/>
      <c r="AS1567" s="67"/>
      <c r="AT1567" s="69"/>
      <c r="AU1567" s="69"/>
      <c r="AV1567" s="69"/>
      <c r="AW1567" s="69"/>
      <c r="AX1567" s="69"/>
      <c r="AY1567" s="69"/>
      <c r="AZ1567" s="67"/>
      <c r="BA1567" s="67"/>
    </row>
    <row r="1568" spans="1:53" ht="18" customHeight="1" x14ac:dyDescent="0.25">
      <c r="A1568" s="868"/>
      <c r="B1568" s="67"/>
      <c r="C1568" s="1259" t="str">
        <f>IF(ISTEXT('6. Vehículos y maquinaria'!E96),'6. Vehículos y maquinaria'!E96,"")</f>
        <v/>
      </c>
      <c r="D1568" s="1259" t="str">
        <f>IF(ISTEXT('6. Vehículos y maquinaria'!F96),'6. Vehículos y maquinaria'!F96,"")</f>
        <v/>
      </c>
      <c r="E1568" s="1259" t="str">
        <f>IF(ISTEXT('6. Vehículos y maquinaria'!G96),'6. Vehículos y maquinaria'!G96,"")</f>
        <v/>
      </c>
      <c r="F1568" s="1259" t="str">
        <f>IF(ISNUMBER('6. Vehículos y maquinaria'!H96),'6. Vehículos y maquinaria'!H96,"")</f>
        <v/>
      </c>
      <c r="G1568" s="1260" t="str">
        <f t="shared" si="101"/>
        <v/>
      </c>
      <c r="H1568" s="1260" t="str">
        <f t="shared" si="101"/>
        <v/>
      </c>
      <c r="I1568" s="1260" t="str">
        <f t="shared" si="101"/>
        <v/>
      </c>
      <c r="J1568" s="1260">
        <f>'6. Vehículos y maquinaria'!L96</f>
        <v>0</v>
      </c>
      <c r="K1568" s="1260">
        <f>'6. Vehículos y maquinaria'!M96</f>
        <v>0</v>
      </c>
      <c r="L1568" s="1260">
        <f>'6. Vehículos y maquinaria'!N96</f>
        <v>0</v>
      </c>
      <c r="M1568" s="1261" t="str">
        <f t="shared" si="102"/>
        <v/>
      </c>
      <c r="N1568" s="1261" t="str">
        <f t="shared" si="103"/>
        <v/>
      </c>
      <c r="O1568" s="1261" t="str">
        <f t="shared" si="104"/>
        <v/>
      </c>
      <c r="P1568" s="1262" t="str">
        <f>IFERROR($M1568+$N1568*$H$9/1000+$O1568*$H$10/1000,"")</f>
        <v/>
      </c>
      <c r="Q1568" s="67"/>
      <c r="R1568" s="67"/>
      <c r="S1568" s="67"/>
      <c r="T1568" s="67"/>
      <c r="U1568" s="67"/>
      <c r="V1568" s="69"/>
      <c r="W1568" s="69"/>
      <c r="X1568" s="69"/>
      <c r="Y1568" s="69"/>
      <c r="Z1568" s="69"/>
      <c r="AA1568" s="69"/>
      <c r="AB1568" s="67"/>
      <c r="AC1568" s="67"/>
      <c r="AD1568" s="67"/>
      <c r="AE1568" s="67"/>
      <c r="AF1568" s="67"/>
      <c r="AG1568" s="67"/>
      <c r="AH1568" s="69"/>
      <c r="AI1568" s="69"/>
      <c r="AJ1568" s="69"/>
      <c r="AK1568" s="69"/>
      <c r="AL1568" s="69"/>
      <c r="AM1568" s="69"/>
      <c r="AN1568" s="67"/>
      <c r="AO1568" s="67"/>
      <c r="AP1568" s="67"/>
      <c r="AQ1568" s="67"/>
      <c r="AR1568" s="67"/>
      <c r="AS1568" s="67"/>
      <c r="AT1568" s="69"/>
      <c r="AU1568" s="69"/>
      <c r="AV1568" s="69"/>
      <c r="AW1568" s="69"/>
      <c r="AX1568" s="69"/>
      <c r="AY1568" s="69"/>
      <c r="AZ1568" s="67"/>
      <c r="BA1568" s="67"/>
    </row>
    <row r="1569" spans="1:53" ht="18" customHeight="1" x14ac:dyDescent="0.25">
      <c r="A1569" s="868"/>
      <c r="B1569" s="67"/>
      <c r="C1569" s="1259" t="str">
        <f>IF(ISTEXT('6. Vehículos y maquinaria'!E97),'6. Vehículos y maquinaria'!E97,"")</f>
        <v/>
      </c>
      <c r="D1569" s="1259" t="str">
        <f>IF(ISTEXT('6. Vehículos y maquinaria'!F97),'6. Vehículos y maquinaria'!F97,"")</f>
        <v/>
      </c>
      <c r="E1569" s="1259" t="str">
        <f>IF(ISTEXT('6. Vehículos y maquinaria'!G97),'6. Vehículos y maquinaria'!G97,"")</f>
        <v/>
      </c>
      <c r="F1569" s="1259" t="str">
        <f>IF(ISNUMBER('6. Vehículos y maquinaria'!H97),'6. Vehículos y maquinaria'!H97,"")</f>
        <v/>
      </c>
      <c r="G1569" s="1260" t="str">
        <f t="shared" si="101"/>
        <v/>
      </c>
      <c r="H1569" s="1260" t="str">
        <f t="shared" si="101"/>
        <v/>
      </c>
      <c r="I1569" s="1260" t="str">
        <f t="shared" si="101"/>
        <v/>
      </c>
      <c r="J1569" s="1260">
        <f>'6. Vehículos y maquinaria'!L97</f>
        <v>0</v>
      </c>
      <c r="K1569" s="1260">
        <f>'6. Vehículos y maquinaria'!M97</f>
        <v>0</v>
      </c>
      <c r="L1569" s="1260">
        <f>'6. Vehículos y maquinaria'!N97</f>
        <v>0</v>
      </c>
      <c r="M1569" s="1261" t="str">
        <f t="shared" si="102"/>
        <v/>
      </c>
      <c r="N1569" s="1261" t="str">
        <f t="shared" si="103"/>
        <v/>
      </c>
      <c r="O1569" s="1261" t="str">
        <f t="shared" si="104"/>
        <v/>
      </c>
      <c r="P1569" s="1262" t="str">
        <f t="shared" si="105"/>
        <v/>
      </c>
      <c r="Q1569" s="67"/>
      <c r="R1569" s="67"/>
      <c r="S1569" s="67"/>
      <c r="T1569" s="67"/>
      <c r="U1569" s="67"/>
      <c r="V1569" s="69"/>
      <c r="W1569" s="69"/>
      <c r="X1569" s="69"/>
      <c r="Y1569" s="69"/>
      <c r="Z1569" s="69"/>
      <c r="AA1569" s="69"/>
      <c r="AB1569" s="67"/>
      <c r="AC1569" s="67"/>
      <c r="AD1569" s="67"/>
      <c r="AE1569" s="67"/>
      <c r="AF1569" s="67"/>
      <c r="AG1569" s="67"/>
      <c r="AH1569" s="69"/>
      <c r="AI1569" s="69"/>
      <c r="AJ1569" s="69"/>
      <c r="AK1569" s="69"/>
      <c r="AL1569" s="69"/>
      <c r="AM1569" s="69"/>
      <c r="AN1569" s="67"/>
      <c r="AO1569" s="67"/>
      <c r="AP1569" s="67"/>
      <c r="AQ1569" s="67"/>
      <c r="AR1569" s="67"/>
      <c r="AS1569" s="67"/>
      <c r="AT1569" s="69"/>
      <c r="AU1569" s="69"/>
      <c r="AV1569" s="69"/>
      <c r="AW1569" s="69"/>
      <c r="AX1569" s="69"/>
      <c r="AY1569" s="69"/>
      <c r="AZ1569" s="67"/>
      <c r="BA1569" s="67"/>
    </row>
    <row r="1570" spans="1:53" ht="18" customHeight="1" x14ac:dyDescent="0.25">
      <c r="A1570" s="868"/>
      <c r="B1570" s="67"/>
      <c r="C1570" s="1259" t="str">
        <f>IF(ISTEXT('6. Vehículos y maquinaria'!E98),'6. Vehículos y maquinaria'!E98,"")</f>
        <v/>
      </c>
      <c r="D1570" s="1259" t="str">
        <f>IF(ISTEXT('6. Vehículos y maquinaria'!F98),'6. Vehículos y maquinaria'!F98,"")</f>
        <v/>
      </c>
      <c r="E1570" s="1259" t="str">
        <f>IF(ISTEXT('6. Vehículos y maquinaria'!G98),'6. Vehículos y maquinaria'!G98,"")</f>
        <v/>
      </c>
      <c r="F1570" s="1259" t="str">
        <f>IF(ISNUMBER('6. Vehículos y maquinaria'!H98),'6. Vehículos y maquinaria'!H98,"")</f>
        <v/>
      </c>
      <c r="G1570" s="1260" t="str">
        <f t="shared" si="101"/>
        <v/>
      </c>
      <c r="H1570" s="1260" t="str">
        <f t="shared" si="101"/>
        <v/>
      </c>
      <c r="I1570" s="1260" t="str">
        <f t="shared" si="101"/>
        <v/>
      </c>
      <c r="J1570" s="1260">
        <f>'6. Vehículos y maquinaria'!L98</f>
        <v>0</v>
      </c>
      <c r="K1570" s="1260">
        <f>'6. Vehículos y maquinaria'!M98</f>
        <v>0</v>
      </c>
      <c r="L1570" s="1260">
        <f>'6. Vehículos y maquinaria'!N98</f>
        <v>0</v>
      </c>
      <c r="M1570" s="1261" t="str">
        <f t="shared" si="102"/>
        <v/>
      </c>
      <c r="N1570" s="1261" t="str">
        <f t="shared" si="103"/>
        <v/>
      </c>
      <c r="O1570" s="1261" t="str">
        <f t="shared" si="104"/>
        <v/>
      </c>
      <c r="P1570" s="1262" t="str">
        <f t="shared" si="105"/>
        <v/>
      </c>
      <c r="Q1570" s="67"/>
      <c r="R1570" s="67"/>
      <c r="S1570" s="67"/>
      <c r="T1570" s="67"/>
      <c r="U1570" s="67"/>
      <c r="V1570" s="69"/>
      <c r="W1570" s="69"/>
      <c r="X1570" s="69"/>
      <c r="Y1570" s="69"/>
      <c r="Z1570" s="69"/>
      <c r="AA1570" s="69"/>
      <c r="AB1570" s="67"/>
      <c r="AC1570" s="67"/>
      <c r="AD1570" s="67"/>
      <c r="AE1570" s="67"/>
      <c r="AF1570" s="67"/>
      <c r="AG1570" s="67"/>
      <c r="AH1570" s="69"/>
      <c r="AI1570" s="69"/>
      <c r="AJ1570" s="69"/>
      <c r="AK1570" s="69"/>
      <c r="AL1570" s="69"/>
      <c r="AM1570" s="69"/>
      <c r="AN1570" s="67"/>
      <c r="AO1570" s="67"/>
      <c r="AP1570" s="67"/>
      <c r="AQ1570" s="67"/>
      <c r="AR1570" s="67"/>
      <c r="AS1570" s="67"/>
      <c r="AT1570" s="69"/>
      <c r="AU1570" s="69"/>
      <c r="AV1570" s="69"/>
      <c r="AW1570" s="69"/>
      <c r="AX1570" s="69"/>
      <c r="AY1570" s="69"/>
      <c r="AZ1570" s="67"/>
      <c r="BA1570" s="67"/>
    </row>
    <row r="1571" spans="1:53" ht="18" customHeight="1" x14ac:dyDescent="0.25">
      <c r="A1571" s="868"/>
      <c r="C1571" s="1259" t="str">
        <f>IF(ISTEXT('6. Vehículos y maquinaria'!E99),'6. Vehículos y maquinaria'!E99,"")</f>
        <v/>
      </c>
      <c r="D1571" s="1259" t="str">
        <f>IF(ISTEXT('6. Vehículos y maquinaria'!F99),'6. Vehículos y maquinaria'!F99,"")</f>
        <v/>
      </c>
      <c r="E1571" s="1259" t="str">
        <f>IF(ISTEXT('6. Vehículos y maquinaria'!G99),'6. Vehículos y maquinaria'!G99,"")</f>
        <v/>
      </c>
      <c r="F1571" s="1259" t="str">
        <f>IF(ISNUMBER('6. Vehículos y maquinaria'!H99),'6. Vehículos y maquinaria'!H99,"")</f>
        <v/>
      </c>
      <c r="G1571" s="1260" t="str">
        <f t="shared" si="101"/>
        <v/>
      </c>
      <c r="H1571" s="1260" t="str">
        <f t="shared" si="101"/>
        <v/>
      </c>
      <c r="I1571" s="1260" t="str">
        <f t="shared" si="101"/>
        <v/>
      </c>
      <c r="J1571" s="1260">
        <f>'6. Vehículos y maquinaria'!L99</f>
        <v>0</v>
      </c>
      <c r="K1571" s="1260">
        <f>'6. Vehículos y maquinaria'!M99</f>
        <v>0</v>
      </c>
      <c r="L1571" s="1260">
        <f>'6. Vehículos y maquinaria'!N99</f>
        <v>0</v>
      </c>
      <c r="M1571" s="1261" t="str">
        <f t="shared" si="102"/>
        <v/>
      </c>
      <c r="N1571" s="1261" t="str">
        <f t="shared" si="103"/>
        <v/>
      </c>
      <c r="O1571" s="1261" t="str">
        <f t="shared" si="104"/>
        <v/>
      </c>
      <c r="P1571" s="1262" t="str">
        <f t="shared" si="105"/>
        <v/>
      </c>
      <c r="Q1571" s="67"/>
      <c r="R1571" s="67"/>
      <c r="S1571" s="67"/>
      <c r="T1571" s="67"/>
      <c r="U1571" s="67"/>
      <c r="V1571" s="69"/>
      <c r="W1571" s="69"/>
      <c r="X1571" s="69"/>
      <c r="Y1571" s="69"/>
      <c r="Z1571" s="69"/>
      <c r="AA1571" s="69"/>
      <c r="AB1571" s="67"/>
      <c r="AC1571" s="67"/>
      <c r="AD1571" s="67"/>
      <c r="AE1571" s="67"/>
      <c r="AF1571" s="67"/>
      <c r="AG1571" s="67"/>
      <c r="AH1571" s="69"/>
      <c r="AI1571" s="69"/>
      <c r="AJ1571" s="69"/>
      <c r="AK1571" s="69"/>
      <c r="AL1571" s="69"/>
      <c r="AM1571" s="69"/>
      <c r="AN1571" s="67"/>
      <c r="AO1571" s="67"/>
      <c r="AP1571" s="67"/>
      <c r="AQ1571" s="67"/>
      <c r="AR1571" s="67"/>
      <c r="AS1571" s="67"/>
      <c r="AT1571" s="69"/>
      <c r="AU1571" s="69"/>
      <c r="AV1571" s="69"/>
      <c r="AW1571" s="69"/>
      <c r="AX1571" s="69"/>
      <c r="AY1571" s="69"/>
      <c r="AZ1571" s="67"/>
      <c r="BA1571" s="67"/>
    </row>
    <row r="1572" spans="1:53" ht="18" customHeight="1" x14ac:dyDescent="0.25">
      <c r="A1572" s="868"/>
      <c r="C1572" s="1259" t="str">
        <f>IF(ISTEXT('6. Vehículos y maquinaria'!E100),'6. Vehículos y maquinaria'!E100,"")</f>
        <v/>
      </c>
      <c r="D1572" s="1259" t="str">
        <f>IF(ISTEXT('6. Vehículos y maquinaria'!F100),'6. Vehículos y maquinaria'!F100,"")</f>
        <v/>
      </c>
      <c r="E1572" s="1259" t="str">
        <f>IF(ISTEXT('6. Vehículos y maquinaria'!G100),'6. Vehículos y maquinaria'!G100,"")</f>
        <v/>
      </c>
      <c r="F1572" s="1259" t="str">
        <f>IF(ISNUMBER('6. Vehículos y maquinaria'!H100),'6. Vehículos y maquinaria'!H100,"")</f>
        <v/>
      </c>
      <c r="G1572" s="1260" t="str">
        <f t="shared" si="101"/>
        <v/>
      </c>
      <c r="H1572" s="1260" t="str">
        <f t="shared" si="101"/>
        <v/>
      </c>
      <c r="I1572" s="1260" t="str">
        <f t="shared" si="101"/>
        <v/>
      </c>
      <c r="J1572" s="1260">
        <f>'6. Vehículos y maquinaria'!L100</f>
        <v>0</v>
      </c>
      <c r="K1572" s="1260">
        <f>'6. Vehículos y maquinaria'!M100</f>
        <v>0</v>
      </c>
      <c r="L1572" s="1260">
        <f>'6. Vehículos y maquinaria'!N100</f>
        <v>0</v>
      </c>
      <c r="M1572" s="1261" t="str">
        <f t="shared" si="102"/>
        <v/>
      </c>
      <c r="N1572" s="1261" t="str">
        <f t="shared" si="103"/>
        <v/>
      </c>
      <c r="O1572" s="1261" t="str">
        <f t="shared" si="104"/>
        <v/>
      </c>
      <c r="P1572" s="1262" t="str">
        <f t="shared" si="105"/>
        <v/>
      </c>
      <c r="Q1572" s="67"/>
      <c r="R1572" s="67"/>
      <c r="S1572" s="67"/>
      <c r="T1572" s="67"/>
      <c r="U1572" s="67"/>
      <c r="V1572" s="69"/>
      <c r="W1572" s="69"/>
      <c r="X1572" s="69"/>
      <c r="Y1572" s="69"/>
      <c r="Z1572" s="69"/>
      <c r="AA1572" s="69"/>
      <c r="AB1572" s="67"/>
      <c r="AC1572" s="67"/>
      <c r="AD1572" s="67"/>
      <c r="AE1572" s="67"/>
      <c r="AF1572" s="67"/>
      <c r="AG1572" s="67"/>
      <c r="AH1572" s="69"/>
      <c r="AI1572" s="69"/>
      <c r="AJ1572" s="69"/>
      <c r="AK1572" s="69"/>
      <c r="AL1572" s="69"/>
      <c r="AM1572" s="69"/>
      <c r="AN1572" s="67"/>
      <c r="AO1572" s="67"/>
      <c r="AP1572" s="67"/>
      <c r="AQ1572" s="67"/>
      <c r="AR1572" s="67"/>
      <c r="AS1572" s="67"/>
      <c r="AT1572" s="69"/>
      <c r="AU1572" s="69"/>
      <c r="AV1572" s="69"/>
      <c r="AW1572" s="69"/>
      <c r="AX1572" s="69"/>
      <c r="AY1572" s="69"/>
      <c r="AZ1572" s="67"/>
      <c r="BA1572" s="67"/>
    </row>
    <row r="1573" spans="1:53" ht="18" customHeight="1" x14ac:dyDescent="0.25">
      <c r="A1573" s="868"/>
      <c r="C1573" s="1259" t="str">
        <f>IF(ISTEXT('6. Vehículos y maquinaria'!E101),'6. Vehículos y maquinaria'!E101,"")</f>
        <v/>
      </c>
      <c r="D1573" s="1259" t="str">
        <f>IF(ISTEXT('6. Vehículos y maquinaria'!F101),'6. Vehículos y maquinaria'!F101,"")</f>
        <v/>
      </c>
      <c r="E1573" s="1259" t="str">
        <f>IF(ISTEXT('6. Vehículos y maquinaria'!G101),'6. Vehículos y maquinaria'!G101,"")</f>
        <v/>
      </c>
      <c r="F1573" s="1259" t="str">
        <f>IF(ISNUMBER('6. Vehículos y maquinaria'!H101),'6. Vehículos y maquinaria'!H101,"")</f>
        <v/>
      </c>
      <c r="G1573" s="1260" t="str">
        <f t="shared" si="101"/>
        <v/>
      </c>
      <c r="H1573" s="1260" t="str">
        <f t="shared" si="101"/>
        <v/>
      </c>
      <c r="I1573" s="1260" t="str">
        <f t="shared" si="101"/>
        <v/>
      </c>
      <c r="J1573" s="1260">
        <f>'6. Vehículos y maquinaria'!L101</f>
        <v>0</v>
      </c>
      <c r="K1573" s="1260">
        <f>'6. Vehículos y maquinaria'!M101</f>
        <v>0</v>
      </c>
      <c r="L1573" s="1260">
        <f>'6. Vehículos y maquinaria'!N101</f>
        <v>0</v>
      </c>
      <c r="M1573" s="1261" t="str">
        <f t="shared" si="102"/>
        <v/>
      </c>
      <c r="N1573" s="1261" t="str">
        <f t="shared" si="103"/>
        <v/>
      </c>
      <c r="O1573" s="1261" t="str">
        <f t="shared" si="104"/>
        <v/>
      </c>
      <c r="P1573" s="1262" t="str">
        <f t="shared" si="105"/>
        <v/>
      </c>
      <c r="Q1573" s="67"/>
      <c r="R1573" s="67"/>
      <c r="S1573" s="67"/>
      <c r="T1573" s="67"/>
      <c r="U1573" s="67"/>
      <c r="V1573" s="69"/>
      <c r="W1573" s="69"/>
      <c r="X1573" s="69"/>
      <c r="Y1573" s="69"/>
      <c r="Z1573" s="69"/>
      <c r="AA1573" s="69"/>
      <c r="AB1573" s="67"/>
      <c r="AC1573" s="67"/>
      <c r="AD1573" s="67"/>
      <c r="AE1573" s="67"/>
      <c r="AF1573" s="67"/>
      <c r="AG1573" s="67"/>
      <c r="AH1573" s="69"/>
      <c r="AI1573" s="69"/>
      <c r="AJ1573" s="69"/>
      <c r="AK1573" s="69"/>
      <c r="AL1573" s="69"/>
      <c r="AM1573" s="69"/>
      <c r="AN1573" s="67"/>
      <c r="AO1573" s="67"/>
      <c r="AP1573" s="67"/>
      <c r="AQ1573" s="67"/>
      <c r="AR1573" s="67"/>
      <c r="AS1573" s="67"/>
      <c r="AT1573" s="69"/>
      <c r="AU1573" s="69"/>
      <c r="AV1573" s="69"/>
      <c r="AW1573" s="69"/>
      <c r="AX1573" s="69"/>
      <c r="AY1573" s="69"/>
      <c r="AZ1573" s="67"/>
      <c r="BA1573" s="67"/>
    </row>
    <row r="1574" spans="1:53" ht="18" customHeight="1" x14ac:dyDescent="0.25">
      <c r="A1574" s="868"/>
      <c r="C1574" s="1259" t="str">
        <f>IF(ISTEXT('6. Vehículos y maquinaria'!E102),'6. Vehículos y maquinaria'!E102,"")</f>
        <v/>
      </c>
      <c r="D1574" s="1259" t="str">
        <f>IF(ISTEXT('6. Vehículos y maquinaria'!F102),'6. Vehículos y maquinaria'!F102,"")</f>
        <v/>
      </c>
      <c r="E1574" s="1259" t="str">
        <f>IF(ISTEXT('6. Vehículos y maquinaria'!G102),'6. Vehículos y maquinaria'!G102,"")</f>
        <v/>
      </c>
      <c r="F1574" s="1259" t="str">
        <f>IF(ISNUMBER('6. Vehículos y maquinaria'!H102),'6. Vehículos y maquinaria'!H102,"")</f>
        <v/>
      </c>
      <c r="G1574" s="1260" t="str">
        <f t="shared" si="101"/>
        <v/>
      </c>
      <c r="H1574" s="1260" t="str">
        <f t="shared" si="101"/>
        <v/>
      </c>
      <c r="I1574" s="1260" t="str">
        <f t="shared" si="101"/>
        <v/>
      </c>
      <c r="J1574" s="1260">
        <f>'6. Vehículos y maquinaria'!L102</f>
        <v>0</v>
      </c>
      <c r="K1574" s="1260">
        <f>'6. Vehículos y maquinaria'!M102</f>
        <v>0</v>
      </c>
      <c r="L1574" s="1260">
        <f>'6. Vehículos y maquinaria'!N102</f>
        <v>0</v>
      </c>
      <c r="M1574" s="1261" t="str">
        <f t="shared" si="102"/>
        <v/>
      </c>
      <c r="N1574" s="1261" t="str">
        <f t="shared" si="103"/>
        <v/>
      </c>
      <c r="O1574" s="1261" t="str">
        <f t="shared" si="104"/>
        <v/>
      </c>
      <c r="P1574" s="1262" t="str">
        <f t="shared" si="105"/>
        <v/>
      </c>
      <c r="Q1574" s="67"/>
      <c r="R1574" s="67"/>
      <c r="S1574" s="67"/>
      <c r="T1574" s="67"/>
      <c r="U1574" s="67"/>
      <c r="V1574" s="69"/>
      <c r="W1574" s="69"/>
      <c r="X1574" s="69"/>
      <c r="Y1574" s="69"/>
      <c r="Z1574" s="69"/>
      <c r="AA1574" s="69"/>
      <c r="AB1574" s="67"/>
      <c r="AC1574" s="67"/>
      <c r="AD1574" s="67"/>
      <c r="AE1574" s="67"/>
      <c r="AF1574" s="67"/>
      <c r="AG1574" s="67"/>
      <c r="AH1574" s="69"/>
      <c r="AI1574" s="69"/>
      <c r="AJ1574" s="69"/>
      <c r="AK1574" s="69"/>
      <c r="AL1574" s="69"/>
      <c r="AM1574" s="69"/>
      <c r="AN1574" s="67"/>
      <c r="AO1574" s="67"/>
      <c r="AP1574" s="67"/>
      <c r="AQ1574" s="67"/>
      <c r="AR1574" s="67"/>
      <c r="AS1574" s="67"/>
      <c r="AT1574" s="69"/>
      <c r="AU1574" s="69"/>
      <c r="AV1574" s="69"/>
      <c r="AW1574" s="69"/>
      <c r="AX1574" s="69"/>
      <c r="AY1574" s="69"/>
      <c r="AZ1574" s="67"/>
      <c r="BA1574" s="67"/>
    </row>
    <row r="1575" spans="1:53" ht="18" customHeight="1" x14ac:dyDescent="0.25">
      <c r="A1575" s="868"/>
      <c r="C1575" s="1259" t="str">
        <f>IF(ISTEXT('6. Vehículos y maquinaria'!E103),'6. Vehículos y maquinaria'!E103,"")</f>
        <v/>
      </c>
      <c r="D1575" s="1259" t="str">
        <f>IF(ISTEXT('6. Vehículos y maquinaria'!F103),'6. Vehículos y maquinaria'!F103,"")</f>
        <v/>
      </c>
      <c r="E1575" s="1259" t="str">
        <f>IF(ISTEXT('6. Vehículos y maquinaria'!G103),'6. Vehículos y maquinaria'!G103,"")</f>
        <v/>
      </c>
      <c r="F1575" s="1259" t="str">
        <f>IF(ISNUMBER('6. Vehículos y maquinaria'!H103),'6. Vehículos y maquinaria'!H103,"")</f>
        <v/>
      </c>
      <c r="G1575" s="1260" t="str">
        <f t="shared" si="101"/>
        <v/>
      </c>
      <c r="H1575" s="1260" t="str">
        <f t="shared" si="101"/>
        <v/>
      </c>
      <c r="I1575" s="1260" t="str">
        <f t="shared" si="101"/>
        <v/>
      </c>
      <c r="J1575" s="1260">
        <f>'6. Vehículos y maquinaria'!L103</f>
        <v>0</v>
      </c>
      <c r="K1575" s="1260">
        <f>'6. Vehículos y maquinaria'!M103</f>
        <v>0</v>
      </c>
      <c r="L1575" s="1260">
        <f>'6. Vehículos y maquinaria'!N103</f>
        <v>0</v>
      </c>
      <c r="M1575" s="1261" t="str">
        <f t="shared" si="102"/>
        <v/>
      </c>
      <c r="N1575" s="1261" t="str">
        <f t="shared" si="103"/>
        <v/>
      </c>
      <c r="O1575" s="1261" t="str">
        <f t="shared" si="104"/>
        <v/>
      </c>
      <c r="P1575" s="1262" t="str">
        <f t="shared" si="105"/>
        <v/>
      </c>
      <c r="Q1575" s="67"/>
      <c r="R1575" s="67"/>
      <c r="S1575" s="67"/>
      <c r="T1575" s="67"/>
      <c r="U1575" s="67"/>
      <c r="V1575" s="69"/>
      <c r="W1575" s="69"/>
      <c r="X1575" s="69"/>
      <c r="Y1575" s="69"/>
      <c r="Z1575" s="69"/>
      <c r="AA1575" s="69"/>
      <c r="AB1575" s="67"/>
      <c r="AC1575" s="67"/>
      <c r="AD1575" s="67"/>
      <c r="AE1575" s="67"/>
      <c r="AF1575" s="67"/>
      <c r="AG1575" s="67"/>
      <c r="AH1575" s="69"/>
      <c r="AI1575" s="69"/>
      <c r="AJ1575" s="69"/>
      <c r="AK1575" s="69"/>
      <c r="AL1575" s="69"/>
      <c r="AM1575" s="69"/>
      <c r="AN1575" s="67"/>
      <c r="AO1575" s="67"/>
      <c r="AP1575" s="67"/>
      <c r="AQ1575" s="67"/>
      <c r="AR1575" s="67"/>
      <c r="AS1575" s="67"/>
      <c r="AT1575" s="69"/>
      <c r="AU1575" s="69"/>
      <c r="AV1575" s="69"/>
      <c r="AW1575" s="69"/>
      <c r="AX1575" s="69"/>
      <c r="AY1575" s="69"/>
      <c r="AZ1575" s="67"/>
      <c r="BA1575" s="67"/>
    </row>
    <row r="1576" spans="1:53" ht="18" customHeight="1" x14ac:dyDescent="0.25">
      <c r="A1576" s="868"/>
      <c r="C1576" s="1259" t="str">
        <f>IF(ISTEXT('6. Vehículos y maquinaria'!E104),'6. Vehículos y maquinaria'!E104,"")</f>
        <v/>
      </c>
      <c r="D1576" s="1259" t="str">
        <f>IF(ISTEXT('6. Vehículos y maquinaria'!F104),'6. Vehículos y maquinaria'!F104,"")</f>
        <v/>
      </c>
      <c r="E1576" s="1259" t="str">
        <f>IF(ISTEXT('6. Vehículos y maquinaria'!G104),'6. Vehículos y maquinaria'!G104,"")</f>
        <v/>
      </c>
      <c r="F1576" s="1259" t="str">
        <f>IF(ISNUMBER('6. Vehículos y maquinaria'!H104),'6. Vehículos y maquinaria'!H104,"")</f>
        <v/>
      </c>
      <c r="G1576" s="1260" t="str">
        <f t="shared" si="101"/>
        <v/>
      </c>
      <c r="H1576" s="1260" t="str">
        <f t="shared" si="101"/>
        <v/>
      </c>
      <c r="I1576" s="1260" t="str">
        <f t="shared" si="101"/>
        <v/>
      </c>
      <c r="J1576" s="1260">
        <f>'6. Vehículos y maquinaria'!L104</f>
        <v>0</v>
      </c>
      <c r="K1576" s="1260">
        <f>'6. Vehículos y maquinaria'!M104</f>
        <v>0</v>
      </c>
      <c r="L1576" s="1260">
        <f>'6. Vehículos y maquinaria'!N104</f>
        <v>0</v>
      </c>
      <c r="M1576" s="1261" t="str">
        <f t="shared" si="102"/>
        <v/>
      </c>
      <c r="N1576" s="1261" t="str">
        <f t="shared" si="103"/>
        <v/>
      </c>
      <c r="O1576" s="1261" t="str">
        <f t="shared" si="104"/>
        <v/>
      </c>
      <c r="P1576" s="1262" t="str">
        <f t="shared" si="105"/>
        <v/>
      </c>
      <c r="Q1576" s="67"/>
      <c r="R1576" s="67"/>
      <c r="S1576" s="67"/>
      <c r="T1576" s="67"/>
      <c r="U1576" s="67"/>
      <c r="V1576" s="69"/>
      <c r="W1576" s="69"/>
      <c r="X1576" s="69"/>
      <c r="Y1576" s="69"/>
      <c r="Z1576" s="69"/>
      <c r="AA1576" s="69"/>
      <c r="AB1576" s="67"/>
      <c r="AC1576" s="67"/>
      <c r="AD1576" s="67"/>
      <c r="AE1576" s="67"/>
      <c r="AF1576" s="67"/>
      <c r="AG1576" s="67"/>
      <c r="AH1576" s="69"/>
      <c r="AI1576" s="69"/>
      <c r="AJ1576" s="69"/>
      <c r="AK1576" s="69"/>
      <c r="AL1576" s="69"/>
      <c r="AM1576" s="69"/>
      <c r="AN1576" s="67"/>
      <c r="AO1576" s="67"/>
      <c r="AP1576" s="67"/>
      <c r="AQ1576" s="67"/>
      <c r="AR1576" s="67"/>
      <c r="AS1576" s="67"/>
      <c r="AT1576" s="69"/>
      <c r="AU1576" s="69"/>
      <c r="AV1576" s="69"/>
      <c r="AW1576" s="69"/>
      <c r="AX1576" s="69"/>
      <c r="AY1576" s="69"/>
      <c r="AZ1576" s="67"/>
      <c r="BA1576" s="67"/>
    </row>
    <row r="1577" spans="1:53" ht="18" customHeight="1" x14ac:dyDescent="0.25">
      <c r="A1577" s="868"/>
      <c r="C1577" s="1259" t="str">
        <f>IF(ISTEXT('6. Vehículos y maquinaria'!E105),'6. Vehículos y maquinaria'!E105,"")</f>
        <v/>
      </c>
      <c r="D1577" s="1259" t="str">
        <f>IF(ISTEXT('6. Vehículos y maquinaria'!F105),'6. Vehículos y maquinaria'!F105,"")</f>
        <v/>
      </c>
      <c r="E1577" s="1259" t="str">
        <f>IF(ISTEXT('6. Vehículos y maquinaria'!G105),'6. Vehículos y maquinaria'!G105,"")</f>
        <v/>
      </c>
      <c r="F1577" s="1259" t="str">
        <f>IF(ISNUMBER('6. Vehículos y maquinaria'!H105),'6. Vehículos y maquinaria'!H105,"")</f>
        <v/>
      </c>
      <c r="G1577" s="1260" t="str">
        <f t="shared" si="101"/>
        <v/>
      </c>
      <c r="H1577" s="1260" t="str">
        <f t="shared" si="101"/>
        <v/>
      </c>
      <c r="I1577" s="1260" t="str">
        <f t="shared" si="101"/>
        <v/>
      </c>
      <c r="J1577" s="1260">
        <f>'6. Vehículos y maquinaria'!L105</f>
        <v>0</v>
      </c>
      <c r="K1577" s="1260">
        <f>'6. Vehículos y maquinaria'!M105</f>
        <v>0</v>
      </c>
      <c r="L1577" s="1260">
        <f>'6. Vehículos y maquinaria'!N105</f>
        <v>0</v>
      </c>
      <c r="M1577" s="1261" t="str">
        <f t="shared" si="102"/>
        <v/>
      </c>
      <c r="N1577" s="1261" t="str">
        <f t="shared" si="103"/>
        <v/>
      </c>
      <c r="O1577" s="1261" t="str">
        <f t="shared" si="104"/>
        <v/>
      </c>
      <c r="P1577" s="1262" t="str">
        <f t="shared" si="105"/>
        <v/>
      </c>
      <c r="Q1577" s="67"/>
      <c r="R1577" s="67"/>
      <c r="S1577" s="67"/>
      <c r="T1577" s="67"/>
      <c r="U1577" s="67"/>
      <c r="V1577" s="69"/>
      <c r="W1577" s="69"/>
      <c r="X1577" s="69"/>
      <c r="Y1577" s="69"/>
      <c r="Z1577" s="69"/>
      <c r="AA1577" s="69"/>
      <c r="AB1577" s="67"/>
      <c r="AC1577" s="67"/>
      <c r="AD1577" s="67"/>
      <c r="AE1577" s="67"/>
      <c r="AF1577" s="67"/>
      <c r="AG1577" s="67"/>
      <c r="AH1577" s="69"/>
      <c r="AI1577" s="69"/>
      <c r="AJ1577" s="69"/>
      <c r="AK1577" s="69"/>
      <c r="AL1577" s="69"/>
      <c r="AM1577" s="69"/>
      <c r="AN1577" s="67"/>
      <c r="AO1577" s="67"/>
      <c r="AP1577" s="67"/>
      <c r="AQ1577" s="67"/>
      <c r="AR1577" s="67"/>
      <c r="AS1577" s="67"/>
      <c r="AT1577" s="69"/>
      <c r="AU1577" s="69"/>
      <c r="AV1577" s="69"/>
      <c r="AW1577" s="69"/>
      <c r="AX1577" s="69"/>
      <c r="AY1577" s="69"/>
      <c r="AZ1577" s="67"/>
      <c r="BA1577" s="67"/>
    </row>
    <row r="1578" spans="1:53" ht="18" customHeight="1" x14ac:dyDescent="0.25">
      <c r="A1578" s="868"/>
      <c r="C1578" s="1259" t="str">
        <f>IF(ISTEXT('6. Vehículos y maquinaria'!E106),'6. Vehículos y maquinaria'!E106,"")</f>
        <v/>
      </c>
      <c r="D1578" s="1259" t="str">
        <f>IF(ISTEXT('6. Vehículos y maquinaria'!F106),'6. Vehículos y maquinaria'!F106,"")</f>
        <v/>
      </c>
      <c r="E1578" s="1259" t="str">
        <f>IF(ISTEXT('6. Vehículos y maquinaria'!G106),'6. Vehículos y maquinaria'!G106,"")</f>
        <v/>
      </c>
      <c r="F1578" s="1259" t="str">
        <f>IF(ISNUMBER('6. Vehículos y maquinaria'!H106),'6. Vehículos y maquinaria'!H106,"")</f>
        <v/>
      </c>
      <c r="G1578" s="1260" t="str">
        <f t="shared" si="101"/>
        <v/>
      </c>
      <c r="H1578" s="1260" t="str">
        <f t="shared" si="101"/>
        <v/>
      </c>
      <c r="I1578" s="1260" t="str">
        <f t="shared" si="101"/>
        <v/>
      </c>
      <c r="J1578" s="1260">
        <f>'6. Vehículos y maquinaria'!L106</f>
        <v>0</v>
      </c>
      <c r="K1578" s="1260">
        <f>'6. Vehículos y maquinaria'!M106</f>
        <v>0</v>
      </c>
      <c r="L1578" s="1260">
        <f>'6. Vehículos y maquinaria'!N106</f>
        <v>0</v>
      </c>
      <c r="M1578" s="1261" t="str">
        <f t="shared" si="102"/>
        <v/>
      </c>
      <c r="N1578" s="1261" t="str">
        <f t="shared" si="103"/>
        <v/>
      </c>
      <c r="O1578" s="1261" t="str">
        <f t="shared" si="104"/>
        <v/>
      </c>
      <c r="P1578" s="1262" t="str">
        <f>IFERROR($M1578+$N1578*$H$9/1000+$O1578*$H$10/1000,"")</f>
        <v/>
      </c>
      <c r="Q1578" s="67"/>
      <c r="R1578" s="67"/>
      <c r="S1578" s="67"/>
      <c r="T1578" s="67"/>
      <c r="U1578" s="67"/>
      <c r="V1578" s="69"/>
      <c r="W1578" s="69"/>
      <c r="X1578" s="69"/>
      <c r="Y1578" s="69"/>
      <c r="Z1578" s="69"/>
      <c r="AA1578" s="69"/>
      <c r="AB1578" s="67"/>
      <c r="AC1578" s="67"/>
      <c r="AD1578" s="67"/>
      <c r="AE1578" s="67"/>
      <c r="AF1578" s="67"/>
      <c r="AG1578" s="67"/>
      <c r="AH1578" s="69"/>
      <c r="AI1578" s="69"/>
      <c r="AJ1578" s="69"/>
      <c r="AK1578" s="69"/>
      <c r="AL1578" s="69"/>
      <c r="AM1578" s="69"/>
      <c r="AN1578" s="67"/>
      <c r="AO1578" s="67"/>
      <c r="AP1578" s="67"/>
      <c r="AQ1578" s="67"/>
      <c r="AR1578" s="67"/>
      <c r="AS1578" s="67"/>
      <c r="AT1578" s="69"/>
      <c r="AU1578" s="69"/>
      <c r="AV1578" s="69"/>
      <c r="AW1578" s="69"/>
      <c r="AX1578" s="69"/>
      <c r="AY1578" s="69"/>
      <c r="AZ1578" s="67"/>
      <c r="BA1578" s="67"/>
    </row>
    <row r="1579" spans="1:53" ht="18" customHeight="1" x14ac:dyDescent="0.25">
      <c r="A1579" s="868"/>
      <c r="D1579" s="16"/>
      <c r="E1579" s="16"/>
      <c r="F1579" s="16"/>
      <c r="M1579" s="1263">
        <f>SUM(M1559:M1578)</f>
        <v>0</v>
      </c>
      <c r="N1579" s="1263">
        <f>SUM(N1559:N1578)</f>
        <v>0</v>
      </c>
      <c r="O1579" s="1263">
        <f>SUM(O1559:O1578)</f>
        <v>0</v>
      </c>
      <c r="P1579" s="1264">
        <f>SUM(P1559:P1578)</f>
        <v>0</v>
      </c>
      <c r="Q1579" s="67"/>
      <c r="R1579" s="67"/>
      <c r="S1579" s="67"/>
      <c r="T1579" s="67"/>
      <c r="U1579" s="67"/>
      <c r="V1579" s="69"/>
      <c r="W1579" s="69"/>
      <c r="X1579" s="69"/>
      <c r="Y1579" s="69"/>
      <c r="Z1579" s="69"/>
      <c r="AA1579" s="69"/>
      <c r="AB1579" s="67"/>
      <c r="AC1579" s="67"/>
      <c r="AD1579" s="67"/>
      <c r="AE1579" s="67"/>
      <c r="AF1579" s="67"/>
      <c r="AG1579" s="67"/>
      <c r="AH1579" s="69"/>
      <c r="AI1579" s="69"/>
      <c r="AJ1579" s="69"/>
      <c r="AK1579" s="69"/>
      <c r="AL1579" s="69"/>
      <c r="AM1579" s="69"/>
      <c r="AN1579" s="67"/>
      <c r="AO1579" s="67"/>
      <c r="AP1579" s="67"/>
      <c r="AQ1579" s="67"/>
      <c r="AR1579" s="67"/>
      <c r="AS1579" s="67"/>
      <c r="AT1579" s="69"/>
      <c r="AU1579" s="69"/>
      <c r="AV1579" s="69"/>
      <c r="AW1579" s="69"/>
      <c r="AX1579" s="69"/>
      <c r="AY1579" s="69"/>
      <c r="AZ1579" s="67"/>
      <c r="BA1579" s="67"/>
    </row>
    <row r="1580" spans="1:53" ht="18" customHeight="1" x14ac:dyDescent="0.25">
      <c r="A1580" s="868"/>
      <c r="B1580" s="70"/>
      <c r="C1580" s="67"/>
      <c r="D1580" s="67"/>
      <c r="E1580" s="67"/>
      <c r="F1580" s="67"/>
      <c r="G1580" s="143"/>
      <c r="H1580" s="67"/>
      <c r="J1580" s="69"/>
      <c r="K1580" s="69"/>
      <c r="L1580" s="69"/>
      <c r="M1580" s="69"/>
      <c r="N1580" s="69"/>
      <c r="O1580" s="69"/>
      <c r="P1580" s="67"/>
      <c r="Q1580" s="67"/>
      <c r="R1580" s="67"/>
      <c r="S1580" s="67"/>
      <c r="T1580" s="67"/>
      <c r="U1580" s="67"/>
      <c r="V1580" s="69"/>
      <c r="W1580" s="69"/>
      <c r="X1580" s="69"/>
      <c r="Y1580" s="69"/>
      <c r="Z1580" s="69"/>
      <c r="AA1580" s="69"/>
      <c r="AB1580" s="67"/>
      <c r="AC1580" s="67"/>
      <c r="AD1580" s="67"/>
      <c r="AE1580" s="67"/>
      <c r="AF1580" s="67"/>
      <c r="AG1580" s="67"/>
      <c r="AH1580" s="69"/>
      <c r="AI1580" s="69"/>
      <c r="AJ1580" s="69"/>
      <c r="AK1580" s="69"/>
      <c r="AL1580" s="69"/>
      <c r="AM1580" s="69"/>
      <c r="AN1580" s="67"/>
      <c r="AO1580" s="67"/>
      <c r="AP1580" s="67"/>
      <c r="AQ1580" s="67"/>
      <c r="AR1580" s="67"/>
      <c r="AS1580" s="67"/>
      <c r="AT1580" s="69"/>
      <c r="AU1580" s="69"/>
      <c r="AV1580" s="69"/>
      <c r="AW1580" s="69"/>
      <c r="AX1580" s="69"/>
      <c r="AY1580" s="69"/>
      <c r="AZ1580" s="67"/>
      <c r="BA1580" s="67"/>
    </row>
    <row r="1581" spans="1:53" ht="18" customHeight="1" x14ac:dyDescent="0.25">
      <c r="Q1581" s="15"/>
      <c r="AG1581" s="15"/>
    </row>
    <row r="1582" spans="1:53" ht="18" customHeight="1" x14ac:dyDescent="0.25">
      <c r="B1582" s="523" t="s">
        <v>1827</v>
      </c>
      <c r="C1582" s="523"/>
      <c r="D1582" s="523"/>
      <c r="E1582" s="523"/>
      <c r="F1582" s="523"/>
      <c r="G1582" s="523"/>
      <c r="H1582" s="523"/>
      <c r="I1582" s="523"/>
      <c r="J1582" s="523"/>
      <c r="K1582" s="523"/>
      <c r="Q1582" s="15"/>
    </row>
    <row r="1583" spans="1:53" ht="18" customHeight="1" x14ac:dyDescent="0.25">
      <c r="Q1583" s="15"/>
    </row>
    <row r="1584" spans="1:53" ht="18" customHeight="1" x14ac:dyDescent="0.25">
      <c r="C1584" s="529" t="s">
        <v>2039</v>
      </c>
      <c r="Q1584" s="15"/>
    </row>
    <row r="1585" spans="1:59" ht="18" customHeight="1" x14ac:dyDescent="0.25">
      <c r="C1585" s="529"/>
      <c r="Q1585" s="15"/>
    </row>
    <row r="1586" spans="1:59" ht="18" customHeight="1" x14ac:dyDescent="0.25">
      <c r="D1586" s="144" t="s">
        <v>851</v>
      </c>
      <c r="E1586" s="144" t="s">
        <v>852</v>
      </c>
      <c r="F1586" s="144" t="s">
        <v>853</v>
      </c>
      <c r="G1586" s="144" t="s">
        <v>854</v>
      </c>
      <c r="Q1586" s="15"/>
    </row>
    <row r="1587" spans="1:59" ht="18" customHeight="1" x14ac:dyDescent="0.25">
      <c r="A1587" s="866">
        <v>15</v>
      </c>
      <c r="B1587" s="15" t="s">
        <v>1828</v>
      </c>
      <c r="C1587" s="110" t="s">
        <v>832</v>
      </c>
      <c r="D1587" s="145">
        <f>ROUND(M1682,2)</f>
        <v>0</v>
      </c>
      <c r="E1587" s="145">
        <f>ROUND(N1682,2)</f>
        <v>0</v>
      </c>
      <c r="F1587" s="145">
        <f>ROUND(O1682,2)</f>
        <v>0</v>
      </c>
      <c r="G1587" s="145">
        <f>ROUND(P1682,2)</f>
        <v>0</v>
      </c>
      <c r="Q1587" s="15"/>
      <c r="AG1587" s="15"/>
      <c r="AH1587" s="16"/>
    </row>
    <row r="1588" spans="1:59" ht="18" customHeight="1" x14ac:dyDescent="0.25">
      <c r="A1588" s="868"/>
      <c r="B1588" s="70"/>
      <c r="C1588" s="67"/>
      <c r="D1588" s="67"/>
      <c r="E1588" s="67"/>
      <c r="F1588" s="67"/>
      <c r="G1588" s="143">
        <f>D1587+E1587*$H$9/1000+F1587*$H$10/1000</f>
        <v>0</v>
      </c>
      <c r="H1588" s="67"/>
      <c r="L1588" s="69"/>
      <c r="M1588" s="69"/>
      <c r="N1588" s="69"/>
      <c r="O1588" s="69"/>
      <c r="P1588" s="67"/>
      <c r="Q1588" s="67"/>
      <c r="R1588" s="67"/>
      <c r="S1588" s="67"/>
      <c r="T1588" s="67"/>
      <c r="U1588" s="67"/>
      <c r="V1588" s="69"/>
      <c r="W1588" s="69"/>
      <c r="X1588" s="69"/>
      <c r="Y1588" s="69"/>
      <c r="Z1588" s="69"/>
      <c r="AA1588" s="69"/>
      <c r="AB1588" s="67"/>
      <c r="AC1588" s="67"/>
      <c r="AD1588" s="67"/>
      <c r="AE1588" s="67"/>
      <c r="AF1588" s="67"/>
      <c r="AG1588" s="67"/>
      <c r="AH1588" s="69"/>
      <c r="AI1588" s="69"/>
      <c r="AJ1588" s="69"/>
      <c r="AK1588" s="69"/>
      <c r="AL1588" s="69"/>
      <c r="AM1588" s="69"/>
      <c r="AN1588" s="67"/>
      <c r="AO1588" s="67"/>
      <c r="AP1588" s="67"/>
      <c r="AQ1588" s="67"/>
      <c r="AR1588" s="67"/>
      <c r="AS1588" s="67"/>
      <c r="AT1588" s="69"/>
      <c r="AU1588" s="69"/>
      <c r="AV1588" s="69"/>
      <c r="AW1588" s="69"/>
      <c r="AX1588" s="69"/>
      <c r="AY1588" s="69"/>
      <c r="AZ1588" s="67"/>
      <c r="BA1588" s="67"/>
    </row>
    <row r="1589" spans="1:59" ht="18" customHeight="1" x14ac:dyDescent="0.25">
      <c r="B1589" s="3"/>
      <c r="C1589" s="3"/>
      <c r="D1589" s="3"/>
      <c r="E1589" s="3"/>
      <c r="Q1589" s="15"/>
      <c r="R1589" s="16"/>
      <c r="AG1589" s="15"/>
      <c r="AH1589" s="16"/>
    </row>
    <row r="1590" spans="1:59" ht="18" customHeight="1" x14ac:dyDescent="0.25">
      <c r="B1590" s="94" t="s">
        <v>778</v>
      </c>
      <c r="C1590" s="3"/>
      <c r="D1590" s="3"/>
      <c r="E1590" s="3"/>
      <c r="J1590" s="25"/>
      <c r="K1590" s="25"/>
      <c r="Q1590" s="15"/>
      <c r="R1590" s="16"/>
      <c r="AG1590" s="15"/>
      <c r="AH1590" s="16"/>
    </row>
    <row r="1591" spans="1:59" s="16" customFormat="1" ht="18" customHeight="1" x14ac:dyDescent="0.25">
      <c r="A1591" s="866"/>
      <c r="B1591" s="3"/>
      <c r="C1591" s="3"/>
      <c r="D1591" s="3"/>
      <c r="E1591" s="15"/>
      <c r="F1591" s="15"/>
      <c r="G1591" s="15"/>
      <c r="H1591" s="15"/>
      <c r="I1591" s="15"/>
      <c r="J1591" s="15"/>
      <c r="K1591" s="15"/>
      <c r="L1591" s="15"/>
      <c r="M1591" s="15"/>
      <c r="N1591" s="15"/>
      <c r="O1591" s="15"/>
      <c r="P1591" s="15"/>
      <c r="Q1591" s="15"/>
      <c r="R1591" s="15"/>
      <c r="S1591" s="15"/>
      <c r="T1591" s="15"/>
      <c r="U1591" s="15"/>
      <c r="V1591" s="15"/>
      <c r="AQ1591" s="15"/>
      <c r="AR1591" s="15"/>
      <c r="AS1591" s="15"/>
      <c r="AT1591" s="15"/>
      <c r="AU1591" s="15"/>
      <c r="AV1591" s="15"/>
      <c r="AW1591" s="15"/>
      <c r="AX1591" s="15"/>
      <c r="AY1591" s="15"/>
      <c r="AZ1591" s="15"/>
      <c r="BA1591" s="15"/>
    </row>
    <row r="1592" spans="1:59" s="534" customFormat="1" x14ac:dyDescent="0.25">
      <c r="A1592" s="870"/>
      <c r="D1592" s="535"/>
      <c r="F1592" s="536" t="s">
        <v>766</v>
      </c>
      <c r="L1592" s="537"/>
      <c r="M1592" s="537"/>
      <c r="N1592" s="537"/>
      <c r="O1592" s="537"/>
      <c r="P1592" s="537"/>
      <c r="Q1592" s="537"/>
      <c r="R1592" s="536" t="s">
        <v>1271</v>
      </c>
      <c r="X1592" s="537"/>
      <c r="Y1592" s="537"/>
      <c r="Z1592" s="537"/>
      <c r="AA1592" s="537"/>
      <c r="AB1592" s="537"/>
      <c r="AC1592" s="537"/>
      <c r="AJ1592" s="537"/>
      <c r="AK1592" s="537"/>
      <c r="AL1592" s="537"/>
      <c r="AM1592" s="537"/>
      <c r="AN1592" s="537"/>
      <c r="AO1592" s="537"/>
      <c r="AP1592" s="536" t="s">
        <v>768</v>
      </c>
      <c r="AV1592" s="537"/>
      <c r="AW1592" s="537"/>
      <c r="AX1592" s="537"/>
      <c r="AY1592" s="537"/>
      <c r="AZ1592" s="537"/>
      <c r="BA1592" s="537"/>
    </row>
    <row r="1593" spans="1:59" s="534" customFormat="1" ht="6" customHeight="1" x14ac:dyDescent="0.25">
      <c r="A1593" s="870"/>
      <c r="D1593" s="535"/>
      <c r="F1593" s="538"/>
      <c r="G1593" s="538"/>
      <c r="H1593" s="538"/>
      <c r="I1593" s="538"/>
      <c r="J1593" s="538"/>
      <c r="K1593" s="538"/>
      <c r="L1593" s="539"/>
      <c r="M1593" s="539"/>
      <c r="N1593" s="539"/>
      <c r="O1593" s="539"/>
      <c r="P1593" s="539"/>
      <c r="Q1593" s="539"/>
      <c r="R1593" s="540"/>
      <c r="S1593" s="540"/>
      <c r="T1593" s="540"/>
      <c r="U1593" s="540"/>
      <c r="V1593" s="540"/>
      <c r="W1593" s="540"/>
      <c r="X1593" s="541"/>
      <c r="Y1593" s="541"/>
      <c r="Z1593" s="541"/>
      <c r="AA1593" s="541"/>
      <c r="AB1593" s="541"/>
      <c r="AC1593" s="541"/>
      <c r="AD1593" s="540"/>
      <c r="AE1593" s="540"/>
      <c r="AF1593" s="540"/>
      <c r="AG1593" s="540"/>
      <c r="AH1593" s="540"/>
      <c r="AI1593" s="540"/>
      <c r="AJ1593" s="541"/>
      <c r="AK1593" s="541"/>
      <c r="AL1593" s="541"/>
      <c r="AM1593" s="541"/>
      <c r="AN1593" s="541"/>
      <c r="AO1593" s="541"/>
      <c r="AP1593" s="542"/>
      <c r="AQ1593" s="542"/>
      <c r="AR1593" s="542"/>
      <c r="AS1593" s="542"/>
      <c r="AT1593" s="542"/>
      <c r="AU1593" s="542"/>
      <c r="AV1593" s="543"/>
      <c r="AW1593" s="543"/>
      <c r="AX1593" s="543"/>
      <c r="AY1593" s="543"/>
      <c r="AZ1593" s="543"/>
      <c r="BA1593" s="543"/>
      <c r="BB1593" s="543"/>
      <c r="BC1593" s="543"/>
      <c r="BD1593" s="543"/>
      <c r="BE1593" s="543"/>
      <c r="BF1593" s="543"/>
      <c r="BG1593" s="543"/>
    </row>
    <row r="1594" spans="1:59" s="534" customFormat="1" ht="12" customHeight="1" x14ac:dyDescent="0.25">
      <c r="A1594" s="869"/>
      <c r="B1594" s="27"/>
      <c r="C1594" s="27"/>
      <c r="D1594" s="27"/>
      <c r="F1594" s="544"/>
      <c r="G1594" s="544"/>
      <c r="H1594" s="544"/>
      <c r="I1594" s="544"/>
      <c r="J1594" s="544"/>
      <c r="K1594" s="544"/>
      <c r="L1594" s="544"/>
      <c r="M1594" s="544"/>
      <c r="N1594" s="544"/>
      <c r="O1594" s="544"/>
      <c r="P1594" s="544"/>
      <c r="Q1594" s="544"/>
      <c r="R1594" s="544"/>
      <c r="S1594" s="544"/>
      <c r="T1594" s="544"/>
      <c r="U1594" s="544"/>
      <c r="V1594" s="544"/>
      <c r="W1594" s="544"/>
      <c r="X1594" s="544"/>
      <c r="Y1594" s="544"/>
      <c r="Z1594" s="544"/>
      <c r="AA1594" s="544"/>
      <c r="AB1594" s="544"/>
      <c r="AC1594" s="544"/>
      <c r="AD1594" s="544"/>
      <c r="AE1594" s="544"/>
      <c r="AF1594" s="544"/>
      <c r="AG1594" s="544"/>
      <c r="AH1594" s="544"/>
      <c r="AI1594" s="544"/>
      <c r="AJ1594" s="544"/>
      <c r="AK1594" s="544"/>
      <c r="AL1594" s="544"/>
      <c r="AM1594" s="544"/>
      <c r="AN1594" s="544"/>
      <c r="AO1594" s="544"/>
      <c r="AP1594" s="544"/>
      <c r="AQ1594" s="544"/>
      <c r="AR1594" s="544"/>
      <c r="AS1594" s="544"/>
      <c r="AT1594" s="544"/>
      <c r="AU1594" s="544"/>
      <c r="AV1594" s="544"/>
      <c r="AW1594" s="544"/>
      <c r="AX1594" s="544"/>
      <c r="AY1594" s="544"/>
      <c r="AZ1594" s="544"/>
    </row>
    <row r="1595" spans="1:59" s="534" customFormat="1" ht="12.75" customHeight="1" x14ac:dyDescent="0.25">
      <c r="A1595" s="869"/>
      <c r="B1595" s="545"/>
      <c r="C1595" s="214" t="s">
        <v>1272</v>
      </c>
      <c r="D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544"/>
      <c r="AL1595" s="544"/>
      <c r="AM1595" s="544"/>
      <c r="AN1595" s="544"/>
      <c r="AO1595" s="544"/>
      <c r="AP1595" s="544"/>
      <c r="AQ1595" s="544"/>
      <c r="AR1595" s="544"/>
      <c r="AS1595" s="544"/>
      <c r="AT1595" s="544"/>
      <c r="AU1595" s="544"/>
      <c r="AV1595" s="544"/>
      <c r="AW1595" s="544"/>
      <c r="AX1595" s="544"/>
      <c r="AY1595" s="544"/>
      <c r="AZ1595" s="544"/>
    </row>
    <row r="1596" spans="1:59" ht="18" customHeight="1" x14ac:dyDescent="0.25">
      <c r="B1596" s="67"/>
      <c r="C1596" s="65"/>
      <c r="D1596" s="67"/>
      <c r="F1596" s="524">
        <v>2007</v>
      </c>
      <c r="G1596" s="524">
        <v>2007</v>
      </c>
      <c r="H1596" s="524">
        <v>2007</v>
      </c>
      <c r="I1596" s="524">
        <v>2008</v>
      </c>
      <c r="J1596" s="524">
        <v>2008</v>
      </c>
      <c r="K1596" s="524">
        <v>2008</v>
      </c>
      <c r="L1596" s="524">
        <v>2009</v>
      </c>
      <c r="M1596" s="524">
        <v>2009</v>
      </c>
      <c r="N1596" s="524">
        <v>2009</v>
      </c>
      <c r="O1596" s="524">
        <v>2010</v>
      </c>
      <c r="P1596" s="524">
        <v>2010</v>
      </c>
      <c r="Q1596" s="524">
        <v>2010</v>
      </c>
      <c r="R1596" s="524">
        <v>2011</v>
      </c>
      <c r="S1596" s="524">
        <v>2011</v>
      </c>
      <c r="T1596" s="524">
        <v>2011</v>
      </c>
      <c r="U1596" s="524">
        <v>2012</v>
      </c>
      <c r="V1596" s="524">
        <v>2012</v>
      </c>
      <c r="W1596" s="524">
        <v>2012</v>
      </c>
      <c r="X1596" s="524">
        <v>2013</v>
      </c>
      <c r="Y1596" s="524">
        <v>2013</v>
      </c>
      <c r="Z1596" s="524">
        <v>2013</v>
      </c>
      <c r="AA1596" s="524">
        <v>2014</v>
      </c>
      <c r="AB1596" s="524">
        <v>2014</v>
      </c>
      <c r="AC1596" s="524">
        <v>2014</v>
      </c>
      <c r="AD1596" s="524">
        <v>2015</v>
      </c>
      <c r="AE1596" s="524">
        <v>2015</v>
      </c>
      <c r="AF1596" s="524">
        <v>2015</v>
      </c>
      <c r="AG1596" s="524">
        <v>2016</v>
      </c>
      <c r="AH1596" s="524">
        <v>2016</v>
      </c>
      <c r="AI1596" s="524">
        <v>2016</v>
      </c>
      <c r="AJ1596" s="524">
        <v>2017</v>
      </c>
      <c r="AK1596" s="524">
        <v>2017</v>
      </c>
      <c r="AL1596" s="524">
        <v>2017</v>
      </c>
      <c r="AM1596" s="524">
        <v>2018</v>
      </c>
      <c r="AN1596" s="524">
        <v>2018</v>
      </c>
      <c r="AO1596" s="524">
        <v>2018</v>
      </c>
      <c r="AP1596" s="524">
        <v>2019</v>
      </c>
      <c r="AQ1596" s="524">
        <v>2019</v>
      </c>
      <c r="AR1596" s="524">
        <v>2019</v>
      </c>
      <c r="AS1596" s="524">
        <v>2020</v>
      </c>
      <c r="AT1596" s="524">
        <v>2020</v>
      </c>
      <c r="AU1596" s="524">
        <v>2020</v>
      </c>
      <c r="AV1596" s="524">
        <v>2021</v>
      </c>
      <c r="AW1596" s="524">
        <v>2021</v>
      </c>
      <c r="AX1596" s="524">
        <v>2021</v>
      </c>
      <c r="AY1596" s="524">
        <v>2022</v>
      </c>
      <c r="AZ1596" s="524">
        <v>2022</v>
      </c>
      <c r="BA1596" s="524">
        <v>2022</v>
      </c>
      <c r="BB1596" s="1439">
        <v>2023</v>
      </c>
      <c r="BC1596" s="1439">
        <v>2023</v>
      </c>
      <c r="BD1596" s="1439">
        <v>2023</v>
      </c>
      <c r="BE1596" s="1438">
        <v>2024</v>
      </c>
      <c r="BF1596" s="1438">
        <v>2024</v>
      </c>
      <c r="BG1596" s="1438">
        <v>2024</v>
      </c>
    </row>
    <row r="1597" spans="1:59" ht="18" customHeight="1" x14ac:dyDescent="0.25">
      <c r="B1597" s="67"/>
      <c r="C1597" s="67"/>
      <c r="D1597" s="67"/>
      <c r="F1597" s="524" t="s">
        <v>661</v>
      </c>
      <c r="G1597" s="524" t="s">
        <v>662</v>
      </c>
      <c r="H1597" s="524" t="s">
        <v>663</v>
      </c>
      <c r="I1597" s="524" t="s">
        <v>661</v>
      </c>
      <c r="J1597" s="524" t="s">
        <v>662</v>
      </c>
      <c r="K1597" s="524" t="s">
        <v>663</v>
      </c>
      <c r="L1597" s="524" t="s">
        <v>661</v>
      </c>
      <c r="M1597" s="524" t="s">
        <v>662</v>
      </c>
      <c r="N1597" s="524" t="s">
        <v>663</v>
      </c>
      <c r="O1597" s="524" t="s">
        <v>661</v>
      </c>
      <c r="P1597" s="524" t="s">
        <v>662</v>
      </c>
      <c r="Q1597" s="524" t="s">
        <v>663</v>
      </c>
      <c r="R1597" s="524" t="s">
        <v>661</v>
      </c>
      <c r="S1597" s="524" t="s">
        <v>662</v>
      </c>
      <c r="T1597" s="524" t="s">
        <v>663</v>
      </c>
      <c r="U1597" s="524" t="s">
        <v>661</v>
      </c>
      <c r="V1597" s="524" t="s">
        <v>662</v>
      </c>
      <c r="W1597" s="524" t="s">
        <v>663</v>
      </c>
      <c r="X1597" s="524" t="s">
        <v>661</v>
      </c>
      <c r="Y1597" s="524" t="s">
        <v>662</v>
      </c>
      <c r="Z1597" s="524" t="s">
        <v>663</v>
      </c>
      <c r="AA1597" s="524" t="s">
        <v>661</v>
      </c>
      <c r="AB1597" s="524" t="s">
        <v>662</v>
      </c>
      <c r="AC1597" s="524" t="s">
        <v>663</v>
      </c>
      <c r="AD1597" s="524" t="s">
        <v>661</v>
      </c>
      <c r="AE1597" s="524" t="s">
        <v>662</v>
      </c>
      <c r="AF1597" s="524" t="s">
        <v>663</v>
      </c>
      <c r="AG1597" s="524" t="s">
        <v>661</v>
      </c>
      <c r="AH1597" s="524" t="s">
        <v>662</v>
      </c>
      <c r="AI1597" s="524" t="s">
        <v>663</v>
      </c>
      <c r="AJ1597" s="524" t="s">
        <v>661</v>
      </c>
      <c r="AK1597" s="524" t="s">
        <v>662</v>
      </c>
      <c r="AL1597" s="524" t="s">
        <v>663</v>
      </c>
      <c r="AM1597" s="524" t="s">
        <v>661</v>
      </c>
      <c r="AN1597" s="524" t="s">
        <v>662</v>
      </c>
      <c r="AO1597" s="524" t="s">
        <v>663</v>
      </c>
      <c r="AP1597" s="524" t="s">
        <v>661</v>
      </c>
      <c r="AQ1597" s="524" t="s">
        <v>662</v>
      </c>
      <c r="AR1597" s="524" t="s">
        <v>663</v>
      </c>
      <c r="AS1597" s="524" t="s">
        <v>661</v>
      </c>
      <c r="AT1597" s="524" t="s">
        <v>662</v>
      </c>
      <c r="AU1597" s="524" t="s">
        <v>663</v>
      </c>
      <c r="AV1597" s="524" t="s">
        <v>661</v>
      </c>
      <c r="AW1597" s="524" t="s">
        <v>662</v>
      </c>
      <c r="AX1597" s="524" t="s">
        <v>663</v>
      </c>
      <c r="AY1597" s="524" t="s">
        <v>661</v>
      </c>
      <c r="AZ1597" s="524" t="s">
        <v>662</v>
      </c>
      <c r="BA1597" s="524" t="s">
        <v>663</v>
      </c>
      <c r="BB1597" s="1439" t="s">
        <v>661</v>
      </c>
      <c r="BC1597" s="1439" t="s">
        <v>662</v>
      </c>
      <c r="BD1597" s="1439" t="s">
        <v>663</v>
      </c>
      <c r="BE1597" s="1439" t="s">
        <v>661</v>
      </c>
      <c r="BF1597" s="1439" t="s">
        <v>662</v>
      </c>
      <c r="BG1597" s="1439" t="s">
        <v>663</v>
      </c>
    </row>
    <row r="1598" spans="1:59" ht="18" customHeight="1" x14ac:dyDescent="0.25">
      <c r="B1598" s="67"/>
      <c r="C1598" s="67"/>
      <c r="D1598" s="67"/>
      <c r="F1598" s="525" t="str">
        <f>F1596&amp;F1597</f>
        <v>2007CO2 (kg/ud)</v>
      </c>
      <c r="G1598" s="525" t="str">
        <f t="shared" ref="G1598:BA1598" si="106">G1596&amp;G1597</f>
        <v>2007CH4 (g/ud)</v>
      </c>
      <c r="H1598" s="525" t="str">
        <f t="shared" si="106"/>
        <v>2007N2O (g/ud)</v>
      </c>
      <c r="I1598" s="525" t="str">
        <f t="shared" si="106"/>
        <v>2008CO2 (kg/ud)</v>
      </c>
      <c r="J1598" s="525" t="str">
        <f t="shared" si="106"/>
        <v>2008CH4 (g/ud)</v>
      </c>
      <c r="K1598" s="525" t="str">
        <f t="shared" si="106"/>
        <v>2008N2O (g/ud)</v>
      </c>
      <c r="L1598" s="525" t="str">
        <f t="shared" si="106"/>
        <v>2009CO2 (kg/ud)</v>
      </c>
      <c r="M1598" s="525" t="str">
        <f t="shared" si="106"/>
        <v>2009CH4 (g/ud)</v>
      </c>
      <c r="N1598" s="525" t="str">
        <f t="shared" si="106"/>
        <v>2009N2O (g/ud)</v>
      </c>
      <c r="O1598" s="525" t="str">
        <f t="shared" si="106"/>
        <v>2010CO2 (kg/ud)</v>
      </c>
      <c r="P1598" s="525" t="str">
        <f t="shared" si="106"/>
        <v>2010CH4 (g/ud)</v>
      </c>
      <c r="Q1598" s="525" t="str">
        <f t="shared" si="106"/>
        <v>2010N2O (g/ud)</v>
      </c>
      <c r="R1598" s="525" t="str">
        <f t="shared" si="106"/>
        <v>2011CO2 (kg/ud)</v>
      </c>
      <c r="S1598" s="525" t="str">
        <f t="shared" si="106"/>
        <v>2011CH4 (g/ud)</v>
      </c>
      <c r="T1598" s="525" t="str">
        <f t="shared" si="106"/>
        <v>2011N2O (g/ud)</v>
      </c>
      <c r="U1598" s="525" t="str">
        <f t="shared" si="106"/>
        <v>2012CO2 (kg/ud)</v>
      </c>
      <c r="V1598" s="525" t="str">
        <f t="shared" si="106"/>
        <v>2012CH4 (g/ud)</v>
      </c>
      <c r="W1598" s="525" t="str">
        <f t="shared" si="106"/>
        <v>2012N2O (g/ud)</v>
      </c>
      <c r="X1598" s="525" t="str">
        <f t="shared" si="106"/>
        <v>2013CO2 (kg/ud)</v>
      </c>
      <c r="Y1598" s="525" t="str">
        <f t="shared" si="106"/>
        <v>2013CH4 (g/ud)</v>
      </c>
      <c r="Z1598" s="525" t="str">
        <f t="shared" si="106"/>
        <v>2013N2O (g/ud)</v>
      </c>
      <c r="AA1598" s="525" t="str">
        <f t="shared" si="106"/>
        <v>2014CO2 (kg/ud)</v>
      </c>
      <c r="AB1598" s="525" t="str">
        <f t="shared" si="106"/>
        <v>2014CH4 (g/ud)</v>
      </c>
      <c r="AC1598" s="525" t="str">
        <f t="shared" si="106"/>
        <v>2014N2O (g/ud)</v>
      </c>
      <c r="AD1598" s="525" t="str">
        <f t="shared" si="106"/>
        <v>2015CO2 (kg/ud)</v>
      </c>
      <c r="AE1598" s="525" t="str">
        <f t="shared" si="106"/>
        <v>2015CH4 (g/ud)</v>
      </c>
      <c r="AF1598" s="525" t="str">
        <f t="shared" si="106"/>
        <v>2015N2O (g/ud)</v>
      </c>
      <c r="AG1598" s="525" t="str">
        <f t="shared" si="106"/>
        <v>2016CO2 (kg/ud)</v>
      </c>
      <c r="AH1598" s="525" t="str">
        <f t="shared" si="106"/>
        <v>2016CH4 (g/ud)</v>
      </c>
      <c r="AI1598" s="525" t="str">
        <f t="shared" si="106"/>
        <v>2016N2O (g/ud)</v>
      </c>
      <c r="AJ1598" s="525" t="str">
        <f t="shared" si="106"/>
        <v>2017CO2 (kg/ud)</v>
      </c>
      <c r="AK1598" s="525" t="str">
        <f t="shared" si="106"/>
        <v>2017CH4 (g/ud)</v>
      </c>
      <c r="AL1598" s="525" t="str">
        <f t="shared" si="106"/>
        <v>2017N2O (g/ud)</v>
      </c>
      <c r="AM1598" s="525" t="str">
        <f t="shared" si="106"/>
        <v>2018CO2 (kg/ud)</v>
      </c>
      <c r="AN1598" s="525" t="str">
        <f t="shared" si="106"/>
        <v>2018CH4 (g/ud)</v>
      </c>
      <c r="AO1598" s="525" t="str">
        <f t="shared" si="106"/>
        <v>2018N2O (g/ud)</v>
      </c>
      <c r="AP1598" s="525" t="str">
        <f t="shared" si="106"/>
        <v>2019CO2 (kg/ud)</v>
      </c>
      <c r="AQ1598" s="525" t="str">
        <f t="shared" si="106"/>
        <v>2019CH4 (g/ud)</v>
      </c>
      <c r="AR1598" s="525" t="str">
        <f t="shared" si="106"/>
        <v>2019N2O (g/ud)</v>
      </c>
      <c r="AS1598" s="525" t="str">
        <f t="shared" si="106"/>
        <v>2020CO2 (kg/ud)</v>
      </c>
      <c r="AT1598" s="525" t="str">
        <f t="shared" si="106"/>
        <v>2020CH4 (g/ud)</v>
      </c>
      <c r="AU1598" s="525" t="str">
        <f t="shared" si="106"/>
        <v>2020N2O (g/ud)</v>
      </c>
      <c r="AV1598" s="525" t="str">
        <f t="shared" si="106"/>
        <v>2021CO2 (kg/ud)</v>
      </c>
      <c r="AW1598" s="525" t="str">
        <f t="shared" si="106"/>
        <v>2021CH4 (g/ud)</v>
      </c>
      <c r="AX1598" s="525" t="str">
        <f>AX1596&amp;AX1597</f>
        <v>2021N2O (g/ud)</v>
      </c>
      <c r="AY1598" s="525" t="str">
        <f>AY1596&amp;AY1597</f>
        <v>2022CO2 (kg/ud)</v>
      </c>
      <c r="AZ1598" s="525" t="str">
        <f t="shared" si="106"/>
        <v>2022CH4 (g/ud)</v>
      </c>
      <c r="BA1598" s="525" t="str">
        <f t="shared" si="106"/>
        <v>2022N2O (g/ud)</v>
      </c>
      <c r="BB1598" s="1440" t="str">
        <f>BB1596&amp;BB1597</f>
        <v>2023CO2 (kg/ud)</v>
      </c>
      <c r="BC1598" s="1440" t="str">
        <f t="shared" ref="BC1598:BG1598" si="107">BC1596&amp;BC1597</f>
        <v>2023CH4 (g/ud)</v>
      </c>
      <c r="BD1598" s="1440" t="str">
        <f t="shared" si="107"/>
        <v>2023N2O (g/ud)</v>
      </c>
      <c r="BE1598" s="1440" t="str">
        <f t="shared" si="107"/>
        <v>2024CO2 (kg/ud)</v>
      </c>
      <c r="BF1598" s="1440" t="str">
        <f t="shared" si="107"/>
        <v>2024CH4 (g/ud)</v>
      </c>
      <c r="BG1598" s="1440" t="str">
        <f t="shared" si="107"/>
        <v>2024N2O (g/ud)</v>
      </c>
    </row>
    <row r="1599" spans="1:59" s="534" customFormat="1" ht="12" customHeight="1" x14ac:dyDescent="0.25">
      <c r="A1599" s="869"/>
      <c r="B1599" s="27"/>
      <c r="C1599" s="1432" t="s">
        <v>534</v>
      </c>
      <c r="D1599" s="1408" t="s">
        <v>654</v>
      </c>
      <c r="E1599" s="530" t="str">
        <f>C1599&amp;D1599</f>
        <v>Gasóleo B (l)Maquinaria agrícola</v>
      </c>
      <c r="F1599" s="1441">
        <v>2.67</v>
      </c>
      <c r="G1599" s="1441">
        <v>7.5999999999999998E-2</v>
      </c>
      <c r="H1599" s="1441">
        <v>0.115</v>
      </c>
      <c r="I1599" s="1441">
        <v>2.67</v>
      </c>
      <c r="J1599" s="1441">
        <v>7.0000000000000007E-2</v>
      </c>
      <c r="K1599" s="1441">
        <v>0.115</v>
      </c>
      <c r="L1599" s="1441">
        <v>2.67</v>
      </c>
      <c r="M1599" s="1441">
        <v>6.5000000000000002E-2</v>
      </c>
      <c r="N1599" s="1441">
        <v>0.115</v>
      </c>
      <c r="O1599" s="1441">
        <v>2.67</v>
      </c>
      <c r="P1599" s="1441">
        <v>6.0999999999999999E-2</v>
      </c>
      <c r="Q1599" s="1441">
        <v>0.115</v>
      </c>
      <c r="R1599" s="1441">
        <v>2.67</v>
      </c>
      <c r="S1599" s="1441">
        <v>5.7000000000000002E-2</v>
      </c>
      <c r="T1599" s="1441">
        <v>0.11600000000000001</v>
      </c>
      <c r="U1599" s="1441">
        <v>2.67</v>
      </c>
      <c r="V1599" s="1441">
        <v>5.2999999999999999E-2</v>
      </c>
      <c r="W1599" s="1441">
        <v>0.11600000000000001</v>
      </c>
      <c r="X1599" s="1441">
        <v>2.67</v>
      </c>
      <c r="Y1599" s="1441">
        <v>4.8000000000000001E-2</v>
      </c>
      <c r="Z1599" s="1441">
        <v>0.11600000000000001</v>
      </c>
      <c r="AA1599" s="1441">
        <v>2.67</v>
      </c>
      <c r="AB1599" s="1441">
        <v>4.3999999999999997E-2</v>
      </c>
      <c r="AC1599" s="1441">
        <v>0.11600000000000001</v>
      </c>
      <c r="AD1599" s="1441">
        <v>2.67</v>
      </c>
      <c r="AE1599" s="1441">
        <v>4.1000000000000002E-2</v>
      </c>
      <c r="AF1599" s="1441">
        <v>0.11600000000000001</v>
      </c>
      <c r="AG1599" s="1441">
        <v>2.67</v>
      </c>
      <c r="AH1599" s="1441">
        <v>3.7999999999999999E-2</v>
      </c>
      <c r="AI1599" s="1441">
        <v>0.11700000000000001</v>
      </c>
      <c r="AJ1599" s="1441">
        <v>2.67</v>
      </c>
      <c r="AK1599" s="1441">
        <v>3.5000000000000003E-2</v>
      </c>
      <c r="AL1599" s="1441">
        <v>0.11700000000000001</v>
      </c>
      <c r="AM1599" s="1441">
        <v>2.67</v>
      </c>
      <c r="AN1599" s="1441">
        <v>3.2000000000000001E-2</v>
      </c>
      <c r="AO1599" s="1441">
        <v>0.11700000000000001</v>
      </c>
      <c r="AP1599" s="1441">
        <v>2.67</v>
      </c>
      <c r="AQ1599" s="1441">
        <v>3.2000000000000001E-2</v>
      </c>
      <c r="AR1599" s="1441">
        <v>0.11700000000000001</v>
      </c>
      <c r="AS1599" s="1441">
        <v>2.67</v>
      </c>
      <c r="AT1599" s="1441">
        <v>2.7E-2</v>
      </c>
      <c r="AU1599" s="1441">
        <v>0.11700000000000001</v>
      </c>
      <c r="AV1599" s="1441">
        <v>2.67</v>
      </c>
      <c r="AW1599" s="1441">
        <v>2.5000000000000001E-2</v>
      </c>
      <c r="AX1599" s="1441">
        <v>0.11700000000000001</v>
      </c>
      <c r="AY1599" s="1441">
        <v>2.67</v>
      </c>
      <c r="AZ1599" s="1441">
        <v>2.5000000000000001E-2</v>
      </c>
      <c r="BA1599" s="1442">
        <v>0.11700000000000001</v>
      </c>
      <c r="BB1599" s="1441">
        <v>2.67</v>
      </c>
      <c r="BC1599" s="1441">
        <v>2.5000000000000001E-2</v>
      </c>
      <c r="BD1599" s="1442">
        <v>0.11700000000000001</v>
      </c>
      <c r="BE1599" s="1443"/>
      <c r="BF1599" s="1443"/>
      <c r="BG1599" s="1443"/>
    </row>
    <row r="1600" spans="1:59" s="534" customFormat="1" ht="12" customHeight="1" x14ac:dyDescent="0.25">
      <c r="A1600" s="869"/>
      <c r="B1600" s="27"/>
      <c r="C1600" s="1433" t="s">
        <v>534</v>
      </c>
      <c r="D1600" s="1408" t="s">
        <v>655</v>
      </c>
      <c r="E1600" s="530" t="str">
        <f t="shared" ref="E1600:E1632" si="108">C1600&amp;D1600</f>
        <v>Gasóleo B (l)Maquinaria forestal</v>
      </c>
      <c r="F1600" s="1441">
        <v>2.67</v>
      </c>
      <c r="G1600" s="1441">
        <v>4.7E-2</v>
      </c>
      <c r="H1600" s="1441">
        <v>0.11700000000000001</v>
      </c>
      <c r="I1600" s="1441">
        <v>2.67</v>
      </c>
      <c r="J1600" s="1441">
        <v>4.3999999999999997E-2</v>
      </c>
      <c r="K1600" s="1441">
        <v>0.11700000000000001</v>
      </c>
      <c r="L1600" s="1441">
        <v>2.67</v>
      </c>
      <c r="M1600" s="1441">
        <v>0.04</v>
      </c>
      <c r="N1600" s="1441">
        <v>0.11700000000000001</v>
      </c>
      <c r="O1600" s="1441">
        <v>2.67</v>
      </c>
      <c r="P1600" s="1441">
        <v>3.6999999999999998E-2</v>
      </c>
      <c r="Q1600" s="1441">
        <v>0.11700000000000001</v>
      </c>
      <c r="R1600" s="1441">
        <v>2.67</v>
      </c>
      <c r="S1600" s="1441">
        <v>3.5000000000000003E-2</v>
      </c>
      <c r="T1600" s="1441">
        <v>0.11700000000000001</v>
      </c>
      <c r="U1600" s="1441">
        <v>2.67</v>
      </c>
      <c r="V1600" s="1441">
        <v>3.3000000000000002E-2</v>
      </c>
      <c r="W1600" s="1441">
        <v>0.11700000000000001</v>
      </c>
      <c r="X1600" s="1441">
        <v>2.67</v>
      </c>
      <c r="Y1600" s="1441">
        <v>0.03</v>
      </c>
      <c r="Z1600" s="1441">
        <v>0.11700000000000001</v>
      </c>
      <c r="AA1600" s="1441">
        <v>2.67</v>
      </c>
      <c r="AB1600" s="1441">
        <v>2.7E-2</v>
      </c>
      <c r="AC1600" s="1441">
        <v>0.11700000000000001</v>
      </c>
      <c r="AD1600" s="1441">
        <v>2.67</v>
      </c>
      <c r="AE1600" s="1441">
        <v>2.4E-2</v>
      </c>
      <c r="AF1600" s="1441">
        <v>0.11700000000000001</v>
      </c>
      <c r="AG1600" s="1441">
        <v>2.67</v>
      </c>
      <c r="AH1600" s="1441">
        <v>2.1000000000000001E-2</v>
      </c>
      <c r="AI1600" s="1441">
        <v>0.11700000000000001</v>
      </c>
      <c r="AJ1600" s="1441">
        <v>2.67</v>
      </c>
      <c r="AK1600" s="1441">
        <v>1.7999999999999999E-2</v>
      </c>
      <c r="AL1600" s="1441">
        <v>0.11700000000000001</v>
      </c>
      <c r="AM1600" s="1441">
        <v>2.67</v>
      </c>
      <c r="AN1600" s="1441">
        <v>1.7000000000000001E-2</v>
      </c>
      <c r="AO1600" s="1441">
        <v>0.11700000000000001</v>
      </c>
      <c r="AP1600" s="1441">
        <v>2.67</v>
      </c>
      <c r="AQ1600" s="1441">
        <v>1.4999999999999999E-2</v>
      </c>
      <c r="AR1600" s="1441">
        <v>0.11700000000000001</v>
      </c>
      <c r="AS1600" s="1441">
        <v>2.67</v>
      </c>
      <c r="AT1600" s="1441">
        <v>1.4E-2</v>
      </c>
      <c r="AU1600" s="1441">
        <v>0.11700000000000001</v>
      </c>
      <c r="AV1600" s="1441">
        <v>2.67</v>
      </c>
      <c r="AW1600" s="1441">
        <v>1.2999999999999999E-2</v>
      </c>
      <c r="AX1600" s="1441">
        <v>0.11700000000000001</v>
      </c>
      <c r="AY1600" s="1441">
        <v>2.67</v>
      </c>
      <c r="AZ1600" s="1441">
        <v>1.2999999999999999E-2</v>
      </c>
      <c r="BA1600" s="1442">
        <v>0.11700000000000001</v>
      </c>
      <c r="BB1600" s="1441">
        <v>2.67</v>
      </c>
      <c r="BC1600" s="1441">
        <v>1.2999999999999999E-2</v>
      </c>
      <c r="BD1600" s="1442">
        <v>0.11700000000000001</v>
      </c>
      <c r="BE1600" s="1443"/>
      <c r="BF1600" s="1443"/>
      <c r="BG1600" s="1443"/>
    </row>
    <row r="1601" spans="1:59" s="534" customFormat="1" ht="12" customHeight="1" x14ac:dyDescent="0.25">
      <c r="A1601" s="869"/>
      <c r="B1601" s="27"/>
      <c r="C1601" s="1433" t="s">
        <v>534</v>
      </c>
      <c r="D1601" s="1408" t="s">
        <v>718</v>
      </c>
      <c r="E1601" s="530" t="str">
        <f t="shared" si="108"/>
        <v>Gasóleo B (l)Maquinaria comercial, institucional e industrial</v>
      </c>
      <c r="F1601" s="1441">
        <v>2.67</v>
      </c>
      <c r="G1601" s="1441">
        <v>7.0999999999999994E-2</v>
      </c>
      <c r="H1601" s="1441">
        <v>0.115</v>
      </c>
      <c r="I1601" s="1441">
        <v>2.67</v>
      </c>
      <c r="J1601" s="1441">
        <v>6.3E-2</v>
      </c>
      <c r="K1601" s="1441">
        <v>0.115</v>
      </c>
      <c r="L1601" s="1441">
        <v>2.67</v>
      </c>
      <c r="M1601" s="1441">
        <v>5.6000000000000001E-2</v>
      </c>
      <c r="N1601" s="1441">
        <v>0.115</v>
      </c>
      <c r="O1601" s="1441">
        <v>2.67</v>
      </c>
      <c r="P1601" s="1441">
        <v>5.1999999999999998E-2</v>
      </c>
      <c r="Q1601" s="1441">
        <v>0.115</v>
      </c>
      <c r="R1601" s="1441">
        <v>2.67</v>
      </c>
      <c r="S1601" s="1441">
        <v>4.9000000000000002E-2</v>
      </c>
      <c r="T1601" s="1441">
        <v>0.115</v>
      </c>
      <c r="U1601" s="1441">
        <v>2.67</v>
      </c>
      <c r="V1601" s="1441">
        <v>4.7E-2</v>
      </c>
      <c r="W1601" s="1441">
        <v>0.115</v>
      </c>
      <c r="X1601" s="1441">
        <v>2.67</v>
      </c>
      <c r="Y1601" s="1441">
        <v>4.3999999999999997E-2</v>
      </c>
      <c r="Z1601" s="1441">
        <v>0.115</v>
      </c>
      <c r="AA1601" s="1441">
        <v>2.67</v>
      </c>
      <c r="AB1601" s="1441">
        <v>4.1000000000000002E-2</v>
      </c>
      <c r="AC1601" s="1441">
        <v>0.115</v>
      </c>
      <c r="AD1601" s="1441">
        <v>2.67</v>
      </c>
      <c r="AE1601" s="1441">
        <v>3.6999999999999998E-2</v>
      </c>
      <c r="AF1601" s="1441">
        <v>0.115</v>
      </c>
      <c r="AG1601" s="1441">
        <v>2.67</v>
      </c>
      <c r="AH1601" s="1441">
        <v>3.4000000000000002E-2</v>
      </c>
      <c r="AI1601" s="1441">
        <v>0.115</v>
      </c>
      <c r="AJ1601" s="1441">
        <v>2.67</v>
      </c>
      <c r="AK1601" s="1441">
        <v>3.2000000000000001E-2</v>
      </c>
      <c r="AL1601" s="1441">
        <v>0.115</v>
      </c>
      <c r="AM1601" s="1441">
        <v>2.67</v>
      </c>
      <c r="AN1601" s="1441">
        <v>2.8000000000000001E-2</v>
      </c>
      <c r="AO1601" s="1441">
        <v>0.115</v>
      </c>
      <c r="AP1601" s="1441">
        <v>2.67</v>
      </c>
      <c r="AQ1601" s="1441">
        <v>2.5999999999999999E-2</v>
      </c>
      <c r="AR1601" s="1441">
        <v>0.115</v>
      </c>
      <c r="AS1601" s="1441">
        <v>2.67</v>
      </c>
      <c r="AT1601" s="1441">
        <v>2.4E-2</v>
      </c>
      <c r="AU1601" s="1441">
        <v>0.115</v>
      </c>
      <c r="AV1601" s="1441">
        <v>2.67</v>
      </c>
      <c r="AW1601" s="1441">
        <v>2.1999999999999999E-2</v>
      </c>
      <c r="AX1601" s="1441">
        <v>0.115</v>
      </c>
      <c r="AY1601" s="1441">
        <v>2.67</v>
      </c>
      <c r="AZ1601" s="1441">
        <v>2.1999999999999999E-2</v>
      </c>
      <c r="BA1601" s="1442">
        <v>0.115</v>
      </c>
      <c r="BB1601" s="1441">
        <v>2.67</v>
      </c>
      <c r="BC1601" s="1441">
        <v>2.1999999999999999E-2</v>
      </c>
      <c r="BD1601" s="1442">
        <v>0.115</v>
      </c>
      <c r="BE1601" s="1443"/>
      <c r="BF1601" s="1443"/>
      <c r="BG1601" s="1443"/>
    </row>
    <row r="1602" spans="1:59" s="534" customFormat="1" ht="12" customHeight="1" x14ac:dyDescent="0.25">
      <c r="A1602" s="869"/>
      <c r="B1602" s="27"/>
      <c r="C1602" s="1433" t="s">
        <v>713</v>
      </c>
      <c r="D1602" s="1408" t="s">
        <v>654</v>
      </c>
      <c r="E1602" s="530" t="str">
        <f t="shared" si="108"/>
        <v>Gasóleo (l)Maquinaria agrícola</v>
      </c>
      <c r="F1602" s="1441">
        <v>2.645</v>
      </c>
      <c r="G1602" s="1441">
        <v>7.4999999999999997E-2</v>
      </c>
      <c r="H1602" s="1441">
        <v>0.113</v>
      </c>
      <c r="I1602" s="1441">
        <v>2.645</v>
      </c>
      <c r="J1602" s="1441">
        <v>7.0000000000000007E-2</v>
      </c>
      <c r="K1602" s="1441">
        <v>0.114</v>
      </c>
      <c r="L1602" s="1441">
        <v>2.645</v>
      </c>
      <c r="M1602" s="1441">
        <v>6.5000000000000002E-2</v>
      </c>
      <c r="N1602" s="1441">
        <v>0.114</v>
      </c>
      <c r="O1602" s="1441">
        <v>2.645</v>
      </c>
      <c r="P1602" s="1441">
        <v>0.06</v>
      </c>
      <c r="Q1602" s="1441">
        <v>0.114</v>
      </c>
      <c r="R1602" s="1441">
        <v>2.4940000000000002</v>
      </c>
      <c r="S1602" s="1441">
        <v>5.6000000000000001E-2</v>
      </c>
      <c r="T1602" s="1441">
        <v>0.115</v>
      </c>
      <c r="U1602" s="1441">
        <v>2.4689999999999999</v>
      </c>
      <c r="V1602" s="1441">
        <v>5.1999999999999998E-2</v>
      </c>
      <c r="W1602" s="1441">
        <v>0.115</v>
      </c>
      <c r="X1602" s="1441">
        <v>2.5419999999999998</v>
      </c>
      <c r="Y1602" s="1441">
        <v>4.8000000000000001E-2</v>
      </c>
      <c r="Z1602" s="1441">
        <v>0.115</v>
      </c>
      <c r="AA1602" s="1441">
        <v>2.5419999999999998</v>
      </c>
      <c r="AB1602" s="1441">
        <v>4.3999999999999997E-2</v>
      </c>
      <c r="AC1602" s="1441">
        <v>0.115</v>
      </c>
      <c r="AD1602" s="1441">
        <v>2.5419999999999998</v>
      </c>
      <c r="AE1602" s="1441">
        <v>0.04</v>
      </c>
      <c r="AF1602" s="1441">
        <v>0.115</v>
      </c>
      <c r="AG1602" s="1441">
        <v>2.5369999999999999</v>
      </c>
      <c r="AH1602" s="1441">
        <v>3.6999999999999998E-2</v>
      </c>
      <c r="AI1602" s="1441">
        <v>0.115</v>
      </c>
      <c r="AJ1602" s="1441">
        <v>2.52</v>
      </c>
      <c r="AK1602" s="1441">
        <v>3.4000000000000002E-2</v>
      </c>
      <c r="AL1602" s="1441">
        <v>0.11600000000000001</v>
      </c>
      <c r="AM1602" s="1441">
        <v>2.4940000000000002</v>
      </c>
      <c r="AN1602" s="1441">
        <v>3.2000000000000001E-2</v>
      </c>
      <c r="AO1602" s="1441">
        <v>0.11600000000000001</v>
      </c>
      <c r="AP1602" s="1444" t="s">
        <v>158</v>
      </c>
      <c r="AQ1602" s="1444" t="s">
        <v>158</v>
      </c>
      <c r="AR1602" s="1444" t="s">
        <v>158</v>
      </c>
      <c r="AS1602" s="1444" t="s">
        <v>158</v>
      </c>
      <c r="AT1602" s="1444" t="s">
        <v>158</v>
      </c>
      <c r="AU1602" s="1444" t="s">
        <v>158</v>
      </c>
      <c r="AV1602" s="1444" t="s">
        <v>158</v>
      </c>
      <c r="AW1602" s="1444" t="s">
        <v>158</v>
      </c>
      <c r="AX1602" s="1444" t="s">
        <v>158</v>
      </c>
      <c r="AY1602" s="1444" t="s">
        <v>158</v>
      </c>
      <c r="AZ1602" s="1444" t="s">
        <v>158</v>
      </c>
      <c r="BA1602" s="1444" t="s">
        <v>158</v>
      </c>
      <c r="BB1602" s="1444" t="s">
        <v>158</v>
      </c>
      <c r="BC1602" s="1444" t="s">
        <v>158</v>
      </c>
      <c r="BD1602" s="1444" t="s">
        <v>158</v>
      </c>
      <c r="BE1602" s="1444" t="s">
        <v>158</v>
      </c>
      <c r="BF1602" s="1444" t="s">
        <v>158</v>
      </c>
      <c r="BG1602" s="1444" t="s">
        <v>158</v>
      </c>
    </row>
    <row r="1603" spans="1:59" s="534" customFormat="1" ht="12" customHeight="1" x14ac:dyDescent="0.25">
      <c r="A1603" s="869"/>
      <c r="B1603" s="27"/>
      <c r="C1603" s="1433" t="s">
        <v>713</v>
      </c>
      <c r="D1603" s="1408" t="s">
        <v>655</v>
      </c>
      <c r="E1603" s="530" t="str">
        <f t="shared" si="108"/>
        <v>Gasóleo (l)Maquinaria forestal</v>
      </c>
      <c r="F1603" s="1441">
        <v>2.645</v>
      </c>
      <c r="G1603" s="1441">
        <v>4.7E-2</v>
      </c>
      <c r="H1603" s="1441">
        <v>0.11600000000000001</v>
      </c>
      <c r="I1603" s="1441">
        <v>2.645</v>
      </c>
      <c r="J1603" s="1441">
        <v>4.2999999999999997E-2</v>
      </c>
      <c r="K1603" s="1441">
        <v>0.11600000000000001</v>
      </c>
      <c r="L1603" s="1441">
        <v>2.645</v>
      </c>
      <c r="M1603" s="1441">
        <v>3.9E-2</v>
      </c>
      <c r="N1603" s="1441">
        <v>0.11600000000000001</v>
      </c>
      <c r="O1603" s="1441">
        <v>2.645</v>
      </c>
      <c r="P1603" s="1441">
        <v>3.5999999999999997E-2</v>
      </c>
      <c r="Q1603" s="1441">
        <v>0.11600000000000001</v>
      </c>
      <c r="R1603" s="1441">
        <v>2.4940000000000002</v>
      </c>
      <c r="S1603" s="1441">
        <v>3.5000000000000003E-2</v>
      </c>
      <c r="T1603" s="1441">
        <v>0.11600000000000001</v>
      </c>
      <c r="U1603" s="1441">
        <v>2.4689999999999999</v>
      </c>
      <c r="V1603" s="1441">
        <v>3.3000000000000002E-2</v>
      </c>
      <c r="W1603" s="1441">
        <v>0.11600000000000001</v>
      </c>
      <c r="X1603" s="1441">
        <v>2.5419999999999998</v>
      </c>
      <c r="Y1603" s="1441">
        <v>0.03</v>
      </c>
      <c r="Z1603" s="1441">
        <v>0.11600000000000001</v>
      </c>
      <c r="AA1603" s="1441">
        <v>2.5419999999999998</v>
      </c>
      <c r="AB1603" s="1441">
        <v>2.7E-2</v>
      </c>
      <c r="AC1603" s="1441">
        <v>0.11600000000000001</v>
      </c>
      <c r="AD1603" s="1441">
        <v>2.5419999999999998</v>
      </c>
      <c r="AE1603" s="1441">
        <v>2.4E-2</v>
      </c>
      <c r="AF1603" s="1441">
        <v>0.11600000000000001</v>
      </c>
      <c r="AG1603" s="1441">
        <v>2.5369999999999999</v>
      </c>
      <c r="AH1603" s="1441">
        <v>2.1000000000000001E-2</v>
      </c>
      <c r="AI1603" s="1441">
        <v>0.11600000000000001</v>
      </c>
      <c r="AJ1603" s="1441">
        <v>2.52</v>
      </c>
      <c r="AK1603" s="1441">
        <v>1.7999999999999999E-2</v>
      </c>
      <c r="AL1603" s="1441">
        <v>0.11600000000000001</v>
      </c>
      <c r="AM1603" s="1441">
        <v>2.4940000000000002</v>
      </c>
      <c r="AN1603" s="1441">
        <v>1.6E-2</v>
      </c>
      <c r="AO1603" s="1441">
        <v>0.11600000000000001</v>
      </c>
      <c r="AP1603" s="1444" t="s">
        <v>158</v>
      </c>
      <c r="AQ1603" s="1444" t="s">
        <v>158</v>
      </c>
      <c r="AR1603" s="1444" t="s">
        <v>158</v>
      </c>
      <c r="AS1603" s="1444" t="s">
        <v>158</v>
      </c>
      <c r="AT1603" s="1444" t="s">
        <v>158</v>
      </c>
      <c r="AU1603" s="1444" t="s">
        <v>158</v>
      </c>
      <c r="AV1603" s="1444" t="s">
        <v>158</v>
      </c>
      <c r="AW1603" s="1444" t="s">
        <v>158</v>
      </c>
      <c r="AX1603" s="1444" t="s">
        <v>158</v>
      </c>
      <c r="AY1603" s="1444" t="s">
        <v>158</v>
      </c>
      <c r="AZ1603" s="1444" t="s">
        <v>158</v>
      </c>
      <c r="BA1603" s="1444" t="s">
        <v>158</v>
      </c>
      <c r="BB1603" s="1444" t="s">
        <v>158</v>
      </c>
      <c r="BC1603" s="1444" t="s">
        <v>158</v>
      </c>
      <c r="BD1603" s="1444" t="s">
        <v>158</v>
      </c>
      <c r="BE1603" s="1444" t="s">
        <v>158</v>
      </c>
      <c r="BF1603" s="1444" t="s">
        <v>158</v>
      </c>
      <c r="BG1603" s="1444" t="s">
        <v>158</v>
      </c>
    </row>
    <row r="1604" spans="1:59" s="534" customFormat="1" ht="12" customHeight="1" x14ac:dyDescent="0.25">
      <c r="A1604" s="869"/>
      <c r="B1604" s="27"/>
      <c r="C1604" s="1433" t="s">
        <v>713</v>
      </c>
      <c r="D1604" s="1408" t="s">
        <v>718</v>
      </c>
      <c r="E1604" s="530" t="str">
        <f t="shared" si="108"/>
        <v>Gasóleo (l)Maquinaria comercial, institucional e industrial</v>
      </c>
      <c r="F1604" s="1441">
        <v>2.645</v>
      </c>
      <c r="G1604" s="1441">
        <v>7.0999999999999994E-2</v>
      </c>
      <c r="H1604" s="1441">
        <v>0.114</v>
      </c>
      <c r="I1604" s="1441">
        <v>2.645</v>
      </c>
      <c r="J1604" s="1441">
        <v>6.2E-2</v>
      </c>
      <c r="K1604" s="1441">
        <v>0.114</v>
      </c>
      <c r="L1604" s="1441">
        <v>2.645</v>
      </c>
      <c r="M1604" s="1441">
        <v>5.5E-2</v>
      </c>
      <c r="N1604" s="1441">
        <v>0.114</v>
      </c>
      <c r="O1604" s="1441">
        <v>2.645</v>
      </c>
      <c r="P1604" s="1441">
        <v>5.0999999999999997E-2</v>
      </c>
      <c r="Q1604" s="1441">
        <v>0.114</v>
      </c>
      <c r="R1604" s="1441">
        <v>2.4940000000000002</v>
      </c>
      <c r="S1604" s="1441">
        <v>4.9000000000000002E-2</v>
      </c>
      <c r="T1604" s="1441">
        <v>0.114</v>
      </c>
      <c r="U1604" s="1441">
        <v>2.4689999999999999</v>
      </c>
      <c r="V1604" s="1441">
        <v>4.5999999999999999E-2</v>
      </c>
      <c r="W1604" s="1441">
        <v>0.114</v>
      </c>
      <c r="X1604" s="1441">
        <v>2.5419999999999998</v>
      </c>
      <c r="Y1604" s="1441">
        <v>4.2999999999999997E-2</v>
      </c>
      <c r="Z1604" s="1441">
        <v>0.114</v>
      </c>
      <c r="AA1604" s="1441">
        <v>2.5419999999999998</v>
      </c>
      <c r="AB1604" s="1441">
        <v>0.04</v>
      </c>
      <c r="AC1604" s="1441">
        <v>0.114</v>
      </c>
      <c r="AD1604" s="1441">
        <v>2.5419999999999998</v>
      </c>
      <c r="AE1604" s="1441">
        <v>3.6999999999999998E-2</v>
      </c>
      <c r="AF1604" s="1441">
        <v>0.114</v>
      </c>
      <c r="AG1604" s="1441">
        <v>2.5369999999999999</v>
      </c>
      <c r="AH1604" s="1441">
        <v>3.4000000000000002E-2</v>
      </c>
      <c r="AI1604" s="1441">
        <v>0.114</v>
      </c>
      <c r="AJ1604" s="1441">
        <v>2.52</v>
      </c>
      <c r="AK1604" s="1441">
        <v>3.1E-2</v>
      </c>
      <c r="AL1604" s="1441">
        <v>0.114</v>
      </c>
      <c r="AM1604" s="1441">
        <v>2.4940000000000002</v>
      </c>
      <c r="AN1604" s="1441">
        <v>2.8000000000000001E-2</v>
      </c>
      <c r="AO1604" s="1441">
        <v>0.114</v>
      </c>
      <c r="AP1604" s="1444" t="s">
        <v>158</v>
      </c>
      <c r="AQ1604" s="1444" t="s">
        <v>158</v>
      </c>
      <c r="AR1604" s="1444" t="s">
        <v>158</v>
      </c>
      <c r="AS1604" s="1444" t="s">
        <v>158</v>
      </c>
      <c r="AT1604" s="1444" t="s">
        <v>158</v>
      </c>
      <c r="AU1604" s="1444" t="s">
        <v>158</v>
      </c>
      <c r="AV1604" s="1444" t="s">
        <v>158</v>
      </c>
      <c r="AW1604" s="1444" t="s">
        <v>158</v>
      </c>
      <c r="AX1604" s="1444" t="s">
        <v>158</v>
      </c>
      <c r="AY1604" s="1444" t="s">
        <v>158</v>
      </c>
      <c r="AZ1604" s="1444" t="s">
        <v>158</v>
      </c>
      <c r="BA1604" s="1444" t="s">
        <v>158</v>
      </c>
      <c r="BB1604" s="1444" t="s">
        <v>158</v>
      </c>
      <c r="BC1604" s="1444" t="s">
        <v>158</v>
      </c>
      <c r="BD1604" s="1444" t="s">
        <v>158</v>
      </c>
      <c r="BE1604" s="1444" t="s">
        <v>158</v>
      </c>
      <c r="BF1604" s="1444" t="s">
        <v>158</v>
      </c>
      <c r="BG1604" s="1444" t="s">
        <v>158</v>
      </c>
    </row>
    <row r="1605" spans="1:59" s="534" customFormat="1" ht="12" customHeight="1" x14ac:dyDescent="0.25">
      <c r="A1605" s="869"/>
      <c r="B1605" s="27">
        <v>7.0000000000000007E-2</v>
      </c>
      <c r="C1605" s="1433" t="s">
        <v>371</v>
      </c>
      <c r="D1605" s="1434" t="s">
        <v>654</v>
      </c>
      <c r="E1605" s="530" t="str">
        <f t="shared" si="108"/>
        <v>B7 (l)Maquinaria agrícola</v>
      </c>
      <c r="F1605" s="1444" t="s">
        <v>158</v>
      </c>
      <c r="G1605" s="1444" t="s">
        <v>158</v>
      </c>
      <c r="H1605" s="1444" t="s">
        <v>158</v>
      </c>
      <c r="I1605" s="1444" t="s">
        <v>158</v>
      </c>
      <c r="J1605" s="1444" t="s">
        <v>158</v>
      </c>
      <c r="K1605" s="1444" t="s">
        <v>158</v>
      </c>
      <c r="L1605" s="1444" t="s">
        <v>158</v>
      </c>
      <c r="M1605" s="1444" t="s">
        <v>158</v>
      </c>
      <c r="N1605" s="1444" t="s">
        <v>158</v>
      </c>
      <c r="O1605" s="1444" t="s">
        <v>158</v>
      </c>
      <c r="P1605" s="1444" t="s">
        <v>158</v>
      </c>
      <c r="Q1605" s="1444" t="s">
        <v>158</v>
      </c>
      <c r="R1605" s="1444" t="s">
        <v>158</v>
      </c>
      <c r="S1605" s="1444" t="s">
        <v>158</v>
      </c>
      <c r="T1605" s="1444" t="s">
        <v>158</v>
      </c>
      <c r="U1605" s="1444" t="s">
        <v>158</v>
      </c>
      <c r="V1605" s="1444" t="s">
        <v>158</v>
      </c>
      <c r="W1605" s="1444" t="s">
        <v>158</v>
      </c>
      <c r="X1605" s="1444" t="s">
        <v>158</v>
      </c>
      <c r="Y1605" s="1444" t="s">
        <v>158</v>
      </c>
      <c r="Z1605" s="1444" t="s">
        <v>158</v>
      </c>
      <c r="AA1605" s="1444" t="s">
        <v>158</v>
      </c>
      <c r="AB1605" s="1444" t="s">
        <v>158</v>
      </c>
      <c r="AC1605" s="1444" t="s">
        <v>158</v>
      </c>
      <c r="AD1605" s="1444" t="s">
        <v>158</v>
      </c>
      <c r="AE1605" s="1444" t="s">
        <v>158</v>
      </c>
      <c r="AF1605" s="1444" t="s">
        <v>158</v>
      </c>
      <c r="AG1605" s="1444" t="s">
        <v>158</v>
      </c>
      <c r="AH1605" s="1444" t="s">
        <v>158</v>
      </c>
      <c r="AI1605" s="1444" t="s">
        <v>158</v>
      </c>
      <c r="AJ1605" s="1444" t="s">
        <v>158</v>
      </c>
      <c r="AK1605" s="1444" t="s">
        <v>158</v>
      </c>
      <c r="AL1605" s="1444" t="s">
        <v>158</v>
      </c>
      <c r="AM1605" s="1444" t="s">
        <v>158</v>
      </c>
      <c r="AN1605" s="1444" t="s">
        <v>158</v>
      </c>
      <c r="AO1605" s="1444" t="s">
        <v>158</v>
      </c>
      <c r="AP1605" s="1441">
        <v>2.4689999999999999</v>
      </c>
      <c r="AQ1605" s="1441">
        <v>3.2000000000000001E-2</v>
      </c>
      <c r="AR1605" s="1441">
        <v>0.11600000000000001</v>
      </c>
      <c r="AS1605" s="1441">
        <v>2.4689999999999999</v>
      </c>
      <c r="AT1605" s="1441">
        <v>2.7E-2</v>
      </c>
      <c r="AU1605" s="1441">
        <v>0.11600000000000001</v>
      </c>
      <c r="AV1605" s="1441">
        <v>2.4689999999999999</v>
      </c>
      <c r="AW1605" s="1441">
        <v>2.5000000000000001E-2</v>
      </c>
      <c r="AX1605" s="1441">
        <v>0.11600000000000001</v>
      </c>
      <c r="AY1605" s="1441">
        <v>2.4689999999999999</v>
      </c>
      <c r="AZ1605" s="1441">
        <v>2.5000000000000001E-2</v>
      </c>
      <c r="BA1605" s="1442">
        <v>0.11600000000000001</v>
      </c>
      <c r="BB1605" s="1441">
        <v>2.4689999999999999</v>
      </c>
      <c r="BC1605" s="1441">
        <v>2.4E-2</v>
      </c>
      <c r="BD1605" s="1442">
        <v>0.11600000000000001</v>
      </c>
      <c r="BE1605" s="1443"/>
      <c r="BF1605" s="1443"/>
      <c r="BG1605" s="1443"/>
    </row>
    <row r="1606" spans="1:59" s="534" customFormat="1" ht="12" customHeight="1" x14ac:dyDescent="0.25">
      <c r="A1606" s="869"/>
      <c r="B1606" s="27">
        <v>7.0000000000000007E-2</v>
      </c>
      <c r="C1606" s="1433" t="s">
        <v>371</v>
      </c>
      <c r="D1606" s="1435" t="s">
        <v>655</v>
      </c>
      <c r="E1606" s="530" t="str">
        <f t="shared" si="108"/>
        <v>B7 (l)Maquinaria forestal</v>
      </c>
      <c r="F1606" s="1444" t="s">
        <v>158</v>
      </c>
      <c r="G1606" s="1444" t="s">
        <v>158</v>
      </c>
      <c r="H1606" s="1444" t="s">
        <v>158</v>
      </c>
      <c r="I1606" s="1444" t="s">
        <v>158</v>
      </c>
      <c r="J1606" s="1444" t="s">
        <v>158</v>
      </c>
      <c r="K1606" s="1444" t="s">
        <v>158</v>
      </c>
      <c r="L1606" s="1444" t="s">
        <v>158</v>
      </c>
      <c r="M1606" s="1444" t="s">
        <v>158</v>
      </c>
      <c r="N1606" s="1444" t="s">
        <v>158</v>
      </c>
      <c r="O1606" s="1444" t="s">
        <v>158</v>
      </c>
      <c r="P1606" s="1444" t="s">
        <v>158</v>
      </c>
      <c r="Q1606" s="1444" t="s">
        <v>158</v>
      </c>
      <c r="R1606" s="1444" t="s">
        <v>158</v>
      </c>
      <c r="S1606" s="1444" t="s">
        <v>158</v>
      </c>
      <c r="T1606" s="1444" t="s">
        <v>158</v>
      </c>
      <c r="U1606" s="1444" t="s">
        <v>158</v>
      </c>
      <c r="V1606" s="1444" t="s">
        <v>158</v>
      </c>
      <c r="W1606" s="1444" t="s">
        <v>158</v>
      </c>
      <c r="X1606" s="1444" t="s">
        <v>158</v>
      </c>
      <c r="Y1606" s="1444" t="s">
        <v>158</v>
      </c>
      <c r="Z1606" s="1444" t="s">
        <v>158</v>
      </c>
      <c r="AA1606" s="1444" t="s">
        <v>158</v>
      </c>
      <c r="AB1606" s="1444" t="s">
        <v>158</v>
      </c>
      <c r="AC1606" s="1444" t="s">
        <v>158</v>
      </c>
      <c r="AD1606" s="1444" t="s">
        <v>158</v>
      </c>
      <c r="AE1606" s="1444" t="s">
        <v>158</v>
      </c>
      <c r="AF1606" s="1444" t="s">
        <v>158</v>
      </c>
      <c r="AG1606" s="1444" t="s">
        <v>158</v>
      </c>
      <c r="AH1606" s="1444" t="s">
        <v>158</v>
      </c>
      <c r="AI1606" s="1444" t="s">
        <v>158</v>
      </c>
      <c r="AJ1606" s="1444" t="s">
        <v>158</v>
      </c>
      <c r="AK1606" s="1444" t="s">
        <v>158</v>
      </c>
      <c r="AL1606" s="1444" t="s">
        <v>158</v>
      </c>
      <c r="AM1606" s="1444" t="s">
        <v>158</v>
      </c>
      <c r="AN1606" s="1444" t="s">
        <v>158</v>
      </c>
      <c r="AO1606" s="1444" t="s">
        <v>158</v>
      </c>
      <c r="AP1606" s="1441">
        <v>2.4689999999999999</v>
      </c>
      <c r="AQ1606" s="1441">
        <v>1.4999999999999999E-2</v>
      </c>
      <c r="AR1606" s="1441">
        <v>0.11600000000000001</v>
      </c>
      <c r="AS1606" s="1441">
        <v>2.4689999999999999</v>
      </c>
      <c r="AT1606" s="1441">
        <v>1.4E-2</v>
      </c>
      <c r="AU1606" s="1441">
        <v>0.11600000000000001</v>
      </c>
      <c r="AV1606" s="1441">
        <v>2.4689999999999999</v>
      </c>
      <c r="AW1606" s="1441">
        <v>1.2999999999999999E-2</v>
      </c>
      <c r="AX1606" s="1441">
        <v>0.11600000000000001</v>
      </c>
      <c r="AY1606" s="1441">
        <v>2.4689999999999999</v>
      </c>
      <c r="AZ1606" s="1441">
        <v>1.2999999999999999E-2</v>
      </c>
      <c r="BA1606" s="1442">
        <v>0.11600000000000001</v>
      </c>
      <c r="BB1606" s="1441">
        <v>2.4689999999999999</v>
      </c>
      <c r="BC1606" s="1441">
        <v>1.2999999999999999E-2</v>
      </c>
      <c r="BD1606" s="1442">
        <v>0.11600000000000001</v>
      </c>
      <c r="BE1606" s="1443"/>
      <c r="BF1606" s="1443"/>
      <c r="BG1606" s="1443"/>
    </row>
    <row r="1607" spans="1:59" s="534" customFormat="1" ht="12" customHeight="1" x14ac:dyDescent="0.25">
      <c r="A1607" s="869"/>
      <c r="B1607" s="27">
        <v>7.0000000000000007E-2</v>
      </c>
      <c r="C1607" s="1436" t="s">
        <v>371</v>
      </c>
      <c r="D1607" s="1435" t="s">
        <v>718</v>
      </c>
      <c r="E1607" s="530" t="str">
        <f t="shared" si="108"/>
        <v>B7 (l)Maquinaria comercial, institucional e industrial</v>
      </c>
      <c r="F1607" s="1444" t="s">
        <v>158</v>
      </c>
      <c r="G1607" s="1444" t="s">
        <v>158</v>
      </c>
      <c r="H1607" s="1444" t="s">
        <v>158</v>
      </c>
      <c r="I1607" s="1444" t="s">
        <v>158</v>
      </c>
      <c r="J1607" s="1444" t="s">
        <v>158</v>
      </c>
      <c r="K1607" s="1444" t="s">
        <v>158</v>
      </c>
      <c r="L1607" s="1444" t="s">
        <v>158</v>
      </c>
      <c r="M1607" s="1444" t="s">
        <v>158</v>
      </c>
      <c r="N1607" s="1444" t="s">
        <v>158</v>
      </c>
      <c r="O1607" s="1444" t="s">
        <v>158</v>
      </c>
      <c r="P1607" s="1444" t="s">
        <v>158</v>
      </c>
      <c r="Q1607" s="1444" t="s">
        <v>158</v>
      </c>
      <c r="R1607" s="1444" t="s">
        <v>158</v>
      </c>
      <c r="S1607" s="1444" t="s">
        <v>158</v>
      </c>
      <c r="T1607" s="1444" t="s">
        <v>158</v>
      </c>
      <c r="U1607" s="1444" t="s">
        <v>158</v>
      </c>
      <c r="V1607" s="1444" t="s">
        <v>158</v>
      </c>
      <c r="W1607" s="1444" t="s">
        <v>158</v>
      </c>
      <c r="X1607" s="1444" t="s">
        <v>158</v>
      </c>
      <c r="Y1607" s="1444" t="s">
        <v>158</v>
      </c>
      <c r="Z1607" s="1444" t="s">
        <v>158</v>
      </c>
      <c r="AA1607" s="1444" t="s">
        <v>158</v>
      </c>
      <c r="AB1607" s="1444" t="s">
        <v>158</v>
      </c>
      <c r="AC1607" s="1444" t="s">
        <v>158</v>
      </c>
      <c r="AD1607" s="1444" t="s">
        <v>158</v>
      </c>
      <c r="AE1607" s="1444" t="s">
        <v>158</v>
      </c>
      <c r="AF1607" s="1444" t="s">
        <v>158</v>
      </c>
      <c r="AG1607" s="1444" t="s">
        <v>158</v>
      </c>
      <c r="AH1607" s="1444" t="s">
        <v>158</v>
      </c>
      <c r="AI1607" s="1444" t="s">
        <v>158</v>
      </c>
      <c r="AJ1607" s="1444" t="s">
        <v>158</v>
      </c>
      <c r="AK1607" s="1444" t="s">
        <v>158</v>
      </c>
      <c r="AL1607" s="1444" t="s">
        <v>158</v>
      </c>
      <c r="AM1607" s="1444" t="s">
        <v>158</v>
      </c>
      <c r="AN1607" s="1444" t="s">
        <v>158</v>
      </c>
      <c r="AO1607" s="1444" t="s">
        <v>158</v>
      </c>
      <c r="AP1607" s="1441">
        <v>2.4689999999999999</v>
      </c>
      <c r="AQ1607" s="1441">
        <v>2.5999999999999999E-2</v>
      </c>
      <c r="AR1607" s="1441">
        <v>0.114</v>
      </c>
      <c r="AS1607" s="1441">
        <v>2.4689999999999999</v>
      </c>
      <c r="AT1607" s="1441">
        <v>2.4E-2</v>
      </c>
      <c r="AU1607" s="1441">
        <v>0.114</v>
      </c>
      <c r="AV1607" s="1441">
        <v>2.4689999999999999</v>
      </c>
      <c r="AW1607" s="1441">
        <v>2.1999999999999999E-2</v>
      </c>
      <c r="AX1607" s="1441">
        <v>0.114</v>
      </c>
      <c r="AY1607" s="1441">
        <v>2.4689999999999999</v>
      </c>
      <c r="AZ1607" s="1441">
        <v>2.1999999999999999E-2</v>
      </c>
      <c r="BA1607" s="1442">
        <v>0.114</v>
      </c>
      <c r="BB1607" s="1441">
        <v>2.4689999999999999</v>
      </c>
      <c r="BC1607" s="1441">
        <v>2.1999999999999999E-2</v>
      </c>
      <c r="BD1607" s="1442">
        <v>0.114</v>
      </c>
      <c r="BE1607" s="1443"/>
      <c r="BF1607" s="1443"/>
      <c r="BG1607" s="1443"/>
    </row>
    <row r="1608" spans="1:59" s="534" customFormat="1" ht="12" customHeight="1" x14ac:dyDescent="0.25">
      <c r="A1608" s="869"/>
      <c r="B1608" s="27">
        <v>0.1</v>
      </c>
      <c r="C1608" s="1436" t="s">
        <v>241</v>
      </c>
      <c r="D1608" s="1437" t="s">
        <v>654</v>
      </c>
      <c r="E1608" s="530" t="str">
        <f t="shared" si="108"/>
        <v>B10 (l)Maquinaria agrícola</v>
      </c>
      <c r="F1608" s="1444" t="s">
        <v>158</v>
      </c>
      <c r="G1608" s="1444" t="s">
        <v>158</v>
      </c>
      <c r="H1608" s="1444" t="s">
        <v>158</v>
      </c>
      <c r="I1608" s="1444" t="s">
        <v>158</v>
      </c>
      <c r="J1608" s="1444" t="s">
        <v>158</v>
      </c>
      <c r="K1608" s="1444" t="s">
        <v>158</v>
      </c>
      <c r="L1608" s="1444" t="s">
        <v>158</v>
      </c>
      <c r="M1608" s="1444" t="s">
        <v>158</v>
      </c>
      <c r="N1608" s="1444" t="s">
        <v>158</v>
      </c>
      <c r="O1608" s="1444" t="s">
        <v>158</v>
      </c>
      <c r="P1608" s="1444" t="s">
        <v>158</v>
      </c>
      <c r="Q1608" s="1444" t="s">
        <v>158</v>
      </c>
      <c r="R1608" s="1444" t="s">
        <v>158</v>
      </c>
      <c r="S1608" s="1444" t="s">
        <v>158</v>
      </c>
      <c r="T1608" s="1444" t="s">
        <v>158</v>
      </c>
      <c r="U1608" s="1444" t="s">
        <v>158</v>
      </c>
      <c r="V1608" s="1444" t="s">
        <v>158</v>
      </c>
      <c r="W1608" s="1444" t="s">
        <v>158</v>
      </c>
      <c r="X1608" s="1444" t="s">
        <v>158</v>
      </c>
      <c r="Y1608" s="1444" t="s">
        <v>158</v>
      </c>
      <c r="Z1608" s="1444" t="s">
        <v>158</v>
      </c>
      <c r="AA1608" s="1444" t="s">
        <v>158</v>
      </c>
      <c r="AB1608" s="1444" t="s">
        <v>158</v>
      </c>
      <c r="AC1608" s="1444" t="s">
        <v>158</v>
      </c>
      <c r="AD1608" s="1444" t="s">
        <v>158</v>
      </c>
      <c r="AE1608" s="1444" t="s">
        <v>158</v>
      </c>
      <c r="AF1608" s="1444" t="s">
        <v>158</v>
      </c>
      <c r="AG1608" s="1444" t="s">
        <v>158</v>
      </c>
      <c r="AH1608" s="1444" t="s">
        <v>158</v>
      </c>
      <c r="AI1608" s="1444" t="s">
        <v>158</v>
      </c>
      <c r="AJ1608" s="1444" t="s">
        <v>158</v>
      </c>
      <c r="AK1608" s="1444" t="s">
        <v>158</v>
      </c>
      <c r="AL1608" s="1444" t="s">
        <v>158</v>
      </c>
      <c r="AM1608" s="1444" t="s">
        <v>158</v>
      </c>
      <c r="AN1608" s="1444" t="s">
        <v>158</v>
      </c>
      <c r="AO1608" s="1444" t="s">
        <v>158</v>
      </c>
      <c r="AP1608" s="1441">
        <v>2.3940000000000001</v>
      </c>
      <c r="AQ1608" s="1441">
        <v>3.2000000000000001E-2</v>
      </c>
      <c r="AR1608" s="1441">
        <v>0.11600000000000001</v>
      </c>
      <c r="AS1608" s="1441">
        <v>2.3940000000000001</v>
      </c>
      <c r="AT1608" s="1441">
        <v>2.7E-2</v>
      </c>
      <c r="AU1608" s="1441">
        <v>0.11600000000000001</v>
      </c>
      <c r="AV1608" s="1441">
        <v>2.3940000000000001</v>
      </c>
      <c r="AW1608" s="1441">
        <v>2.5000000000000001E-2</v>
      </c>
      <c r="AX1608" s="1441">
        <v>0.11600000000000001</v>
      </c>
      <c r="AY1608" s="1441">
        <v>2.3940000000000001</v>
      </c>
      <c r="AZ1608" s="1441">
        <v>2.5000000000000001E-2</v>
      </c>
      <c r="BA1608" s="1442">
        <v>0.11600000000000001</v>
      </c>
      <c r="BB1608" s="1441">
        <v>2.3940000000000001</v>
      </c>
      <c r="BC1608" s="1441">
        <v>2.4E-2</v>
      </c>
      <c r="BD1608" s="1442">
        <v>0.11600000000000001</v>
      </c>
      <c r="BE1608" s="1443"/>
      <c r="BF1608" s="1443"/>
      <c r="BG1608" s="1443"/>
    </row>
    <row r="1609" spans="1:59" s="534" customFormat="1" ht="12" customHeight="1" x14ac:dyDescent="0.25">
      <c r="A1609" s="869"/>
      <c r="B1609" s="27">
        <v>0.1</v>
      </c>
      <c r="C1609" s="1436" t="s">
        <v>241</v>
      </c>
      <c r="D1609" s="1437" t="s">
        <v>655</v>
      </c>
      <c r="E1609" s="530" t="str">
        <f t="shared" si="108"/>
        <v>B10 (l)Maquinaria forestal</v>
      </c>
      <c r="F1609" s="1444" t="s">
        <v>158</v>
      </c>
      <c r="G1609" s="1444" t="s">
        <v>158</v>
      </c>
      <c r="H1609" s="1444" t="s">
        <v>158</v>
      </c>
      <c r="I1609" s="1444" t="s">
        <v>158</v>
      </c>
      <c r="J1609" s="1444" t="s">
        <v>158</v>
      </c>
      <c r="K1609" s="1444" t="s">
        <v>158</v>
      </c>
      <c r="L1609" s="1444" t="s">
        <v>158</v>
      </c>
      <c r="M1609" s="1444" t="s">
        <v>158</v>
      </c>
      <c r="N1609" s="1444" t="s">
        <v>158</v>
      </c>
      <c r="O1609" s="1444" t="s">
        <v>158</v>
      </c>
      <c r="P1609" s="1444" t="s">
        <v>158</v>
      </c>
      <c r="Q1609" s="1444" t="s">
        <v>158</v>
      </c>
      <c r="R1609" s="1444" t="s">
        <v>158</v>
      </c>
      <c r="S1609" s="1444" t="s">
        <v>158</v>
      </c>
      <c r="T1609" s="1444" t="s">
        <v>158</v>
      </c>
      <c r="U1609" s="1444" t="s">
        <v>158</v>
      </c>
      <c r="V1609" s="1444" t="s">
        <v>158</v>
      </c>
      <c r="W1609" s="1444" t="s">
        <v>158</v>
      </c>
      <c r="X1609" s="1444" t="s">
        <v>158</v>
      </c>
      <c r="Y1609" s="1444" t="s">
        <v>158</v>
      </c>
      <c r="Z1609" s="1444" t="s">
        <v>158</v>
      </c>
      <c r="AA1609" s="1444" t="s">
        <v>158</v>
      </c>
      <c r="AB1609" s="1444" t="s">
        <v>158</v>
      </c>
      <c r="AC1609" s="1444" t="s">
        <v>158</v>
      </c>
      <c r="AD1609" s="1444" t="s">
        <v>158</v>
      </c>
      <c r="AE1609" s="1444" t="s">
        <v>158</v>
      </c>
      <c r="AF1609" s="1444" t="s">
        <v>158</v>
      </c>
      <c r="AG1609" s="1444" t="s">
        <v>158</v>
      </c>
      <c r="AH1609" s="1444" t="s">
        <v>158</v>
      </c>
      <c r="AI1609" s="1444" t="s">
        <v>158</v>
      </c>
      <c r="AJ1609" s="1444" t="s">
        <v>158</v>
      </c>
      <c r="AK1609" s="1444" t="s">
        <v>158</v>
      </c>
      <c r="AL1609" s="1444" t="s">
        <v>158</v>
      </c>
      <c r="AM1609" s="1444" t="s">
        <v>158</v>
      </c>
      <c r="AN1609" s="1444" t="s">
        <v>158</v>
      </c>
      <c r="AO1609" s="1444" t="s">
        <v>158</v>
      </c>
      <c r="AP1609" s="1441">
        <v>2.3940000000000001</v>
      </c>
      <c r="AQ1609" s="1441">
        <v>1.4999999999999999E-2</v>
      </c>
      <c r="AR1609" s="1441">
        <v>0.11600000000000001</v>
      </c>
      <c r="AS1609" s="1441">
        <v>2.3940000000000001</v>
      </c>
      <c r="AT1609" s="1441">
        <v>1.4E-2</v>
      </c>
      <c r="AU1609" s="1441">
        <v>0.11600000000000001</v>
      </c>
      <c r="AV1609" s="1441">
        <v>2.3940000000000001</v>
      </c>
      <c r="AW1609" s="1441">
        <v>1.2999999999999999E-2</v>
      </c>
      <c r="AX1609" s="1441">
        <v>0.11600000000000001</v>
      </c>
      <c r="AY1609" s="1441">
        <v>2.3940000000000001</v>
      </c>
      <c r="AZ1609" s="1441">
        <v>1.2999999999999999E-2</v>
      </c>
      <c r="BA1609" s="1442">
        <v>0.11600000000000001</v>
      </c>
      <c r="BB1609" s="1441">
        <v>2.3940000000000001</v>
      </c>
      <c r="BC1609" s="1441">
        <v>1.2999999999999999E-2</v>
      </c>
      <c r="BD1609" s="1442">
        <v>0.11600000000000001</v>
      </c>
      <c r="BE1609" s="1443"/>
      <c r="BF1609" s="1443"/>
      <c r="BG1609" s="1443"/>
    </row>
    <row r="1610" spans="1:59" s="534" customFormat="1" ht="12" customHeight="1" x14ac:dyDescent="0.25">
      <c r="A1610" s="869"/>
      <c r="B1610" s="27">
        <v>0.1</v>
      </c>
      <c r="C1610" s="1436" t="s">
        <v>241</v>
      </c>
      <c r="D1610" s="1437" t="s">
        <v>718</v>
      </c>
      <c r="E1610" s="530" t="str">
        <f t="shared" si="108"/>
        <v>B10 (l)Maquinaria comercial, institucional e industrial</v>
      </c>
      <c r="F1610" s="1444" t="s">
        <v>158</v>
      </c>
      <c r="G1610" s="1444" t="s">
        <v>158</v>
      </c>
      <c r="H1610" s="1444" t="s">
        <v>158</v>
      </c>
      <c r="I1610" s="1444" t="s">
        <v>158</v>
      </c>
      <c r="J1610" s="1444" t="s">
        <v>158</v>
      </c>
      <c r="K1610" s="1444" t="s">
        <v>158</v>
      </c>
      <c r="L1610" s="1444" t="s">
        <v>158</v>
      </c>
      <c r="M1610" s="1444" t="s">
        <v>158</v>
      </c>
      <c r="N1610" s="1444" t="s">
        <v>158</v>
      </c>
      <c r="O1610" s="1444" t="s">
        <v>158</v>
      </c>
      <c r="P1610" s="1444" t="s">
        <v>158</v>
      </c>
      <c r="Q1610" s="1444" t="s">
        <v>158</v>
      </c>
      <c r="R1610" s="1444" t="s">
        <v>158</v>
      </c>
      <c r="S1610" s="1444" t="s">
        <v>158</v>
      </c>
      <c r="T1610" s="1444" t="s">
        <v>158</v>
      </c>
      <c r="U1610" s="1444" t="s">
        <v>158</v>
      </c>
      <c r="V1610" s="1444" t="s">
        <v>158</v>
      </c>
      <c r="W1610" s="1444" t="s">
        <v>158</v>
      </c>
      <c r="X1610" s="1444" t="s">
        <v>158</v>
      </c>
      <c r="Y1610" s="1444" t="s">
        <v>158</v>
      </c>
      <c r="Z1610" s="1444" t="s">
        <v>158</v>
      </c>
      <c r="AA1610" s="1444" t="s">
        <v>158</v>
      </c>
      <c r="AB1610" s="1444" t="s">
        <v>158</v>
      </c>
      <c r="AC1610" s="1444" t="s">
        <v>158</v>
      </c>
      <c r="AD1610" s="1444" t="s">
        <v>158</v>
      </c>
      <c r="AE1610" s="1444" t="s">
        <v>158</v>
      </c>
      <c r="AF1610" s="1444" t="s">
        <v>158</v>
      </c>
      <c r="AG1610" s="1444" t="s">
        <v>158</v>
      </c>
      <c r="AH1610" s="1444" t="s">
        <v>158</v>
      </c>
      <c r="AI1610" s="1444" t="s">
        <v>158</v>
      </c>
      <c r="AJ1610" s="1444" t="s">
        <v>158</v>
      </c>
      <c r="AK1610" s="1444" t="s">
        <v>158</v>
      </c>
      <c r="AL1610" s="1444" t="s">
        <v>158</v>
      </c>
      <c r="AM1610" s="1444" t="s">
        <v>158</v>
      </c>
      <c r="AN1610" s="1444" t="s">
        <v>158</v>
      </c>
      <c r="AO1610" s="1444" t="s">
        <v>158</v>
      </c>
      <c r="AP1610" s="1441">
        <v>2.3940000000000001</v>
      </c>
      <c r="AQ1610" s="1441">
        <v>2.5999999999999999E-2</v>
      </c>
      <c r="AR1610" s="1441">
        <v>0.114</v>
      </c>
      <c r="AS1610" s="1441">
        <v>2.3940000000000001</v>
      </c>
      <c r="AT1610" s="1441">
        <v>2.4E-2</v>
      </c>
      <c r="AU1610" s="1441">
        <v>0.114</v>
      </c>
      <c r="AV1610" s="1441">
        <v>2.3940000000000001</v>
      </c>
      <c r="AW1610" s="1441">
        <v>2.1999999999999999E-2</v>
      </c>
      <c r="AX1610" s="1441">
        <v>0.114</v>
      </c>
      <c r="AY1610" s="1441">
        <v>2.3940000000000001</v>
      </c>
      <c r="AZ1610" s="1441">
        <v>2.1999999999999999E-2</v>
      </c>
      <c r="BA1610" s="1442">
        <v>0.114</v>
      </c>
      <c r="BB1610" s="1441">
        <v>2.3940000000000001</v>
      </c>
      <c r="BC1610" s="1441">
        <v>2.1999999999999999E-2</v>
      </c>
      <c r="BD1610" s="1442">
        <v>0.114</v>
      </c>
      <c r="BE1610" s="1443"/>
      <c r="BF1610" s="1443"/>
      <c r="BG1610" s="1443"/>
    </row>
    <row r="1611" spans="1:59" s="534" customFormat="1" ht="12" customHeight="1" x14ac:dyDescent="0.25">
      <c r="A1611" s="869"/>
      <c r="B1611" s="27">
        <v>0.2</v>
      </c>
      <c r="C1611" s="1436" t="s">
        <v>511</v>
      </c>
      <c r="D1611" s="1437" t="s">
        <v>654</v>
      </c>
      <c r="E1611" s="530" t="str">
        <f t="shared" si="108"/>
        <v>B20 (l)Maquinaria agrícola</v>
      </c>
      <c r="F1611" s="1444" t="s">
        <v>158</v>
      </c>
      <c r="G1611" s="1444" t="s">
        <v>158</v>
      </c>
      <c r="H1611" s="1444" t="s">
        <v>158</v>
      </c>
      <c r="I1611" s="1444" t="s">
        <v>158</v>
      </c>
      <c r="J1611" s="1444" t="s">
        <v>158</v>
      </c>
      <c r="K1611" s="1444" t="s">
        <v>158</v>
      </c>
      <c r="L1611" s="1444" t="s">
        <v>158</v>
      </c>
      <c r="M1611" s="1444" t="s">
        <v>158</v>
      </c>
      <c r="N1611" s="1444" t="s">
        <v>158</v>
      </c>
      <c r="O1611" s="1444" t="s">
        <v>158</v>
      </c>
      <c r="P1611" s="1444" t="s">
        <v>158</v>
      </c>
      <c r="Q1611" s="1444" t="s">
        <v>158</v>
      </c>
      <c r="R1611" s="1444" t="s">
        <v>158</v>
      </c>
      <c r="S1611" s="1444" t="s">
        <v>158</v>
      </c>
      <c r="T1611" s="1444" t="s">
        <v>158</v>
      </c>
      <c r="U1611" s="1444" t="s">
        <v>158</v>
      </c>
      <c r="V1611" s="1444" t="s">
        <v>158</v>
      </c>
      <c r="W1611" s="1444" t="s">
        <v>158</v>
      </c>
      <c r="X1611" s="1444" t="s">
        <v>158</v>
      </c>
      <c r="Y1611" s="1444" t="s">
        <v>158</v>
      </c>
      <c r="Z1611" s="1444" t="s">
        <v>158</v>
      </c>
      <c r="AA1611" s="1444" t="s">
        <v>158</v>
      </c>
      <c r="AB1611" s="1444" t="s">
        <v>158</v>
      </c>
      <c r="AC1611" s="1444" t="s">
        <v>158</v>
      </c>
      <c r="AD1611" s="1444" t="s">
        <v>158</v>
      </c>
      <c r="AE1611" s="1444" t="s">
        <v>158</v>
      </c>
      <c r="AF1611" s="1444" t="s">
        <v>158</v>
      </c>
      <c r="AG1611" s="1444" t="s">
        <v>158</v>
      </c>
      <c r="AH1611" s="1444" t="s">
        <v>158</v>
      </c>
      <c r="AI1611" s="1444" t="s">
        <v>158</v>
      </c>
      <c r="AJ1611" s="1444" t="s">
        <v>158</v>
      </c>
      <c r="AK1611" s="1444" t="s">
        <v>158</v>
      </c>
      <c r="AL1611" s="1444" t="s">
        <v>158</v>
      </c>
      <c r="AM1611" s="1444" t="s">
        <v>158</v>
      </c>
      <c r="AN1611" s="1444" t="s">
        <v>158</v>
      </c>
      <c r="AO1611" s="1444" t="s">
        <v>158</v>
      </c>
      <c r="AP1611" s="1441">
        <v>2.1429999999999998</v>
      </c>
      <c r="AQ1611" s="1441">
        <v>3.2000000000000001E-2</v>
      </c>
      <c r="AR1611" s="1441">
        <v>0.11600000000000001</v>
      </c>
      <c r="AS1611" s="1441">
        <v>2.1429999999999998</v>
      </c>
      <c r="AT1611" s="1441">
        <v>2.7E-2</v>
      </c>
      <c r="AU1611" s="1441">
        <v>0.11600000000000001</v>
      </c>
      <c r="AV1611" s="1441">
        <v>2.1429999999999998</v>
      </c>
      <c r="AW1611" s="1441">
        <v>2.5000000000000001E-2</v>
      </c>
      <c r="AX1611" s="1441">
        <v>0.11600000000000001</v>
      </c>
      <c r="AY1611" s="1441">
        <v>2.1429999999999998</v>
      </c>
      <c r="AZ1611" s="1441">
        <v>2.5000000000000001E-2</v>
      </c>
      <c r="BA1611" s="1442">
        <v>0.11600000000000001</v>
      </c>
      <c r="BB1611" s="1441">
        <v>2.1429999999999998</v>
      </c>
      <c r="BC1611" s="1441">
        <v>2.4E-2</v>
      </c>
      <c r="BD1611" s="1442">
        <v>0.11600000000000001</v>
      </c>
      <c r="BE1611" s="1443"/>
      <c r="BF1611" s="1443"/>
      <c r="BG1611" s="1443"/>
    </row>
    <row r="1612" spans="1:59" s="534" customFormat="1" ht="12" customHeight="1" x14ac:dyDescent="0.25">
      <c r="A1612" s="869"/>
      <c r="B1612" s="27">
        <v>0.2</v>
      </c>
      <c r="C1612" s="1436" t="s">
        <v>511</v>
      </c>
      <c r="D1612" s="1437" t="s">
        <v>655</v>
      </c>
      <c r="E1612" s="530" t="str">
        <f t="shared" si="108"/>
        <v>B20 (l)Maquinaria forestal</v>
      </c>
      <c r="F1612" s="1444" t="s">
        <v>158</v>
      </c>
      <c r="G1612" s="1444" t="s">
        <v>158</v>
      </c>
      <c r="H1612" s="1444" t="s">
        <v>158</v>
      </c>
      <c r="I1612" s="1444" t="s">
        <v>158</v>
      </c>
      <c r="J1612" s="1444" t="s">
        <v>158</v>
      </c>
      <c r="K1612" s="1444" t="s">
        <v>158</v>
      </c>
      <c r="L1612" s="1444" t="s">
        <v>158</v>
      </c>
      <c r="M1612" s="1444" t="s">
        <v>158</v>
      </c>
      <c r="N1612" s="1444" t="s">
        <v>158</v>
      </c>
      <c r="O1612" s="1444" t="s">
        <v>158</v>
      </c>
      <c r="P1612" s="1444" t="s">
        <v>158</v>
      </c>
      <c r="Q1612" s="1444" t="s">
        <v>158</v>
      </c>
      <c r="R1612" s="1444" t="s">
        <v>158</v>
      </c>
      <c r="S1612" s="1444" t="s">
        <v>158</v>
      </c>
      <c r="T1612" s="1444" t="s">
        <v>158</v>
      </c>
      <c r="U1612" s="1444" t="s">
        <v>158</v>
      </c>
      <c r="V1612" s="1444" t="s">
        <v>158</v>
      </c>
      <c r="W1612" s="1444" t="s">
        <v>158</v>
      </c>
      <c r="X1612" s="1444" t="s">
        <v>158</v>
      </c>
      <c r="Y1612" s="1444" t="s">
        <v>158</v>
      </c>
      <c r="Z1612" s="1444" t="s">
        <v>158</v>
      </c>
      <c r="AA1612" s="1444" t="s">
        <v>158</v>
      </c>
      <c r="AB1612" s="1444" t="s">
        <v>158</v>
      </c>
      <c r="AC1612" s="1444" t="s">
        <v>158</v>
      </c>
      <c r="AD1612" s="1444" t="s">
        <v>158</v>
      </c>
      <c r="AE1612" s="1444" t="s">
        <v>158</v>
      </c>
      <c r="AF1612" s="1444" t="s">
        <v>158</v>
      </c>
      <c r="AG1612" s="1444" t="s">
        <v>158</v>
      </c>
      <c r="AH1612" s="1444" t="s">
        <v>158</v>
      </c>
      <c r="AI1612" s="1444" t="s">
        <v>158</v>
      </c>
      <c r="AJ1612" s="1444" t="s">
        <v>158</v>
      </c>
      <c r="AK1612" s="1444" t="s">
        <v>158</v>
      </c>
      <c r="AL1612" s="1444" t="s">
        <v>158</v>
      </c>
      <c r="AM1612" s="1444" t="s">
        <v>158</v>
      </c>
      <c r="AN1612" s="1444" t="s">
        <v>158</v>
      </c>
      <c r="AO1612" s="1444" t="s">
        <v>158</v>
      </c>
      <c r="AP1612" s="1441">
        <v>2.1429999999999998</v>
      </c>
      <c r="AQ1612" s="1441">
        <v>1.4999999999999999E-2</v>
      </c>
      <c r="AR1612" s="1441">
        <v>0.11600000000000001</v>
      </c>
      <c r="AS1612" s="1441">
        <v>2.1429999999999998</v>
      </c>
      <c r="AT1612" s="1441">
        <v>1.4E-2</v>
      </c>
      <c r="AU1612" s="1441">
        <v>0.11600000000000001</v>
      </c>
      <c r="AV1612" s="1441">
        <v>2.1429999999999998</v>
      </c>
      <c r="AW1612" s="1441">
        <v>1.2999999999999999E-2</v>
      </c>
      <c r="AX1612" s="1441">
        <v>0.11600000000000001</v>
      </c>
      <c r="AY1612" s="1441">
        <v>2.1429999999999998</v>
      </c>
      <c r="AZ1612" s="1441">
        <v>1.2999999999999999E-2</v>
      </c>
      <c r="BA1612" s="1442">
        <v>0.11600000000000001</v>
      </c>
      <c r="BB1612" s="1441">
        <v>2.1429999999999998</v>
      </c>
      <c r="BC1612" s="1441">
        <v>1.2999999999999999E-2</v>
      </c>
      <c r="BD1612" s="1442">
        <v>0.11600000000000001</v>
      </c>
      <c r="BE1612" s="1443"/>
      <c r="BF1612" s="1443"/>
      <c r="BG1612" s="1443"/>
    </row>
    <row r="1613" spans="1:59" s="534" customFormat="1" ht="12" customHeight="1" x14ac:dyDescent="0.25">
      <c r="A1613" s="869"/>
      <c r="B1613" s="27">
        <v>0.2</v>
      </c>
      <c r="C1613" s="1436" t="s">
        <v>511</v>
      </c>
      <c r="D1613" s="1437" t="s">
        <v>718</v>
      </c>
      <c r="E1613" s="530" t="str">
        <f t="shared" si="108"/>
        <v>B20 (l)Maquinaria comercial, institucional e industrial</v>
      </c>
      <c r="F1613" s="1444" t="s">
        <v>158</v>
      </c>
      <c r="G1613" s="1444" t="s">
        <v>158</v>
      </c>
      <c r="H1613" s="1444" t="s">
        <v>158</v>
      </c>
      <c r="I1613" s="1444" t="s">
        <v>158</v>
      </c>
      <c r="J1613" s="1444" t="s">
        <v>158</v>
      </c>
      <c r="K1613" s="1444" t="s">
        <v>158</v>
      </c>
      <c r="L1613" s="1444" t="s">
        <v>158</v>
      </c>
      <c r="M1613" s="1444" t="s">
        <v>158</v>
      </c>
      <c r="N1613" s="1444" t="s">
        <v>158</v>
      </c>
      <c r="O1613" s="1444" t="s">
        <v>158</v>
      </c>
      <c r="P1613" s="1444" t="s">
        <v>158</v>
      </c>
      <c r="Q1613" s="1444" t="s">
        <v>158</v>
      </c>
      <c r="R1613" s="1444" t="s">
        <v>158</v>
      </c>
      <c r="S1613" s="1444" t="s">
        <v>158</v>
      </c>
      <c r="T1613" s="1444" t="s">
        <v>158</v>
      </c>
      <c r="U1613" s="1444" t="s">
        <v>158</v>
      </c>
      <c r="V1613" s="1444" t="s">
        <v>158</v>
      </c>
      <c r="W1613" s="1444" t="s">
        <v>158</v>
      </c>
      <c r="X1613" s="1444" t="s">
        <v>158</v>
      </c>
      <c r="Y1613" s="1444" t="s">
        <v>158</v>
      </c>
      <c r="Z1613" s="1444" t="s">
        <v>158</v>
      </c>
      <c r="AA1613" s="1444" t="s">
        <v>158</v>
      </c>
      <c r="AB1613" s="1444" t="s">
        <v>158</v>
      </c>
      <c r="AC1613" s="1444" t="s">
        <v>158</v>
      </c>
      <c r="AD1613" s="1444" t="s">
        <v>158</v>
      </c>
      <c r="AE1613" s="1444" t="s">
        <v>158</v>
      </c>
      <c r="AF1613" s="1444" t="s">
        <v>158</v>
      </c>
      <c r="AG1613" s="1444" t="s">
        <v>158</v>
      </c>
      <c r="AH1613" s="1444" t="s">
        <v>158</v>
      </c>
      <c r="AI1613" s="1444" t="s">
        <v>158</v>
      </c>
      <c r="AJ1613" s="1444" t="s">
        <v>158</v>
      </c>
      <c r="AK1613" s="1444" t="s">
        <v>158</v>
      </c>
      <c r="AL1613" s="1444" t="s">
        <v>158</v>
      </c>
      <c r="AM1613" s="1444" t="s">
        <v>158</v>
      </c>
      <c r="AN1613" s="1444" t="s">
        <v>158</v>
      </c>
      <c r="AO1613" s="1444" t="s">
        <v>158</v>
      </c>
      <c r="AP1613" s="1441">
        <v>2.1429999999999998</v>
      </c>
      <c r="AQ1613" s="1441">
        <v>2.5999999999999999E-2</v>
      </c>
      <c r="AR1613" s="1441">
        <v>0.114</v>
      </c>
      <c r="AS1613" s="1441">
        <v>2.1429999999999998</v>
      </c>
      <c r="AT1613" s="1441">
        <v>2.4E-2</v>
      </c>
      <c r="AU1613" s="1441">
        <v>0.114</v>
      </c>
      <c r="AV1613" s="1441">
        <v>2.1429999999999998</v>
      </c>
      <c r="AW1613" s="1441">
        <v>2.1999999999999999E-2</v>
      </c>
      <c r="AX1613" s="1441">
        <v>0.114</v>
      </c>
      <c r="AY1613" s="1441">
        <v>2.1429999999999998</v>
      </c>
      <c r="AZ1613" s="1441">
        <v>2.1999999999999999E-2</v>
      </c>
      <c r="BA1613" s="1442">
        <v>0.114</v>
      </c>
      <c r="BB1613" s="1441">
        <v>2.1429999999999998</v>
      </c>
      <c r="BC1613" s="1441">
        <v>2.1999999999999999E-2</v>
      </c>
      <c r="BD1613" s="1442">
        <v>0.114</v>
      </c>
      <c r="BE1613" s="1443"/>
      <c r="BF1613" s="1443"/>
      <c r="BG1613" s="1443"/>
    </row>
    <row r="1614" spans="1:59" s="534" customFormat="1" ht="12" customHeight="1" x14ac:dyDescent="0.25">
      <c r="A1614" s="869"/>
      <c r="B1614" s="27">
        <v>0.3</v>
      </c>
      <c r="C1614" s="1436" t="s">
        <v>512</v>
      </c>
      <c r="D1614" s="1437" t="s">
        <v>654</v>
      </c>
      <c r="E1614" s="530" t="str">
        <f t="shared" si="108"/>
        <v>B30 (l)Maquinaria agrícola</v>
      </c>
      <c r="F1614" s="1444" t="s">
        <v>158</v>
      </c>
      <c r="G1614" s="1444" t="s">
        <v>158</v>
      </c>
      <c r="H1614" s="1444" t="s">
        <v>158</v>
      </c>
      <c r="I1614" s="1444" t="s">
        <v>158</v>
      </c>
      <c r="J1614" s="1444" t="s">
        <v>158</v>
      </c>
      <c r="K1614" s="1444" t="s">
        <v>158</v>
      </c>
      <c r="L1614" s="1444" t="s">
        <v>158</v>
      </c>
      <c r="M1614" s="1444" t="s">
        <v>158</v>
      </c>
      <c r="N1614" s="1444" t="s">
        <v>158</v>
      </c>
      <c r="O1614" s="1444" t="s">
        <v>158</v>
      </c>
      <c r="P1614" s="1444" t="s">
        <v>158</v>
      </c>
      <c r="Q1614" s="1444" t="s">
        <v>158</v>
      </c>
      <c r="R1614" s="1444" t="s">
        <v>158</v>
      </c>
      <c r="S1614" s="1444" t="s">
        <v>158</v>
      </c>
      <c r="T1614" s="1444" t="s">
        <v>158</v>
      </c>
      <c r="U1614" s="1444" t="s">
        <v>158</v>
      </c>
      <c r="V1614" s="1444" t="s">
        <v>158</v>
      </c>
      <c r="W1614" s="1444" t="s">
        <v>158</v>
      </c>
      <c r="X1614" s="1444" t="s">
        <v>158</v>
      </c>
      <c r="Y1614" s="1444" t="s">
        <v>158</v>
      </c>
      <c r="Z1614" s="1444" t="s">
        <v>158</v>
      </c>
      <c r="AA1614" s="1444" t="s">
        <v>158</v>
      </c>
      <c r="AB1614" s="1444" t="s">
        <v>158</v>
      </c>
      <c r="AC1614" s="1444" t="s">
        <v>158</v>
      </c>
      <c r="AD1614" s="1444" t="s">
        <v>158</v>
      </c>
      <c r="AE1614" s="1444" t="s">
        <v>158</v>
      </c>
      <c r="AF1614" s="1444" t="s">
        <v>158</v>
      </c>
      <c r="AG1614" s="1444" t="s">
        <v>158</v>
      </c>
      <c r="AH1614" s="1444" t="s">
        <v>158</v>
      </c>
      <c r="AI1614" s="1444" t="s">
        <v>158</v>
      </c>
      <c r="AJ1614" s="1444" t="s">
        <v>158</v>
      </c>
      <c r="AK1614" s="1444" t="s">
        <v>158</v>
      </c>
      <c r="AL1614" s="1444" t="s">
        <v>158</v>
      </c>
      <c r="AM1614" s="1444" t="s">
        <v>158</v>
      </c>
      <c r="AN1614" s="1444" t="s">
        <v>158</v>
      </c>
      <c r="AO1614" s="1444" t="s">
        <v>158</v>
      </c>
      <c r="AP1614" s="1441">
        <v>1.8919999999999999</v>
      </c>
      <c r="AQ1614" s="1441">
        <v>3.2000000000000001E-2</v>
      </c>
      <c r="AR1614" s="1441">
        <v>0.11600000000000001</v>
      </c>
      <c r="AS1614" s="1441">
        <v>1.8919999999999999</v>
      </c>
      <c r="AT1614" s="1441">
        <v>2.7E-2</v>
      </c>
      <c r="AU1614" s="1441">
        <v>0.11600000000000001</v>
      </c>
      <c r="AV1614" s="1441">
        <v>1.893</v>
      </c>
      <c r="AW1614" s="1441">
        <v>2.5000000000000001E-2</v>
      </c>
      <c r="AX1614" s="1441">
        <v>0.11600000000000001</v>
      </c>
      <c r="AY1614" s="1441">
        <v>1.8919999999999999</v>
      </c>
      <c r="AZ1614" s="1441">
        <v>2.5000000000000001E-2</v>
      </c>
      <c r="BA1614" s="1442">
        <v>0.11600000000000001</v>
      </c>
      <c r="BB1614" s="1441">
        <v>1.8919999999999999</v>
      </c>
      <c r="BC1614" s="1441">
        <v>2.4E-2</v>
      </c>
      <c r="BD1614" s="1442">
        <v>0.11600000000000001</v>
      </c>
      <c r="BE1614" s="1443"/>
      <c r="BF1614" s="1443"/>
      <c r="BG1614" s="1443"/>
    </row>
    <row r="1615" spans="1:59" s="534" customFormat="1" ht="12" customHeight="1" x14ac:dyDescent="0.25">
      <c r="A1615" s="869"/>
      <c r="B1615" s="27">
        <v>0.3</v>
      </c>
      <c r="C1615" s="1436" t="s">
        <v>512</v>
      </c>
      <c r="D1615" s="1437" t="s">
        <v>655</v>
      </c>
      <c r="E1615" s="530" t="str">
        <f t="shared" si="108"/>
        <v>B30 (l)Maquinaria forestal</v>
      </c>
      <c r="F1615" s="1444" t="s">
        <v>158</v>
      </c>
      <c r="G1615" s="1444" t="s">
        <v>158</v>
      </c>
      <c r="H1615" s="1444" t="s">
        <v>158</v>
      </c>
      <c r="I1615" s="1444" t="s">
        <v>158</v>
      </c>
      <c r="J1615" s="1444" t="s">
        <v>158</v>
      </c>
      <c r="K1615" s="1444" t="s">
        <v>158</v>
      </c>
      <c r="L1615" s="1444" t="s">
        <v>158</v>
      </c>
      <c r="M1615" s="1444" t="s">
        <v>158</v>
      </c>
      <c r="N1615" s="1444" t="s">
        <v>158</v>
      </c>
      <c r="O1615" s="1444" t="s">
        <v>158</v>
      </c>
      <c r="P1615" s="1444" t="s">
        <v>158</v>
      </c>
      <c r="Q1615" s="1444" t="s">
        <v>158</v>
      </c>
      <c r="R1615" s="1444" t="s">
        <v>158</v>
      </c>
      <c r="S1615" s="1444" t="s">
        <v>158</v>
      </c>
      <c r="T1615" s="1444" t="s">
        <v>158</v>
      </c>
      <c r="U1615" s="1444" t="s">
        <v>158</v>
      </c>
      <c r="V1615" s="1444" t="s">
        <v>158</v>
      </c>
      <c r="W1615" s="1444" t="s">
        <v>158</v>
      </c>
      <c r="X1615" s="1444" t="s">
        <v>158</v>
      </c>
      <c r="Y1615" s="1444" t="s">
        <v>158</v>
      </c>
      <c r="Z1615" s="1444" t="s">
        <v>158</v>
      </c>
      <c r="AA1615" s="1444" t="s">
        <v>158</v>
      </c>
      <c r="AB1615" s="1444" t="s">
        <v>158</v>
      </c>
      <c r="AC1615" s="1444" t="s">
        <v>158</v>
      </c>
      <c r="AD1615" s="1444" t="s">
        <v>158</v>
      </c>
      <c r="AE1615" s="1444" t="s">
        <v>158</v>
      </c>
      <c r="AF1615" s="1444" t="s">
        <v>158</v>
      </c>
      <c r="AG1615" s="1444" t="s">
        <v>158</v>
      </c>
      <c r="AH1615" s="1444" t="s">
        <v>158</v>
      </c>
      <c r="AI1615" s="1444" t="s">
        <v>158</v>
      </c>
      <c r="AJ1615" s="1444" t="s">
        <v>158</v>
      </c>
      <c r="AK1615" s="1444" t="s">
        <v>158</v>
      </c>
      <c r="AL1615" s="1444" t="s">
        <v>158</v>
      </c>
      <c r="AM1615" s="1444" t="s">
        <v>158</v>
      </c>
      <c r="AN1615" s="1444" t="s">
        <v>158</v>
      </c>
      <c r="AO1615" s="1444" t="s">
        <v>158</v>
      </c>
      <c r="AP1615" s="1441">
        <v>1.8919999999999999</v>
      </c>
      <c r="AQ1615" s="1441">
        <v>1.4999999999999999E-2</v>
      </c>
      <c r="AR1615" s="1441">
        <v>0.11600000000000001</v>
      </c>
      <c r="AS1615" s="1441">
        <v>1.8919999999999999</v>
      </c>
      <c r="AT1615" s="1441">
        <v>1.4E-2</v>
      </c>
      <c r="AU1615" s="1441">
        <v>0.11600000000000001</v>
      </c>
      <c r="AV1615" s="1441">
        <v>1.893</v>
      </c>
      <c r="AW1615" s="1441">
        <v>1.2999999999999999E-2</v>
      </c>
      <c r="AX1615" s="1441">
        <v>0.11600000000000001</v>
      </c>
      <c r="AY1615" s="1441">
        <v>1.8919999999999999</v>
      </c>
      <c r="AZ1615" s="1441">
        <v>1.2999999999999999E-2</v>
      </c>
      <c r="BA1615" s="1442">
        <v>0.11600000000000001</v>
      </c>
      <c r="BB1615" s="1441">
        <v>1.8919999999999999</v>
      </c>
      <c r="BC1615" s="1441">
        <v>1.2999999999999999E-2</v>
      </c>
      <c r="BD1615" s="1442">
        <v>0.11600000000000001</v>
      </c>
      <c r="BE1615" s="1443"/>
      <c r="BF1615" s="1443"/>
      <c r="BG1615" s="1443"/>
    </row>
    <row r="1616" spans="1:59" s="534" customFormat="1" ht="12" customHeight="1" x14ac:dyDescent="0.25">
      <c r="A1616" s="869"/>
      <c r="B1616" s="27">
        <v>0.3</v>
      </c>
      <c r="C1616" s="1436" t="s">
        <v>512</v>
      </c>
      <c r="D1616" s="1437" t="s">
        <v>718</v>
      </c>
      <c r="E1616" s="530" t="str">
        <f t="shared" si="108"/>
        <v>B30 (l)Maquinaria comercial, institucional e industrial</v>
      </c>
      <c r="F1616" s="1444" t="s">
        <v>158</v>
      </c>
      <c r="G1616" s="1444" t="s">
        <v>158</v>
      </c>
      <c r="H1616" s="1444" t="s">
        <v>158</v>
      </c>
      <c r="I1616" s="1444" t="s">
        <v>158</v>
      </c>
      <c r="J1616" s="1444" t="s">
        <v>158</v>
      </c>
      <c r="K1616" s="1444" t="s">
        <v>158</v>
      </c>
      <c r="L1616" s="1444" t="s">
        <v>158</v>
      </c>
      <c r="M1616" s="1444" t="s">
        <v>158</v>
      </c>
      <c r="N1616" s="1444" t="s">
        <v>158</v>
      </c>
      <c r="O1616" s="1444" t="s">
        <v>158</v>
      </c>
      <c r="P1616" s="1444" t="s">
        <v>158</v>
      </c>
      <c r="Q1616" s="1444" t="s">
        <v>158</v>
      </c>
      <c r="R1616" s="1444" t="s">
        <v>158</v>
      </c>
      <c r="S1616" s="1444" t="s">
        <v>158</v>
      </c>
      <c r="T1616" s="1444" t="s">
        <v>158</v>
      </c>
      <c r="U1616" s="1444" t="s">
        <v>158</v>
      </c>
      <c r="V1616" s="1444" t="s">
        <v>158</v>
      </c>
      <c r="W1616" s="1444" t="s">
        <v>158</v>
      </c>
      <c r="X1616" s="1444" t="s">
        <v>158</v>
      </c>
      <c r="Y1616" s="1444" t="s">
        <v>158</v>
      </c>
      <c r="Z1616" s="1444" t="s">
        <v>158</v>
      </c>
      <c r="AA1616" s="1444" t="s">
        <v>158</v>
      </c>
      <c r="AB1616" s="1444" t="s">
        <v>158</v>
      </c>
      <c r="AC1616" s="1444" t="s">
        <v>158</v>
      </c>
      <c r="AD1616" s="1444" t="s">
        <v>158</v>
      </c>
      <c r="AE1616" s="1444" t="s">
        <v>158</v>
      </c>
      <c r="AF1616" s="1444" t="s">
        <v>158</v>
      </c>
      <c r="AG1616" s="1444" t="s">
        <v>158</v>
      </c>
      <c r="AH1616" s="1444" t="s">
        <v>158</v>
      </c>
      <c r="AI1616" s="1444" t="s">
        <v>158</v>
      </c>
      <c r="AJ1616" s="1444" t="s">
        <v>158</v>
      </c>
      <c r="AK1616" s="1444" t="s">
        <v>158</v>
      </c>
      <c r="AL1616" s="1444" t="s">
        <v>158</v>
      </c>
      <c r="AM1616" s="1444" t="s">
        <v>158</v>
      </c>
      <c r="AN1616" s="1444" t="s">
        <v>158</v>
      </c>
      <c r="AO1616" s="1444" t="s">
        <v>158</v>
      </c>
      <c r="AP1616" s="1441">
        <v>1.8919999999999999</v>
      </c>
      <c r="AQ1616" s="1441">
        <v>2.5999999999999999E-2</v>
      </c>
      <c r="AR1616" s="1441">
        <v>0.114</v>
      </c>
      <c r="AS1616" s="1441">
        <v>1.8919999999999999</v>
      </c>
      <c r="AT1616" s="1441">
        <v>2.4E-2</v>
      </c>
      <c r="AU1616" s="1441">
        <v>0.114</v>
      </c>
      <c r="AV1616" s="1441">
        <v>1.893</v>
      </c>
      <c r="AW1616" s="1441">
        <v>2.1999999999999999E-2</v>
      </c>
      <c r="AX1616" s="1441">
        <v>0.114</v>
      </c>
      <c r="AY1616" s="1441">
        <v>1.8919999999999999</v>
      </c>
      <c r="AZ1616" s="1441">
        <v>2.1999999999999999E-2</v>
      </c>
      <c r="BA1616" s="1442">
        <v>0.114</v>
      </c>
      <c r="BB1616" s="1441">
        <v>1.8919999999999999</v>
      </c>
      <c r="BC1616" s="1441">
        <v>2.1999999999999999E-2</v>
      </c>
      <c r="BD1616" s="1442">
        <v>0.114</v>
      </c>
      <c r="BE1616" s="1443"/>
      <c r="BF1616" s="1443"/>
      <c r="BG1616" s="1443"/>
    </row>
    <row r="1617" spans="1:59" s="534" customFormat="1" ht="12" customHeight="1" x14ac:dyDescent="0.25">
      <c r="A1617" s="869"/>
      <c r="B1617" s="27">
        <v>1</v>
      </c>
      <c r="C1617" s="1436" t="s">
        <v>513</v>
      </c>
      <c r="D1617" s="1437" t="s">
        <v>654</v>
      </c>
      <c r="E1617" s="530" t="str">
        <f t="shared" si="108"/>
        <v>B100 (l)Maquinaria agrícola</v>
      </c>
      <c r="F1617" s="1444" t="s">
        <v>158</v>
      </c>
      <c r="G1617" s="1444" t="s">
        <v>158</v>
      </c>
      <c r="H1617" s="1444" t="s">
        <v>158</v>
      </c>
      <c r="I1617" s="1444" t="s">
        <v>158</v>
      </c>
      <c r="J1617" s="1444" t="s">
        <v>158</v>
      </c>
      <c r="K1617" s="1444" t="s">
        <v>158</v>
      </c>
      <c r="L1617" s="1444" t="s">
        <v>158</v>
      </c>
      <c r="M1617" s="1444" t="s">
        <v>158</v>
      </c>
      <c r="N1617" s="1444" t="s">
        <v>158</v>
      </c>
      <c r="O1617" s="1444" t="s">
        <v>158</v>
      </c>
      <c r="P1617" s="1444" t="s">
        <v>158</v>
      </c>
      <c r="Q1617" s="1444" t="s">
        <v>158</v>
      </c>
      <c r="R1617" s="1444" t="s">
        <v>158</v>
      </c>
      <c r="S1617" s="1444" t="s">
        <v>158</v>
      </c>
      <c r="T1617" s="1444" t="s">
        <v>158</v>
      </c>
      <c r="U1617" s="1444" t="s">
        <v>158</v>
      </c>
      <c r="V1617" s="1444" t="s">
        <v>158</v>
      </c>
      <c r="W1617" s="1444" t="s">
        <v>158</v>
      </c>
      <c r="X1617" s="1444" t="s">
        <v>158</v>
      </c>
      <c r="Y1617" s="1444" t="s">
        <v>158</v>
      </c>
      <c r="Z1617" s="1444" t="s">
        <v>158</v>
      </c>
      <c r="AA1617" s="1444" t="s">
        <v>158</v>
      </c>
      <c r="AB1617" s="1444" t="s">
        <v>158</v>
      </c>
      <c r="AC1617" s="1444" t="s">
        <v>158</v>
      </c>
      <c r="AD1617" s="1444" t="s">
        <v>158</v>
      </c>
      <c r="AE1617" s="1444" t="s">
        <v>158</v>
      </c>
      <c r="AF1617" s="1444" t="s">
        <v>158</v>
      </c>
      <c r="AG1617" s="1444" t="s">
        <v>158</v>
      </c>
      <c r="AH1617" s="1444" t="s">
        <v>158</v>
      </c>
      <c r="AI1617" s="1444" t="s">
        <v>158</v>
      </c>
      <c r="AJ1617" s="1444" t="s">
        <v>158</v>
      </c>
      <c r="AK1617" s="1444" t="s">
        <v>158</v>
      </c>
      <c r="AL1617" s="1444" t="s">
        <v>158</v>
      </c>
      <c r="AM1617" s="1444" t="s">
        <v>158</v>
      </c>
      <c r="AN1617" s="1444" t="s">
        <v>158</v>
      </c>
      <c r="AO1617" s="1444" t="s">
        <v>158</v>
      </c>
      <c r="AP1617" s="1441">
        <v>0.13700000000000001</v>
      </c>
      <c r="AQ1617" s="1441">
        <v>3.2000000000000001E-2</v>
      </c>
      <c r="AR1617" s="1441">
        <v>0.11600000000000001</v>
      </c>
      <c r="AS1617" s="1441">
        <v>0.13600000000000001</v>
      </c>
      <c r="AT1617" s="1441">
        <v>2.7E-2</v>
      </c>
      <c r="AU1617" s="1441">
        <v>0.11600000000000001</v>
      </c>
      <c r="AV1617" s="1441">
        <v>0.13700000000000001</v>
      </c>
      <c r="AW1617" s="1441">
        <v>2.5000000000000001E-2</v>
      </c>
      <c r="AX1617" s="1441">
        <v>0.11600000000000001</v>
      </c>
      <c r="AY1617" s="1441">
        <v>0.13700000000000001</v>
      </c>
      <c r="AZ1617" s="1441">
        <v>2.5000000000000001E-2</v>
      </c>
      <c r="BA1617" s="1442">
        <v>0.11600000000000001</v>
      </c>
      <c r="BB1617" s="1441">
        <v>0.13600000000000001</v>
      </c>
      <c r="BC1617" s="1441">
        <v>2.4E-2</v>
      </c>
      <c r="BD1617" s="1442">
        <v>0.11600000000000001</v>
      </c>
      <c r="BE1617" s="1443"/>
      <c r="BF1617" s="1443"/>
      <c r="BG1617" s="1443"/>
    </row>
    <row r="1618" spans="1:59" s="534" customFormat="1" ht="12" customHeight="1" x14ac:dyDescent="0.25">
      <c r="A1618" s="869"/>
      <c r="B1618" s="27">
        <v>1</v>
      </c>
      <c r="C1618" s="1436" t="s">
        <v>513</v>
      </c>
      <c r="D1618" s="1437" t="s">
        <v>655</v>
      </c>
      <c r="E1618" s="530" t="str">
        <f t="shared" si="108"/>
        <v>B100 (l)Maquinaria forestal</v>
      </c>
      <c r="F1618" s="1444" t="s">
        <v>158</v>
      </c>
      <c r="G1618" s="1444" t="s">
        <v>158</v>
      </c>
      <c r="H1618" s="1444" t="s">
        <v>158</v>
      </c>
      <c r="I1618" s="1444" t="s">
        <v>158</v>
      </c>
      <c r="J1618" s="1444" t="s">
        <v>158</v>
      </c>
      <c r="K1618" s="1444" t="s">
        <v>158</v>
      </c>
      <c r="L1618" s="1444" t="s">
        <v>158</v>
      </c>
      <c r="M1618" s="1444" t="s">
        <v>158</v>
      </c>
      <c r="N1618" s="1444" t="s">
        <v>158</v>
      </c>
      <c r="O1618" s="1444" t="s">
        <v>158</v>
      </c>
      <c r="P1618" s="1444" t="s">
        <v>158</v>
      </c>
      <c r="Q1618" s="1444" t="s">
        <v>158</v>
      </c>
      <c r="R1618" s="1444" t="s">
        <v>158</v>
      </c>
      <c r="S1618" s="1444" t="s">
        <v>158</v>
      </c>
      <c r="T1618" s="1444" t="s">
        <v>158</v>
      </c>
      <c r="U1618" s="1444" t="s">
        <v>158</v>
      </c>
      <c r="V1618" s="1444" t="s">
        <v>158</v>
      </c>
      <c r="W1618" s="1444" t="s">
        <v>158</v>
      </c>
      <c r="X1618" s="1444" t="s">
        <v>158</v>
      </c>
      <c r="Y1618" s="1444" t="s">
        <v>158</v>
      </c>
      <c r="Z1618" s="1444" t="s">
        <v>158</v>
      </c>
      <c r="AA1618" s="1444" t="s">
        <v>158</v>
      </c>
      <c r="AB1618" s="1444" t="s">
        <v>158</v>
      </c>
      <c r="AC1618" s="1444" t="s">
        <v>158</v>
      </c>
      <c r="AD1618" s="1444" t="s">
        <v>158</v>
      </c>
      <c r="AE1618" s="1444" t="s">
        <v>158</v>
      </c>
      <c r="AF1618" s="1444" t="s">
        <v>158</v>
      </c>
      <c r="AG1618" s="1444" t="s">
        <v>158</v>
      </c>
      <c r="AH1618" s="1444" t="s">
        <v>158</v>
      </c>
      <c r="AI1618" s="1444" t="s">
        <v>158</v>
      </c>
      <c r="AJ1618" s="1444" t="s">
        <v>158</v>
      </c>
      <c r="AK1618" s="1444" t="s">
        <v>158</v>
      </c>
      <c r="AL1618" s="1444" t="s">
        <v>158</v>
      </c>
      <c r="AM1618" s="1444" t="s">
        <v>158</v>
      </c>
      <c r="AN1618" s="1444" t="s">
        <v>158</v>
      </c>
      <c r="AO1618" s="1444" t="s">
        <v>158</v>
      </c>
      <c r="AP1618" s="1441">
        <v>0.13700000000000001</v>
      </c>
      <c r="AQ1618" s="1441">
        <v>1.4999999999999999E-2</v>
      </c>
      <c r="AR1618" s="1441">
        <v>0.11600000000000001</v>
      </c>
      <c r="AS1618" s="1441">
        <v>0.13600000000000001</v>
      </c>
      <c r="AT1618" s="1441">
        <v>1.4E-2</v>
      </c>
      <c r="AU1618" s="1441">
        <v>0.11600000000000001</v>
      </c>
      <c r="AV1618" s="1441">
        <v>0.13700000000000001</v>
      </c>
      <c r="AW1618" s="1441">
        <v>1.2999999999999999E-2</v>
      </c>
      <c r="AX1618" s="1441">
        <v>0.11600000000000001</v>
      </c>
      <c r="AY1618" s="1441">
        <v>0.13700000000000001</v>
      </c>
      <c r="AZ1618" s="1441">
        <v>1.2999999999999999E-2</v>
      </c>
      <c r="BA1618" s="1442">
        <v>0.11600000000000001</v>
      </c>
      <c r="BB1618" s="1441">
        <v>0.13600000000000001</v>
      </c>
      <c r="BC1618" s="1441">
        <v>1.2999999999999999E-2</v>
      </c>
      <c r="BD1618" s="1442">
        <v>0.11600000000000001</v>
      </c>
      <c r="BE1618" s="1443"/>
      <c r="BF1618" s="1443"/>
      <c r="BG1618" s="1443"/>
    </row>
    <row r="1619" spans="1:59" s="534" customFormat="1" ht="12" customHeight="1" x14ac:dyDescent="0.25">
      <c r="A1619" s="869"/>
      <c r="B1619" s="27">
        <v>1</v>
      </c>
      <c r="C1619" s="1436" t="s">
        <v>513</v>
      </c>
      <c r="D1619" s="1437" t="s">
        <v>718</v>
      </c>
      <c r="E1619" s="530" t="str">
        <f t="shared" si="108"/>
        <v>B100 (l)Maquinaria comercial, institucional e industrial</v>
      </c>
      <c r="F1619" s="1444" t="s">
        <v>158</v>
      </c>
      <c r="G1619" s="1444" t="s">
        <v>158</v>
      </c>
      <c r="H1619" s="1444" t="s">
        <v>158</v>
      </c>
      <c r="I1619" s="1444" t="s">
        <v>158</v>
      </c>
      <c r="J1619" s="1444" t="s">
        <v>158</v>
      </c>
      <c r="K1619" s="1444" t="s">
        <v>158</v>
      </c>
      <c r="L1619" s="1444" t="s">
        <v>158</v>
      </c>
      <c r="M1619" s="1444" t="s">
        <v>158</v>
      </c>
      <c r="N1619" s="1444" t="s">
        <v>158</v>
      </c>
      <c r="O1619" s="1444" t="s">
        <v>158</v>
      </c>
      <c r="P1619" s="1444" t="s">
        <v>158</v>
      </c>
      <c r="Q1619" s="1444" t="s">
        <v>158</v>
      </c>
      <c r="R1619" s="1444" t="s">
        <v>158</v>
      </c>
      <c r="S1619" s="1444" t="s">
        <v>158</v>
      </c>
      <c r="T1619" s="1444" t="s">
        <v>158</v>
      </c>
      <c r="U1619" s="1444" t="s">
        <v>158</v>
      </c>
      <c r="V1619" s="1444" t="s">
        <v>158</v>
      </c>
      <c r="W1619" s="1444" t="s">
        <v>158</v>
      </c>
      <c r="X1619" s="1444" t="s">
        <v>158</v>
      </c>
      <c r="Y1619" s="1444" t="s">
        <v>158</v>
      </c>
      <c r="Z1619" s="1444" t="s">
        <v>158</v>
      </c>
      <c r="AA1619" s="1444" t="s">
        <v>158</v>
      </c>
      <c r="AB1619" s="1444" t="s">
        <v>158</v>
      </c>
      <c r="AC1619" s="1444" t="s">
        <v>158</v>
      </c>
      <c r="AD1619" s="1444" t="s">
        <v>158</v>
      </c>
      <c r="AE1619" s="1444" t="s">
        <v>158</v>
      </c>
      <c r="AF1619" s="1444" t="s">
        <v>158</v>
      </c>
      <c r="AG1619" s="1444" t="s">
        <v>158</v>
      </c>
      <c r="AH1619" s="1444" t="s">
        <v>158</v>
      </c>
      <c r="AI1619" s="1444" t="s">
        <v>158</v>
      </c>
      <c r="AJ1619" s="1444" t="s">
        <v>158</v>
      </c>
      <c r="AK1619" s="1444" t="s">
        <v>158</v>
      </c>
      <c r="AL1619" s="1444" t="s">
        <v>158</v>
      </c>
      <c r="AM1619" s="1444" t="s">
        <v>158</v>
      </c>
      <c r="AN1619" s="1444" t="s">
        <v>158</v>
      </c>
      <c r="AO1619" s="1444" t="s">
        <v>158</v>
      </c>
      <c r="AP1619" s="1441">
        <v>0.13700000000000001</v>
      </c>
      <c r="AQ1619" s="1441">
        <v>2.5999999999999999E-2</v>
      </c>
      <c r="AR1619" s="1441">
        <v>0.114</v>
      </c>
      <c r="AS1619" s="1441">
        <v>0.13600000000000001</v>
      </c>
      <c r="AT1619" s="1441">
        <v>2.4E-2</v>
      </c>
      <c r="AU1619" s="1441">
        <v>0.114</v>
      </c>
      <c r="AV1619" s="1441">
        <v>0.13700000000000001</v>
      </c>
      <c r="AW1619" s="1441">
        <v>2.1999999999999999E-2</v>
      </c>
      <c r="AX1619" s="1441">
        <v>0.114</v>
      </c>
      <c r="AY1619" s="1441">
        <v>0.13700000000000001</v>
      </c>
      <c r="AZ1619" s="1441">
        <v>2.1999999999999999E-2</v>
      </c>
      <c r="BA1619" s="1442">
        <v>0.114</v>
      </c>
      <c r="BB1619" s="1441">
        <v>0.13600000000000001</v>
      </c>
      <c r="BC1619" s="1441">
        <v>2.1999999999999999E-2</v>
      </c>
      <c r="BD1619" s="1442">
        <v>0.114</v>
      </c>
      <c r="BE1619" s="1443"/>
      <c r="BF1619" s="1443"/>
      <c r="BG1619" s="1443"/>
    </row>
    <row r="1620" spans="1:59" s="534" customFormat="1" ht="12" customHeight="1" x14ac:dyDescent="0.25">
      <c r="A1620" s="869"/>
      <c r="B1620" s="27"/>
      <c r="C1620" s="1436" t="s">
        <v>327</v>
      </c>
      <c r="D1620" s="1437" t="s">
        <v>655</v>
      </c>
      <c r="E1620" s="530" t="str">
        <f t="shared" si="108"/>
        <v>Gasolina (l)Maquinaria forestal</v>
      </c>
      <c r="F1620" s="1441">
        <v>2.3820000000000001</v>
      </c>
      <c r="G1620" s="1441">
        <v>12.744999999999999</v>
      </c>
      <c r="H1620" s="1441">
        <v>1.2999999999999999E-2</v>
      </c>
      <c r="I1620" s="1441">
        <v>2.3820000000000001</v>
      </c>
      <c r="J1620" s="1441">
        <v>12.657</v>
      </c>
      <c r="K1620" s="1441">
        <v>1.2999999999999999E-2</v>
      </c>
      <c r="L1620" s="1441">
        <v>2.3820000000000001</v>
      </c>
      <c r="M1620" s="1441">
        <v>12.374000000000001</v>
      </c>
      <c r="N1620" s="1441">
        <v>1.2999999999999999E-2</v>
      </c>
      <c r="O1620" s="1441">
        <v>2.3820000000000001</v>
      </c>
      <c r="P1620" s="1441">
        <v>10.548999999999999</v>
      </c>
      <c r="Q1620" s="1441">
        <v>1.4E-2</v>
      </c>
      <c r="R1620" s="1441">
        <v>2.2890000000000001</v>
      </c>
      <c r="S1620" s="1441">
        <v>8.7110000000000003</v>
      </c>
      <c r="T1620" s="1441">
        <v>1.4E-2</v>
      </c>
      <c r="U1620" s="1441">
        <v>2.2839999999999998</v>
      </c>
      <c r="V1620" s="1441">
        <v>6.7830000000000004</v>
      </c>
      <c r="W1620" s="1441">
        <v>1.4999999999999999E-2</v>
      </c>
      <c r="X1620" s="1441">
        <v>2.2890000000000001</v>
      </c>
      <c r="Y1620" s="1441">
        <v>6.7050000000000001</v>
      </c>
      <c r="Z1620" s="1441">
        <v>1.4999999999999999E-2</v>
      </c>
      <c r="AA1620" s="1441">
        <v>2.2890000000000001</v>
      </c>
      <c r="AB1620" s="1441">
        <v>6.6269999999999998</v>
      </c>
      <c r="AC1620" s="1441">
        <v>1.4999999999999999E-2</v>
      </c>
      <c r="AD1620" s="1441">
        <v>2.2890000000000001</v>
      </c>
      <c r="AE1620" s="1441">
        <v>6.548</v>
      </c>
      <c r="AF1620" s="1441">
        <v>1.4999999999999999E-2</v>
      </c>
      <c r="AG1620" s="1441">
        <v>2.2789999999999999</v>
      </c>
      <c r="AH1620" s="1441">
        <v>6.4790000000000001</v>
      </c>
      <c r="AI1620" s="1441">
        <v>1.4999999999999999E-2</v>
      </c>
      <c r="AJ1620" s="1441">
        <v>2.2629999999999999</v>
      </c>
      <c r="AK1620" s="1441">
        <v>6.4089999999999998</v>
      </c>
      <c r="AL1620" s="1441">
        <v>1.4999999999999999E-2</v>
      </c>
      <c r="AM1620" s="1441">
        <v>2.2389999999999999</v>
      </c>
      <c r="AN1620" s="1441">
        <v>6.3449999999999998</v>
      </c>
      <c r="AO1620" s="1441">
        <v>1.4999999999999999E-2</v>
      </c>
      <c r="AP1620" s="1444" t="s">
        <v>158</v>
      </c>
      <c r="AQ1620" s="1444" t="s">
        <v>158</v>
      </c>
      <c r="AR1620" s="1444" t="s">
        <v>158</v>
      </c>
      <c r="AS1620" s="1444" t="s">
        <v>158</v>
      </c>
      <c r="AT1620" s="1444" t="s">
        <v>158</v>
      </c>
      <c r="AU1620" s="1444" t="s">
        <v>158</v>
      </c>
      <c r="AV1620" s="1444" t="s">
        <v>158</v>
      </c>
      <c r="AW1620" s="1444" t="s">
        <v>158</v>
      </c>
      <c r="AX1620" s="1444" t="s">
        <v>158</v>
      </c>
      <c r="AY1620" s="1444" t="s">
        <v>158</v>
      </c>
      <c r="AZ1620" s="1444" t="s">
        <v>158</v>
      </c>
      <c r="BA1620" s="1444" t="s">
        <v>158</v>
      </c>
      <c r="BB1620" s="1444" t="s">
        <v>158</v>
      </c>
      <c r="BC1620" s="1444" t="s">
        <v>158</v>
      </c>
      <c r="BD1620" s="1444" t="s">
        <v>158</v>
      </c>
      <c r="BE1620" s="1444" t="s">
        <v>158</v>
      </c>
      <c r="BF1620" s="1444" t="s">
        <v>158</v>
      </c>
      <c r="BG1620" s="1444" t="s">
        <v>158</v>
      </c>
    </row>
    <row r="1621" spans="1:59" s="534" customFormat="1" ht="12" customHeight="1" x14ac:dyDescent="0.25">
      <c r="A1621" s="869"/>
      <c r="B1621" s="27"/>
      <c r="C1621" s="1436" t="s">
        <v>327</v>
      </c>
      <c r="D1621" s="1437" t="s">
        <v>718</v>
      </c>
      <c r="E1621" s="530" t="str">
        <f t="shared" si="108"/>
        <v>Gasolina (l)Maquinaria comercial, institucional e industrial</v>
      </c>
      <c r="F1621" s="1441">
        <v>2.3820000000000001</v>
      </c>
      <c r="G1621" s="1441">
        <v>12.744999999999999</v>
      </c>
      <c r="H1621" s="1441">
        <v>1.2999999999999999E-2</v>
      </c>
      <c r="I1621" s="1441">
        <v>2.3820000000000001</v>
      </c>
      <c r="J1621" s="1441">
        <v>12.744999999999999</v>
      </c>
      <c r="K1621" s="1441">
        <v>1.2999999999999999E-2</v>
      </c>
      <c r="L1621" s="1441">
        <v>2.3820000000000001</v>
      </c>
      <c r="M1621" s="1441">
        <v>12.744999999999999</v>
      </c>
      <c r="N1621" s="1441">
        <v>1.2999999999999999E-2</v>
      </c>
      <c r="O1621" s="1441">
        <v>2.3820000000000001</v>
      </c>
      <c r="P1621" s="1441">
        <v>12.744999999999999</v>
      </c>
      <c r="Q1621" s="1441">
        <v>1.2999999999999999E-2</v>
      </c>
      <c r="R1621" s="1441">
        <v>2.2890000000000001</v>
      </c>
      <c r="S1621" s="1441">
        <v>12.744999999999999</v>
      </c>
      <c r="T1621" s="1441">
        <v>1.2999999999999999E-2</v>
      </c>
      <c r="U1621" s="1441">
        <v>2.2839999999999998</v>
      </c>
      <c r="V1621" s="1441">
        <v>12.744999999999999</v>
      </c>
      <c r="W1621" s="1441">
        <v>1.2999999999999999E-2</v>
      </c>
      <c r="X1621" s="1441">
        <v>2.2890000000000001</v>
      </c>
      <c r="Y1621" s="1441">
        <v>12.744999999999999</v>
      </c>
      <c r="Z1621" s="1441">
        <v>1.2999999999999999E-2</v>
      </c>
      <c r="AA1621" s="1441">
        <v>2.2890000000000001</v>
      </c>
      <c r="AB1621" s="1441">
        <v>12.744999999999999</v>
      </c>
      <c r="AC1621" s="1441">
        <v>1.2999999999999999E-2</v>
      </c>
      <c r="AD1621" s="1441">
        <v>2.2890000000000001</v>
      </c>
      <c r="AE1621" s="1441">
        <v>12.744999999999999</v>
      </c>
      <c r="AF1621" s="1441">
        <v>1.2999999999999999E-2</v>
      </c>
      <c r="AG1621" s="1441">
        <v>2.2789999999999999</v>
      </c>
      <c r="AH1621" s="1441">
        <v>12.744999999999999</v>
      </c>
      <c r="AI1621" s="1441">
        <v>1.2999999999999999E-2</v>
      </c>
      <c r="AJ1621" s="1441">
        <v>2.2629999999999999</v>
      </c>
      <c r="AK1621" s="1441">
        <v>12.744999999999999</v>
      </c>
      <c r="AL1621" s="1441">
        <v>1.2999999999999999E-2</v>
      </c>
      <c r="AM1621" s="1441">
        <v>2.2389999999999999</v>
      </c>
      <c r="AN1621" s="1441">
        <v>12.744999999999999</v>
      </c>
      <c r="AO1621" s="1441">
        <v>1.2999999999999999E-2</v>
      </c>
      <c r="AP1621" s="1444" t="s">
        <v>158</v>
      </c>
      <c r="AQ1621" s="1444" t="s">
        <v>158</v>
      </c>
      <c r="AR1621" s="1444" t="s">
        <v>158</v>
      </c>
      <c r="AS1621" s="1444" t="s">
        <v>158</v>
      </c>
      <c r="AT1621" s="1444" t="s">
        <v>158</v>
      </c>
      <c r="AU1621" s="1444" t="s">
        <v>158</v>
      </c>
      <c r="AV1621" s="1444" t="s">
        <v>158</v>
      </c>
      <c r="AW1621" s="1444" t="s">
        <v>158</v>
      </c>
      <c r="AX1621" s="1444" t="s">
        <v>158</v>
      </c>
      <c r="AY1621" s="1444" t="s">
        <v>158</v>
      </c>
      <c r="AZ1621" s="1444" t="s">
        <v>158</v>
      </c>
      <c r="BA1621" s="1444" t="s">
        <v>158</v>
      </c>
      <c r="BB1621" s="1444" t="s">
        <v>158</v>
      </c>
      <c r="BC1621" s="1444" t="s">
        <v>158</v>
      </c>
      <c r="BD1621" s="1444" t="s">
        <v>158</v>
      </c>
      <c r="BE1621" s="1444" t="s">
        <v>158</v>
      </c>
      <c r="BF1621" s="1444" t="s">
        <v>158</v>
      </c>
      <c r="BG1621" s="1444" t="s">
        <v>158</v>
      </c>
    </row>
    <row r="1622" spans="1:59" s="534" customFormat="1" ht="12" customHeight="1" x14ac:dyDescent="0.25">
      <c r="A1622" s="869"/>
      <c r="B1622" s="27">
        <v>0.05</v>
      </c>
      <c r="C1622" s="1436" t="s">
        <v>510</v>
      </c>
      <c r="D1622" s="1437" t="s">
        <v>655</v>
      </c>
      <c r="E1622" s="530" t="str">
        <f t="shared" si="108"/>
        <v>E5 (l)Maquinaria forestal</v>
      </c>
      <c r="F1622" s="1444" t="s">
        <v>158</v>
      </c>
      <c r="G1622" s="1444" t="s">
        <v>158</v>
      </c>
      <c r="H1622" s="1444" t="s">
        <v>158</v>
      </c>
      <c r="I1622" s="1444" t="s">
        <v>158</v>
      </c>
      <c r="J1622" s="1444" t="s">
        <v>158</v>
      </c>
      <c r="K1622" s="1444" t="s">
        <v>158</v>
      </c>
      <c r="L1622" s="1444" t="s">
        <v>158</v>
      </c>
      <c r="M1622" s="1444" t="s">
        <v>158</v>
      </c>
      <c r="N1622" s="1444" t="s">
        <v>158</v>
      </c>
      <c r="O1622" s="1444" t="s">
        <v>158</v>
      </c>
      <c r="P1622" s="1444" t="s">
        <v>158</v>
      </c>
      <c r="Q1622" s="1444" t="s">
        <v>158</v>
      </c>
      <c r="R1622" s="1444" t="s">
        <v>158</v>
      </c>
      <c r="S1622" s="1444" t="s">
        <v>158</v>
      </c>
      <c r="T1622" s="1444" t="s">
        <v>158</v>
      </c>
      <c r="U1622" s="1444" t="s">
        <v>158</v>
      </c>
      <c r="V1622" s="1444" t="s">
        <v>158</v>
      </c>
      <c r="W1622" s="1444" t="s">
        <v>158</v>
      </c>
      <c r="X1622" s="1444" t="s">
        <v>158</v>
      </c>
      <c r="Y1622" s="1444" t="s">
        <v>158</v>
      </c>
      <c r="Z1622" s="1444" t="s">
        <v>158</v>
      </c>
      <c r="AA1622" s="1444" t="s">
        <v>158</v>
      </c>
      <c r="AB1622" s="1444" t="s">
        <v>158</v>
      </c>
      <c r="AC1622" s="1444" t="s">
        <v>158</v>
      </c>
      <c r="AD1622" s="1444" t="s">
        <v>158</v>
      </c>
      <c r="AE1622" s="1444" t="s">
        <v>158</v>
      </c>
      <c r="AF1622" s="1444" t="s">
        <v>158</v>
      </c>
      <c r="AG1622" s="1444" t="s">
        <v>158</v>
      </c>
      <c r="AH1622" s="1444" t="s">
        <v>158</v>
      </c>
      <c r="AI1622" s="1444" t="s">
        <v>158</v>
      </c>
      <c r="AJ1622" s="1444" t="s">
        <v>158</v>
      </c>
      <c r="AK1622" s="1444" t="s">
        <v>158</v>
      </c>
      <c r="AL1622" s="1444" t="s">
        <v>158</v>
      </c>
      <c r="AM1622" s="1444" t="s">
        <v>158</v>
      </c>
      <c r="AN1622" s="1444" t="s">
        <v>158</v>
      </c>
      <c r="AO1622" s="1444" t="s">
        <v>158</v>
      </c>
      <c r="AP1622" s="1441">
        <v>2.2629999999999999</v>
      </c>
      <c r="AQ1622" s="1441">
        <v>6.3449999999999998</v>
      </c>
      <c r="AR1622" s="1441">
        <v>1.4999999999999999E-2</v>
      </c>
      <c r="AS1622" s="1441">
        <v>2.2629999999999999</v>
      </c>
      <c r="AT1622" s="1441">
        <v>6.35</v>
      </c>
      <c r="AU1622" s="1441">
        <v>1.4999999999999999E-2</v>
      </c>
      <c r="AV1622" s="1441">
        <v>2.2629999999999999</v>
      </c>
      <c r="AW1622" s="1441">
        <v>6.35</v>
      </c>
      <c r="AX1622" s="1441">
        <v>1.4999999999999999E-2</v>
      </c>
      <c r="AY1622" s="1441">
        <v>2.2629999999999999</v>
      </c>
      <c r="AZ1622" s="1441">
        <v>6.35</v>
      </c>
      <c r="BA1622" s="1442">
        <v>1.4999999999999999E-2</v>
      </c>
      <c r="BB1622" s="1441">
        <v>2.2629999999999999</v>
      </c>
      <c r="BC1622" s="1441">
        <v>6.35</v>
      </c>
      <c r="BD1622" s="1442">
        <v>1.4999999999999999E-2</v>
      </c>
      <c r="BE1622" s="1443"/>
      <c r="BF1622" s="1443"/>
      <c r="BG1622" s="1443"/>
    </row>
    <row r="1623" spans="1:59" s="534" customFormat="1" ht="12" customHeight="1" x14ac:dyDescent="0.25">
      <c r="A1623" s="869"/>
      <c r="B1623" s="27">
        <v>0.05</v>
      </c>
      <c r="C1623" s="1436" t="s">
        <v>510</v>
      </c>
      <c r="D1623" s="1437" t="s">
        <v>718</v>
      </c>
      <c r="E1623" s="530" t="str">
        <f t="shared" si="108"/>
        <v>E5 (l)Maquinaria comercial, institucional e industrial</v>
      </c>
      <c r="F1623" s="1444" t="s">
        <v>158</v>
      </c>
      <c r="G1623" s="1444" t="s">
        <v>158</v>
      </c>
      <c r="H1623" s="1444" t="s">
        <v>158</v>
      </c>
      <c r="I1623" s="1444" t="s">
        <v>158</v>
      </c>
      <c r="J1623" s="1444" t="s">
        <v>158</v>
      </c>
      <c r="K1623" s="1444" t="s">
        <v>158</v>
      </c>
      <c r="L1623" s="1444" t="s">
        <v>158</v>
      </c>
      <c r="M1623" s="1444" t="s">
        <v>158</v>
      </c>
      <c r="N1623" s="1444" t="s">
        <v>158</v>
      </c>
      <c r="O1623" s="1444" t="s">
        <v>158</v>
      </c>
      <c r="P1623" s="1444" t="s">
        <v>158</v>
      </c>
      <c r="Q1623" s="1444" t="s">
        <v>158</v>
      </c>
      <c r="R1623" s="1444" t="s">
        <v>158</v>
      </c>
      <c r="S1623" s="1444" t="s">
        <v>158</v>
      </c>
      <c r="T1623" s="1444" t="s">
        <v>158</v>
      </c>
      <c r="U1623" s="1444" t="s">
        <v>158</v>
      </c>
      <c r="V1623" s="1444" t="s">
        <v>158</v>
      </c>
      <c r="W1623" s="1444" t="s">
        <v>158</v>
      </c>
      <c r="X1623" s="1444" t="s">
        <v>158</v>
      </c>
      <c r="Y1623" s="1444" t="s">
        <v>158</v>
      </c>
      <c r="Z1623" s="1444" t="s">
        <v>158</v>
      </c>
      <c r="AA1623" s="1444" t="s">
        <v>158</v>
      </c>
      <c r="AB1623" s="1444" t="s">
        <v>158</v>
      </c>
      <c r="AC1623" s="1444" t="s">
        <v>158</v>
      </c>
      <c r="AD1623" s="1444" t="s">
        <v>158</v>
      </c>
      <c r="AE1623" s="1444" t="s">
        <v>158</v>
      </c>
      <c r="AF1623" s="1444" t="s">
        <v>158</v>
      </c>
      <c r="AG1623" s="1444" t="s">
        <v>158</v>
      </c>
      <c r="AH1623" s="1444" t="s">
        <v>158</v>
      </c>
      <c r="AI1623" s="1444" t="s">
        <v>158</v>
      </c>
      <c r="AJ1623" s="1444" t="s">
        <v>158</v>
      </c>
      <c r="AK1623" s="1444" t="s">
        <v>158</v>
      </c>
      <c r="AL1623" s="1444" t="s">
        <v>158</v>
      </c>
      <c r="AM1623" s="1444" t="s">
        <v>158</v>
      </c>
      <c r="AN1623" s="1444" t="s">
        <v>158</v>
      </c>
      <c r="AO1623" s="1444" t="s">
        <v>158</v>
      </c>
      <c r="AP1623" s="1441">
        <v>2.2629999999999999</v>
      </c>
      <c r="AQ1623" s="1441">
        <v>12.744999999999999</v>
      </c>
      <c r="AR1623" s="1441">
        <v>1.2999999999999999E-2</v>
      </c>
      <c r="AS1623" s="1441">
        <v>2.2629999999999999</v>
      </c>
      <c r="AT1623" s="1441">
        <v>12.744999999999999</v>
      </c>
      <c r="AU1623" s="1441">
        <v>1.2999999999999999E-2</v>
      </c>
      <c r="AV1623" s="1441">
        <v>2.2629999999999999</v>
      </c>
      <c r="AW1623" s="1441">
        <v>12.744999999999999</v>
      </c>
      <c r="AX1623" s="1441">
        <v>1.2999999999999999E-2</v>
      </c>
      <c r="AY1623" s="1441">
        <v>2.2629999999999999</v>
      </c>
      <c r="AZ1623" s="1441">
        <v>12.744999999999999</v>
      </c>
      <c r="BA1623" s="1442">
        <v>1.2999999999999999E-2</v>
      </c>
      <c r="BB1623" s="1441">
        <v>2.2629999999999999</v>
      </c>
      <c r="BC1623" s="1441">
        <v>12.744999999999999</v>
      </c>
      <c r="BD1623" s="1442">
        <v>1.2999999999999999E-2</v>
      </c>
      <c r="BE1623" s="1443"/>
      <c r="BF1623" s="1443"/>
      <c r="BG1623" s="1443"/>
    </row>
    <row r="1624" spans="1:59" s="534" customFormat="1" ht="12" customHeight="1" x14ac:dyDescent="0.25">
      <c r="A1624" s="869"/>
      <c r="B1624" s="27">
        <v>0.1</v>
      </c>
      <c r="C1624" s="1436" t="s">
        <v>33</v>
      </c>
      <c r="D1624" s="1437" t="s">
        <v>655</v>
      </c>
      <c r="E1624" s="530" t="str">
        <f t="shared" si="108"/>
        <v>E10 (l)Maquinaria forestal</v>
      </c>
      <c r="F1624" s="1444" t="s">
        <v>158</v>
      </c>
      <c r="G1624" s="1444" t="s">
        <v>158</v>
      </c>
      <c r="H1624" s="1444" t="s">
        <v>158</v>
      </c>
      <c r="I1624" s="1444" t="s">
        <v>158</v>
      </c>
      <c r="J1624" s="1444" t="s">
        <v>158</v>
      </c>
      <c r="K1624" s="1444" t="s">
        <v>158</v>
      </c>
      <c r="L1624" s="1444" t="s">
        <v>158</v>
      </c>
      <c r="M1624" s="1444" t="s">
        <v>158</v>
      </c>
      <c r="N1624" s="1444" t="s">
        <v>158</v>
      </c>
      <c r="O1624" s="1444" t="s">
        <v>158</v>
      </c>
      <c r="P1624" s="1444" t="s">
        <v>158</v>
      </c>
      <c r="Q1624" s="1444" t="s">
        <v>158</v>
      </c>
      <c r="R1624" s="1444" t="s">
        <v>158</v>
      </c>
      <c r="S1624" s="1444" t="s">
        <v>158</v>
      </c>
      <c r="T1624" s="1444" t="s">
        <v>158</v>
      </c>
      <c r="U1624" s="1444" t="s">
        <v>158</v>
      </c>
      <c r="V1624" s="1444" t="s">
        <v>158</v>
      </c>
      <c r="W1624" s="1444" t="s">
        <v>158</v>
      </c>
      <c r="X1624" s="1444" t="s">
        <v>158</v>
      </c>
      <c r="Y1624" s="1444" t="s">
        <v>158</v>
      </c>
      <c r="Z1624" s="1444" t="s">
        <v>158</v>
      </c>
      <c r="AA1624" s="1444" t="s">
        <v>158</v>
      </c>
      <c r="AB1624" s="1444" t="s">
        <v>158</v>
      </c>
      <c r="AC1624" s="1444" t="s">
        <v>158</v>
      </c>
      <c r="AD1624" s="1444" t="s">
        <v>158</v>
      </c>
      <c r="AE1624" s="1444" t="s">
        <v>158</v>
      </c>
      <c r="AF1624" s="1444" t="s">
        <v>158</v>
      </c>
      <c r="AG1624" s="1444" t="s">
        <v>158</v>
      </c>
      <c r="AH1624" s="1444" t="s">
        <v>158</v>
      </c>
      <c r="AI1624" s="1444" t="s">
        <v>158</v>
      </c>
      <c r="AJ1624" s="1444" t="s">
        <v>158</v>
      </c>
      <c r="AK1624" s="1444" t="s">
        <v>158</v>
      </c>
      <c r="AL1624" s="1444" t="s">
        <v>158</v>
      </c>
      <c r="AM1624" s="1444" t="s">
        <v>158</v>
      </c>
      <c r="AN1624" s="1444" t="s">
        <v>158</v>
      </c>
      <c r="AO1624" s="1444" t="s">
        <v>158</v>
      </c>
      <c r="AP1624" s="1441">
        <v>2.1440000000000001</v>
      </c>
      <c r="AQ1624" s="1441">
        <v>6.3449999999999998</v>
      </c>
      <c r="AR1624" s="1441">
        <v>1.4999999999999999E-2</v>
      </c>
      <c r="AS1624" s="1441">
        <v>2.1440000000000001</v>
      </c>
      <c r="AT1624" s="1441">
        <v>6.35</v>
      </c>
      <c r="AU1624" s="1441">
        <v>1.4999999999999999E-2</v>
      </c>
      <c r="AV1624" s="1441">
        <v>2.1440000000000001</v>
      </c>
      <c r="AW1624" s="1441">
        <v>6.35</v>
      </c>
      <c r="AX1624" s="1441">
        <v>1.4999999999999999E-2</v>
      </c>
      <c r="AY1624" s="1441">
        <v>2.1440000000000001</v>
      </c>
      <c r="AZ1624" s="1441">
        <v>6.35</v>
      </c>
      <c r="BA1624" s="1442">
        <v>1.4999999999999999E-2</v>
      </c>
      <c r="BB1624" s="1441">
        <v>2.1440000000000001</v>
      </c>
      <c r="BC1624" s="1441">
        <v>6.35</v>
      </c>
      <c r="BD1624" s="1442">
        <v>1.4999999999999999E-2</v>
      </c>
      <c r="BE1624" s="1443"/>
      <c r="BF1624" s="1443"/>
      <c r="BG1624" s="1443"/>
    </row>
    <row r="1625" spans="1:59" s="534" customFormat="1" ht="12" customHeight="1" x14ac:dyDescent="0.25">
      <c r="A1625" s="869"/>
      <c r="B1625" s="27">
        <v>0.1</v>
      </c>
      <c r="C1625" s="1436" t="s">
        <v>33</v>
      </c>
      <c r="D1625" s="1437" t="s">
        <v>718</v>
      </c>
      <c r="E1625" s="530" t="str">
        <f t="shared" si="108"/>
        <v>E10 (l)Maquinaria comercial, institucional e industrial</v>
      </c>
      <c r="F1625" s="1444" t="s">
        <v>158</v>
      </c>
      <c r="G1625" s="1444" t="s">
        <v>158</v>
      </c>
      <c r="H1625" s="1444" t="s">
        <v>158</v>
      </c>
      <c r="I1625" s="1444" t="s">
        <v>158</v>
      </c>
      <c r="J1625" s="1444" t="s">
        <v>158</v>
      </c>
      <c r="K1625" s="1444" t="s">
        <v>158</v>
      </c>
      <c r="L1625" s="1444" t="s">
        <v>158</v>
      </c>
      <c r="M1625" s="1444" t="s">
        <v>158</v>
      </c>
      <c r="N1625" s="1444" t="s">
        <v>158</v>
      </c>
      <c r="O1625" s="1444" t="s">
        <v>158</v>
      </c>
      <c r="P1625" s="1444" t="s">
        <v>158</v>
      </c>
      <c r="Q1625" s="1444" t="s">
        <v>158</v>
      </c>
      <c r="R1625" s="1444" t="s">
        <v>158</v>
      </c>
      <c r="S1625" s="1444" t="s">
        <v>158</v>
      </c>
      <c r="T1625" s="1444" t="s">
        <v>158</v>
      </c>
      <c r="U1625" s="1444" t="s">
        <v>158</v>
      </c>
      <c r="V1625" s="1444" t="s">
        <v>158</v>
      </c>
      <c r="W1625" s="1444" t="s">
        <v>158</v>
      </c>
      <c r="X1625" s="1444" t="s">
        <v>158</v>
      </c>
      <c r="Y1625" s="1444" t="s">
        <v>158</v>
      </c>
      <c r="Z1625" s="1444" t="s">
        <v>158</v>
      </c>
      <c r="AA1625" s="1444" t="s">
        <v>158</v>
      </c>
      <c r="AB1625" s="1444" t="s">
        <v>158</v>
      </c>
      <c r="AC1625" s="1444" t="s">
        <v>158</v>
      </c>
      <c r="AD1625" s="1444" t="s">
        <v>158</v>
      </c>
      <c r="AE1625" s="1444" t="s">
        <v>158</v>
      </c>
      <c r="AF1625" s="1444" t="s">
        <v>158</v>
      </c>
      <c r="AG1625" s="1444" t="s">
        <v>158</v>
      </c>
      <c r="AH1625" s="1444" t="s">
        <v>158</v>
      </c>
      <c r="AI1625" s="1444" t="s">
        <v>158</v>
      </c>
      <c r="AJ1625" s="1444" t="s">
        <v>158</v>
      </c>
      <c r="AK1625" s="1444" t="s">
        <v>158</v>
      </c>
      <c r="AL1625" s="1444" t="s">
        <v>158</v>
      </c>
      <c r="AM1625" s="1444" t="s">
        <v>158</v>
      </c>
      <c r="AN1625" s="1444" t="s">
        <v>158</v>
      </c>
      <c r="AO1625" s="1444" t="s">
        <v>158</v>
      </c>
      <c r="AP1625" s="1441">
        <v>2.1440000000000001</v>
      </c>
      <c r="AQ1625" s="1441">
        <v>12.744999999999999</v>
      </c>
      <c r="AR1625" s="1441">
        <v>1.2999999999999999E-2</v>
      </c>
      <c r="AS1625" s="1441">
        <v>2.1440000000000001</v>
      </c>
      <c r="AT1625" s="1441">
        <v>12.744999999999999</v>
      </c>
      <c r="AU1625" s="1441">
        <v>1.2999999999999999E-2</v>
      </c>
      <c r="AV1625" s="1441">
        <v>2.1440000000000001</v>
      </c>
      <c r="AW1625" s="1441">
        <v>12.744999999999999</v>
      </c>
      <c r="AX1625" s="1441">
        <v>1.2999999999999999E-2</v>
      </c>
      <c r="AY1625" s="1441">
        <v>2.1440000000000001</v>
      </c>
      <c r="AZ1625" s="1441">
        <v>12.744999999999999</v>
      </c>
      <c r="BA1625" s="1442">
        <v>1.2999999999999999E-2</v>
      </c>
      <c r="BB1625" s="1441">
        <v>2.1440000000000001</v>
      </c>
      <c r="BC1625" s="1441">
        <v>12.744999999999999</v>
      </c>
      <c r="BD1625" s="1442">
        <v>1.2999999999999999E-2</v>
      </c>
      <c r="BE1625" s="1443"/>
      <c r="BF1625" s="1443"/>
      <c r="BG1625" s="1443"/>
    </row>
    <row r="1626" spans="1:59" s="534" customFormat="1" ht="12" customHeight="1" x14ac:dyDescent="0.25">
      <c r="A1626" s="869"/>
      <c r="B1626" s="27">
        <v>0.85</v>
      </c>
      <c r="C1626" s="1436" t="s">
        <v>34</v>
      </c>
      <c r="D1626" s="1437" t="s">
        <v>655</v>
      </c>
      <c r="E1626" s="530" t="str">
        <f t="shared" si="108"/>
        <v>E85 (l)Maquinaria forestal</v>
      </c>
      <c r="F1626" s="1444" t="s">
        <v>158</v>
      </c>
      <c r="G1626" s="1444" t="s">
        <v>158</v>
      </c>
      <c r="H1626" s="1444" t="s">
        <v>158</v>
      </c>
      <c r="I1626" s="1444" t="s">
        <v>158</v>
      </c>
      <c r="J1626" s="1444" t="s">
        <v>158</v>
      </c>
      <c r="K1626" s="1444" t="s">
        <v>158</v>
      </c>
      <c r="L1626" s="1444" t="s">
        <v>158</v>
      </c>
      <c r="M1626" s="1444" t="s">
        <v>158</v>
      </c>
      <c r="N1626" s="1444" t="s">
        <v>158</v>
      </c>
      <c r="O1626" s="1444" t="s">
        <v>158</v>
      </c>
      <c r="P1626" s="1444" t="s">
        <v>158</v>
      </c>
      <c r="Q1626" s="1444" t="s">
        <v>158</v>
      </c>
      <c r="R1626" s="1444" t="s">
        <v>158</v>
      </c>
      <c r="S1626" s="1444" t="s">
        <v>158</v>
      </c>
      <c r="T1626" s="1444" t="s">
        <v>158</v>
      </c>
      <c r="U1626" s="1444" t="s">
        <v>158</v>
      </c>
      <c r="V1626" s="1444" t="s">
        <v>158</v>
      </c>
      <c r="W1626" s="1444" t="s">
        <v>158</v>
      </c>
      <c r="X1626" s="1444" t="s">
        <v>158</v>
      </c>
      <c r="Y1626" s="1444" t="s">
        <v>158</v>
      </c>
      <c r="Z1626" s="1444" t="s">
        <v>158</v>
      </c>
      <c r="AA1626" s="1444" t="s">
        <v>158</v>
      </c>
      <c r="AB1626" s="1444" t="s">
        <v>158</v>
      </c>
      <c r="AC1626" s="1444" t="s">
        <v>158</v>
      </c>
      <c r="AD1626" s="1444" t="s">
        <v>158</v>
      </c>
      <c r="AE1626" s="1444" t="s">
        <v>158</v>
      </c>
      <c r="AF1626" s="1444" t="s">
        <v>158</v>
      </c>
      <c r="AG1626" s="1444" t="s">
        <v>158</v>
      </c>
      <c r="AH1626" s="1444" t="s">
        <v>158</v>
      </c>
      <c r="AI1626" s="1444" t="s">
        <v>158</v>
      </c>
      <c r="AJ1626" s="1444" t="s">
        <v>158</v>
      </c>
      <c r="AK1626" s="1444" t="s">
        <v>158</v>
      </c>
      <c r="AL1626" s="1444" t="s">
        <v>158</v>
      </c>
      <c r="AM1626" s="1444" t="s">
        <v>158</v>
      </c>
      <c r="AN1626" s="1444" t="s">
        <v>158</v>
      </c>
      <c r="AO1626" s="1444" t="s">
        <v>158</v>
      </c>
      <c r="AP1626" s="1441">
        <v>0.35699999999999998</v>
      </c>
      <c r="AQ1626" s="1441">
        <v>6.3449999999999998</v>
      </c>
      <c r="AR1626" s="1441">
        <v>1.4999999999999999E-2</v>
      </c>
      <c r="AS1626" s="1441">
        <v>0.35699999999999998</v>
      </c>
      <c r="AT1626" s="1441">
        <v>6.35</v>
      </c>
      <c r="AU1626" s="1441">
        <v>1.4999999999999999E-2</v>
      </c>
      <c r="AV1626" s="1441">
        <v>0.35699999999999998</v>
      </c>
      <c r="AW1626" s="1441">
        <v>6.35</v>
      </c>
      <c r="AX1626" s="1441">
        <v>1.4999999999999999E-2</v>
      </c>
      <c r="AY1626" s="1441">
        <v>0.35699999999999998</v>
      </c>
      <c r="AZ1626" s="1441">
        <v>6.35</v>
      </c>
      <c r="BA1626" s="1442">
        <v>1.4999999999999999E-2</v>
      </c>
      <c r="BB1626" s="1441">
        <v>0.35699999999999998</v>
      </c>
      <c r="BC1626" s="1441">
        <v>6.35</v>
      </c>
      <c r="BD1626" s="1442">
        <v>1.4999999999999999E-2</v>
      </c>
      <c r="BE1626" s="1443"/>
      <c r="BF1626" s="1443"/>
      <c r="BG1626" s="1443"/>
    </row>
    <row r="1627" spans="1:59" s="534" customFormat="1" ht="12" customHeight="1" x14ac:dyDescent="0.25">
      <c r="A1627" s="869"/>
      <c r="B1627" s="27">
        <v>0.85</v>
      </c>
      <c r="C1627" s="1436" t="s">
        <v>34</v>
      </c>
      <c r="D1627" s="1437" t="s">
        <v>718</v>
      </c>
      <c r="E1627" s="530" t="str">
        <f t="shared" si="108"/>
        <v>E85 (l)Maquinaria comercial, institucional e industrial</v>
      </c>
      <c r="F1627" s="1444" t="s">
        <v>158</v>
      </c>
      <c r="G1627" s="1444" t="s">
        <v>158</v>
      </c>
      <c r="H1627" s="1444" t="s">
        <v>158</v>
      </c>
      <c r="I1627" s="1444" t="s">
        <v>158</v>
      </c>
      <c r="J1627" s="1444" t="s">
        <v>158</v>
      </c>
      <c r="K1627" s="1444" t="s">
        <v>158</v>
      </c>
      <c r="L1627" s="1444" t="s">
        <v>158</v>
      </c>
      <c r="M1627" s="1444" t="s">
        <v>158</v>
      </c>
      <c r="N1627" s="1444" t="s">
        <v>158</v>
      </c>
      <c r="O1627" s="1444" t="s">
        <v>158</v>
      </c>
      <c r="P1627" s="1444" t="s">
        <v>158</v>
      </c>
      <c r="Q1627" s="1444" t="s">
        <v>158</v>
      </c>
      <c r="R1627" s="1444" t="s">
        <v>158</v>
      </c>
      <c r="S1627" s="1444" t="s">
        <v>158</v>
      </c>
      <c r="T1627" s="1444" t="s">
        <v>158</v>
      </c>
      <c r="U1627" s="1444" t="s">
        <v>158</v>
      </c>
      <c r="V1627" s="1444" t="s">
        <v>158</v>
      </c>
      <c r="W1627" s="1444" t="s">
        <v>158</v>
      </c>
      <c r="X1627" s="1444" t="s">
        <v>158</v>
      </c>
      <c r="Y1627" s="1444" t="s">
        <v>158</v>
      </c>
      <c r="Z1627" s="1444" t="s">
        <v>158</v>
      </c>
      <c r="AA1627" s="1444" t="s">
        <v>158</v>
      </c>
      <c r="AB1627" s="1444" t="s">
        <v>158</v>
      </c>
      <c r="AC1627" s="1444" t="s">
        <v>158</v>
      </c>
      <c r="AD1627" s="1444" t="s">
        <v>158</v>
      </c>
      <c r="AE1627" s="1444" t="s">
        <v>158</v>
      </c>
      <c r="AF1627" s="1444" t="s">
        <v>158</v>
      </c>
      <c r="AG1627" s="1444" t="s">
        <v>158</v>
      </c>
      <c r="AH1627" s="1444" t="s">
        <v>158</v>
      </c>
      <c r="AI1627" s="1444" t="s">
        <v>158</v>
      </c>
      <c r="AJ1627" s="1444" t="s">
        <v>158</v>
      </c>
      <c r="AK1627" s="1444" t="s">
        <v>158</v>
      </c>
      <c r="AL1627" s="1444" t="s">
        <v>158</v>
      </c>
      <c r="AM1627" s="1444" t="s">
        <v>158</v>
      </c>
      <c r="AN1627" s="1444" t="s">
        <v>158</v>
      </c>
      <c r="AO1627" s="1444" t="s">
        <v>158</v>
      </c>
      <c r="AP1627" s="1441">
        <v>0.35699999999999998</v>
      </c>
      <c r="AQ1627" s="1441">
        <v>12.744999999999999</v>
      </c>
      <c r="AR1627" s="1441">
        <v>1.2999999999999999E-2</v>
      </c>
      <c r="AS1627" s="1441">
        <v>0.35699999999999998</v>
      </c>
      <c r="AT1627" s="1441">
        <v>12.744999999999999</v>
      </c>
      <c r="AU1627" s="1441">
        <v>1.2999999999999999E-2</v>
      </c>
      <c r="AV1627" s="1441">
        <v>0.35699999999999998</v>
      </c>
      <c r="AW1627" s="1441">
        <v>12.744999999999999</v>
      </c>
      <c r="AX1627" s="1441">
        <v>1.2999999999999999E-2</v>
      </c>
      <c r="AY1627" s="1441">
        <v>0.35699999999999998</v>
      </c>
      <c r="AZ1627" s="1441">
        <v>12.744999999999999</v>
      </c>
      <c r="BA1627" s="1442">
        <v>1.2999999999999999E-2</v>
      </c>
      <c r="BB1627" s="1441">
        <v>0.35699999999999998</v>
      </c>
      <c r="BC1627" s="1441">
        <v>12.744999999999999</v>
      </c>
      <c r="BD1627" s="1442">
        <v>1.2999999999999999E-2</v>
      </c>
      <c r="BE1627" s="1443"/>
      <c r="BF1627" s="1443"/>
      <c r="BG1627" s="1443"/>
    </row>
    <row r="1628" spans="1:59" s="534" customFormat="1" ht="12" customHeight="1" x14ac:dyDescent="0.25">
      <c r="A1628" s="869"/>
      <c r="B1628" s="27">
        <v>1</v>
      </c>
      <c r="C1628" s="1436" t="s">
        <v>535</v>
      </c>
      <c r="D1628" s="1437" t="s">
        <v>655</v>
      </c>
      <c r="E1628" s="530" t="str">
        <f t="shared" si="108"/>
        <v>E100 (l)Maquinaria forestal</v>
      </c>
      <c r="F1628" s="1444" t="s">
        <v>158</v>
      </c>
      <c r="G1628" s="1444" t="s">
        <v>158</v>
      </c>
      <c r="H1628" s="1444" t="s">
        <v>158</v>
      </c>
      <c r="I1628" s="1444" t="s">
        <v>158</v>
      </c>
      <c r="J1628" s="1444" t="s">
        <v>158</v>
      </c>
      <c r="K1628" s="1444" t="s">
        <v>158</v>
      </c>
      <c r="L1628" s="1444" t="s">
        <v>158</v>
      </c>
      <c r="M1628" s="1444" t="s">
        <v>158</v>
      </c>
      <c r="N1628" s="1444" t="s">
        <v>158</v>
      </c>
      <c r="O1628" s="1444" t="s">
        <v>158</v>
      </c>
      <c r="P1628" s="1444" t="s">
        <v>158</v>
      </c>
      <c r="Q1628" s="1444" t="s">
        <v>158</v>
      </c>
      <c r="R1628" s="1444" t="s">
        <v>158</v>
      </c>
      <c r="S1628" s="1444" t="s">
        <v>158</v>
      </c>
      <c r="T1628" s="1444" t="s">
        <v>158</v>
      </c>
      <c r="U1628" s="1444" t="s">
        <v>158</v>
      </c>
      <c r="V1628" s="1444" t="s">
        <v>158</v>
      </c>
      <c r="W1628" s="1444" t="s">
        <v>158</v>
      </c>
      <c r="X1628" s="1444" t="s">
        <v>158</v>
      </c>
      <c r="Y1628" s="1444" t="s">
        <v>158</v>
      </c>
      <c r="Z1628" s="1444" t="s">
        <v>158</v>
      </c>
      <c r="AA1628" s="1444" t="s">
        <v>158</v>
      </c>
      <c r="AB1628" s="1444" t="s">
        <v>158</v>
      </c>
      <c r="AC1628" s="1444" t="s">
        <v>158</v>
      </c>
      <c r="AD1628" s="1444" t="s">
        <v>158</v>
      </c>
      <c r="AE1628" s="1444" t="s">
        <v>158</v>
      </c>
      <c r="AF1628" s="1444" t="s">
        <v>158</v>
      </c>
      <c r="AG1628" s="1444" t="s">
        <v>158</v>
      </c>
      <c r="AH1628" s="1444" t="s">
        <v>158</v>
      </c>
      <c r="AI1628" s="1444" t="s">
        <v>158</v>
      </c>
      <c r="AJ1628" s="1444" t="s">
        <v>158</v>
      </c>
      <c r="AK1628" s="1444" t="s">
        <v>158</v>
      </c>
      <c r="AL1628" s="1444" t="s">
        <v>158</v>
      </c>
      <c r="AM1628" s="1444" t="s">
        <v>158</v>
      </c>
      <c r="AN1628" s="1444" t="s">
        <v>158</v>
      </c>
      <c r="AO1628" s="1444" t="s">
        <v>158</v>
      </c>
      <c r="AP1628" s="1441">
        <v>0</v>
      </c>
      <c r="AQ1628" s="1441">
        <v>6.3449999999999998</v>
      </c>
      <c r="AR1628" s="1441">
        <v>1.4999999999999999E-2</v>
      </c>
      <c r="AS1628" s="1441">
        <v>0</v>
      </c>
      <c r="AT1628" s="1441">
        <v>6.35</v>
      </c>
      <c r="AU1628" s="1441">
        <v>1.4999999999999999E-2</v>
      </c>
      <c r="AV1628" s="1441">
        <v>0</v>
      </c>
      <c r="AW1628" s="1441">
        <v>6.35</v>
      </c>
      <c r="AX1628" s="1441">
        <v>1.4999999999999999E-2</v>
      </c>
      <c r="AY1628" s="1441">
        <v>0</v>
      </c>
      <c r="AZ1628" s="1441">
        <v>6.35</v>
      </c>
      <c r="BA1628" s="1442">
        <v>1.4999999999999999E-2</v>
      </c>
      <c r="BB1628" s="1441">
        <v>0</v>
      </c>
      <c r="BC1628" s="1441">
        <v>6.35</v>
      </c>
      <c r="BD1628" s="1442">
        <v>1.4999999999999999E-2</v>
      </c>
      <c r="BE1628" s="1443"/>
      <c r="BF1628" s="1443"/>
      <c r="BG1628" s="1443"/>
    </row>
    <row r="1629" spans="1:59" s="534" customFormat="1" ht="12" customHeight="1" x14ac:dyDescent="0.25">
      <c r="A1629" s="869"/>
      <c r="B1629" s="27">
        <v>1</v>
      </c>
      <c r="C1629" s="1436" t="s">
        <v>535</v>
      </c>
      <c r="D1629" s="1437" t="s">
        <v>718</v>
      </c>
      <c r="E1629" s="530" t="str">
        <f t="shared" si="108"/>
        <v>E100 (l)Maquinaria comercial, institucional e industrial</v>
      </c>
      <c r="F1629" s="1444" t="s">
        <v>158</v>
      </c>
      <c r="G1629" s="1444" t="s">
        <v>158</v>
      </c>
      <c r="H1629" s="1444" t="s">
        <v>158</v>
      </c>
      <c r="I1629" s="1444" t="s">
        <v>158</v>
      </c>
      <c r="J1629" s="1444" t="s">
        <v>158</v>
      </c>
      <c r="K1629" s="1444" t="s">
        <v>158</v>
      </c>
      <c r="L1629" s="1444" t="s">
        <v>158</v>
      </c>
      <c r="M1629" s="1444" t="s">
        <v>158</v>
      </c>
      <c r="N1629" s="1444" t="s">
        <v>158</v>
      </c>
      <c r="O1629" s="1444" t="s">
        <v>158</v>
      </c>
      <c r="P1629" s="1444" t="s">
        <v>158</v>
      </c>
      <c r="Q1629" s="1444" t="s">
        <v>158</v>
      </c>
      <c r="R1629" s="1444" t="s">
        <v>158</v>
      </c>
      <c r="S1629" s="1444" t="s">
        <v>158</v>
      </c>
      <c r="T1629" s="1444" t="s">
        <v>158</v>
      </c>
      <c r="U1629" s="1444" t="s">
        <v>158</v>
      </c>
      <c r="V1629" s="1444" t="s">
        <v>158</v>
      </c>
      <c r="W1629" s="1444" t="s">
        <v>158</v>
      </c>
      <c r="X1629" s="1444" t="s">
        <v>158</v>
      </c>
      <c r="Y1629" s="1444" t="s">
        <v>158</v>
      </c>
      <c r="Z1629" s="1444" t="s">
        <v>158</v>
      </c>
      <c r="AA1629" s="1444" t="s">
        <v>158</v>
      </c>
      <c r="AB1629" s="1444" t="s">
        <v>158</v>
      </c>
      <c r="AC1629" s="1444" t="s">
        <v>158</v>
      </c>
      <c r="AD1629" s="1444" t="s">
        <v>158</v>
      </c>
      <c r="AE1629" s="1444" t="s">
        <v>158</v>
      </c>
      <c r="AF1629" s="1444" t="s">
        <v>158</v>
      </c>
      <c r="AG1629" s="1444" t="s">
        <v>158</v>
      </c>
      <c r="AH1629" s="1444" t="s">
        <v>158</v>
      </c>
      <c r="AI1629" s="1444" t="s">
        <v>158</v>
      </c>
      <c r="AJ1629" s="1444" t="s">
        <v>158</v>
      </c>
      <c r="AK1629" s="1444" t="s">
        <v>158</v>
      </c>
      <c r="AL1629" s="1444" t="s">
        <v>158</v>
      </c>
      <c r="AM1629" s="1444" t="s">
        <v>158</v>
      </c>
      <c r="AN1629" s="1444" t="s">
        <v>158</v>
      </c>
      <c r="AO1629" s="1444" t="s">
        <v>158</v>
      </c>
      <c r="AP1629" s="1441">
        <v>0</v>
      </c>
      <c r="AQ1629" s="1441">
        <v>12.744999999999999</v>
      </c>
      <c r="AR1629" s="1441">
        <v>1.2999999999999999E-2</v>
      </c>
      <c r="AS1629" s="1441">
        <v>0</v>
      </c>
      <c r="AT1629" s="1441">
        <v>12.744999999999999</v>
      </c>
      <c r="AU1629" s="1441">
        <v>1.2999999999999999E-2</v>
      </c>
      <c r="AV1629" s="1441">
        <v>0</v>
      </c>
      <c r="AW1629" s="1441">
        <v>12.744999999999999</v>
      </c>
      <c r="AX1629" s="1441">
        <v>1.2999999999999999E-2</v>
      </c>
      <c r="AY1629" s="1441">
        <v>0</v>
      </c>
      <c r="AZ1629" s="1441">
        <v>12.744999999999999</v>
      </c>
      <c r="BA1629" s="1442">
        <v>1.2999999999999999E-2</v>
      </c>
      <c r="BB1629" s="1441">
        <v>0</v>
      </c>
      <c r="BC1629" s="1441">
        <v>12.744999999999999</v>
      </c>
      <c r="BD1629" s="1442">
        <v>1.2999999999999999E-2</v>
      </c>
      <c r="BE1629" s="1443"/>
      <c r="BF1629" s="1443"/>
      <c r="BG1629" s="1443"/>
    </row>
    <row r="1630" spans="1:59" ht="18" customHeight="1" x14ac:dyDescent="0.25">
      <c r="B1630" s="3"/>
      <c r="C1630" s="1436" t="s">
        <v>2360</v>
      </c>
      <c r="D1630" s="1437" t="s">
        <v>654</v>
      </c>
      <c r="E1630" s="530" t="str">
        <f t="shared" si="108"/>
        <v>Lubricantes (l)Maquinaria agrícola</v>
      </c>
      <c r="F1630" s="1441">
        <v>0.51</v>
      </c>
      <c r="G1630" s="1444" t="s">
        <v>158</v>
      </c>
      <c r="H1630" s="1444" t="s">
        <v>158</v>
      </c>
      <c r="I1630" s="1441">
        <v>0.51</v>
      </c>
      <c r="J1630" s="1444" t="s">
        <v>158</v>
      </c>
      <c r="K1630" s="1444" t="s">
        <v>158</v>
      </c>
      <c r="L1630" s="1441">
        <v>0.51</v>
      </c>
      <c r="M1630" s="1444" t="s">
        <v>158</v>
      </c>
      <c r="N1630" s="1444" t="s">
        <v>158</v>
      </c>
      <c r="O1630" s="1441">
        <v>0.51</v>
      </c>
      <c r="P1630" s="1444" t="s">
        <v>158</v>
      </c>
      <c r="Q1630" s="1444" t="s">
        <v>158</v>
      </c>
      <c r="R1630" s="1441">
        <v>0.51</v>
      </c>
      <c r="S1630" s="1444" t="s">
        <v>158</v>
      </c>
      <c r="T1630" s="1444" t="s">
        <v>158</v>
      </c>
      <c r="U1630" s="1441">
        <v>0.51</v>
      </c>
      <c r="V1630" s="1444" t="s">
        <v>158</v>
      </c>
      <c r="W1630" s="1444" t="s">
        <v>158</v>
      </c>
      <c r="X1630" s="1441">
        <v>0.51</v>
      </c>
      <c r="Y1630" s="1444" t="s">
        <v>158</v>
      </c>
      <c r="Z1630" s="1444" t="s">
        <v>158</v>
      </c>
      <c r="AA1630" s="1441">
        <v>0.51</v>
      </c>
      <c r="AB1630" s="1444" t="s">
        <v>158</v>
      </c>
      <c r="AC1630" s="1444" t="s">
        <v>158</v>
      </c>
      <c r="AD1630" s="1441">
        <v>0.51</v>
      </c>
      <c r="AE1630" s="1444" t="s">
        <v>158</v>
      </c>
      <c r="AF1630" s="1444" t="s">
        <v>158</v>
      </c>
      <c r="AG1630" s="1441">
        <v>0.51</v>
      </c>
      <c r="AH1630" s="1444" t="s">
        <v>158</v>
      </c>
      <c r="AI1630" s="1444" t="s">
        <v>158</v>
      </c>
      <c r="AJ1630" s="1441">
        <v>0.51</v>
      </c>
      <c r="AK1630" s="1444" t="s">
        <v>158</v>
      </c>
      <c r="AL1630" s="1444" t="s">
        <v>158</v>
      </c>
      <c r="AM1630" s="1441">
        <v>0.51</v>
      </c>
      <c r="AN1630" s="1444" t="s">
        <v>158</v>
      </c>
      <c r="AO1630" s="1444" t="s">
        <v>158</v>
      </c>
      <c r="AP1630" s="1441">
        <v>0.51</v>
      </c>
      <c r="AQ1630" s="1444" t="s">
        <v>158</v>
      </c>
      <c r="AR1630" s="1444" t="s">
        <v>158</v>
      </c>
      <c r="AS1630" s="1441">
        <v>0.51</v>
      </c>
      <c r="AT1630" s="1444" t="s">
        <v>158</v>
      </c>
      <c r="AU1630" s="1444" t="s">
        <v>158</v>
      </c>
      <c r="AV1630" s="1441">
        <v>0.51</v>
      </c>
      <c r="AW1630" s="1444" t="s">
        <v>158</v>
      </c>
      <c r="AX1630" s="1444" t="s">
        <v>158</v>
      </c>
      <c r="AY1630" s="1441">
        <v>0.51</v>
      </c>
      <c r="AZ1630" s="1444" t="s">
        <v>158</v>
      </c>
      <c r="BA1630" s="1445" t="s">
        <v>158</v>
      </c>
      <c r="BB1630" s="1441">
        <v>0.51</v>
      </c>
      <c r="BC1630" s="1444" t="s">
        <v>158</v>
      </c>
      <c r="BD1630" s="1445" t="s">
        <v>158</v>
      </c>
      <c r="BE1630" s="1443"/>
      <c r="BF1630" s="1446"/>
      <c r="BG1630" s="1446"/>
    </row>
    <row r="1631" spans="1:59" ht="18" customHeight="1" x14ac:dyDescent="0.25">
      <c r="B1631" s="3"/>
      <c r="C1631" s="1436" t="s">
        <v>2360</v>
      </c>
      <c r="D1631" s="1437" t="s">
        <v>655</v>
      </c>
      <c r="E1631" s="530" t="str">
        <f t="shared" si="108"/>
        <v>Lubricantes (l)Maquinaria forestal</v>
      </c>
      <c r="F1631" s="1441">
        <v>0.51</v>
      </c>
      <c r="G1631" s="1444" t="s">
        <v>158</v>
      </c>
      <c r="H1631" s="1444" t="s">
        <v>158</v>
      </c>
      <c r="I1631" s="1441">
        <v>0.51</v>
      </c>
      <c r="J1631" s="1444" t="s">
        <v>158</v>
      </c>
      <c r="K1631" s="1444" t="s">
        <v>158</v>
      </c>
      <c r="L1631" s="1441">
        <v>0.51</v>
      </c>
      <c r="M1631" s="1444" t="s">
        <v>158</v>
      </c>
      <c r="N1631" s="1444" t="s">
        <v>158</v>
      </c>
      <c r="O1631" s="1441">
        <v>0.51</v>
      </c>
      <c r="P1631" s="1444" t="s">
        <v>158</v>
      </c>
      <c r="Q1631" s="1444" t="s">
        <v>158</v>
      </c>
      <c r="R1631" s="1441">
        <v>0.51</v>
      </c>
      <c r="S1631" s="1444" t="s">
        <v>158</v>
      </c>
      <c r="T1631" s="1444" t="s">
        <v>158</v>
      </c>
      <c r="U1631" s="1441">
        <v>0.51</v>
      </c>
      <c r="V1631" s="1444" t="s">
        <v>158</v>
      </c>
      <c r="W1631" s="1444" t="s">
        <v>158</v>
      </c>
      <c r="X1631" s="1441">
        <v>0.51</v>
      </c>
      <c r="Y1631" s="1444" t="s">
        <v>158</v>
      </c>
      <c r="Z1631" s="1444" t="s">
        <v>158</v>
      </c>
      <c r="AA1631" s="1441">
        <v>0.51</v>
      </c>
      <c r="AB1631" s="1444" t="s">
        <v>158</v>
      </c>
      <c r="AC1631" s="1444" t="s">
        <v>158</v>
      </c>
      <c r="AD1631" s="1441">
        <v>0.51</v>
      </c>
      <c r="AE1631" s="1444" t="s">
        <v>158</v>
      </c>
      <c r="AF1631" s="1444" t="s">
        <v>158</v>
      </c>
      <c r="AG1631" s="1441">
        <v>0.51</v>
      </c>
      <c r="AH1631" s="1444" t="s">
        <v>158</v>
      </c>
      <c r="AI1631" s="1444" t="s">
        <v>158</v>
      </c>
      <c r="AJ1631" s="1441">
        <v>0.51</v>
      </c>
      <c r="AK1631" s="1444" t="s">
        <v>158</v>
      </c>
      <c r="AL1631" s="1444" t="s">
        <v>158</v>
      </c>
      <c r="AM1631" s="1441">
        <v>0.51</v>
      </c>
      <c r="AN1631" s="1444" t="s">
        <v>158</v>
      </c>
      <c r="AO1631" s="1444" t="s">
        <v>158</v>
      </c>
      <c r="AP1631" s="1441">
        <v>0.51</v>
      </c>
      <c r="AQ1631" s="1444" t="s">
        <v>158</v>
      </c>
      <c r="AR1631" s="1444" t="s">
        <v>158</v>
      </c>
      <c r="AS1631" s="1441">
        <v>0.51</v>
      </c>
      <c r="AT1631" s="1444" t="s">
        <v>158</v>
      </c>
      <c r="AU1631" s="1444" t="s">
        <v>158</v>
      </c>
      <c r="AV1631" s="1441">
        <v>0.51</v>
      </c>
      <c r="AW1631" s="1444" t="s">
        <v>158</v>
      </c>
      <c r="AX1631" s="1444" t="s">
        <v>158</v>
      </c>
      <c r="AY1631" s="1441">
        <v>0.51</v>
      </c>
      <c r="AZ1631" s="1444" t="s">
        <v>158</v>
      </c>
      <c r="BA1631" s="1445" t="s">
        <v>158</v>
      </c>
      <c r="BB1631" s="1441">
        <v>0.51</v>
      </c>
      <c r="BC1631" s="1444" t="s">
        <v>158</v>
      </c>
      <c r="BD1631" s="1445" t="s">
        <v>158</v>
      </c>
      <c r="BE1631" s="1443"/>
      <c r="BF1631" s="1446"/>
      <c r="BG1631" s="1446"/>
    </row>
    <row r="1632" spans="1:59" ht="18" customHeight="1" x14ac:dyDescent="0.25">
      <c r="B1632" s="3"/>
      <c r="C1632" s="1436" t="s">
        <v>2360</v>
      </c>
      <c r="D1632" s="1437" t="s">
        <v>718</v>
      </c>
      <c r="E1632" s="530" t="str">
        <f t="shared" si="108"/>
        <v>Lubricantes (l)Maquinaria comercial, institucional e industrial</v>
      </c>
      <c r="F1632" s="1441">
        <v>0.51</v>
      </c>
      <c r="G1632" s="1444" t="s">
        <v>158</v>
      </c>
      <c r="H1632" s="1444" t="s">
        <v>158</v>
      </c>
      <c r="I1632" s="1441">
        <v>0.51</v>
      </c>
      <c r="J1632" s="1444" t="s">
        <v>158</v>
      </c>
      <c r="K1632" s="1444" t="s">
        <v>158</v>
      </c>
      <c r="L1632" s="1441">
        <v>0.51</v>
      </c>
      <c r="M1632" s="1444" t="s">
        <v>158</v>
      </c>
      <c r="N1632" s="1444" t="s">
        <v>158</v>
      </c>
      <c r="O1632" s="1441">
        <v>0.51</v>
      </c>
      <c r="P1632" s="1444" t="s">
        <v>158</v>
      </c>
      <c r="Q1632" s="1444" t="s">
        <v>158</v>
      </c>
      <c r="R1632" s="1441">
        <v>0.51</v>
      </c>
      <c r="S1632" s="1444" t="s">
        <v>158</v>
      </c>
      <c r="T1632" s="1444" t="s">
        <v>158</v>
      </c>
      <c r="U1632" s="1441">
        <v>0.51</v>
      </c>
      <c r="V1632" s="1444" t="s">
        <v>158</v>
      </c>
      <c r="W1632" s="1444" t="s">
        <v>158</v>
      </c>
      <c r="X1632" s="1441">
        <v>0.51</v>
      </c>
      <c r="Y1632" s="1444" t="s">
        <v>158</v>
      </c>
      <c r="Z1632" s="1444" t="s">
        <v>158</v>
      </c>
      <c r="AA1632" s="1441">
        <v>0.51</v>
      </c>
      <c r="AB1632" s="1444" t="s">
        <v>158</v>
      </c>
      <c r="AC1632" s="1444" t="s">
        <v>158</v>
      </c>
      <c r="AD1632" s="1441">
        <v>0.51</v>
      </c>
      <c r="AE1632" s="1444" t="s">
        <v>158</v>
      </c>
      <c r="AF1632" s="1444" t="s">
        <v>158</v>
      </c>
      <c r="AG1632" s="1441">
        <v>0.51</v>
      </c>
      <c r="AH1632" s="1444" t="s">
        <v>158</v>
      </c>
      <c r="AI1632" s="1444" t="s">
        <v>158</v>
      </c>
      <c r="AJ1632" s="1441">
        <v>0.51</v>
      </c>
      <c r="AK1632" s="1444" t="s">
        <v>158</v>
      </c>
      <c r="AL1632" s="1444" t="s">
        <v>158</v>
      </c>
      <c r="AM1632" s="1441">
        <v>0.51</v>
      </c>
      <c r="AN1632" s="1444" t="s">
        <v>158</v>
      </c>
      <c r="AO1632" s="1444" t="s">
        <v>158</v>
      </c>
      <c r="AP1632" s="1441">
        <v>0.51</v>
      </c>
      <c r="AQ1632" s="1444" t="s">
        <v>158</v>
      </c>
      <c r="AR1632" s="1444" t="s">
        <v>158</v>
      </c>
      <c r="AS1632" s="1441">
        <v>0.51</v>
      </c>
      <c r="AT1632" s="1444" t="s">
        <v>158</v>
      </c>
      <c r="AU1632" s="1444" t="s">
        <v>158</v>
      </c>
      <c r="AV1632" s="1441">
        <v>0.51</v>
      </c>
      <c r="AW1632" s="1444" t="s">
        <v>158</v>
      </c>
      <c r="AX1632" s="1444" t="s">
        <v>158</v>
      </c>
      <c r="AY1632" s="1441">
        <v>0.51</v>
      </c>
      <c r="AZ1632" s="1444" t="s">
        <v>158</v>
      </c>
      <c r="BA1632" s="1445" t="s">
        <v>158</v>
      </c>
      <c r="BB1632" s="1441">
        <v>0.51</v>
      </c>
      <c r="BC1632" s="1444" t="s">
        <v>158</v>
      </c>
      <c r="BD1632" s="1445" t="s">
        <v>158</v>
      </c>
      <c r="BE1632" s="1443"/>
      <c r="BF1632" s="1446"/>
      <c r="BG1632" s="1446"/>
    </row>
    <row r="1633" spans="2:53" ht="18" customHeight="1" x14ac:dyDescent="0.25">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89"/>
      <c r="AN1633" s="89"/>
      <c r="AO1633" s="89"/>
      <c r="AP1633" s="90"/>
      <c r="AQ1633" s="90"/>
      <c r="AR1633" s="90"/>
      <c r="AS1633" s="90"/>
      <c r="AT1633" s="90"/>
      <c r="AU1633" s="90"/>
      <c r="AV1633" s="90"/>
      <c r="AW1633" s="90"/>
      <c r="AX1633" s="90"/>
      <c r="AY1633" s="90"/>
      <c r="AZ1633" s="90"/>
      <c r="BA1633" s="90"/>
    </row>
    <row r="1634" spans="2:53" ht="18" customHeight="1" x14ac:dyDescent="0.25">
      <c r="B1634" s="94" t="s">
        <v>779</v>
      </c>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89"/>
      <c r="AN1634" s="89"/>
      <c r="AO1634" s="89"/>
      <c r="AP1634" s="90"/>
      <c r="AQ1634" s="90"/>
      <c r="AR1634" s="90"/>
      <c r="AS1634" s="90"/>
      <c r="AT1634" s="90"/>
      <c r="AU1634" s="90"/>
      <c r="AV1634" s="90"/>
      <c r="AW1634" s="90"/>
      <c r="AX1634" s="90"/>
      <c r="AY1634" s="90"/>
      <c r="AZ1634" s="90"/>
      <c r="BA1634" s="90"/>
    </row>
    <row r="1635" spans="2:53" ht="18" customHeight="1" x14ac:dyDescent="0.25">
      <c r="B1635" s="94"/>
      <c r="C1635" s="3"/>
      <c r="D1635" s="3"/>
      <c r="E1635" s="3"/>
      <c r="F1635" s="3"/>
      <c r="G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89"/>
      <c r="AN1635" s="89"/>
      <c r="AO1635" s="89"/>
      <c r="AP1635" s="90"/>
      <c r="AQ1635" s="90"/>
      <c r="AR1635" s="90"/>
      <c r="AS1635" s="90"/>
      <c r="AT1635" s="90"/>
      <c r="AU1635" s="90"/>
      <c r="AV1635" s="90"/>
      <c r="AW1635" s="90"/>
      <c r="AX1635" s="90"/>
      <c r="AY1635" s="90"/>
      <c r="AZ1635" s="90"/>
      <c r="BA1635" s="90"/>
    </row>
    <row r="1636" spans="2:53" ht="18" customHeight="1" x14ac:dyDescent="0.25">
      <c r="B1636" s="94"/>
      <c r="C1636" s="3"/>
      <c r="D1636" s="3"/>
      <c r="E1636" s="3"/>
      <c r="J1636" s="25"/>
      <c r="K1636" s="25"/>
      <c r="Q1636" s="15"/>
      <c r="R1636" s="16"/>
      <c r="AG1636" s="15"/>
      <c r="AH1636" s="16"/>
    </row>
    <row r="1637" spans="2:53" ht="18" customHeight="1" x14ac:dyDescent="0.25">
      <c r="B1637" s="94"/>
      <c r="C1637" s="111" t="s">
        <v>717</v>
      </c>
      <c r="E1637" s="114" t="s">
        <v>658</v>
      </c>
      <c r="K1637" s="25"/>
      <c r="Q1637" s="15"/>
      <c r="R1637" s="16"/>
      <c r="AG1637" s="15"/>
      <c r="AH1637" s="16"/>
    </row>
    <row r="1638" spans="2:53" ht="18" customHeight="1" x14ac:dyDescent="0.25">
      <c r="B1638" s="94"/>
      <c r="C1638" s="112" t="s">
        <v>654</v>
      </c>
      <c r="D1638" s="33">
        <v>1</v>
      </c>
      <c r="E1638" s="30" t="e">
        <f t="shared" ref="E1638:E1648" si="109">VLOOKUP(D1671,$C$1638:$D$1640,2,0)</f>
        <v>#N/A</v>
      </c>
      <c r="F1638" s="213"/>
      <c r="Q1638" s="15"/>
      <c r="R1638" s="16"/>
      <c r="AG1638" s="15"/>
      <c r="AH1638" s="16"/>
    </row>
    <row r="1639" spans="2:53" ht="18" customHeight="1" x14ac:dyDescent="0.25">
      <c r="B1639" s="94"/>
      <c r="C1639" s="113" t="s">
        <v>655</v>
      </c>
      <c r="D1639" s="20">
        <v>2</v>
      </c>
      <c r="E1639" s="30" t="e">
        <f t="shared" si="109"/>
        <v>#N/A</v>
      </c>
      <c r="F1639" s="213"/>
      <c r="Q1639" s="15"/>
      <c r="R1639" s="16"/>
      <c r="AG1639" s="15"/>
      <c r="AH1639" s="16"/>
    </row>
    <row r="1640" spans="2:53" ht="18" customHeight="1" x14ac:dyDescent="0.25">
      <c r="B1640" s="94"/>
      <c r="C1640" s="24" t="s">
        <v>718</v>
      </c>
      <c r="D1640" s="22">
        <v>3</v>
      </c>
      <c r="E1640" s="30" t="e">
        <f t="shared" si="109"/>
        <v>#N/A</v>
      </c>
      <c r="F1640" s="213"/>
      <c r="Q1640" s="15"/>
      <c r="R1640" s="16"/>
      <c r="AG1640" s="15"/>
      <c r="AH1640" s="16"/>
    </row>
    <row r="1641" spans="2:53" ht="18" customHeight="1" x14ac:dyDescent="0.25">
      <c r="B1641" s="94"/>
      <c r="C1641" s="16"/>
      <c r="D1641" s="16"/>
      <c r="E1641" s="208" t="e">
        <f t="shared" si="109"/>
        <v>#N/A</v>
      </c>
      <c r="F1641" s="213"/>
      <c r="Q1641" s="15"/>
      <c r="R1641" s="16"/>
      <c r="AG1641" s="15"/>
      <c r="AH1641" s="16"/>
    </row>
    <row r="1642" spans="2:53" ht="18" customHeight="1" x14ac:dyDescent="0.25">
      <c r="B1642" s="94"/>
      <c r="C1642" s="16"/>
      <c r="D1642" s="16"/>
      <c r="E1642" s="208" t="e">
        <f t="shared" si="109"/>
        <v>#N/A</v>
      </c>
      <c r="F1642" s="213"/>
      <c r="Q1642" s="15"/>
      <c r="R1642" s="16"/>
      <c r="AG1642" s="15"/>
      <c r="AH1642" s="16"/>
    </row>
    <row r="1643" spans="2:53" ht="18" customHeight="1" x14ac:dyDescent="0.25">
      <c r="B1643" s="94"/>
      <c r="C1643" s="16"/>
      <c r="D1643" s="16"/>
      <c r="E1643" s="208" t="e">
        <f t="shared" si="109"/>
        <v>#N/A</v>
      </c>
      <c r="F1643" s="213"/>
      <c r="Q1643" s="15"/>
      <c r="R1643" s="16"/>
      <c r="AG1643" s="15"/>
      <c r="AH1643" s="16"/>
    </row>
    <row r="1644" spans="2:53" ht="18" customHeight="1" x14ac:dyDescent="0.25">
      <c r="B1644" s="94"/>
      <c r="C1644" s="16"/>
      <c r="D1644" s="16"/>
      <c r="E1644" s="208" t="e">
        <f t="shared" si="109"/>
        <v>#N/A</v>
      </c>
      <c r="F1644" s="213"/>
      <c r="J1644" s="16"/>
      <c r="K1644" s="25"/>
      <c r="Q1644" s="15"/>
      <c r="R1644" s="16"/>
      <c r="AG1644" s="15"/>
      <c r="AH1644" s="16"/>
    </row>
    <row r="1645" spans="2:53" ht="18" customHeight="1" x14ac:dyDescent="0.25">
      <c r="B1645" s="94"/>
      <c r="C1645" s="16"/>
      <c r="D1645" s="16"/>
      <c r="E1645" s="208" t="e">
        <f t="shared" si="109"/>
        <v>#N/A</v>
      </c>
      <c r="F1645" s="213"/>
      <c r="J1645" s="16"/>
      <c r="K1645" s="25"/>
      <c r="Q1645" s="15"/>
      <c r="R1645" s="16"/>
      <c r="AG1645" s="15"/>
      <c r="AH1645" s="16"/>
    </row>
    <row r="1646" spans="2:53" ht="18" customHeight="1" x14ac:dyDescent="0.25">
      <c r="B1646" s="94"/>
      <c r="C1646" s="16"/>
      <c r="D1646" s="16"/>
      <c r="E1646" s="208" t="e">
        <f t="shared" si="109"/>
        <v>#N/A</v>
      </c>
      <c r="F1646" s="213"/>
      <c r="J1646" s="16"/>
      <c r="K1646" s="25"/>
      <c r="Q1646" s="15"/>
      <c r="R1646" s="16"/>
      <c r="AG1646" s="15"/>
      <c r="AH1646" s="16"/>
    </row>
    <row r="1647" spans="2:53" ht="18" customHeight="1" x14ac:dyDescent="0.25">
      <c r="B1647" s="94"/>
      <c r="C1647" s="16"/>
      <c r="D1647" s="16"/>
      <c r="E1647" s="208" t="e">
        <f t="shared" si="109"/>
        <v>#N/A</v>
      </c>
      <c r="F1647" s="213"/>
      <c r="J1647" s="16"/>
      <c r="K1647" s="25"/>
      <c r="Q1647" s="15"/>
      <c r="R1647" s="16"/>
      <c r="AG1647" s="15"/>
      <c r="AH1647" s="16"/>
    </row>
    <row r="1648" spans="2:53" ht="18" customHeight="1" x14ac:dyDescent="0.25">
      <c r="B1648" s="94"/>
      <c r="C1648" s="16"/>
      <c r="D1648" s="16"/>
      <c r="E1648" s="208" t="e">
        <f t="shared" si="109"/>
        <v>#N/A</v>
      </c>
      <c r="F1648" s="213"/>
      <c r="J1648" s="16"/>
      <c r="K1648" s="25"/>
      <c r="Q1648" s="15"/>
      <c r="R1648" s="16"/>
      <c r="AG1648" s="15"/>
      <c r="AH1648" s="16"/>
    </row>
    <row r="1649" spans="1:61" ht="18" customHeight="1" x14ac:dyDescent="0.25">
      <c r="C1649" s="3"/>
      <c r="D1649" s="3"/>
      <c r="E1649" s="3"/>
      <c r="J1649" s="25"/>
      <c r="K1649" s="25"/>
      <c r="Q1649" s="15"/>
      <c r="R1649" s="16"/>
      <c r="AG1649" s="15"/>
      <c r="AH1649" s="16"/>
    </row>
    <row r="1650" spans="1:61" ht="18" customHeight="1" x14ac:dyDescent="0.25">
      <c r="A1650" s="868"/>
      <c r="C1650" s="83">
        <v>2007</v>
      </c>
      <c r="D1650" s="83">
        <v>2007</v>
      </c>
      <c r="E1650" s="83">
        <v>2007</v>
      </c>
      <c r="F1650" s="83">
        <v>2008</v>
      </c>
      <c r="G1650" s="83">
        <v>2008</v>
      </c>
      <c r="H1650" s="83">
        <v>2008</v>
      </c>
      <c r="I1650" s="83">
        <v>2009</v>
      </c>
      <c r="J1650" s="83">
        <v>2009</v>
      </c>
      <c r="K1650" s="83">
        <v>2009</v>
      </c>
      <c r="L1650" s="83">
        <v>2010</v>
      </c>
      <c r="M1650" s="83">
        <v>2010</v>
      </c>
      <c r="N1650" s="83">
        <v>2010</v>
      </c>
      <c r="O1650" s="74">
        <v>2011</v>
      </c>
      <c r="P1650" s="74">
        <v>2011</v>
      </c>
      <c r="Q1650" s="74">
        <v>2011</v>
      </c>
      <c r="R1650" s="74">
        <v>2012</v>
      </c>
      <c r="S1650" s="74">
        <v>2012</v>
      </c>
      <c r="T1650" s="74">
        <v>2012</v>
      </c>
      <c r="U1650" s="74">
        <v>2013</v>
      </c>
      <c r="V1650" s="74">
        <v>2013</v>
      </c>
      <c r="W1650" s="74">
        <v>2013</v>
      </c>
      <c r="X1650" s="74">
        <v>2014</v>
      </c>
      <c r="Y1650" s="74">
        <v>2014</v>
      </c>
      <c r="Z1650" s="74">
        <v>2014</v>
      </c>
      <c r="AA1650" s="74">
        <v>2015</v>
      </c>
      <c r="AB1650" s="74">
        <v>2015</v>
      </c>
      <c r="AC1650" s="74">
        <v>2015</v>
      </c>
      <c r="AD1650" s="74">
        <v>2016</v>
      </c>
      <c r="AE1650" s="74">
        <v>2016</v>
      </c>
      <c r="AF1650" s="74">
        <v>2016</v>
      </c>
      <c r="AG1650" s="74">
        <v>2017</v>
      </c>
      <c r="AH1650" s="74">
        <v>2017</v>
      </c>
      <c r="AI1650" s="74">
        <v>2017</v>
      </c>
      <c r="AJ1650" s="74">
        <v>2018</v>
      </c>
      <c r="AK1650" s="74">
        <v>2018</v>
      </c>
      <c r="AL1650" s="74">
        <v>2018</v>
      </c>
      <c r="AM1650" s="86">
        <v>2019</v>
      </c>
      <c r="AN1650" s="86">
        <v>2019</v>
      </c>
      <c r="AO1650" s="86">
        <v>2019</v>
      </c>
      <c r="AP1650" s="86">
        <v>2020</v>
      </c>
      <c r="AQ1650" s="86">
        <v>2020</v>
      </c>
      <c r="AR1650" s="86">
        <v>2020</v>
      </c>
      <c r="AS1650" s="86">
        <v>2021</v>
      </c>
      <c r="AT1650" s="86">
        <v>2021</v>
      </c>
      <c r="AU1650" s="86">
        <v>2021</v>
      </c>
      <c r="AV1650" s="86">
        <v>2022</v>
      </c>
      <c r="AW1650" s="86">
        <v>2022</v>
      </c>
      <c r="AX1650" s="86">
        <v>2022</v>
      </c>
      <c r="AY1650" s="86">
        <v>2023</v>
      </c>
      <c r="AZ1650" s="86">
        <v>2023</v>
      </c>
      <c r="BA1650" s="86">
        <v>2023</v>
      </c>
      <c r="BB1650" s="1447">
        <v>2024</v>
      </c>
      <c r="BC1650" s="1447">
        <v>2024</v>
      </c>
      <c r="BD1650" s="1447">
        <v>2024</v>
      </c>
    </row>
    <row r="1651" spans="1:61" ht="18" customHeight="1" x14ac:dyDescent="0.25">
      <c r="A1651" s="868"/>
      <c r="C1651" s="1448" t="s">
        <v>722</v>
      </c>
      <c r="D1651" s="1448" t="s">
        <v>723</v>
      </c>
      <c r="E1651" s="1448" t="s">
        <v>724</v>
      </c>
      <c r="F1651" s="1448" t="s">
        <v>722</v>
      </c>
      <c r="G1651" s="1448" t="s">
        <v>723</v>
      </c>
      <c r="H1651" s="1448" t="s">
        <v>724</v>
      </c>
      <c r="I1651" s="1448" t="s">
        <v>722</v>
      </c>
      <c r="J1651" s="1448" t="s">
        <v>723</v>
      </c>
      <c r="K1651" s="1448" t="s">
        <v>724</v>
      </c>
      <c r="L1651" s="1448" t="s">
        <v>722</v>
      </c>
      <c r="M1651" s="1448" t="s">
        <v>723</v>
      </c>
      <c r="N1651" s="1448" t="s">
        <v>724</v>
      </c>
      <c r="O1651" s="1448" t="s">
        <v>722</v>
      </c>
      <c r="P1651" s="1448" t="s">
        <v>723</v>
      </c>
      <c r="Q1651" s="1448" t="s">
        <v>724</v>
      </c>
      <c r="R1651" s="1448" t="s">
        <v>722</v>
      </c>
      <c r="S1651" s="1448" t="s">
        <v>723</v>
      </c>
      <c r="T1651" s="1448" t="s">
        <v>724</v>
      </c>
      <c r="U1651" s="1448" t="s">
        <v>722</v>
      </c>
      <c r="V1651" s="1448" t="s">
        <v>723</v>
      </c>
      <c r="W1651" s="1448" t="s">
        <v>724</v>
      </c>
      <c r="X1651" s="1448" t="s">
        <v>722</v>
      </c>
      <c r="Y1651" s="1448" t="s">
        <v>723</v>
      </c>
      <c r="Z1651" s="1448" t="s">
        <v>724</v>
      </c>
      <c r="AA1651" s="1448" t="s">
        <v>722</v>
      </c>
      <c r="AB1651" s="1448" t="s">
        <v>723</v>
      </c>
      <c r="AC1651" s="1448" t="s">
        <v>724</v>
      </c>
      <c r="AD1651" s="1448" t="s">
        <v>722</v>
      </c>
      <c r="AE1651" s="1448" t="s">
        <v>723</v>
      </c>
      <c r="AF1651" s="1448" t="s">
        <v>724</v>
      </c>
      <c r="AG1651" s="1448" t="s">
        <v>722</v>
      </c>
      <c r="AH1651" s="1448" t="s">
        <v>723</v>
      </c>
      <c r="AI1651" s="1448" t="s">
        <v>724</v>
      </c>
      <c r="AJ1651" s="1448" t="s">
        <v>722</v>
      </c>
      <c r="AK1651" s="1448" t="s">
        <v>723</v>
      </c>
      <c r="AL1651" s="1448" t="s">
        <v>724</v>
      </c>
      <c r="AM1651" s="1448" t="s">
        <v>722</v>
      </c>
      <c r="AN1651" s="1448" t="s">
        <v>723</v>
      </c>
      <c r="AO1651" s="1448" t="s">
        <v>724</v>
      </c>
      <c r="AP1651" s="1448" t="s">
        <v>722</v>
      </c>
      <c r="AQ1651" s="1448" t="s">
        <v>723</v>
      </c>
      <c r="AR1651" s="1448" t="s">
        <v>724</v>
      </c>
      <c r="AS1651" s="1448" t="s">
        <v>722</v>
      </c>
      <c r="AT1651" s="1448" t="s">
        <v>723</v>
      </c>
      <c r="AU1651" s="1448" t="s">
        <v>724</v>
      </c>
      <c r="AV1651" s="1448" t="s">
        <v>722</v>
      </c>
      <c r="AW1651" s="1448" t="s">
        <v>723</v>
      </c>
      <c r="AX1651" s="1448" t="s">
        <v>724</v>
      </c>
      <c r="AY1651" s="1448" t="s">
        <v>722</v>
      </c>
      <c r="AZ1651" s="1448" t="s">
        <v>723</v>
      </c>
      <c r="BA1651" s="1448" t="s">
        <v>724</v>
      </c>
      <c r="BB1651" s="1448" t="s">
        <v>722</v>
      </c>
      <c r="BC1651" s="1448" t="s">
        <v>723</v>
      </c>
      <c r="BD1651" s="1448" t="s">
        <v>724</v>
      </c>
    </row>
    <row r="1652" spans="1:61" ht="18" customHeight="1" x14ac:dyDescent="0.25">
      <c r="A1652" s="868"/>
      <c r="C1652" s="1449">
        <v>1</v>
      </c>
      <c r="D1652" s="1449">
        <v>2</v>
      </c>
      <c r="E1652" s="1449">
        <v>3</v>
      </c>
      <c r="F1652" s="1449">
        <v>1</v>
      </c>
      <c r="G1652" s="1449">
        <v>2</v>
      </c>
      <c r="H1652" s="1449">
        <v>3</v>
      </c>
      <c r="I1652" s="1449">
        <v>1</v>
      </c>
      <c r="J1652" s="1449">
        <v>2</v>
      </c>
      <c r="K1652" s="1449">
        <v>3</v>
      </c>
      <c r="L1652" s="1449">
        <v>1</v>
      </c>
      <c r="M1652" s="1449">
        <v>2</v>
      </c>
      <c r="N1652" s="1449">
        <v>3</v>
      </c>
      <c r="O1652" s="1449">
        <v>1</v>
      </c>
      <c r="P1652" s="1449">
        <v>2</v>
      </c>
      <c r="Q1652" s="1449">
        <v>3</v>
      </c>
      <c r="R1652" s="1449">
        <v>1</v>
      </c>
      <c r="S1652" s="1449">
        <v>2</v>
      </c>
      <c r="T1652" s="1449">
        <v>3</v>
      </c>
      <c r="U1652" s="1449">
        <v>1</v>
      </c>
      <c r="V1652" s="1449">
        <v>2</v>
      </c>
      <c r="W1652" s="1449">
        <v>3</v>
      </c>
      <c r="X1652" s="1449">
        <v>1</v>
      </c>
      <c r="Y1652" s="1449">
        <v>2</v>
      </c>
      <c r="Z1652" s="1449">
        <v>3</v>
      </c>
      <c r="AA1652" s="1449">
        <v>1</v>
      </c>
      <c r="AB1652" s="1449">
        <v>2</v>
      </c>
      <c r="AC1652" s="1449">
        <v>3</v>
      </c>
      <c r="AD1652" s="1449">
        <v>1</v>
      </c>
      <c r="AE1652" s="1449">
        <v>2</v>
      </c>
      <c r="AF1652" s="1449">
        <v>3</v>
      </c>
      <c r="AG1652" s="1449">
        <v>1</v>
      </c>
      <c r="AH1652" s="1449">
        <v>2</v>
      </c>
      <c r="AI1652" s="1449">
        <v>3</v>
      </c>
      <c r="AJ1652" s="1449">
        <v>1</v>
      </c>
      <c r="AK1652" s="1449">
        <v>2</v>
      </c>
      <c r="AL1652" s="1449">
        <v>3</v>
      </c>
      <c r="AM1652" s="1449">
        <v>1</v>
      </c>
      <c r="AN1652" s="1449">
        <v>2</v>
      </c>
      <c r="AO1652" s="1449">
        <v>3</v>
      </c>
      <c r="AP1652" s="1449">
        <v>1</v>
      </c>
      <c r="AQ1652" s="1449">
        <v>2</v>
      </c>
      <c r="AR1652" s="1449">
        <v>3</v>
      </c>
      <c r="AS1652" s="1449">
        <v>1</v>
      </c>
      <c r="AT1652" s="1449">
        <v>2</v>
      </c>
      <c r="AU1652" s="1449">
        <v>3</v>
      </c>
      <c r="AV1652" s="1449">
        <v>1</v>
      </c>
      <c r="AW1652" s="1449">
        <v>2</v>
      </c>
      <c r="AX1652" s="1449">
        <v>3</v>
      </c>
      <c r="AY1652" s="1449">
        <v>1</v>
      </c>
      <c r="AZ1652" s="1449">
        <v>2</v>
      </c>
      <c r="BA1652" s="1449">
        <v>3</v>
      </c>
      <c r="BB1652" s="1449">
        <v>1</v>
      </c>
      <c r="BC1652" s="1449">
        <v>2</v>
      </c>
      <c r="BD1652" s="1449">
        <v>3</v>
      </c>
    </row>
    <row r="1653" spans="1:61" ht="18" customHeight="1" x14ac:dyDescent="0.25">
      <c r="A1653" s="868"/>
      <c r="C1653" s="1450" t="str">
        <f>"Comb_Maq_"&amp;C1652&amp;"_"&amp;C1650</f>
        <v>Comb_Maq_1_2007</v>
      </c>
      <c r="D1653" s="1450" t="str">
        <f t="shared" ref="D1653:AR1653" si="110">"Comb_Maq_"&amp;D1652&amp;"_"&amp;D1650</f>
        <v>Comb_Maq_2_2007</v>
      </c>
      <c r="E1653" s="1450" t="str">
        <f t="shared" si="110"/>
        <v>Comb_Maq_3_2007</v>
      </c>
      <c r="F1653" s="1450" t="str">
        <f t="shared" si="110"/>
        <v>Comb_Maq_1_2008</v>
      </c>
      <c r="G1653" s="1450" t="str">
        <f t="shared" si="110"/>
        <v>Comb_Maq_2_2008</v>
      </c>
      <c r="H1653" s="1450" t="str">
        <f t="shared" si="110"/>
        <v>Comb_Maq_3_2008</v>
      </c>
      <c r="I1653" s="1450" t="str">
        <f t="shared" si="110"/>
        <v>Comb_Maq_1_2009</v>
      </c>
      <c r="J1653" s="1450" t="str">
        <f t="shared" si="110"/>
        <v>Comb_Maq_2_2009</v>
      </c>
      <c r="K1653" s="1450" t="str">
        <f t="shared" si="110"/>
        <v>Comb_Maq_3_2009</v>
      </c>
      <c r="L1653" s="1450" t="str">
        <f t="shared" si="110"/>
        <v>Comb_Maq_1_2010</v>
      </c>
      <c r="M1653" s="1450" t="str">
        <f t="shared" si="110"/>
        <v>Comb_Maq_2_2010</v>
      </c>
      <c r="N1653" s="1450" t="str">
        <f t="shared" si="110"/>
        <v>Comb_Maq_3_2010</v>
      </c>
      <c r="O1653" s="1450" t="str">
        <f t="shared" si="110"/>
        <v>Comb_Maq_1_2011</v>
      </c>
      <c r="P1653" s="1450" t="str">
        <f t="shared" si="110"/>
        <v>Comb_Maq_2_2011</v>
      </c>
      <c r="Q1653" s="1450" t="str">
        <f t="shared" si="110"/>
        <v>Comb_Maq_3_2011</v>
      </c>
      <c r="R1653" s="1450" t="str">
        <f t="shared" si="110"/>
        <v>Comb_Maq_1_2012</v>
      </c>
      <c r="S1653" s="1450" t="str">
        <f t="shared" si="110"/>
        <v>Comb_Maq_2_2012</v>
      </c>
      <c r="T1653" s="1450" t="str">
        <f t="shared" si="110"/>
        <v>Comb_Maq_3_2012</v>
      </c>
      <c r="U1653" s="1450" t="str">
        <f t="shared" si="110"/>
        <v>Comb_Maq_1_2013</v>
      </c>
      <c r="V1653" s="1450" t="str">
        <f t="shared" si="110"/>
        <v>Comb_Maq_2_2013</v>
      </c>
      <c r="W1653" s="1450" t="str">
        <f t="shared" si="110"/>
        <v>Comb_Maq_3_2013</v>
      </c>
      <c r="X1653" s="1450" t="str">
        <f t="shared" si="110"/>
        <v>Comb_Maq_1_2014</v>
      </c>
      <c r="Y1653" s="1450" t="str">
        <f t="shared" si="110"/>
        <v>Comb_Maq_2_2014</v>
      </c>
      <c r="Z1653" s="1450" t="str">
        <f t="shared" si="110"/>
        <v>Comb_Maq_3_2014</v>
      </c>
      <c r="AA1653" s="1450" t="str">
        <f t="shared" si="110"/>
        <v>Comb_Maq_1_2015</v>
      </c>
      <c r="AB1653" s="1450" t="str">
        <f t="shared" si="110"/>
        <v>Comb_Maq_2_2015</v>
      </c>
      <c r="AC1653" s="1450" t="str">
        <f t="shared" si="110"/>
        <v>Comb_Maq_3_2015</v>
      </c>
      <c r="AD1653" s="1450" t="str">
        <f t="shared" si="110"/>
        <v>Comb_Maq_1_2016</v>
      </c>
      <c r="AE1653" s="1450" t="str">
        <f t="shared" si="110"/>
        <v>Comb_Maq_2_2016</v>
      </c>
      <c r="AF1653" s="1450" t="str">
        <f t="shared" si="110"/>
        <v>Comb_Maq_3_2016</v>
      </c>
      <c r="AG1653" s="1450" t="str">
        <f t="shared" si="110"/>
        <v>Comb_Maq_1_2017</v>
      </c>
      <c r="AH1653" s="1450" t="str">
        <f t="shared" si="110"/>
        <v>Comb_Maq_2_2017</v>
      </c>
      <c r="AI1653" s="1450" t="str">
        <f t="shared" si="110"/>
        <v>Comb_Maq_3_2017</v>
      </c>
      <c r="AJ1653" s="1450" t="str">
        <f t="shared" si="110"/>
        <v>Comb_Maq_1_2018</v>
      </c>
      <c r="AK1653" s="1450" t="str">
        <f t="shared" si="110"/>
        <v>Comb_Maq_2_2018</v>
      </c>
      <c r="AL1653" s="1450" t="str">
        <f t="shared" si="110"/>
        <v>Comb_Maq_3_2018</v>
      </c>
      <c r="AM1653" s="1450" t="str">
        <f t="shared" si="110"/>
        <v>Comb_Maq_1_2019</v>
      </c>
      <c r="AN1653" s="1450" t="str">
        <f t="shared" si="110"/>
        <v>Comb_Maq_2_2019</v>
      </c>
      <c r="AO1653" s="1450" t="str">
        <f t="shared" si="110"/>
        <v>Comb_Maq_3_2019</v>
      </c>
      <c r="AP1653" s="1450" t="str">
        <f t="shared" si="110"/>
        <v>Comb_Maq_1_2020</v>
      </c>
      <c r="AQ1653" s="1450" t="str">
        <f t="shared" si="110"/>
        <v>Comb_Maq_2_2020</v>
      </c>
      <c r="AR1653" s="1450" t="str">
        <f t="shared" si="110"/>
        <v>Comb_Maq_3_2020</v>
      </c>
      <c r="AS1653" s="1450" t="str">
        <f>"Comb_Maq_"&amp;AS1652&amp;"_"&amp;AS1650</f>
        <v>Comb_Maq_1_2021</v>
      </c>
      <c r="AT1653" s="1450" t="str">
        <f t="shared" ref="AT1653:AU1653" si="111">"Comb_Maq_"&amp;AT1652&amp;"_"&amp;AT1650</f>
        <v>Comb_Maq_2_2021</v>
      </c>
      <c r="AU1653" s="1450" t="str">
        <f t="shared" si="111"/>
        <v>Comb_Maq_3_2021</v>
      </c>
      <c r="AV1653" s="1450" t="str">
        <f>"Comb_Maq_"&amp;AV1652&amp;"_"&amp;AV1650</f>
        <v>Comb_Maq_1_2022</v>
      </c>
      <c r="AW1653" s="1450" t="str">
        <f t="shared" ref="AW1653:AX1653" si="112">"Comb_Maq_"&amp;AW1652&amp;"_"&amp;AW1650</f>
        <v>Comb_Maq_2_2022</v>
      </c>
      <c r="AX1653" s="1450" t="str">
        <f t="shared" si="112"/>
        <v>Comb_Maq_3_2022</v>
      </c>
      <c r="AY1653" s="1450" t="str">
        <f>"Comb_Maq_"&amp;AY1652&amp;"_"&amp;AY1650</f>
        <v>Comb_Maq_1_2023</v>
      </c>
      <c r="AZ1653" s="1450" t="str">
        <f t="shared" ref="AZ1653:BD1653" si="113">"Comb_Maq_"&amp;AZ1652&amp;"_"&amp;AZ1650</f>
        <v>Comb_Maq_2_2023</v>
      </c>
      <c r="BA1653" s="1450" t="str">
        <f t="shared" si="113"/>
        <v>Comb_Maq_3_2023</v>
      </c>
      <c r="BB1653" s="1450" t="str">
        <f t="shared" si="113"/>
        <v>Comb_Maq_1_2024</v>
      </c>
      <c r="BC1653" s="1450" t="str">
        <f t="shared" si="113"/>
        <v>Comb_Maq_2_2024</v>
      </c>
      <c r="BD1653" s="1450" t="str">
        <f t="shared" si="113"/>
        <v>Comb_Maq_3_2024</v>
      </c>
    </row>
    <row r="1654" spans="1:61" ht="18" customHeight="1" x14ac:dyDescent="0.25">
      <c r="A1654" s="868"/>
      <c r="C1654" s="1451" t="s">
        <v>534</v>
      </c>
      <c r="D1654" s="1451" t="s">
        <v>534</v>
      </c>
      <c r="E1654" s="1451" t="s">
        <v>534</v>
      </c>
      <c r="F1654" s="1451" t="s">
        <v>534</v>
      </c>
      <c r="G1654" s="1451" t="s">
        <v>534</v>
      </c>
      <c r="H1654" s="1451" t="s">
        <v>534</v>
      </c>
      <c r="I1654" s="1451" t="s">
        <v>534</v>
      </c>
      <c r="J1654" s="1451" t="s">
        <v>534</v>
      </c>
      <c r="K1654" s="1451" t="s">
        <v>534</v>
      </c>
      <c r="L1654" s="1451" t="s">
        <v>534</v>
      </c>
      <c r="M1654" s="1451" t="s">
        <v>534</v>
      </c>
      <c r="N1654" s="1451" t="s">
        <v>534</v>
      </c>
      <c r="O1654" s="1451" t="s">
        <v>534</v>
      </c>
      <c r="P1654" s="1451" t="s">
        <v>534</v>
      </c>
      <c r="Q1654" s="1451" t="s">
        <v>534</v>
      </c>
      <c r="R1654" s="1451" t="s">
        <v>534</v>
      </c>
      <c r="S1654" s="1451" t="s">
        <v>534</v>
      </c>
      <c r="T1654" s="1451" t="s">
        <v>534</v>
      </c>
      <c r="U1654" s="1451" t="s">
        <v>534</v>
      </c>
      <c r="V1654" s="1451" t="s">
        <v>534</v>
      </c>
      <c r="W1654" s="1451" t="s">
        <v>534</v>
      </c>
      <c r="X1654" s="1451" t="s">
        <v>534</v>
      </c>
      <c r="Y1654" s="1451" t="s">
        <v>534</v>
      </c>
      <c r="Z1654" s="1451" t="s">
        <v>534</v>
      </c>
      <c r="AA1654" s="1451" t="s">
        <v>534</v>
      </c>
      <c r="AB1654" s="1451" t="s">
        <v>534</v>
      </c>
      <c r="AC1654" s="1451" t="s">
        <v>534</v>
      </c>
      <c r="AD1654" s="1451" t="s">
        <v>534</v>
      </c>
      <c r="AE1654" s="1451" t="s">
        <v>534</v>
      </c>
      <c r="AF1654" s="1451" t="s">
        <v>534</v>
      </c>
      <c r="AG1654" s="1451" t="s">
        <v>534</v>
      </c>
      <c r="AH1654" s="1451" t="s">
        <v>534</v>
      </c>
      <c r="AI1654" s="1451" t="s">
        <v>534</v>
      </c>
      <c r="AJ1654" s="1451" t="s">
        <v>534</v>
      </c>
      <c r="AK1654" s="1451" t="s">
        <v>534</v>
      </c>
      <c r="AL1654" s="1451" t="s">
        <v>534</v>
      </c>
      <c r="AM1654" s="1452" t="s">
        <v>534</v>
      </c>
      <c r="AN1654" s="1453" t="s">
        <v>534</v>
      </c>
      <c r="AO1654" s="1454" t="s">
        <v>534</v>
      </c>
      <c r="AP1654" s="1452" t="s">
        <v>534</v>
      </c>
      <c r="AQ1654" s="1453" t="s">
        <v>534</v>
      </c>
      <c r="AR1654" s="1454" t="s">
        <v>534</v>
      </c>
      <c r="AS1654" s="1452" t="s">
        <v>534</v>
      </c>
      <c r="AT1654" s="1453" t="s">
        <v>534</v>
      </c>
      <c r="AU1654" s="1454" t="s">
        <v>534</v>
      </c>
      <c r="AV1654" s="1452" t="s">
        <v>534</v>
      </c>
      <c r="AW1654" s="1453" t="s">
        <v>534</v>
      </c>
      <c r="AX1654" s="1454" t="s">
        <v>534</v>
      </c>
      <c r="AY1654" s="1452" t="s">
        <v>534</v>
      </c>
      <c r="AZ1654" s="1453" t="s">
        <v>534</v>
      </c>
      <c r="BA1654" s="1454" t="s">
        <v>534</v>
      </c>
      <c r="BB1654" s="1452" t="s">
        <v>534</v>
      </c>
      <c r="BC1654" s="1453" t="s">
        <v>534</v>
      </c>
      <c r="BD1654" s="1454" t="s">
        <v>534</v>
      </c>
    </row>
    <row r="1655" spans="1:61" ht="18" customHeight="1" x14ac:dyDescent="0.25">
      <c r="A1655" s="868"/>
      <c r="C1655" s="1451" t="s">
        <v>713</v>
      </c>
      <c r="D1655" s="1451" t="s">
        <v>713</v>
      </c>
      <c r="E1655" s="1451" t="s">
        <v>713</v>
      </c>
      <c r="F1655" s="1451" t="s">
        <v>713</v>
      </c>
      <c r="G1655" s="1451" t="s">
        <v>713</v>
      </c>
      <c r="H1655" s="1451" t="s">
        <v>713</v>
      </c>
      <c r="I1655" s="1451" t="s">
        <v>713</v>
      </c>
      <c r="J1655" s="1451" t="s">
        <v>713</v>
      </c>
      <c r="K1655" s="1451" t="s">
        <v>713</v>
      </c>
      <c r="L1655" s="1451" t="s">
        <v>713</v>
      </c>
      <c r="M1655" s="1451" t="s">
        <v>713</v>
      </c>
      <c r="N1655" s="1451" t="s">
        <v>713</v>
      </c>
      <c r="O1655" s="1451" t="s">
        <v>713</v>
      </c>
      <c r="P1655" s="1451" t="s">
        <v>713</v>
      </c>
      <c r="Q1655" s="1451" t="s">
        <v>713</v>
      </c>
      <c r="R1655" s="1451" t="s">
        <v>713</v>
      </c>
      <c r="S1655" s="1451" t="s">
        <v>713</v>
      </c>
      <c r="T1655" s="1451" t="s">
        <v>713</v>
      </c>
      <c r="U1655" s="1451" t="s">
        <v>713</v>
      </c>
      <c r="V1655" s="1451" t="s">
        <v>713</v>
      </c>
      <c r="W1655" s="1451" t="s">
        <v>713</v>
      </c>
      <c r="X1655" s="1451" t="s">
        <v>713</v>
      </c>
      <c r="Y1655" s="1451" t="s">
        <v>713</v>
      </c>
      <c r="Z1655" s="1451" t="s">
        <v>713</v>
      </c>
      <c r="AA1655" s="1451" t="s">
        <v>713</v>
      </c>
      <c r="AB1655" s="1451" t="s">
        <v>713</v>
      </c>
      <c r="AC1655" s="1451" t="s">
        <v>713</v>
      </c>
      <c r="AD1655" s="1451" t="s">
        <v>713</v>
      </c>
      <c r="AE1655" s="1451" t="s">
        <v>713</v>
      </c>
      <c r="AF1655" s="1451" t="s">
        <v>713</v>
      </c>
      <c r="AG1655" s="1451" t="s">
        <v>713</v>
      </c>
      <c r="AH1655" s="1451" t="s">
        <v>713</v>
      </c>
      <c r="AI1655" s="1451" t="s">
        <v>713</v>
      </c>
      <c r="AJ1655" s="1451" t="s">
        <v>713</v>
      </c>
      <c r="AK1655" s="1451" t="s">
        <v>713</v>
      </c>
      <c r="AL1655" s="1451" t="s">
        <v>713</v>
      </c>
      <c r="AM1655" s="1270" t="s">
        <v>371</v>
      </c>
      <c r="AN1655" s="1270" t="s">
        <v>371</v>
      </c>
      <c r="AO1655" s="1455" t="s">
        <v>371</v>
      </c>
      <c r="AP1655" s="1270" t="s">
        <v>371</v>
      </c>
      <c r="AQ1655" s="1270" t="s">
        <v>371</v>
      </c>
      <c r="AR1655" s="1455" t="s">
        <v>371</v>
      </c>
      <c r="AS1655" s="1270" t="s">
        <v>371</v>
      </c>
      <c r="AT1655" s="1270" t="s">
        <v>371</v>
      </c>
      <c r="AU1655" s="1455" t="s">
        <v>371</v>
      </c>
      <c r="AV1655" s="1270" t="s">
        <v>371</v>
      </c>
      <c r="AW1655" s="1270" t="s">
        <v>371</v>
      </c>
      <c r="AX1655" s="1455" t="s">
        <v>371</v>
      </c>
      <c r="AY1655" s="1270" t="s">
        <v>371</v>
      </c>
      <c r="AZ1655" s="1270" t="s">
        <v>371</v>
      </c>
      <c r="BA1655" s="1455" t="s">
        <v>371</v>
      </c>
      <c r="BB1655" s="1270" t="s">
        <v>371</v>
      </c>
      <c r="BC1655" s="1270" t="s">
        <v>371</v>
      </c>
      <c r="BD1655" s="1455" t="s">
        <v>371</v>
      </c>
    </row>
    <row r="1656" spans="1:61" ht="18" customHeight="1" x14ac:dyDescent="0.25">
      <c r="A1656" s="868"/>
      <c r="C1656" s="1451" t="s">
        <v>2360</v>
      </c>
      <c r="D1656" s="1451" t="s">
        <v>327</v>
      </c>
      <c r="E1656" s="1451" t="s">
        <v>327</v>
      </c>
      <c r="F1656" s="1451" t="s">
        <v>2360</v>
      </c>
      <c r="G1656" s="1451" t="s">
        <v>327</v>
      </c>
      <c r="H1656" s="1451" t="s">
        <v>327</v>
      </c>
      <c r="I1656" s="1451" t="s">
        <v>2360</v>
      </c>
      <c r="J1656" s="1451" t="s">
        <v>327</v>
      </c>
      <c r="K1656" s="1451" t="s">
        <v>327</v>
      </c>
      <c r="L1656" s="1451" t="s">
        <v>2360</v>
      </c>
      <c r="M1656" s="1451" t="s">
        <v>327</v>
      </c>
      <c r="N1656" s="1451" t="s">
        <v>327</v>
      </c>
      <c r="O1656" s="1451" t="s">
        <v>2360</v>
      </c>
      <c r="P1656" s="1451" t="s">
        <v>327</v>
      </c>
      <c r="Q1656" s="1451" t="s">
        <v>327</v>
      </c>
      <c r="R1656" s="1451" t="s">
        <v>2360</v>
      </c>
      <c r="S1656" s="1451" t="s">
        <v>327</v>
      </c>
      <c r="T1656" s="1451" t="s">
        <v>327</v>
      </c>
      <c r="U1656" s="1451" t="s">
        <v>2360</v>
      </c>
      <c r="V1656" s="1451" t="s">
        <v>327</v>
      </c>
      <c r="W1656" s="1451" t="s">
        <v>327</v>
      </c>
      <c r="X1656" s="1451" t="s">
        <v>2360</v>
      </c>
      <c r="Y1656" s="1451" t="s">
        <v>327</v>
      </c>
      <c r="Z1656" s="1451" t="s">
        <v>327</v>
      </c>
      <c r="AA1656" s="1451" t="s">
        <v>2360</v>
      </c>
      <c r="AB1656" s="1451" t="s">
        <v>327</v>
      </c>
      <c r="AC1656" s="1451" t="s">
        <v>327</v>
      </c>
      <c r="AD1656" s="1451" t="s">
        <v>2360</v>
      </c>
      <c r="AE1656" s="1451" t="s">
        <v>327</v>
      </c>
      <c r="AF1656" s="1451" t="s">
        <v>327</v>
      </c>
      <c r="AG1656" s="1451" t="s">
        <v>2360</v>
      </c>
      <c r="AH1656" s="1451" t="s">
        <v>327</v>
      </c>
      <c r="AI1656" s="1451" t="s">
        <v>327</v>
      </c>
      <c r="AJ1656" s="1451" t="s">
        <v>2360</v>
      </c>
      <c r="AK1656" s="1451" t="s">
        <v>327</v>
      </c>
      <c r="AL1656" s="1451" t="s">
        <v>327</v>
      </c>
      <c r="AM1656" s="1270" t="s">
        <v>241</v>
      </c>
      <c r="AN1656" s="1270" t="s">
        <v>241</v>
      </c>
      <c r="AO1656" s="1456" t="s">
        <v>241</v>
      </c>
      <c r="AP1656" s="1270" t="s">
        <v>241</v>
      </c>
      <c r="AQ1656" s="1270" t="s">
        <v>241</v>
      </c>
      <c r="AR1656" s="1456" t="s">
        <v>241</v>
      </c>
      <c r="AS1656" s="1270" t="s">
        <v>241</v>
      </c>
      <c r="AT1656" s="1270" t="s">
        <v>241</v>
      </c>
      <c r="AU1656" s="1456" t="s">
        <v>241</v>
      </c>
      <c r="AV1656" s="1270" t="s">
        <v>241</v>
      </c>
      <c r="AW1656" s="1270" t="s">
        <v>241</v>
      </c>
      <c r="AX1656" s="1456" t="s">
        <v>241</v>
      </c>
      <c r="AY1656" s="1270" t="s">
        <v>241</v>
      </c>
      <c r="AZ1656" s="1270" t="s">
        <v>241</v>
      </c>
      <c r="BA1656" s="1456" t="s">
        <v>241</v>
      </c>
      <c r="BB1656" s="1270" t="s">
        <v>241</v>
      </c>
      <c r="BC1656" s="1270" t="s">
        <v>241</v>
      </c>
      <c r="BD1656" s="1456" t="s">
        <v>241</v>
      </c>
    </row>
    <row r="1657" spans="1:61" ht="18" customHeight="1" x14ac:dyDescent="0.25">
      <c r="A1657" s="868"/>
      <c r="B1657" s="82"/>
      <c r="C1657" s="1457" t="s">
        <v>664</v>
      </c>
      <c r="D1657" s="1451" t="s">
        <v>2360</v>
      </c>
      <c r="E1657" s="1455" t="s">
        <v>2360</v>
      </c>
      <c r="F1657" s="1457" t="s">
        <v>664</v>
      </c>
      <c r="G1657" s="1451" t="s">
        <v>2360</v>
      </c>
      <c r="H1657" s="1455" t="s">
        <v>2360</v>
      </c>
      <c r="I1657" s="1457" t="s">
        <v>664</v>
      </c>
      <c r="J1657" s="1451" t="s">
        <v>2360</v>
      </c>
      <c r="K1657" s="1455" t="s">
        <v>2360</v>
      </c>
      <c r="L1657" s="1457" t="s">
        <v>664</v>
      </c>
      <c r="M1657" s="1451" t="s">
        <v>2360</v>
      </c>
      <c r="N1657" s="1455" t="s">
        <v>2360</v>
      </c>
      <c r="O1657" s="1457" t="s">
        <v>664</v>
      </c>
      <c r="P1657" s="1451" t="s">
        <v>2360</v>
      </c>
      <c r="Q1657" s="1455" t="s">
        <v>2360</v>
      </c>
      <c r="R1657" s="1457" t="s">
        <v>664</v>
      </c>
      <c r="S1657" s="1451" t="s">
        <v>2360</v>
      </c>
      <c r="T1657" s="1455" t="s">
        <v>2360</v>
      </c>
      <c r="U1657" s="1457" t="s">
        <v>664</v>
      </c>
      <c r="V1657" s="1451" t="s">
        <v>2360</v>
      </c>
      <c r="W1657" s="1455" t="s">
        <v>2360</v>
      </c>
      <c r="X1657" s="1457" t="s">
        <v>664</v>
      </c>
      <c r="Y1657" s="1451" t="s">
        <v>2360</v>
      </c>
      <c r="Z1657" s="1455" t="s">
        <v>2360</v>
      </c>
      <c r="AA1657" s="1457" t="s">
        <v>664</v>
      </c>
      <c r="AB1657" s="1451" t="s">
        <v>2360</v>
      </c>
      <c r="AC1657" s="1455" t="s">
        <v>2360</v>
      </c>
      <c r="AD1657" s="1457" t="s">
        <v>664</v>
      </c>
      <c r="AE1657" s="1451" t="s">
        <v>2360</v>
      </c>
      <c r="AF1657" s="1455" t="s">
        <v>2360</v>
      </c>
      <c r="AG1657" s="1457" t="s">
        <v>664</v>
      </c>
      <c r="AH1657" s="1451" t="s">
        <v>2360</v>
      </c>
      <c r="AI1657" s="1455" t="s">
        <v>2360</v>
      </c>
      <c r="AJ1657" s="1457" t="s">
        <v>664</v>
      </c>
      <c r="AK1657" s="1451" t="s">
        <v>2360</v>
      </c>
      <c r="AL1657" s="1455" t="s">
        <v>2360</v>
      </c>
      <c r="AM1657" s="1270" t="s">
        <v>511</v>
      </c>
      <c r="AN1657" s="1270" t="s">
        <v>511</v>
      </c>
      <c r="AO1657" s="1456" t="s">
        <v>511</v>
      </c>
      <c r="AP1657" s="1270" t="s">
        <v>511</v>
      </c>
      <c r="AQ1657" s="1270" t="s">
        <v>511</v>
      </c>
      <c r="AR1657" s="1456" t="s">
        <v>511</v>
      </c>
      <c r="AS1657" s="1270" t="s">
        <v>511</v>
      </c>
      <c r="AT1657" s="1270" t="s">
        <v>511</v>
      </c>
      <c r="AU1657" s="1456" t="s">
        <v>511</v>
      </c>
      <c r="AV1657" s="1270" t="s">
        <v>511</v>
      </c>
      <c r="AW1657" s="1270" t="s">
        <v>511</v>
      </c>
      <c r="AX1657" s="1456" t="s">
        <v>511</v>
      </c>
      <c r="AY1657" s="1270" t="s">
        <v>511</v>
      </c>
      <c r="AZ1657" s="1270" t="s">
        <v>511</v>
      </c>
      <c r="BA1657" s="1456" t="s">
        <v>511</v>
      </c>
      <c r="BB1657" s="1270" t="s">
        <v>511</v>
      </c>
      <c r="BC1657" s="1270" t="s">
        <v>511</v>
      </c>
      <c r="BD1657" s="1456" t="s">
        <v>511</v>
      </c>
    </row>
    <row r="1658" spans="1:61" ht="18" customHeight="1" x14ac:dyDescent="0.25">
      <c r="A1658" s="868"/>
      <c r="B1658" s="95"/>
      <c r="C1658" s="1453"/>
      <c r="D1658" s="1457" t="s">
        <v>664</v>
      </c>
      <c r="E1658" s="1457" t="s">
        <v>664</v>
      </c>
      <c r="F1658" s="1453"/>
      <c r="G1658" s="1457" t="s">
        <v>664</v>
      </c>
      <c r="H1658" s="1457" t="s">
        <v>664</v>
      </c>
      <c r="I1658" s="1453"/>
      <c r="J1658" s="1457" t="s">
        <v>664</v>
      </c>
      <c r="K1658" s="1457" t="s">
        <v>664</v>
      </c>
      <c r="L1658" s="1453"/>
      <c r="M1658" s="1457" t="s">
        <v>664</v>
      </c>
      <c r="N1658" s="1457" t="s">
        <v>664</v>
      </c>
      <c r="O1658" s="1453"/>
      <c r="P1658" s="1457" t="s">
        <v>664</v>
      </c>
      <c r="Q1658" s="1457" t="s">
        <v>664</v>
      </c>
      <c r="R1658" s="1453"/>
      <c r="S1658" s="1457" t="s">
        <v>664</v>
      </c>
      <c r="T1658" s="1457" t="s">
        <v>664</v>
      </c>
      <c r="U1658" s="1453"/>
      <c r="V1658" s="1457" t="s">
        <v>664</v>
      </c>
      <c r="W1658" s="1457" t="s">
        <v>664</v>
      </c>
      <c r="X1658" s="1453"/>
      <c r="Y1658" s="1457" t="s">
        <v>664</v>
      </c>
      <c r="Z1658" s="1457" t="s">
        <v>664</v>
      </c>
      <c r="AA1658" s="1453"/>
      <c r="AB1658" s="1457" t="s">
        <v>664</v>
      </c>
      <c r="AC1658" s="1457" t="s">
        <v>664</v>
      </c>
      <c r="AD1658" s="1453"/>
      <c r="AE1658" s="1457" t="s">
        <v>664</v>
      </c>
      <c r="AF1658" s="1457" t="s">
        <v>664</v>
      </c>
      <c r="AG1658" s="1453"/>
      <c r="AH1658" s="1457" t="s">
        <v>664</v>
      </c>
      <c r="AI1658" s="1457" t="s">
        <v>664</v>
      </c>
      <c r="AJ1658" s="1453"/>
      <c r="AK1658" s="1457" t="s">
        <v>664</v>
      </c>
      <c r="AL1658" s="1457" t="s">
        <v>664</v>
      </c>
      <c r="AM1658" s="1270" t="s">
        <v>512</v>
      </c>
      <c r="AN1658" s="1270" t="s">
        <v>512</v>
      </c>
      <c r="AO1658" s="1270" t="s">
        <v>512</v>
      </c>
      <c r="AP1658" s="1270" t="s">
        <v>512</v>
      </c>
      <c r="AQ1658" s="1270" t="s">
        <v>512</v>
      </c>
      <c r="AR1658" s="1270" t="s">
        <v>512</v>
      </c>
      <c r="AS1658" s="1270" t="s">
        <v>512</v>
      </c>
      <c r="AT1658" s="1270" t="s">
        <v>512</v>
      </c>
      <c r="AU1658" s="1270" t="s">
        <v>512</v>
      </c>
      <c r="AV1658" s="1270" t="s">
        <v>512</v>
      </c>
      <c r="AW1658" s="1270" t="s">
        <v>512</v>
      </c>
      <c r="AX1658" s="1270" t="s">
        <v>512</v>
      </c>
      <c r="AY1658" s="1270" t="s">
        <v>512</v>
      </c>
      <c r="AZ1658" s="1270" t="s">
        <v>512</v>
      </c>
      <c r="BA1658" s="1270" t="s">
        <v>512</v>
      </c>
      <c r="BB1658" s="1270" t="s">
        <v>512</v>
      </c>
      <c r="BC1658" s="1270" t="s">
        <v>512</v>
      </c>
      <c r="BD1658" s="1270" t="s">
        <v>512</v>
      </c>
    </row>
    <row r="1659" spans="1:61" ht="18" customHeight="1" x14ac:dyDescent="0.25">
      <c r="A1659" s="868"/>
      <c r="B1659" s="95"/>
      <c r="C1659" s="1453"/>
      <c r="D1659" s="1453"/>
      <c r="E1659" s="1453"/>
      <c r="F1659" s="1453"/>
      <c r="G1659" s="1453"/>
      <c r="H1659" s="73"/>
      <c r="I1659" s="73"/>
      <c r="J1659" s="73"/>
      <c r="K1659" s="73"/>
      <c r="L1659" s="73"/>
      <c r="M1659" s="73"/>
      <c r="N1659" s="73"/>
      <c r="O1659" s="73"/>
      <c r="P1659" s="73"/>
      <c r="Q1659" s="73"/>
      <c r="R1659" s="73"/>
      <c r="S1659" s="73"/>
      <c r="T1659" s="73"/>
      <c r="U1659" s="73"/>
      <c r="V1659" s="73"/>
      <c r="W1659" s="73"/>
      <c r="X1659" s="73"/>
      <c r="Y1659" s="73"/>
      <c r="Z1659" s="73"/>
      <c r="AA1659" s="73"/>
      <c r="AB1659" s="73"/>
      <c r="AC1659" s="73"/>
      <c r="AD1659" s="73"/>
      <c r="AE1659" s="73"/>
      <c r="AF1659" s="73"/>
      <c r="AG1659" s="73"/>
      <c r="AH1659" s="73"/>
      <c r="AI1659" s="73"/>
      <c r="AJ1659" s="73"/>
      <c r="AK1659" s="73"/>
      <c r="AL1659" s="73"/>
      <c r="AM1659" s="1270" t="s">
        <v>513</v>
      </c>
      <c r="AN1659" s="1270" t="s">
        <v>513</v>
      </c>
      <c r="AO1659" s="1270" t="s">
        <v>513</v>
      </c>
      <c r="AP1659" s="1270" t="s">
        <v>513</v>
      </c>
      <c r="AQ1659" s="1270" t="s">
        <v>513</v>
      </c>
      <c r="AR1659" s="1270" t="s">
        <v>513</v>
      </c>
      <c r="AS1659" s="1270" t="s">
        <v>513</v>
      </c>
      <c r="AT1659" s="1270" t="s">
        <v>513</v>
      </c>
      <c r="AU1659" s="1270" t="s">
        <v>513</v>
      </c>
      <c r="AV1659" s="1270" t="s">
        <v>513</v>
      </c>
      <c r="AW1659" s="1270" t="s">
        <v>513</v>
      </c>
      <c r="AX1659" s="1270" t="s">
        <v>513</v>
      </c>
      <c r="AY1659" s="1270" t="s">
        <v>513</v>
      </c>
      <c r="AZ1659" s="1270" t="s">
        <v>513</v>
      </c>
      <c r="BA1659" s="1270" t="s">
        <v>513</v>
      </c>
      <c r="BB1659" s="1270" t="s">
        <v>513</v>
      </c>
      <c r="BC1659" s="1270" t="s">
        <v>513</v>
      </c>
      <c r="BD1659" s="1270" t="s">
        <v>513</v>
      </c>
    </row>
    <row r="1660" spans="1:61" ht="18" customHeight="1" x14ac:dyDescent="0.25">
      <c r="A1660" s="868"/>
      <c r="B1660" s="95"/>
      <c r="C1660" s="1453"/>
      <c r="D1660" s="1453"/>
      <c r="E1660" s="1453"/>
      <c r="F1660" s="1453"/>
      <c r="G1660" s="1453"/>
      <c r="H1660" s="1453"/>
      <c r="I1660" s="1453"/>
      <c r="J1660" s="1453"/>
      <c r="K1660" s="1453"/>
      <c r="L1660" s="1453"/>
      <c r="M1660" s="1453"/>
      <c r="N1660" s="1453"/>
      <c r="O1660" s="1453"/>
      <c r="P1660" s="73"/>
      <c r="Q1660" s="73"/>
      <c r="R1660" s="73"/>
      <c r="S1660" s="73"/>
      <c r="T1660" s="73"/>
      <c r="U1660" s="73"/>
      <c r="V1660" s="73"/>
      <c r="W1660" s="73"/>
      <c r="X1660" s="73"/>
      <c r="Y1660" s="73"/>
      <c r="Z1660" s="73"/>
      <c r="AA1660" s="73"/>
      <c r="AB1660" s="73"/>
      <c r="AC1660" s="73"/>
      <c r="AD1660" s="73"/>
      <c r="AE1660" s="73"/>
      <c r="AF1660" s="73"/>
      <c r="AG1660" s="73"/>
      <c r="AH1660" s="73"/>
      <c r="AI1660" s="73"/>
      <c r="AJ1660" s="73"/>
      <c r="AK1660" s="73"/>
      <c r="AL1660" s="73"/>
      <c r="AM1660" s="1451" t="s">
        <v>2360</v>
      </c>
      <c r="AN1660" s="1455" t="s">
        <v>510</v>
      </c>
      <c r="AO1660" s="1270" t="s">
        <v>510</v>
      </c>
      <c r="AP1660" s="1451" t="s">
        <v>2360</v>
      </c>
      <c r="AQ1660" s="1455" t="s">
        <v>510</v>
      </c>
      <c r="AR1660" s="1270" t="s">
        <v>510</v>
      </c>
      <c r="AS1660" s="1451" t="s">
        <v>2360</v>
      </c>
      <c r="AT1660" s="1455" t="s">
        <v>510</v>
      </c>
      <c r="AU1660" s="1270" t="s">
        <v>510</v>
      </c>
      <c r="AV1660" s="1451" t="s">
        <v>2360</v>
      </c>
      <c r="AW1660" s="1455" t="s">
        <v>510</v>
      </c>
      <c r="AX1660" s="1270" t="s">
        <v>510</v>
      </c>
      <c r="AY1660" s="1451" t="s">
        <v>2360</v>
      </c>
      <c r="AZ1660" s="1455" t="s">
        <v>510</v>
      </c>
      <c r="BA1660" s="1270" t="s">
        <v>510</v>
      </c>
      <c r="BB1660" s="1451" t="s">
        <v>2360</v>
      </c>
      <c r="BC1660" s="1455" t="s">
        <v>510</v>
      </c>
      <c r="BD1660" s="1270" t="s">
        <v>510</v>
      </c>
    </row>
    <row r="1661" spans="1:61" ht="18" customHeight="1" x14ac:dyDescent="0.25">
      <c r="A1661" s="868"/>
      <c r="B1661" s="95"/>
      <c r="C1661" s="1453"/>
      <c r="D1661" s="1453"/>
      <c r="E1661" s="1453"/>
      <c r="F1661" s="1453"/>
      <c r="G1661" s="1453"/>
      <c r="H1661" s="1453"/>
      <c r="I1661" s="1453"/>
      <c r="J1661" s="1453"/>
      <c r="K1661" s="1453"/>
      <c r="L1661" s="1453"/>
      <c r="M1661" s="1453"/>
      <c r="N1661" s="73"/>
      <c r="O1661" s="73"/>
      <c r="P1661" s="73"/>
      <c r="Q1661" s="73"/>
      <c r="R1661" s="73"/>
      <c r="S1661" s="73"/>
      <c r="T1661" s="73"/>
      <c r="U1661" s="73"/>
      <c r="V1661" s="73"/>
      <c r="W1661" s="73"/>
      <c r="X1661" s="73"/>
      <c r="Y1661" s="73"/>
      <c r="Z1661" s="73"/>
      <c r="AA1661" s="73"/>
      <c r="AB1661" s="73"/>
      <c r="AC1661" s="73"/>
      <c r="AD1661" s="73"/>
      <c r="AE1661" s="73"/>
      <c r="AF1661" s="73"/>
      <c r="AG1661" s="73"/>
      <c r="AH1661" s="73"/>
      <c r="AI1661" s="73"/>
      <c r="AJ1661" s="73"/>
      <c r="AK1661" s="73"/>
      <c r="AL1661" s="73"/>
      <c r="AM1661" s="1457" t="s">
        <v>664</v>
      </c>
      <c r="AN1661" s="1455" t="s">
        <v>33</v>
      </c>
      <c r="AO1661" s="1270" t="s">
        <v>33</v>
      </c>
      <c r="AP1661" s="1457" t="s">
        <v>664</v>
      </c>
      <c r="AQ1661" s="1455" t="s">
        <v>33</v>
      </c>
      <c r="AR1661" s="1270" t="s">
        <v>33</v>
      </c>
      <c r="AS1661" s="1457" t="s">
        <v>664</v>
      </c>
      <c r="AT1661" s="1455" t="s">
        <v>33</v>
      </c>
      <c r="AU1661" s="1270" t="s">
        <v>33</v>
      </c>
      <c r="AV1661" s="1457" t="s">
        <v>664</v>
      </c>
      <c r="AW1661" s="1455" t="s">
        <v>33</v>
      </c>
      <c r="AX1661" s="1270" t="s">
        <v>33</v>
      </c>
      <c r="AY1661" s="1457" t="s">
        <v>664</v>
      </c>
      <c r="AZ1661" s="1455" t="s">
        <v>33</v>
      </c>
      <c r="BA1661" s="1270" t="s">
        <v>33</v>
      </c>
      <c r="BB1661" s="1457" t="s">
        <v>664</v>
      </c>
      <c r="BC1661" s="1455" t="s">
        <v>33</v>
      </c>
      <c r="BD1661" s="1270" t="s">
        <v>33</v>
      </c>
    </row>
    <row r="1662" spans="1:61" ht="18" customHeight="1" x14ac:dyDescent="0.25">
      <c r="A1662" s="868"/>
      <c r="B1662" s="95"/>
      <c r="C1662" s="1453"/>
      <c r="D1662" s="1453"/>
      <c r="E1662" s="1453"/>
      <c r="F1662" s="1453"/>
      <c r="G1662" s="1453"/>
      <c r="H1662" s="1453"/>
      <c r="I1662" s="1453"/>
      <c r="J1662" s="1453"/>
      <c r="K1662" s="1453"/>
      <c r="L1662" s="1453"/>
      <c r="M1662" s="1453"/>
      <c r="N1662" s="73"/>
      <c r="O1662" s="73"/>
      <c r="P1662" s="73"/>
      <c r="Q1662" s="73"/>
      <c r="R1662" s="73"/>
      <c r="S1662" s="73"/>
      <c r="T1662" s="73"/>
      <c r="U1662" s="73"/>
      <c r="V1662" s="73"/>
      <c r="W1662" s="73"/>
      <c r="X1662" s="73"/>
      <c r="Y1662" s="73"/>
      <c r="Z1662" s="73"/>
      <c r="AA1662" s="73"/>
      <c r="AB1662" s="73"/>
      <c r="AC1662" s="73"/>
      <c r="AD1662" s="73"/>
      <c r="AE1662" s="73"/>
      <c r="AF1662" s="73"/>
      <c r="AG1662" s="73"/>
      <c r="AH1662" s="73"/>
      <c r="AI1662" s="73"/>
      <c r="AJ1662" s="73"/>
      <c r="AK1662" s="73"/>
      <c r="AL1662" s="73"/>
      <c r="AM1662" s="73"/>
      <c r="AN1662" s="1456" t="s">
        <v>34</v>
      </c>
      <c r="AO1662" s="1270" t="s">
        <v>34</v>
      </c>
      <c r="AP1662" s="73"/>
      <c r="AQ1662" s="1456" t="s">
        <v>34</v>
      </c>
      <c r="AR1662" s="1270" t="s">
        <v>34</v>
      </c>
      <c r="AS1662" s="73"/>
      <c r="AT1662" s="1456" t="s">
        <v>34</v>
      </c>
      <c r="AU1662" s="1270" t="s">
        <v>34</v>
      </c>
      <c r="AV1662" s="73"/>
      <c r="AW1662" s="1456" t="s">
        <v>34</v>
      </c>
      <c r="AX1662" s="1270" t="s">
        <v>34</v>
      </c>
      <c r="AY1662" s="73"/>
      <c r="AZ1662" s="1456" t="s">
        <v>34</v>
      </c>
      <c r="BA1662" s="1270" t="s">
        <v>34</v>
      </c>
      <c r="BB1662" s="73"/>
      <c r="BC1662" s="1456" t="s">
        <v>34</v>
      </c>
      <c r="BD1662" s="1270" t="s">
        <v>34</v>
      </c>
    </row>
    <row r="1663" spans="1:61" ht="18" customHeight="1" x14ac:dyDescent="0.25">
      <c r="A1663" s="868"/>
      <c r="B1663" s="95"/>
      <c r="C1663" s="1453"/>
      <c r="D1663" s="1453"/>
      <c r="E1663" s="1453"/>
      <c r="F1663" s="1453"/>
      <c r="G1663" s="1453"/>
      <c r="H1663" s="1453"/>
      <c r="I1663" s="1453"/>
      <c r="J1663" s="1453"/>
      <c r="K1663" s="1453"/>
      <c r="L1663" s="1453"/>
      <c r="M1663" s="1453"/>
      <c r="N1663" s="73"/>
      <c r="O1663" s="73"/>
      <c r="P1663" s="73"/>
      <c r="Q1663" s="73"/>
      <c r="R1663" s="73"/>
      <c r="S1663" s="73"/>
      <c r="T1663" s="73"/>
      <c r="U1663" s="73"/>
      <c r="V1663" s="73"/>
      <c r="W1663" s="73"/>
      <c r="X1663" s="73"/>
      <c r="Y1663" s="73"/>
      <c r="Z1663" s="73"/>
      <c r="AA1663" s="73"/>
      <c r="AB1663" s="73"/>
      <c r="AC1663" s="73"/>
      <c r="AD1663" s="73"/>
      <c r="AE1663" s="73"/>
      <c r="AF1663" s="73"/>
      <c r="AG1663" s="73"/>
      <c r="AH1663" s="73"/>
      <c r="AI1663" s="73"/>
      <c r="AJ1663" s="73"/>
      <c r="AK1663" s="73"/>
      <c r="AL1663" s="73"/>
      <c r="AM1663" s="73"/>
      <c r="AN1663" s="1456" t="s">
        <v>535</v>
      </c>
      <c r="AO1663" s="1270" t="s">
        <v>535</v>
      </c>
      <c r="AP1663" s="73"/>
      <c r="AQ1663" s="1456" t="s">
        <v>535</v>
      </c>
      <c r="AR1663" s="1270" t="s">
        <v>535</v>
      </c>
      <c r="AS1663" s="73"/>
      <c r="AT1663" s="1456" t="s">
        <v>535</v>
      </c>
      <c r="AU1663" s="1270" t="s">
        <v>535</v>
      </c>
      <c r="AV1663" s="73"/>
      <c r="AW1663" s="1456" t="s">
        <v>535</v>
      </c>
      <c r="AX1663" s="1270" t="s">
        <v>535</v>
      </c>
      <c r="AY1663" s="73"/>
      <c r="AZ1663" s="1456" t="s">
        <v>535</v>
      </c>
      <c r="BA1663" s="1270" t="s">
        <v>535</v>
      </c>
      <c r="BB1663" s="73"/>
      <c r="BC1663" s="1456" t="s">
        <v>535</v>
      </c>
      <c r="BD1663" s="1270" t="s">
        <v>535</v>
      </c>
    </row>
    <row r="1664" spans="1:61" ht="18" customHeight="1" x14ac:dyDescent="0.25">
      <c r="A1664" s="868"/>
      <c r="B1664" s="95"/>
      <c r="C1664" s="1453"/>
      <c r="D1664" s="1453"/>
      <c r="E1664" s="1453"/>
      <c r="F1664" s="1453"/>
      <c r="G1664" s="1453"/>
      <c r="H1664" s="1453"/>
      <c r="I1664" s="1453"/>
      <c r="J1664" s="1453"/>
      <c r="K1664" s="1453"/>
      <c r="L1664" s="1453"/>
      <c r="M1664" s="1453"/>
      <c r="N1664" s="73"/>
      <c r="O1664" s="73"/>
      <c r="P1664" s="73"/>
      <c r="Q1664" s="73"/>
      <c r="R1664" s="73"/>
      <c r="S1664" s="73"/>
      <c r="T1664" s="73"/>
      <c r="U1664" s="73"/>
      <c r="V1664" s="73"/>
      <c r="W1664" s="73"/>
      <c r="X1664" s="73"/>
      <c r="Y1664" s="73"/>
      <c r="Z1664" s="73"/>
      <c r="AA1664" s="73"/>
      <c r="AB1664" s="73"/>
      <c r="AC1664" s="73"/>
      <c r="AD1664" s="73"/>
      <c r="AE1664" s="73"/>
      <c r="AF1664" s="73"/>
      <c r="AG1664" s="73"/>
      <c r="AH1664" s="73"/>
      <c r="AI1664" s="73"/>
      <c r="AJ1664" s="73"/>
      <c r="AK1664" s="73"/>
      <c r="AL1664" s="73"/>
      <c r="AM1664" s="1453"/>
      <c r="AN1664" s="1451" t="s">
        <v>2360</v>
      </c>
      <c r="AO1664" s="1451" t="s">
        <v>2360</v>
      </c>
      <c r="AP1664" s="1453"/>
      <c r="AQ1664" s="1451" t="s">
        <v>2360</v>
      </c>
      <c r="AR1664" s="1451" t="s">
        <v>2360</v>
      </c>
      <c r="AS1664" s="1453"/>
      <c r="AT1664" s="1451" t="s">
        <v>2360</v>
      </c>
      <c r="AU1664" s="1451" t="s">
        <v>2360</v>
      </c>
      <c r="AV1664" s="1453"/>
      <c r="AW1664" s="1451" t="s">
        <v>2360</v>
      </c>
      <c r="AX1664" s="1451" t="s">
        <v>2360</v>
      </c>
      <c r="AY1664" s="1453"/>
      <c r="AZ1664" s="1451" t="s">
        <v>2360</v>
      </c>
      <c r="BA1664" s="1451" t="s">
        <v>2360</v>
      </c>
      <c r="BB1664" s="1453"/>
      <c r="BC1664" s="1451" t="s">
        <v>2360</v>
      </c>
      <c r="BD1664" s="1451" t="s">
        <v>2360</v>
      </c>
      <c r="BG1664" s="25"/>
      <c r="BH1664" s="25"/>
      <c r="BI1664" s="79"/>
    </row>
    <row r="1665" spans="1:61" ht="18" customHeight="1" x14ac:dyDescent="0.25">
      <c r="A1665" s="868"/>
      <c r="B1665" s="95"/>
      <c r="C1665" s="6"/>
      <c r="D1665" s="6"/>
      <c r="E1665" s="6"/>
      <c r="F1665" s="1458"/>
      <c r="G1665" s="1458"/>
      <c r="H1665" s="1458"/>
      <c r="I1665" s="1458"/>
      <c r="J1665" s="1459"/>
      <c r="K1665" s="1459"/>
      <c r="L1665" s="1458"/>
      <c r="M1665" s="1458"/>
      <c r="N1665" s="1458"/>
      <c r="O1665" s="1458"/>
      <c r="P1665" s="1458"/>
      <c r="Q1665" s="1458"/>
      <c r="R1665" s="1458"/>
      <c r="S1665" s="1458"/>
      <c r="T1665" s="1458"/>
      <c r="U1665" s="1458"/>
      <c r="V1665" s="1458"/>
      <c r="W1665" s="1458"/>
      <c r="X1665" s="1458"/>
      <c r="Y1665" s="1458"/>
      <c r="Z1665" s="1458"/>
      <c r="AA1665" s="1458"/>
      <c r="AB1665" s="1458"/>
      <c r="AC1665" s="1458"/>
      <c r="AD1665" s="1458"/>
      <c r="AE1665" s="1458"/>
      <c r="AF1665" s="1458"/>
      <c r="AG1665" s="1458"/>
      <c r="AH1665" s="1458"/>
      <c r="AI1665" s="1458"/>
      <c r="AJ1665" s="1458"/>
      <c r="AK1665" s="1458"/>
      <c r="AL1665" s="1458"/>
      <c r="AM1665" s="1458"/>
      <c r="AN1665" s="1457" t="s">
        <v>664</v>
      </c>
      <c r="AO1665" s="1457" t="s">
        <v>664</v>
      </c>
      <c r="AP1665" s="1458"/>
      <c r="AQ1665" s="1457" t="s">
        <v>664</v>
      </c>
      <c r="AR1665" s="1457" t="s">
        <v>664</v>
      </c>
      <c r="AS1665" s="1458"/>
      <c r="AT1665" s="1457" t="s">
        <v>664</v>
      </c>
      <c r="AU1665" s="1457" t="s">
        <v>664</v>
      </c>
      <c r="AV1665" s="1458"/>
      <c r="AW1665" s="1457" t="s">
        <v>664</v>
      </c>
      <c r="AX1665" s="1457" t="s">
        <v>664</v>
      </c>
      <c r="AY1665" s="1458"/>
      <c r="AZ1665" s="1457" t="s">
        <v>664</v>
      </c>
      <c r="BA1665" s="1457" t="s">
        <v>664</v>
      </c>
      <c r="BB1665" s="1458"/>
      <c r="BC1665" s="1457" t="s">
        <v>664</v>
      </c>
      <c r="BD1665" s="1457" t="s">
        <v>664</v>
      </c>
      <c r="BG1665" s="25"/>
      <c r="BH1665" s="25"/>
      <c r="BI1665" s="79"/>
    </row>
    <row r="1666" spans="1:61" s="16" customFormat="1" ht="18" customHeight="1" x14ac:dyDescent="0.25">
      <c r="A1666" s="871"/>
      <c r="B1666" s="94" t="s">
        <v>780</v>
      </c>
      <c r="C1666" s="6"/>
      <c r="D1666" s="6"/>
      <c r="E1666" s="6"/>
    </row>
    <row r="1667" spans="1:61" x14ac:dyDescent="0.25">
      <c r="A1667" s="869"/>
      <c r="B1667" s="14"/>
      <c r="C1667" s="14"/>
      <c r="D1667" s="16"/>
      <c r="E1667" s="16"/>
      <c r="F1667" s="16"/>
      <c r="G1667" s="16"/>
      <c r="L1667" s="29"/>
      <c r="M1667" s="29"/>
      <c r="N1667" s="29"/>
      <c r="O1667" s="29"/>
      <c r="P1667" s="28"/>
      <c r="Q1667" s="28"/>
      <c r="R1667" s="28"/>
      <c r="W1667" s="16"/>
      <c r="X1667" s="16"/>
      <c r="Y1667" s="16"/>
      <c r="Z1667" s="16"/>
      <c r="AA1667" s="16"/>
      <c r="AB1667" s="16"/>
      <c r="AC1667" s="16"/>
      <c r="AD1667" s="16"/>
      <c r="AE1667" s="16"/>
      <c r="AF1667" s="16"/>
      <c r="AH1667" s="16"/>
      <c r="AI1667" s="16"/>
      <c r="AJ1667" s="16"/>
      <c r="AK1667" s="16"/>
      <c r="AL1667" s="16"/>
      <c r="AM1667" s="16"/>
      <c r="AN1667" s="16"/>
      <c r="AO1667" s="16"/>
      <c r="AP1667" s="16"/>
    </row>
    <row r="1668" spans="1:61" ht="18" customHeight="1" x14ac:dyDescent="0.25">
      <c r="A1668" s="871"/>
      <c r="B1668" s="16"/>
      <c r="C1668" s="2064" t="s">
        <v>897</v>
      </c>
      <c r="D1668" s="2064" t="s">
        <v>715</v>
      </c>
      <c r="E1668" s="2064" t="s">
        <v>659</v>
      </c>
      <c r="F1668" s="2064" t="s">
        <v>660</v>
      </c>
      <c r="G1668" s="2066" t="s">
        <v>837</v>
      </c>
      <c r="H1668" s="2067"/>
      <c r="I1668" s="2068"/>
      <c r="J1668" s="2066" t="s">
        <v>838</v>
      </c>
      <c r="K1668" s="2067"/>
      <c r="L1668" s="2068"/>
      <c r="M1668" s="2058" t="s">
        <v>775</v>
      </c>
      <c r="N1668" s="2059"/>
      <c r="O1668" s="2059"/>
      <c r="P1668" s="2060"/>
      <c r="AD1668" s="16"/>
      <c r="AE1668" s="16"/>
      <c r="AF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row>
    <row r="1669" spans="1:61" ht="18" customHeight="1" x14ac:dyDescent="0.25">
      <c r="A1669" s="871"/>
      <c r="B1669" s="16"/>
      <c r="C1669" s="2065"/>
      <c r="D1669" s="2065"/>
      <c r="E1669" s="2065"/>
      <c r="F1669" s="2065"/>
      <c r="G1669" s="546" t="s">
        <v>661</v>
      </c>
      <c r="H1669" s="546" t="s">
        <v>662</v>
      </c>
      <c r="I1669" s="546" t="s">
        <v>663</v>
      </c>
      <c r="J1669" s="546" t="s">
        <v>661</v>
      </c>
      <c r="K1669" s="546" t="s">
        <v>662</v>
      </c>
      <c r="L1669" s="546" t="s">
        <v>663</v>
      </c>
      <c r="M1669" s="546" t="s">
        <v>1653</v>
      </c>
      <c r="N1669" s="546" t="s">
        <v>1654</v>
      </c>
      <c r="O1669" s="546" t="s">
        <v>1655</v>
      </c>
      <c r="P1669" s="546" t="s">
        <v>1656</v>
      </c>
      <c r="AD1669" s="16"/>
      <c r="AE1669" s="16"/>
      <c r="AF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row>
    <row r="1670" spans="1:61" ht="18" customHeight="1" x14ac:dyDescent="0.25">
      <c r="C1670" s="507" t="s">
        <v>249</v>
      </c>
      <c r="D1670" s="507"/>
      <c r="E1670" s="507"/>
      <c r="F1670" s="507"/>
      <c r="G1670" s="507"/>
      <c r="H1670" s="507"/>
      <c r="I1670" s="507"/>
      <c r="J1670" s="507"/>
      <c r="K1670" s="507"/>
      <c r="L1670" s="507"/>
      <c r="M1670" s="507"/>
      <c r="N1670" s="507"/>
      <c r="O1670" s="507"/>
      <c r="P1670" s="507" t="s">
        <v>248</v>
      </c>
    </row>
    <row r="1671" spans="1:61" ht="18" customHeight="1" x14ac:dyDescent="0.25">
      <c r="A1671" s="871"/>
      <c r="B1671" s="16"/>
      <c r="C1671" s="51" t="str">
        <f>IF(ISTEXT('6. Vehículos y maquinaria'!E136),'6. Vehículos y maquinaria'!E136,"")</f>
        <v/>
      </c>
      <c r="D1671" s="51">
        <f>'6. Vehículos y maquinaria'!F136</f>
        <v>0</v>
      </c>
      <c r="E1671" s="51">
        <f>'6. Vehículos y maquinaria'!G136</f>
        <v>0</v>
      </c>
      <c r="F1671" s="52">
        <f>'6. Vehículos y maquinaria'!H136</f>
        <v>0</v>
      </c>
      <c r="G1671" s="52" t="str">
        <f t="shared" ref="G1671:I1681" si="114">IF($E1671="Otro (ud)","",IFERROR(INDEX($F$1599:$BG$1632,MATCH($E1671&amp;$D1671,$E$1599:$E$1632,0),MATCH($D$6&amp;G$1669,$F$1598:$BG$1598,0)),""))</f>
        <v/>
      </c>
      <c r="H1671" s="52" t="str">
        <f t="shared" si="114"/>
        <v/>
      </c>
      <c r="I1671" s="52" t="str">
        <f t="shared" si="114"/>
        <v/>
      </c>
      <c r="J1671" s="52">
        <f>'6. Vehículos y maquinaria'!L136</f>
        <v>0</v>
      </c>
      <c r="K1671" s="52">
        <f>'6. Vehículos y maquinaria'!M136</f>
        <v>0</v>
      </c>
      <c r="L1671" s="52">
        <f>'6. Vehículos y maquinaria'!N136</f>
        <v>0</v>
      </c>
      <c r="M1671" s="157" t="str">
        <f>IFERROR(IF($E1671="Otro (ud)",$F1671*$J1671,$F1671*$G1671),"")</f>
        <v/>
      </c>
      <c r="N1671" s="157" t="str">
        <f>IFERROR(IF($E1671="Otro (ud)",$F1671*$K1671,IF($H1671="-",0,$F1671*$H1671)),"")</f>
        <v/>
      </c>
      <c r="O1671" s="157" t="str">
        <f>IFERROR(IF($E1671="Otro (ud)",$F1671*$L1671,IF($I1671="-",0,$F1671*$I1671)),"")</f>
        <v/>
      </c>
      <c r="P1671" s="158" t="str">
        <f>IFERROR($M1671+$N1671*$H$9/1000+$O1671*$H$10/1000,"")</f>
        <v/>
      </c>
      <c r="AD1671" s="16"/>
      <c r="AE1671" s="16"/>
      <c r="AF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row>
    <row r="1672" spans="1:61" ht="18" customHeight="1" x14ac:dyDescent="0.25">
      <c r="A1672" s="871"/>
      <c r="B1672" s="16"/>
      <c r="C1672" s="51" t="str">
        <f>IF(ISTEXT('6. Vehículos y maquinaria'!E137),'6. Vehículos y maquinaria'!E137,"")</f>
        <v/>
      </c>
      <c r="D1672" s="51">
        <f>'6. Vehículos y maquinaria'!F137</f>
        <v>0</v>
      </c>
      <c r="E1672" s="51">
        <f>'6. Vehículos y maquinaria'!G137</f>
        <v>0</v>
      </c>
      <c r="F1672" s="52">
        <f>'6. Vehículos y maquinaria'!H137</f>
        <v>0</v>
      </c>
      <c r="G1672" s="52" t="str">
        <f t="shared" si="114"/>
        <v/>
      </c>
      <c r="H1672" s="52" t="str">
        <f t="shared" si="114"/>
        <v/>
      </c>
      <c r="I1672" s="52" t="str">
        <f t="shared" si="114"/>
        <v/>
      </c>
      <c r="J1672" s="52">
        <f>'6. Vehículos y maquinaria'!L137</f>
        <v>0</v>
      </c>
      <c r="K1672" s="52">
        <f>'6. Vehículos y maquinaria'!M137</f>
        <v>0</v>
      </c>
      <c r="L1672" s="52">
        <f>'6. Vehículos y maquinaria'!N137</f>
        <v>0</v>
      </c>
      <c r="M1672" s="157" t="str">
        <f t="shared" ref="M1672:M1680" si="115">IFERROR(IF($E1672="Otro (ud)",$F1672*$J1672,$F1672*$G1672),"")</f>
        <v/>
      </c>
      <c r="N1672" s="157" t="str">
        <f t="shared" ref="N1672:N1680" si="116">IFERROR(IF($E1672="Otro (ud)",$F1672*$K1672,IF($H1672="-",0,$F1672*$H1672)),"")</f>
        <v/>
      </c>
      <c r="O1672" s="157" t="str">
        <f t="shared" ref="O1672:O1680" si="117">IFERROR(IF($E1672="Otro (ud)",$F1672*$L1672,IF($I1672="-",0,$F1672*$I1672)),"")</f>
        <v/>
      </c>
      <c r="P1672" s="158" t="str">
        <f t="shared" ref="P1672:P1681" si="118">IFERROR($M1672+$N1672*$H$9/1000+$O1672*$H$10/1000,"")</f>
        <v/>
      </c>
      <c r="AD1672" s="16"/>
      <c r="AE1672" s="16"/>
      <c r="AF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row>
    <row r="1673" spans="1:61" ht="18" customHeight="1" x14ac:dyDescent="0.25">
      <c r="A1673" s="871"/>
      <c r="B1673" s="16"/>
      <c r="C1673" s="51" t="str">
        <f>IF(ISTEXT('6. Vehículos y maquinaria'!E138),'6. Vehículos y maquinaria'!E138,"")</f>
        <v/>
      </c>
      <c r="D1673" s="51">
        <f>'6. Vehículos y maquinaria'!F138</f>
        <v>0</v>
      </c>
      <c r="E1673" s="51">
        <f>'6. Vehículos y maquinaria'!G138</f>
        <v>0</v>
      </c>
      <c r="F1673" s="52">
        <f>'6. Vehículos y maquinaria'!H138</f>
        <v>0</v>
      </c>
      <c r="G1673" s="52" t="str">
        <f t="shared" si="114"/>
        <v/>
      </c>
      <c r="H1673" s="52" t="str">
        <f t="shared" si="114"/>
        <v/>
      </c>
      <c r="I1673" s="52" t="str">
        <f t="shared" si="114"/>
        <v/>
      </c>
      <c r="J1673" s="52">
        <f>'6. Vehículos y maquinaria'!L138</f>
        <v>0</v>
      </c>
      <c r="K1673" s="52">
        <f>'6. Vehículos y maquinaria'!M138</f>
        <v>0</v>
      </c>
      <c r="L1673" s="52">
        <f>'6. Vehículos y maquinaria'!N138</f>
        <v>0</v>
      </c>
      <c r="M1673" s="157" t="str">
        <f t="shared" si="115"/>
        <v/>
      </c>
      <c r="N1673" s="157" t="str">
        <f t="shared" si="116"/>
        <v/>
      </c>
      <c r="O1673" s="157" t="str">
        <f t="shared" si="117"/>
        <v/>
      </c>
      <c r="P1673" s="158" t="str">
        <f t="shared" si="118"/>
        <v/>
      </c>
      <c r="AD1673" s="16"/>
      <c r="AE1673" s="16"/>
      <c r="AF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row>
    <row r="1674" spans="1:61" ht="18" customHeight="1" x14ac:dyDescent="0.25">
      <c r="A1674" s="871"/>
      <c r="B1674" s="16"/>
      <c r="C1674" s="51" t="str">
        <f>IF(ISTEXT('6. Vehículos y maquinaria'!E139),'6. Vehículos y maquinaria'!E139,"")</f>
        <v/>
      </c>
      <c r="D1674" s="51">
        <f>'6. Vehículos y maquinaria'!F139</f>
        <v>0</v>
      </c>
      <c r="E1674" s="51">
        <f>'6. Vehículos y maquinaria'!G139</f>
        <v>0</v>
      </c>
      <c r="F1674" s="52">
        <f>'6. Vehículos y maquinaria'!H139</f>
        <v>0</v>
      </c>
      <c r="G1674" s="52" t="str">
        <f t="shared" si="114"/>
        <v/>
      </c>
      <c r="H1674" s="52" t="str">
        <f t="shared" si="114"/>
        <v/>
      </c>
      <c r="I1674" s="52" t="str">
        <f t="shared" si="114"/>
        <v/>
      </c>
      <c r="J1674" s="52">
        <f>'6. Vehículos y maquinaria'!L139</f>
        <v>0</v>
      </c>
      <c r="K1674" s="52">
        <f>'6. Vehículos y maquinaria'!M139</f>
        <v>0</v>
      </c>
      <c r="L1674" s="52">
        <f>'6. Vehículos y maquinaria'!N139</f>
        <v>0</v>
      </c>
      <c r="M1674" s="157" t="str">
        <f t="shared" si="115"/>
        <v/>
      </c>
      <c r="N1674" s="157" t="str">
        <f t="shared" si="116"/>
        <v/>
      </c>
      <c r="O1674" s="157" t="str">
        <f t="shared" si="117"/>
        <v/>
      </c>
      <c r="P1674" s="158" t="str">
        <f t="shared" si="118"/>
        <v/>
      </c>
      <c r="AD1674" s="16"/>
      <c r="AE1674" s="16"/>
      <c r="AF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row>
    <row r="1675" spans="1:61" ht="18" customHeight="1" x14ac:dyDescent="0.25">
      <c r="A1675" s="871"/>
      <c r="B1675" s="16"/>
      <c r="C1675" s="51" t="str">
        <f>IF(ISTEXT('6. Vehículos y maquinaria'!E140),'6. Vehículos y maquinaria'!E140,"")</f>
        <v/>
      </c>
      <c r="D1675" s="51">
        <f>'6. Vehículos y maquinaria'!F140</f>
        <v>0</v>
      </c>
      <c r="E1675" s="51">
        <f>'6. Vehículos y maquinaria'!G140</f>
        <v>0</v>
      </c>
      <c r="F1675" s="52">
        <f>'6. Vehículos y maquinaria'!H140</f>
        <v>0</v>
      </c>
      <c r="G1675" s="52" t="str">
        <f t="shared" si="114"/>
        <v/>
      </c>
      <c r="H1675" s="52" t="str">
        <f t="shared" si="114"/>
        <v/>
      </c>
      <c r="I1675" s="52" t="str">
        <f t="shared" si="114"/>
        <v/>
      </c>
      <c r="J1675" s="52">
        <f>'6. Vehículos y maquinaria'!L140</f>
        <v>0</v>
      </c>
      <c r="K1675" s="52">
        <f>'6. Vehículos y maquinaria'!M140</f>
        <v>0</v>
      </c>
      <c r="L1675" s="52">
        <f>'6. Vehículos y maquinaria'!N140</f>
        <v>0</v>
      </c>
      <c r="M1675" s="157" t="str">
        <f t="shared" si="115"/>
        <v/>
      </c>
      <c r="N1675" s="157" t="str">
        <f t="shared" si="116"/>
        <v/>
      </c>
      <c r="O1675" s="157" t="str">
        <f t="shared" si="117"/>
        <v/>
      </c>
      <c r="P1675" s="158" t="str">
        <f t="shared" si="118"/>
        <v/>
      </c>
      <c r="AD1675" s="16"/>
      <c r="AE1675" s="16"/>
      <c r="AF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row>
    <row r="1676" spans="1:61" ht="18" customHeight="1" x14ac:dyDescent="0.25">
      <c r="C1676" s="51" t="str">
        <f>IF(ISTEXT('6. Vehículos y maquinaria'!E141),'6. Vehículos y maquinaria'!E141,"")</f>
        <v/>
      </c>
      <c r="D1676" s="51">
        <f>'6. Vehículos y maquinaria'!F141</f>
        <v>0</v>
      </c>
      <c r="E1676" s="51">
        <f>'6. Vehículos y maquinaria'!G141</f>
        <v>0</v>
      </c>
      <c r="F1676" s="52">
        <f>'6. Vehículos y maquinaria'!H141</f>
        <v>0</v>
      </c>
      <c r="G1676" s="52" t="str">
        <f t="shared" si="114"/>
        <v/>
      </c>
      <c r="H1676" s="52" t="str">
        <f t="shared" si="114"/>
        <v/>
      </c>
      <c r="I1676" s="52" t="str">
        <f t="shared" si="114"/>
        <v/>
      </c>
      <c r="J1676" s="52">
        <f>'6. Vehículos y maquinaria'!L141</f>
        <v>0</v>
      </c>
      <c r="K1676" s="52">
        <f>'6. Vehículos y maquinaria'!M141</f>
        <v>0</v>
      </c>
      <c r="L1676" s="52">
        <f>'6. Vehículos y maquinaria'!N141</f>
        <v>0</v>
      </c>
      <c r="M1676" s="157" t="str">
        <f t="shared" si="115"/>
        <v/>
      </c>
      <c r="N1676" s="157" t="str">
        <f t="shared" si="116"/>
        <v/>
      </c>
      <c r="O1676" s="157" t="str">
        <f t="shared" si="117"/>
        <v/>
      </c>
      <c r="P1676" s="158" t="str">
        <f t="shared" si="118"/>
        <v/>
      </c>
    </row>
    <row r="1677" spans="1:61" ht="18" customHeight="1" x14ac:dyDescent="0.25">
      <c r="C1677" s="51" t="str">
        <f>IF(ISTEXT('6. Vehículos y maquinaria'!E142),'6. Vehículos y maquinaria'!E142,"")</f>
        <v/>
      </c>
      <c r="D1677" s="51">
        <f>'6. Vehículos y maquinaria'!F142</f>
        <v>0</v>
      </c>
      <c r="E1677" s="51">
        <f>'6. Vehículos y maquinaria'!G142</f>
        <v>0</v>
      </c>
      <c r="F1677" s="52">
        <f>'6. Vehículos y maquinaria'!H142</f>
        <v>0</v>
      </c>
      <c r="G1677" s="52" t="str">
        <f t="shared" si="114"/>
        <v/>
      </c>
      <c r="H1677" s="52" t="str">
        <f t="shared" si="114"/>
        <v/>
      </c>
      <c r="I1677" s="52" t="str">
        <f t="shared" si="114"/>
        <v/>
      </c>
      <c r="J1677" s="52">
        <f>'6. Vehículos y maquinaria'!L142</f>
        <v>0</v>
      </c>
      <c r="K1677" s="52">
        <f>'6. Vehículos y maquinaria'!M142</f>
        <v>0</v>
      </c>
      <c r="L1677" s="52">
        <f>'6. Vehículos y maquinaria'!N142</f>
        <v>0</v>
      </c>
      <c r="M1677" s="157" t="str">
        <f t="shared" si="115"/>
        <v/>
      </c>
      <c r="N1677" s="157" t="str">
        <f t="shared" si="116"/>
        <v/>
      </c>
      <c r="O1677" s="157" t="str">
        <f t="shared" si="117"/>
        <v/>
      </c>
      <c r="P1677" s="158" t="str">
        <f t="shared" si="118"/>
        <v/>
      </c>
    </row>
    <row r="1678" spans="1:61" ht="18" customHeight="1" x14ac:dyDescent="0.25">
      <c r="C1678" s="51" t="str">
        <f>IF(ISTEXT('6. Vehículos y maquinaria'!E143),'6. Vehículos y maquinaria'!E143,"")</f>
        <v/>
      </c>
      <c r="D1678" s="51">
        <f>'6. Vehículos y maquinaria'!F143</f>
        <v>0</v>
      </c>
      <c r="E1678" s="51">
        <f>'6. Vehículos y maquinaria'!G143</f>
        <v>0</v>
      </c>
      <c r="F1678" s="52">
        <f>'6. Vehículos y maquinaria'!H143</f>
        <v>0</v>
      </c>
      <c r="G1678" s="52" t="str">
        <f t="shared" si="114"/>
        <v/>
      </c>
      <c r="H1678" s="52" t="str">
        <f t="shared" si="114"/>
        <v/>
      </c>
      <c r="I1678" s="52" t="str">
        <f t="shared" si="114"/>
        <v/>
      </c>
      <c r="J1678" s="52">
        <f>'6. Vehículos y maquinaria'!L143</f>
        <v>0</v>
      </c>
      <c r="K1678" s="52">
        <f>'6. Vehículos y maquinaria'!M143</f>
        <v>0</v>
      </c>
      <c r="L1678" s="52">
        <f>'6. Vehículos y maquinaria'!N143</f>
        <v>0</v>
      </c>
      <c r="M1678" s="157" t="str">
        <f t="shared" si="115"/>
        <v/>
      </c>
      <c r="N1678" s="157" t="str">
        <f t="shared" si="116"/>
        <v/>
      </c>
      <c r="O1678" s="157" t="str">
        <f t="shared" si="117"/>
        <v/>
      </c>
      <c r="P1678" s="158" t="str">
        <f t="shared" si="118"/>
        <v/>
      </c>
    </row>
    <row r="1679" spans="1:61" ht="18" customHeight="1" x14ac:dyDescent="0.25">
      <c r="C1679" s="51" t="str">
        <f>IF(ISTEXT('6. Vehículos y maquinaria'!E144),'6. Vehículos y maquinaria'!E144,"")</f>
        <v/>
      </c>
      <c r="D1679" s="51">
        <f>'6. Vehículos y maquinaria'!F144</f>
        <v>0</v>
      </c>
      <c r="E1679" s="51">
        <f>'6. Vehículos y maquinaria'!G144</f>
        <v>0</v>
      </c>
      <c r="F1679" s="52">
        <f>'6. Vehículos y maquinaria'!H144</f>
        <v>0</v>
      </c>
      <c r="G1679" s="52" t="str">
        <f t="shared" si="114"/>
        <v/>
      </c>
      <c r="H1679" s="52" t="str">
        <f t="shared" si="114"/>
        <v/>
      </c>
      <c r="I1679" s="52" t="str">
        <f t="shared" si="114"/>
        <v/>
      </c>
      <c r="J1679" s="52">
        <f>'6. Vehículos y maquinaria'!L144</f>
        <v>0</v>
      </c>
      <c r="K1679" s="52">
        <f>'6. Vehículos y maquinaria'!M144</f>
        <v>0</v>
      </c>
      <c r="L1679" s="52">
        <f>'6. Vehículos y maquinaria'!N144</f>
        <v>0</v>
      </c>
      <c r="M1679" s="157" t="str">
        <f t="shared" si="115"/>
        <v/>
      </c>
      <c r="N1679" s="157" t="str">
        <f t="shared" si="116"/>
        <v/>
      </c>
      <c r="O1679" s="157" t="str">
        <f t="shared" si="117"/>
        <v/>
      </c>
      <c r="P1679" s="158" t="str">
        <f t="shared" si="118"/>
        <v/>
      </c>
    </row>
    <row r="1680" spans="1:61" ht="18" customHeight="1" x14ac:dyDescent="0.25">
      <c r="C1680" s="51" t="str">
        <f>IF(ISTEXT('6. Vehículos y maquinaria'!E145),'6. Vehículos y maquinaria'!E145,"")</f>
        <v/>
      </c>
      <c r="D1680" s="51">
        <f>'6. Vehículos y maquinaria'!F145</f>
        <v>0</v>
      </c>
      <c r="E1680" s="51">
        <f>'6. Vehículos y maquinaria'!G145</f>
        <v>0</v>
      </c>
      <c r="F1680" s="52">
        <f>'6. Vehículos y maquinaria'!H145</f>
        <v>0</v>
      </c>
      <c r="G1680" s="52" t="str">
        <f t="shared" si="114"/>
        <v/>
      </c>
      <c r="H1680" s="52" t="str">
        <f t="shared" si="114"/>
        <v/>
      </c>
      <c r="I1680" s="52" t="str">
        <f t="shared" si="114"/>
        <v/>
      </c>
      <c r="J1680" s="52">
        <f>'6. Vehículos y maquinaria'!L145</f>
        <v>0</v>
      </c>
      <c r="K1680" s="52">
        <f>'6. Vehículos y maquinaria'!M145</f>
        <v>0</v>
      </c>
      <c r="L1680" s="52">
        <f>'6. Vehículos y maquinaria'!N145</f>
        <v>0</v>
      </c>
      <c r="M1680" s="157" t="str">
        <f t="shared" si="115"/>
        <v/>
      </c>
      <c r="N1680" s="157" t="str">
        <f t="shared" si="116"/>
        <v/>
      </c>
      <c r="O1680" s="157" t="str">
        <f t="shared" si="117"/>
        <v/>
      </c>
      <c r="P1680" s="158" t="str">
        <f t="shared" si="118"/>
        <v/>
      </c>
    </row>
    <row r="1681" spans="1:56" ht="18" customHeight="1" x14ac:dyDescent="0.25">
      <c r="C1681" s="51" t="str">
        <f>IF(ISTEXT('6. Vehículos y maquinaria'!E146),'6. Vehículos y maquinaria'!E146,"")</f>
        <v/>
      </c>
      <c r="D1681" s="51">
        <f>'6. Vehículos y maquinaria'!F146</f>
        <v>0</v>
      </c>
      <c r="E1681" s="51">
        <f>'6. Vehículos y maquinaria'!G146</f>
        <v>0</v>
      </c>
      <c r="F1681" s="52">
        <f>'6. Vehículos y maquinaria'!H146</f>
        <v>0</v>
      </c>
      <c r="G1681" s="52" t="str">
        <f t="shared" si="114"/>
        <v/>
      </c>
      <c r="H1681" s="52" t="str">
        <f t="shared" si="114"/>
        <v/>
      </c>
      <c r="I1681" s="52" t="str">
        <f t="shared" si="114"/>
        <v/>
      </c>
      <c r="J1681" s="52">
        <f>'6. Vehículos y maquinaria'!L146</f>
        <v>0</v>
      </c>
      <c r="K1681" s="52">
        <f>'6. Vehículos y maquinaria'!M146</f>
        <v>0</v>
      </c>
      <c r="L1681" s="52">
        <f>'6. Vehículos y maquinaria'!N146</f>
        <v>0</v>
      </c>
      <c r="M1681" s="157" t="str">
        <f>IFERROR(IF($E1681="Otro (ud)",$F1681*$J1681,$F1681*$G1681),"")</f>
        <v/>
      </c>
      <c r="N1681" s="157" t="str">
        <f>IFERROR(IF($E1681="Otro (ud)",$F1681*$K1681,IF($H1681="-",0,$F1681*$H1681)),"")</f>
        <v/>
      </c>
      <c r="O1681" s="157" t="str">
        <f>IFERROR(IF($E1681="Otro (ud)",$F1681*$L1681,IF($I1681="-",0,$F1681*$I1681)),"")</f>
        <v/>
      </c>
      <c r="P1681" s="158" t="str">
        <f t="shared" si="118"/>
        <v/>
      </c>
    </row>
    <row r="1682" spans="1:56" ht="18" customHeight="1" x14ac:dyDescent="0.25">
      <c r="G1682" s="16"/>
      <c r="H1682" s="16"/>
      <c r="I1682" s="16"/>
      <c r="J1682" s="16"/>
      <c r="K1682" s="16"/>
      <c r="L1682" s="16"/>
      <c r="M1682" s="153">
        <f>SUM(M1671:M1681)</f>
        <v>0</v>
      </c>
      <c r="N1682" s="153">
        <f>SUM(N1671:N1681)</f>
        <v>0</v>
      </c>
      <c r="O1682" s="153">
        <f>SUM(O1671:O1681)</f>
        <v>0</v>
      </c>
      <c r="P1682" s="207">
        <f>SUM(P1671:P1681)</f>
        <v>0</v>
      </c>
    </row>
    <row r="1683" spans="1:56" ht="18" customHeight="1" x14ac:dyDescent="0.25">
      <c r="G1683" s="16"/>
      <c r="J1683" s="16"/>
      <c r="K1683" s="16"/>
      <c r="L1683" s="16"/>
      <c r="M1683" s="212"/>
      <c r="N1683" s="212"/>
      <c r="O1683" s="212"/>
      <c r="P1683" s="212"/>
    </row>
    <row r="1684" spans="1:56" ht="18" customHeight="1" x14ac:dyDescent="0.25">
      <c r="C1684" s="529" t="s">
        <v>2040</v>
      </c>
      <c r="Q1684" s="15"/>
    </row>
    <row r="1685" spans="1:56" ht="18" customHeight="1" x14ac:dyDescent="0.25">
      <c r="C1685" s="529"/>
      <c r="Q1685" s="15"/>
    </row>
    <row r="1686" spans="1:56" ht="18" customHeight="1" x14ac:dyDescent="0.25">
      <c r="D1686" s="144" t="s">
        <v>851</v>
      </c>
      <c r="E1686" s="144" t="s">
        <v>852</v>
      </c>
      <c r="F1686" s="144" t="s">
        <v>853</v>
      </c>
      <c r="G1686" s="144" t="s">
        <v>854</v>
      </c>
      <c r="Q1686" s="15"/>
    </row>
    <row r="1687" spans="1:56" ht="18" customHeight="1" x14ac:dyDescent="0.25">
      <c r="A1687" s="874">
        <v>16</v>
      </c>
      <c r="B1687" s="15" t="s">
        <v>1824</v>
      </c>
      <c r="C1687" s="110" t="s">
        <v>1734</v>
      </c>
      <c r="D1687" s="145">
        <f>ROUND(P1752,2)</f>
        <v>0</v>
      </c>
      <c r="E1687" s="145">
        <f>ROUND(Q1752,2)</f>
        <v>0</v>
      </c>
      <c r="F1687" s="145">
        <f>ROUND(R1752,2)</f>
        <v>0</v>
      </c>
      <c r="G1687" s="145">
        <f>ROUND(S1752,2)</f>
        <v>0</v>
      </c>
      <c r="Q1687" s="15"/>
      <c r="AG1687" s="15"/>
      <c r="AH1687" s="16"/>
    </row>
    <row r="1688" spans="1:56" ht="18" customHeight="1" x14ac:dyDescent="0.25">
      <c r="A1688" s="875">
        <v>17</v>
      </c>
      <c r="B1688" s="15" t="s">
        <v>1825</v>
      </c>
      <c r="C1688" s="110" t="s">
        <v>1735</v>
      </c>
      <c r="D1688" s="145">
        <f>ROUND(P1811,2)</f>
        <v>0</v>
      </c>
      <c r="E1688" s="145">
        <f t="shared" ref="E1688:G1688" si="119">ROUND(Q1811,2)</f>
        <v>0</v>
      </c>
      <c r="F1688" s="145">
        <f t="shared" si="119"/>
        <v>0</v>
      </c>
      <c r="G1688" s="145">
        <f t="shared" si="119"/>
        <v>0</v>
      </c>
      <c r="L1688" s="69"/>
      <c r="M1688" s="69"/>
      <c r="N1688" s="69"/>
      <c r="O1688" s="69"/>
      <c r="P1688" s="67"/>
      <c r="Q1688" s="67"/>
      <c r="R1688" s="67"/>
      <c r="S1688" s="67"/>
      <c r="T1688" s="67"/>
      <c r="U1688" s="67"/>
      <c r="V1688" s="69"/>
      <c r="W1688" s="69"/>
      <c r="X1688" s="69"/>
      <c r="Y1688" s="69"/>
      <c r="Z1688" s="69"/>
      <c r="AA1688" s="69"/>
      <c r="AB1688" s="67"/>
      <c r="AC1688" s="67"/>
      <c r="AD1688" s="67"/>
      <c r="AE1688" s="67"/>
      <c r="AF1688" s="67"/>
      <c r="AG1688" s="67"/>
      <c r="AH1688" s="69"/>
      <c r="AI1688" s="69"/>
      <c r="AJ1688" s="69"/>
      <c r="AK1688" s="69"/>
      <c r="AL1688" s="69"/>
      <c r="AM1688" s="69"/>
      <c r="AN1688" s="67"/>
      <c r="AO1688" s="67"/>
      <c r="AP1688" s="67"/>
      <c r="AQ1688" s="67"/>
      <c r="AR1688" s="67"/>
      <c r="AS1688" s="67"/>
      <c r="AT1688" s="69"/>
      <c r="AU1688" s="69"/>
      <c r="AV1688" s="69"/>
      <c r="AW1688" s="69"/>
      <c r="AX1688" s="69"/>
      <c r="AY1688" s="69"/>
      <c r="AZ1688" s="67"/>
      <c r="BA1688" s="67"/>
    </row>
    <row r="1689" spans="1:56" ht="18" customHeight="1" x14ac:dyDescent="0.25">
      <c r="A1689" s="874">
        <v>18</v>
      </c>
      <c r="B1689" s="15" t="s">
        <v>1826</v>
      </c>
      <c r="C1689" s="110" t="s">
        <v>1736</v>
      </c>
      <c r="D1689" s="145">
        <f>ROUND(P1878,2)</f>
        <v>0</v>
      </c>
      <c r="E1689" s="145">
        <f t="shared" ref="E1689:G1689" si="120">ROUND(Q1878,2)</f>
        <v>0</v>
      </c>
      <c r="F1689" s="145">
        <f t="shared" si="120"/>
        <v>0</v>
      </c>
      <c r="G1689" s="145">
        <f t="shared" si="120"/>
        <v>0</v>
      </c>
      <c r="Q1689" s="15"/>
      <c r="R1689" s="16"/>
      <c r="AG1689" s="15"/>
      <c r="AH1689" s="16"/>
    </row>
    <row r="1690" spans="1:56" ht="18" customHeight="1" x14ac:dyDescent="0.25">
      <c r="B1690" s="3"/>
      <c r="C1690" s="3"/>
      <c r="D1690" s="3"/>
      <c r="E1690" s="3"/>
      <c r="F1690" s="3"/>
      <c r="G1690" s="3"/>
      <c r="Q1690" s="15"/>
      <c r="R1690" s="16"/>
      <c r="AG1690" s="15"/>
      <c r="AH1690" s="16"/>
    </row>
    <row r="1691" spans="1:56" ht="18" customHeight="1" x14ac:dyDescent="0.25">
      <c r="B1691" s="3"/>
      <c r="C1691" s="3"/>
      <c r="D1691" s="3"/>
      <c r="E1691" s="3"/>
      <c r="F1691" s="3"/>
      <c r="G1691" s="3"/>
      <c r="H1691" s="3"/>
      <c r="I1691" s="3"/>
      <c r="Q1691" s="15"/>
      <c r="R1691" s="16"/>
      <c r="AG1691" s="15"/>
      <c r="AH1691" s="16"/>
    </row>
    <row r="1692" spans="1:56" ht="18" customHeight="1" x14ac:dyDescent="0.25">
      <c r="B1692" s="94" t="s">
        <v>778</v>
      </c>
      <c r="C1692" s="3"/>
      <c r="D1692" s="3"/>
      <c r="E1692" s="3"/>
      <c r="Q1692" s="15"/>
      <c r="R1692" s="16"/>
      <c r="AG1692" s="15"/>
      <c r="AH1692" s="16"/>
    </row>
    <row r="1693" spans="1:56" x14ac:dyDescent="0.25">
      <c r="C1693" s="3"/>
      <c r="D1693" s="3"/>
      <c r="E1693" s="3"/>
      <c r="F1693" s="3"/>
      <c r="G1693" s="3"/>
      <c r="H1693" s="3"/>
      <c r="I1693" s="3"/>
      <c r="J1693" s="3"/>
      <c r="K1693" s="3"/>
      <c r="L1693" s="3"/>
      <c r="M1693" s="3"/>
      <c r="Q1693" s="15"/>
      <c r="AG1693" s="15"/>
    </row>
    <row r="1694" spans="1:56" x14ac:dyDescent="0.25">
      <c r="B1694" s="15" t="s">
        <v>1737</v>
      </c>
      <c r="Q1694" s="15"/>
      <c r="AG1694" s="15"/>
    </row>
    <row r="1695" spans="1:56" x14ac:dyDescent="0.25">
      <c r="C1695" s="94"/>
      <c r="E1695" s="496"/>
      <c r="AG1695" s="15"/>
      <c r="AK1695" s="16"/>
    </row>
    <row r="1696" spans="1:56" x14ac:dyDescent="0.25">
      <c r="C1696" s="517">
        <v>2007</v>
      </c>
      <c r="D1696" s="517">
        <v>2007</v>
      </c>
      <c r="E1696" s="517">
        <v>2007</v>
      </c>
      <c r="F1696" s="517">
        <v>2008</v>
      </c>
      <c r="G1696" s="517">
        <v>2008</v>
      </c>
      <c r="H1696" s="517">
        <v>2008</v>
      </c>
      <c r="I1696" s="517">
        <v>2009</v>
      </c>
      <c r="J1696" s="517">
        <v>2009</v>
      </c>
      <c r="K1696" s="517">
        <v>2009</v>
      </c>
      <c r="L1696" s="517">
        <v>2010</v>
      </c>
      <c r="M1696" s="517">
        <v>2010</v>
      </c>
      <c r="N1696" s="517">
        <v>2010</v>
      </c>
      <c r="O1696" s="517">
        <v>2011</v>
      </c>
      <c r="P1696" s="517">
        <v>2011</v>
      </c>
      <c r="Q1696" s="517">
        <v>2011</v>
      </c>
      <c r="R1696" s="517">
        <v>2012</v>
      </c>
      <c r="S1696" s="517">
        <v>2012</v>
      </c>
      <c r="T1696" s="517">
        <v>2012</v>
      </c>
      <c r="U1696" s="517">
        <v>2013</v>
      </c>
      <c r="V1696" s="517">
        <v>2013</v>
      </c>
      <c r="W1696" s="517">
        <v>2013</v>
      </c>
      <c r="X1696" s="517">
        <v>2014</v>
      </c>
      <c r="Y1696" s="517">
        <v>2014</v>
      </c>
      <c r="Z1696" s="517">
        <v>2014</v>
      </c>
      <c r="AA1696" s="517">
        <v>2015</v>
      </c>
      <c r="AB1696" s="517">
        <v>2015</v>
      </c>
      <c r="AC1696" s="517">
        <v>2015</v>
      </c>
      <c r="AD1696" s="517">
        <v>2016</v>
      </c>
      <c r="AE1696" s="517">
        <v>2016</v>
      </c>
      <c r="AF1696" s="517">
        <v>2016</v>
      </c>
      <c r="AG1696" s="517">
        <v>2017</v>
      </c>
      <c r="AH1696" s="517">
        <v>2017</v>
      </c>
      <c r="AI1696" s="517">
        <v>2017</v>
      </c>
      <c r="AJ1696" s="517">
        <v>2018</v>
      </c>
      <c r="AK1696" s="517">
        <v>2018</v>
      </c>
      <c r="AL1696" s="517">
        <v>2018</v>
      </c>
      <c r="AM1696" s="517">
        <v>2019</v>
      </c>
      <c r="AN1696" s="517">
        <v>2019</v>
      </c>
      <c r="AO1696" s="517">
        <v>2019</v>
      </c>
      <c r="AP1696" s="517">
        <v>2020</v>
      </c>
      <c r="AQ1696" s="517">
        <v>2020</v>
      </c>
      <c r="AR1696" s="517">
        <v>2020</v>
      </c>
      <c r="AS1696" s="517">
        <v>2021</v>
      </c>
      <c r="AT1696" s="517">
        <v>2021</v>
      </c>
      <c r="AU1696" s="517">
        <v>2021</v>
      </c>
      <c r="AV1696" s="517">
        <v>2022</v>
      </c>
      <c r="AW1696" s="517">
        <v>2022</v>
      </c>
      <c r="AX1696" s="517">
        <v>2022</v>
      </c>
      <c r="AY1696" s="517">
        <v>2023</v>
      </c>
      <c r="AZ1696" s="517">
        <v>2023</v>
      </c>
      <c r="BA1696" s="517">
        <v>2023</v>
      </c>
      <c r="BB1696" s="1464">
        <v>2024</v>
      </c>
      <c r="BC1696" s="1464">
        <v>2024</v>
      </c>
      <c r="BD1696" s="1464">
        <v>2024</v>
      </c>
    </row>
    <row r="1697" spans="2:56" x14ac:dyDescent="0.25">
      <c r="C1697" s="517" t="s">
        <v>661</v>
      </c>
      <c r="D1697" s="517" t="s">
        <v>662</v>
      </c>
      <c r="E1697" s="517" t="s">
        <v>663</v>
      </c>
      <c r="F1697" s="517" t="s">
        <v>661</v>
      </c>
      <c r="G1697" s="517" t="s">
        <v>662</v>
      </c>
      <c r="H1697" s="517" t="s">
        <v>663</v>
      </c>
      <c r="I1697" s="517" t="s">
        <v>661</v>
      </c>
      <c r="J1697" s="517" t="s">
        <v>662</v>
      </c>
      <c r="K1697" s="517" t="s">
        <v>663</v>
      </c>
      <c r="L1697" s="517" t="s">
        <v>661</v>
      </c>
      <c r="M1697" s="517" t="s">
        <v>662</v>
      </c>
      <c r="N1697" s="517" t="s">
        <v>663</v>
      </c>
      <c r="O1697" s="517" t="s">
        <v>661</v>
      </c>
      <c r="P1697" s="517" t="s">
        <v>662</v>
      </c>
      <c r="Q1697" s="517" t="s">
        <v>663</v>
      </c>
      <c r="R1697" s="517" t="s">
        <v>661</v>
      </c>
      <c r="S1697" s="517" t="s">
        <v>662</v>
      </c>
      <c r="T1697" s="517" t="s">
        <v>663</v>
      </c>
      <c r="U1697" s="517" t="s">
        <v>661</v>
      </c>
      <c r="V1697" s="517" t="s">
        <v>662</v>
      </c>
      <c r="W1697" s="517" t="s">
        <v>663</v>
      </c>
      <c r="X1697" s="517" t="s">
        <v>661</v>
      </c>
      <c r="Y1697" s="517" t="s">
        <v>662</v>
      </c>
      <c r="Z1697" s="517" t="s">
        <v>663</v>
      </c>
      <c r="AA1697" s="517" t="s">
        <v>661</v>
      </c>
      <c r="AB1697" s="517" t="s">
        <v>662</v>
      </c>
      <c r="AC1697" s="517" t="s">
        <v>663</v>
      </c>
      <c r="AD1697" s="517" t="s">
        <v>661</v>
      </c>
      <c r="AE1697" s="517" t="s">
        <v>662</v>
      </c>
      <c r="AF1697" s="517" t="s">
        <v>663</v>
      </c>
      <c r="AG1697" s="517" t="s">
        <v>661</v>
      </c>
      <c r="AH1697" s="517" t="s">
        <v>662</v>
      </c>
      <c r="AI1697" s="517" t="s">
        <v>663</v>
      </c>
      <c r="AJ1697" s="517" t="s">
        <v>661</v>
      </c>
      <c r="AK1697" s="517" t="s">
        <v>662</v>
      </c>
      <c r="AL1697" s="517" t="s">
        <v>663</v>
      </c>
      <c r="AM1697" s="517" t="s">
        <v>661</v>
      </c>
      <c r="AN1697" s="517" t="s">
        <v>662</v>
      </c>
      <c r="AO1697" s="517" t="s">
        <v>663</v>
      </c>
      <c r="AP1697" s="517" t="s">
        <v>661</v>
      </c>
      <c r="AQ1697" s="517" t="s">
        <v>662</v>
      </c>
      <c r="AR1697" s="517" t="s">
        <v>663</v>
      </c>
      <c r="AS1697" s="517" t="s">
        <v>661</v>
      </c>
      <c r="AT1697" s="517" t="s">
        <v>662</v>
      </c>
      <c r="AU1697" s="517" t="s">
        <v>663</v>
      </c>
      <c r="AV1697" s="517" t="s">
        <v>661</v>
      </c>
      <c r="AW1697" s="517" t="s">
        <v>662</v>
      </c>
      <c r="AX1697" s="517" t="s">
        <v>663</v>
      </c>
      <c r="AY1697" s="517" t="s">
        <v>661</v>
      </c>
      <c r="AZ1697" s="517" t="s">
        <v>662</v>
      </c>
      <c r="BA1697" s="517" t="s">
        <v>663</v>
      </c>
      <c r="BB1697" s="517" t="s">
        <v>661</v>
      </c>
      <c r="BC1697" s="517" t="s">
        <v>662</v>
      </c>
      <c r="BD1697" s="517" t="s">
        <v>663</v>
      </c>
    </row>
    <row r="1698" spans="2:56" x14ac:dyDescent="0.25">
      <c r="C1698" s="518" t="str">
        <f>C1696&amp;C1697</f>
        <v>2007CO2 (kg/ud)</v>
      </c>
      <c r="D1698" s="518" t="str">
        <f t="shared" ref="D1698:AT1698" si="121">D1696&amp;D1697</f>
        <v>2007CH4 (g/ud)</v>
      </c>
      <c r="E1698" s="518" t="str">
        <f t="shared" si="121"/>
        <v>2007N2O (g/ud)</v>
      </c>
      <c r="F1698" s="518" t="str">
        <f t="shared" si="121"/>
        <v>2008CO2 (kg/ud)</v>
      </c>
      <c r="G1698" s="518" t="str">
        <f t="shared" si="121"/>
        <v>2008CH4 (g/ud)</v>
      </c>
      <c r="H1698" s="518" t="str">
        <f t="shared" si="121"/>
        <v>2008N2O (g/ud)</v>
      </c>
      <c r="I1698" s="518" t="str">
        <f t="shared" si="121"/>
        <v>2009CO2 (kg/ud)</v>
      </c>
      <c r="J1698" s="518" t="str">
        <f t="shared" si="121"/>
        <v>2009CH4 (g/ud)</v>
      </c>
      <c r="K1698" s="518" t="str">
        <f t="shared" si="121"/>
        <v>2009N2O (g/ud)</v>
      </c>
      <c r="L1698" s="518" t="str">
        <f t="shared" si="121"/>
        <v>2010CO2 (kg/ud)</v>
      </c>
      <c r="M1698" s="518" t="str">
        <f t="shared" si="121"/>
        <v>2010CH4 (g/ud)</v>
      </c>
      <c r="N1698" s="518" t="str">
        <f t="shared" si="121"/>
        <v>2010N2O (g/ud)</v>
      </c>
      <c r="O1698" s="518" t="str">
        <f t="shared" si="121"/>
        <v>2011CO2 (kg/ud)</v>
      </c>
      <c r="P1698" s="518" t="str">
        <f t="shared" si="121"/>
        <v>2011CH4 (g/ud)</v>
      </c>
      <c r="Q1698" s="518" t="str">
        <f t="shared" si="121"/>
        <v>2011N2O (g/ud)</v>
      </c>
      <c r="R1698" s="518" t="str">
        <f t="shared" si="121"/>
        <v>2012CO2 (kg/ud)</v>
      </c>
      <c r="S1698" s="518" t="str">
        <f t="shared" si="121"/>
        <v>2012CH4 (g/ud)</v>
      </c>
      <c r="T1698" s="518" t="str">
        <f t="shared" si="121"/>
        <v>2012N2O (g/ud)</v>
      </c>
      <c r="U1698" s="518" t="str">
        <f t="shared" si="121"/>
        <v>2013CO2 (kg/ud)</v>
      </c>
      <c r="V1698" s="518" t="str">
        <f t="shared" si="121"/>
        <v>2013CH4 (g/ud)</v>
      </c>
      <c r="W1698" s="518" t="str">
        <f t="shared" si="121"/>
        <v>2013N2O (g/ud)</v>
      </c>
      <c r="X1698" s="518" t="str">
        <f t="shared" si="121"/>
        <v>2014CO2 (kg/ud)</v>
      </c>
      <c r="Y1698" s="518" t="str">
        <f t="shared" si="121"/>
        <v>2014CH4 (g/ud)</v>
      </c>
      <c r="Z1698" s="518" t="str">
        <f t="shared" si="121"/>
        <v>2014N2O (g/ud)</v>
      </c>
      <c r="AA1698" s="518" t="str">
        <f t="shared" si="121"/>
        <v>2015CO2 (kg/ud)</v>
      </c>
      <c r="AB1698" s="518" t="str">
        <f t="shared" si="121"/>
        <v>2015CH4 (g/ud)</v>
      </c>
      <c r="AC1698" s="518" t="str">
        <f t="shared" si="121"/>
        <v>2015N2O (g/ud)</v>
      </c>
      <c r="AD1698" s="518" t="str">
        <f t="shared" si="121"/>
        <v>2016CO2 (kg/ud)</v>
      </c>
      <c r="AE1698" s="518" t="str">
        <f t="shared" si="121"/>
        <v>2016CH4 (g/ud)</v>
      </c>
      <c r="AF1698" s="518" t="str">
        <f t="shared" si="121"/>
        <v>2016N2O (g/ud)</v>
      </c>
      <c r="AG1698" s="518" t="str">
        <f t="shared" si="121"/>
        <v>2017CO2 (kg/ud)</v>
      </c>
      <c r="AH1698" s="518" t="str">
        <f t="shared" si="121"/>
        <v>2017CH4 (g/ud)</v>
      </c>
      <c r="AI1698" s="518" t="str">
        <f t="shared" si="121"/>
        <v>2017N2O (g/ud)</v>
      </c>
      <c r="AJ1698" s="518" t="str">
        <f t="shared" si="121"/>
        <v>2018CO2 (kg/ud)</v>
      </c>
      <c r="AK1698" s="518" t="str">
        <f t="shared" si="121"/>
        <v>2018CH4 (g/ud)</v>
      </c>
      <c r="AL1698" s="518" t="str">
        <f t="shared" si="121"/>
        <v>2018N2O (g/ud)</v>
      </c>
      <c r="AM1698" s="518" t="str">
        <f t="shared" si="121"/>
        <v>2019CO2 (kg/ud)</v>
      </c>
      <c r="AN1698" s="518" t="str">
        <f t="shared" si="121"/>
        <v>2019CH4 (g/ud)</v>
      </c>
      <c r="AO1698" s="518" t="str">
        <f t="shared" si="121"/>
        <v>2019N2O (g/ud)</v>
      </c>
      <c r="AP1698" s="518" t="str">
        <f t="shared" si="121"/>
        <v>2020CO2 (kg/ud)</v>
      </c>
      <c r="AQ1698" s="518" t="str">
        <f t="shared" si="121"/>
        <v>2020CH4 (g/ud)</v>
      </c>
      <c r="AR1698" s="518" t="str">
        <f t="shared" si="121"/>
        <v>2020N2O (g/ud)</v>
      </c>
      <c r="AS1698" s="518" t="str">
        <f t="shared" si="121"/>
        <v>2021CO2 (kg/ud)</v>
      </c>
      <c r="AT1698" s="518" t="str">
        <f t="shared" si="121"/>
        <v>2021CH4 (g/ud)</v>
      </c>
      <c r="AU1698" s="518" t="str">
        <f>AU1696&amp;AU1697</f>
        <v>2021N2O (g/ud)</v>
      </c>
      <c r="AV1698" s="518" t="str">
        <f t="shared" ref="AV1698:AZ1698" si="122">AV1696&amp;AV1697</f>
        <v>2022CO2 (kg/ud)</v>
      </c>
      <c r="AW1698" s="518" t="str">
        <f t="shared" si="122"/>
        <v>2022CH4 (g/ud)</v>
      </c>
      <c r="AX1698" s="518" t="str">
        <f t="shared" si="122"/>
        <v>2022N2O (g/ud)</v>
      </c>
      <c r="AY1698" s="518" t="str">
        <f t="shared" si="122"/>
        <v>2023CO2 (kg/ud)</v>
      </c>
      <c r="AZ1698" s="518" t="str">
        <f t="shared" si="122"/>
        <v>2023CH4 (g/ud)</v>
      </c>
      <c r="BA1698" s="518" t="str">
        <f>BA1696&amp;BA1697</f>
        <v>2023N2O (g/ud)</v>
      </c>
      <c r="BB1698" s="518" t="str">
        <f t="shared" ref="BB1698:BD1698" si="123">BB1696&amp;BB1697</f>
        <v>2024CO2 (kg/ud)</v>
      </c>
      <c r="BC1698" s="518" t="str">
        <f t="shared" si="123"/>
        <v>2024CH4 (g/ud)</v>
      </c>
      <c r="BD1698" s="518" t="str">
        <f t="shared" si="123"/>
        <v>2024N2O (g/ud)</v>
      </c>
    </row>
    <row r="1699" spans="2:56" x14ac:dyDescent="0.25">
      <c r="C1699" s="1463">
        <f>F1599</f>
        <v>2.67</v>
      </c>
      <c r="D1699" s="1463">
        <f t="shared" ref="D1699:AZ1699" si="124">G1599</f>
        <v>7.5999999999999998E-2</v>
      </c>
      <c r="E1699" s="1463">
        <f t="shared" si="124"/>
        <v>0.115</v>
      </c>
      <c r="F1699" s="1463">
        <f t="shared" si="124"/>
        <v>2.67</v>
      </c>
      <c r="G1699" s="1463">
        <f t="shared" si="124"/>
        <v>7.0000000000000007E-2</v>
      </c>
      <c r="H1699" s="1463">
        <f t="shared" si="124"/>
        <v>0.115</v>
      </c>
      <c r="I1699" s="1463">
        <f t="shared" si="124"/>
        <v>2.67</v>
      </c>
      <c r="J1699" s="1463">
        <f t="shared" si="124"/>
        <v>6.5000000000000002E-2</v>
      </c>
      <c r="K1699" s="1463">
        <f t="shared" si="124"/>
        <v>0.115</v>
      </c>
      <c r="L1699" s="1463">
        <f t="shared" si="124"/>
        <v>2.67</v>
      </c>
      <c r="M1699" s="1463">
        <f t="shared" si="124"/>
        <v>6.0999999999999999E-2</v>
      </c>
      <c r="N1699" s="1463">
        <f t="shared" si="124"/>
        <v>0.115</v>
      </c>
      <c r="O1699" s="1463">
        <f t="shared" si="124"/>
        <v>2.67</v>
      </c>
      <c r="P1699" s="1463">
        <f t="shared" si="124"/>
        <v>5.7000000000000002E-2</v>
      </c>
      <c r="Q1699" s="1463">
        <f t="shared" si="124"/>
        <v>0.11600000000000001</v>
      </c>
      <c r="R1699" s="1463">
        <f t="shared" si="124"/>
        <v>2.67</v>
      </c>
      <c r="S1699" s="1463">
        <f t="shared" si="124"/>
        <v>5.2999999999999999E-2</v>
      </c>
      <c r="T1699" s="1463">
        <f t="shared" si="124"/>
        <v>0.11600000000000001</v>
      </c>
      <c r="U1699" s="1463">
        <f t="shared" si="124"/>
        <v>2.67</v>
      </c>
      <c r="V1699" s="1463">
        <f t="shared" si="124"/>
        <v>4.8000000000000001E-2</v>
      </c>
      <c r="W1699" s="1463">
        <f t="shared" si="124"/>
        <v>0.11600000000000001</v>
      </c>
      <c r="X1699" s="1463">
        <f t="shared" si="124"/>
        <v>2.67</v>
      </c>
      <c r="Y1699" s="1463">
        <f t="shared" si="124"/>
        <v>4.3999999999999997E-2</v>
      </c>
      <c r="Z1699" s="1463">
        <f t="shared" si="124"/>
        <v>0.11600000000000001</v>
      </c>
      <c r="AA1699" s="1463">
        <f t="shared" si="124"/>
        <v>2.67</v>
      </c>
      <c r="AB1699" s="1463">
        <f t="shared" si="124"/>
        <v>4.1000000000000002E-2</v>
      </c>
      <c r="AC1699" s="1463">
        <f t="shared" si="124"/>
        <v>0.11600000000000001</v>
      </c>
      <c r="AD1699" s="1463">
        <f t="shared" si="124"/>
        <v>2.67</v>
      </c>
      <c r="AE1699" s="1463">
        <f t="shared" si="124"/>
        <v>3.7999999999999999E-2</v>
      </c>
      <c r="AF1699" s="1463">
        <f t="shared" si="124"/>
        <v>0.11700000000000001</v>
      </c>
      <c r="AG1699" s="1463">
        <f t="shared" si="124"/>
        <v>2.67</v>
      </c>
      <c r="AH1699" s="1463">
        <f t="shared" si="124"/>
        <v>3.5000000000000003E-2</v>
      </c>
      <c r="AI1699" s="1463">
        <f t="shared" si="124"/>
        <v>0.11700000000000001</v>
      </c>
      <c r="AJ1699" s="1463">
        <f t="shared" si="124"/>
        <v>2.67</v>
      </c>
      <c r="AK1699" s="1463">
        <f t="shared" si="124"/>
        <v>3.2000000000000001E-2</v>
      </c>
      <c r="AL1699" s="1463">
        <f t="shared" si="124"/>
        <v>0.11700000000000001</v>
      </c>
      <c r="AM1699" s="1463">
        <f t="shared" si="124"/>
        <v>2.67</v>
      </c>
      <c r="AN1699" s="1463">
        <f t="shared" si="124"/>
        <v>3.2000000000000001E-2</v>
      </c>
      <c r="AO1699" s="1463">
        <f t="shared" si="124"/>
        <v>0.11700000000000001</v>
      </c>
      <c r="AP1699" s="1463">
        <f t="shared" si="124"/>
        <v>2.67</v>
      </c>
      <c r="AQ1699" s="1463">
        <f t="shared" si="124"/>
        <v>2.7E-2</v>
      </c>
      <c r="AR1699" s="1463">
        <f t="shared" si="124"/>
        <v>0.11700000000000001</v>
      </c>
      <c r="AS1699" s="1463">
        <f t="shared" si="124"/>
        <v>2.67</v>
      </c>
      <c r="AT1699" s="1463">
        <f t="shared" si="124"/>
        <v>2.5000000000000001E-2</v>
      </c>
      <c r="AU1699" s="1463">
        <f t="shared" si="124"/>
        <v>0.11700000000000001</v>
      </c>
      <c r="AV1699" s="1463">
        <f t="shared" si="124"/>
        <v>2.67</v>
      </c>
      <c r="AW1699" s="1463">
        <f t="shared" si="124"/>
        <v>2.5000000000000001E-2</v>
      </c>
      <c r="AX1699" s="1463">
        <f t="shared" si="124"/>
        <v>0.11700000000000001</v>
      </c>
      <c r="AY1699" s="1463">
        <f>BB1599</f>
        <v>2.67</v>
      </c>
      <c r="AZ1699" s="1463">
        <f t="shared" si="124"/>
        <v>2.5000000000000001E-2</v>
      </c>
      <c r="BA1699" s="1463">
        <f>BD1599</f>
        <v>0.11700000000000001</v>
      </c>
      <c r="BB1699" s="1463">
        <f t="shared" ref="BB1699:BC1699" si="125">BE1599</f>
        <v>0</v>
      </c>
      <c r="BC1699" s="1463">
        <f t="shared" si="125"/>
        <v>0</v>
      </c>
      <c r="BD1699" s="1463">
        <f>BG1599</f>
        <v>0</v>
      </c>
    </row>
    <row r="1700" spans="2:56" x14ac:dyDescent="0.25">
      <c r="C1700" s="116"/>
      <c r="E1700" s="496"/>
      <c r="AG1700" s="15"/>
      <c r="AK1700" s="16"/>
    </row>
    <row r="1701" spans="2:56" x14ac:dyDescent="0.25">
      <c r="E1701" s="496"/>
      <c r="AG1701" s="15"/>
      <c r="AK1701" s="16"/>
    </row>
    <row r="1702" spans="2:56" ht="18" customHeight="1" x14ac:dyDescent="0.25">
      <c r="C1702" s="687" t="s">
        <v>2041</v>
      </c>
      <c r="D1702" s="3"/>
      <c r="E1702" s="3"/>
      <c r="F1702" s="3"/>
      <c r="G1702" s="3"/>
      <c r="H1702" s="3"/>
      <c r="I1702" s="3"/>
      <c r="J1702" s="3"/>
      <c r="K1702" s="25"/>
      <c r="Q1702" s="15"/>
      <c r="R1702" s="16"/>
      <c r="AG1702" s="15"/>
      <c r="AH1702" s="16"/>
    </row>
    <row r="1703" spans="2:56" ht="18" customHeight="1" x14ac:dyDescent="0.25">
      <c r="C1703" s="687"/>
      <c r="D1703" s="3"/>
      <c r="E1703" s="3"/>
      <c r="F1703" s="3"/>
      <c r="G1703" s="3"/>
      <c r="H1703" s="3"/>
      <c r="I1703" s="3"/>
      <c r="J1703" s="3"/>
      <c r="K1703" s="25"/>
      <c r="Q1703" s="15"/>
      <c r="R1703" s="16"/>
      <c r="AG1703" s="15"/>
      <c r="AH1703" s="16"/>
    </row>
    <row r="1704" spans="2:56" x14ac:dyDescent="0.25">
      <c r="B1704" s="94" t="s">
        <v>779</v>
      </c>
      <c r="Q1704" s="15"/>
      <c r="AG1704" s="15"/>
      <c r="AK1704" s="16"/>
    </row>
    <row r="1705" spans="2:56" x14ac:dyDescent="0.25">
      <c r="Q1705" s="15"/>
      <c r="AG1705" s="15"/>
      <c r="AK1705" s="16"/>
    </row>
    <row r="1706" spans="2:56" x14ac:dyDescent="0.25">
      <c r="C1706" s="111" t="s">
        <v>1621</v>
      </c>
      <c r="E1706" s="111" t="s">
        <v>1622</v>
      </c>
      <c r="Q1706" s="15"/>
      <c r="AG1706" s="15"/>
      <c r="AK1706" s="16"/>
    </row>
    <row r="1707" spans="2:56" x14ac:dyDescent="0.25">
      <c r="C1707" s="454" t="s">
        <v>1483</v>
      </c>
      <c r="E1707" s="1046" t="s">
        <v>1479</v>
      </c>
      <c r="Q1707" s="15"/>
      <c r="AG1707" s="15"/>
      <c r="AK1707" s="16"/>
    </row>
    <row r="1708" spans="2:56" x14ac:dyDescent="0.25">
      <c r="C1708" s="437" t="s">
        <v>1484</v>
      </c>
      <c r="E1708" s="436" t="s">
        <v>1480</v>
      </c>
      <c r="Q1708" s="15"/>
      <c r="AG1708" s="15"/>
      <c r="AK1708" s="16"/>
    </row>
    <row r="1709" spans="2:56" x14ac:dyDescent="0.25">
      <c r="C1709" s="437" t="s">
        <v>1485</v>
      </c>
      <c r="E1709" s="436" t="s">
        <v>1481</v>
      </c>
      <c r="Q1709" s="15"/>
      <c r="AG1709" s="15"/>
      <c r="AK1709" s="16"/>
    </row>
    <row r="1710" spans="2:56" x14ac:dyDescent="0.25">
      <c r="C1710" s="437" t="s">
        <v>1486</v>
      </c>
      <c r="E1710" s="438" t="s">
        <v>1482</v>
      </c>
      <c r="Q1710" s="15"/>
      <c r="AG1710" s="15"/>
      <c r="AK1710" s="16"/>
    </row>
    <row r="1711" spans="2:56" x14ac:dyDescent="0.25">
      <c r="C1711" s="437" t="s">
        <v>1487</v>
      </c>
      <c r="Q1711" s="15"/>
      <c r="AG1711" s="15"/>
      <c r="AK1711" s="16"/>
    </row>
    <row r="1712" spans="2:56" x14ac:dyDescent="0.25">
      <c r="C1712" s="437" t="s">
        <v>1488</v>
      </c>
      <c r="Q1712" s="15"/>
      <c r="AG1712" s="15"/>
      <c r="AK1712" s="16"/>
    </row>
    <row r="1713" spans="2:37" x14ac:dyDescent="0.25">
      <c r="C1713" s="437" t="s">
        <v>1489</v>
      </c>
      <c r="Q1713" s="15"/>
      <c r="AG1713" s="15"/>
      <c r="AK1713" s="16"/>
    </row>
    <row r="1714" spans="2:37" x14ac:dyDescent="0.25">
      <c r="C1714" s="437" t="s">
        <v>1490</v>
      </c>
      <c r="Q1714" s="15"/>
      <c r="AG1714" s="15"/>
      <c r="AK1714" s="16"/>
    </row>
    <row r="1715" spans="2:37" x14ac:dyDescent="0.25">
      <c r="C1715" s="437" t="s">
        <v>1491</v>
      </c>
      <c r="Q1715" s="15"/>
      <c r="AG1715" s="15"/>
      <c r="AK1715" s="16"/>
    </row>
    <row r="1716" spans="2:37" x14ac:dyDescent="0.25">
      <c r="C1716" s="439" t="s">
        <v>169</v>
      </c>
      <c r="AG1716" s="15"/>
      <c r="AK1716" s="16"/>
    </row>
    <row r="1717" spans="2:37" x14ac:dyDescent="0.25">
      <c r="AG1717" s="15"/>
      <c r="AK1717" s="16"/>
    </row>
    <row r="1718" spans="2:37" x14ac:dyDescent="0.25">
      <c r="AG1718" s="15"/>
      <c r="AK1718" s="16"/>
    </row>
    <row r="1719" spans="2:37" x14ac:dyDescent="0.25">
      <c r="B1719" s="469" t="s">
        <v>1458</v>
      </c>
      <c r="AG1719" s="15"/>
      <c r="AK1719" s="16"/>
    </row>
    <row r="1720" spans="2:37" x14ac:dyDescent="0.25">
      <c r="AG1720" s="15"/>
      <c r="AK1720" s="16"/>
    </row>
    <row r="1721" spans="2:37" x14ac:dyDescent="0.25">
      <c r="C1721" s="15" t="s">
        <v>1477</v>
      </c>
      <c r="AG1721" s="15"/>
      <c r="AK1721" s="16"/>
    </row>
    <row r="1722" spans="2:37" x14ac:dyDescent="0.25">
      <c r="AG1722" s="15"/>
      <c r="AK1722" s="16"/>
    </row>
    <row r="1723" spans="2:37" x14ac:dyDescent="0.25">
      <c r="C1723" s="679" t="s">
        <v>1476</v>
      </c>
      <c r="D1723" s="679" t="s">
        <v>1479</v>
      </c>
      <c r="E1723" s="679" t="s">
        <v>1480</v>
      </c>
      <c r="F1723" s="679" t="s">
        <v>1481</v>
      </c>
      <c r="G1723" s="679" t="s">
        <v>1482</v>
      </c>
      <c r="I1723" s="679" t="s">
        <v>1478</v>
      </c>
      <c r="AG1723" s="15"/>
      <c r="AK1723" s="16"/>
    </row>
    <row r="1724" spans="2:37" x14ac:dyDescent="0.25">
      <c r="C1724" s="208" t="s">
        <v>1483</v>
      </c>
      <c r="D1724" s="208">
        <v>18</v>
      </c>
      <c r="E1724" s="208">
        <v>23</v>
      </c>
      <c r="F1724" s="208">
        <v>27</v>
      </c>
      <c r="G1724" s="208">
        <v>30</v>
      </c>
      <c r="I1724" s="208">
        <v>45</v>
      </c>
      <c r="AG1724" s="15"/>
      <c r="AK1724" s="16"/>
    </row>
    <row r="1725" spans="2:37" x14ac:dyDescent="0.25">
      <c r="C1725" s="208" t="s">
        <v>1484</v>
      </c>
      <c r="D1725" s="208">
        <v>18</v>
      </c>
      <c r="E1725" s="208">
        <v>22</v>
      </c>
      <c r="F1725" s="208">
        <v>26</v>
      </c>
      <c r="G1725" s="208">
        <v>30</v>
      </c>
      <c r="I1725" s="208">
        <v>28</v>
      </c>
      <c r="AG1725" s="15"/>
      <c r="AK1725" s="16"/>
    </row>
    <row r="1726" spans="2:37" x14ac:dyDescent="0.25">
      <c r="C1726" s="208" t="s">
        <v>1485</v>
      </c>
      <c r="D1726" s="208">
        <v>15</v>
      </c>
      <c r="E1726" s="208">
        <v>19</v>
      </c>
      <c r="F1726" s="208">
        <v>23</v>
      </c>
      <c r="G1726" s="208">
        <v>27</v>
      </c>
      <c r="I1726" s="208">
        <v>26</v>
      </c>
      <c r="AG1726" s="15"/>
      <c r="AK1726" s="16"/>
    </row>
    <row r="1727" spans="2:37" x14ac:dyDescent="0.25">
      <c r="C1727" s="208" t="s">
        <v>1486</v>
      </c>
      <c r="D1727" s="208">
        <v>9</v>
      </c>
      <c r="E1727" s="208">
        <v>12</v>
      </c>
      <c r="F1727" s="208">
        <v>15</v>
      </c>
      <c r="G1727" s="208">
        <v>18</v>
      </c>
      <c r="I1727" s="208">
        <v>22</v>
      </c>
      <c r="AG1727" s="15"/>
      <c r="AK1727" s="16"/>
    </row>
    <row r="1728" spans="2:37" x14ac:dyDescent="0.25">
      <c r="C1728" s="208" t="s">
        <v>1487</v>
      </c>
      <c r="D1728" s="208">
        <v>12</v>
      </c>
      <c r="E1728" s="208">
        <v>14</v>
      </c>
      <c r="F1728" s="208">
        <v>18</v>
      </c>
      <c r="G1728" s="208">
        <v>20</v>
      </c>
      <c r="I1728" s="208">
        <v>10</v>
      </c>
      <c r="AG1728" s="15"/>
      <c r="AK1728" s="16"/>
    </row>
    <row r="1729" spans="2:37" x14ac:dyDescent="0.25">
      <c r="C1729" s="208" t="s">
        <v>1488</v>
      </c>
      <c r="D1729" s="208">
        <v>6</v>
      </c>
      <c r="E1729" s="208">
        <v>7</v>
      </c>
      <c r="F1729" s="208">
        <v>9</v>
      </c>
      <c r="G1729" s="208">
        <v>10</v>
      </c>
      <c r="I1729" s="208">
        <v>13</v>
      </c>
      <c r="AG1729" s="15"/>
      <c r="AK1729" s="16"/>
    </row>
    <row r="1730" spans="2:37" x14ac:dyDescent="0.25">
      <c r="C1730" s="208" t="s">
        <v>1489</v>
      </c>
      <c r="D1730" s="208">
        <v>4</v>
      </c>
      <c r="E1730" s="208">
        <v>6</v>
      </c>
      <c r="F1730" s="208">
        <v>8</v>
      </c>
      <c r="G1730" s="208">
        <v>10</v>
      </c>
      <c r="I1730" s="208">
        <v>15</v>
      </c>
      <c r="L1730" s="1086" t="str">
        <f>IF($D1859="Otros", "-",IF($D1859="","",(IFERROR(INDEX($C$1699:$AU$1699,1,MATCH($D$6&amp;J$1799,$C$1698:$AU$1698,0)),""))))</f>
        <v/>
      </c>
      <c r="AG1730" s="15"/>
      <c r="AK1730" s="16"/>
    </row>
    <row r="1731" spans="2:37" x14ac:dyDescent="0.25">
      <c r="C1731" s="208" t="s">
        <v>1490</v>
      </c>
      <c r="D1731" s="208">
        <v>6</v>
      </c>
      <c r="E1731" s="208">
        <v>6</v>
      </c>
      <c r="F1731" s="208">
        <v>6</v>
      </c>
      <c r="G1731" s="208">
        <v>6</v>
      </c>
      <c r="I1731" s="208">
        <v>10</v>
      </c>
      <c r="AG1731" s="15"/>
      <c r="AK1731" s="16"/>
    </row>
    <row r="1732" spans="2:37" x14ac:dyDescent="0.25">
      <c r="C1732" s="208" t="s">
        <v>1491</v>
      </c>
      <c r="D1732" s="208">
        <v>5</v>
      </c>
      <c r="E1732" s="208">
        <v>5</v>
      </c>
      <c r="F1732" s="208">
        <v>5</v>
      </c>
      <c r="G1732" s="208">
        <v>5</v>
      </c>
      <c r="I1732" s="208">
        <v>5</v>
      </c>
      <c r="AG1732" s="15"/>
      <c r="AK1732" s="16"/>
    </row>
    <row r="1733" spans="2:37" x14ac:dyDescent="0.25">
      <c r="C1733" s="208" t="s">
        <v>169</v>
      </c>
      <c r="D1733" s="208" t="s">
        <v>158</v>
      </c>
      <c r="E1733" s="208" t="s">
        <v>158</v>
      </c>
      <c r="F1733" s="208" t="s">
        <v>158</v>
      </c>
      <c r="G1733" s="208" t="s">
        <v>158</v>
      </c>
      <c r="I1733" s="208" t="s">
        <v>158</v>
      </c>
      <c r="AG1733" s="15"/>
      <c r="AK1733" s="16"/>
    </row>
    <row r="1734" spans="2:37" x14ac:dyDescent="0.25">
      <c r="C1734" s="497" t="s">
        <v>1620</v>
      </c>
      <c r="AG1734" s="15"/>
      <c r="AK1734" s="16"/>
    </row>
    <row r="1735" spans="2:37" x14ac:dyDescent="0.25">
      <c r="C1735" s="497"/>
      <c r="AG1735" s="15"/>
      <c r="AK1735" s="16"/>
    </row>
    <row r="1736" spans="2:37" x14ac:dyDescent="0.25">
      <c r="B1736" s="469" t="s">
        <v>1604</v>
      </c>
      <c r="AG1736" s="15"/>
      <c r="AK1736" s="16"/>
    </row>
    <row r="1737" spans="2:37" x14ac:dyDescent="0.25">
      <c r="AG1737" s="15"/>
      <c r="AK1737" s="16"/>
    </row>
    <row r="1738" spans="2:37" x14ac:dyDescent="0.25">
      <c r="C1738" s="93"/>
      <c r="AG1738" s="15"/>
      <c r="AK1738" s="16"/>
    </row>
    <row r="1739" spans="2:37" ht="15" customHeight="1" x14ac:dyDescent="0.25">
      <c r="C1739" s="2072" t="s">
        <v>897</v>
      </c>
      <c r="D1739" s="2072" t="s">
        <v>1476</v>
      </c>
      <c r="E1739" s="2074" t="s">
        <v>1584</v>
      </c>
      <c r="F1739" s="2074" t="s">
        <v>1623</v>
      </c>
      <c r="G1739" s="2089" t="s">
        <v>1624</v>
      </c>
      <c r="H1739" s="2074" t="s">
        <v>1537</v>
      </c>
      <c r="I1739" s="2074" t="s">
        <v>1652</v>
      </c>
      <c r="J1739" s="2076" t="s">
        <v>837</v>
      </c>
      <c r="K1739" s="2077"/>
      <c r="L1739" s="2078"/>
      <c r="M1739" s="2076" t="s">
        <v>838</v>
      </c>
      <c r="N1739" s="2077"/>
      <c r="O1739" s="2078"/>
      <c r="P1739" s="519" t="s">
        <v>775</v>
      </c>
      <c r="Q1739" s="520"/>
      <c r="R1739" s="520"/>
      <c r="S1739" s="521"/>
      <c r="AG1739" s="15"/>
      <c r="AK1739" s="16"/>
    </row>
    <row r="1740" spans="2:37" ht="18" x14ac:dyDescent="0.25">
      <c r="C1740" s="2073"/>
      <c r="D1740" s="2073"/>
      <c r="E1740" s="2075"/>
      <c r="F1740" s="2075"/>
      <c r="G1740" s="2090"/>
      <c r="H1740" s="2075"/>
      <c r="I1740" s="2075"/>
      <c r="J1740" s="522" t="s">
        <v>661</v>
      </c>
      <c r="K1740" s="522" t="s">
        <v>662</v>
      </c>
      <c r="L1740" s="522" t="s">
        <v>663</v>
      </c>
      <c r="M1740" s="522" t="s">
        <v>661</v>
      </c>
      <c r="N1740" s="522" t="s">
        <v>662</v>
      </c>
      <c r="O1740" s="522" t="s">
        <v>663</v>
      </c>
      <c r="P1740" s="522" t="s">
        <v>1653</v>
      </c>
      <c r="Q1740" s="522" t="s">
        <v>1654</v>
      </c>
      <c r="R1740" s="522" t="s">
        <v>1655</v>
      </c>
      <c r="S1740" s="522" t="s">
        <v>1656</v>
      </c>
      <c r="AG1740" s="15"/>
      <c r="AK1740" s="16"/>
    </row>
    <row r="1741" spans="2:37" x14ac:dyDescent="0.25">
      <c r="C1741" s="680" t="s">
        <v>897</v>
      </c>
      <c r="D1741" s="681"/>
      <c r="E1741" s="681"/>
      <c r="F1741" s="681"/>
      <c r="G1741" s="681"/>
      <c r="H1741" s="681"/>
      <c r="I1741" s="681"/>
      <c r="J1741" s="681"/>
      <c r="K1741" s="681"/>
      <c r="L1741" s="681"/>
      <c r="M1741" s="681"/>
      <c r="N1741" s="681"/>
      <c r="O1741" s="681"/>
      <c r="P1741" s="681"/>
      <c r="Q1741" s="681"/>
      <c r="R1741" s="681"/>
      <c r="S1741" s="682" t="s">
        <v>775</v>
      </c>
      <c r="AG1741" s="15"/>
      <c r="AK1741" s="16"/>
    </row>
    <row r="1742" spans="2:37" x14ac:dyDescent="0.25">
      <c r="C1742" s="208" t="str">
        <f>IF(ISBLANK('6. Vehículos y maquinaria'!E168),"",'6. Vehículos y maquinaria'!E168)</f>
        <v/>
      </c>
      <c r="D1742" s="208" t="str">
        <f>IF(ISBLANK('6. Vehículos y maquinaria'!F168),"",'6. Vehículos y maquinaria'!F168)</f>
        <v/>
      </c>
      <c r="E1742" s="208" t="str">
        <f>IF(ISBLANK('6. Vehículos y maquinaria'!G168),"",'6. Vehículos y maquinaria'!G168)</f>
        <v/>
      </c>
      <c r="F1742" s="208" t="str">
        <f>IF(D1742="Otros","",IF(D1742="","",IF(E1742="","",INDEX($D$1724:$G$1732,MATCH(D1742,$C$1724:$C$1732,0),MATCH(E1742,$D$1723:$G$1723,0)))))</f>
        <v/>
      </c>
      <c r="G1742" s="208" t="str">
        <f>IF(ISBLANK('6. Vehículos y maquinaria'!I168),"",'6. Vehículos y maquinaria'!I168)</f>
        <v/>
      </c>
      <c r="H1742" s="208" t="str">
        <f>IF(ISBLANK('6. Vehículos y maquinaria'!J168),"",'6. Vehículos y maquinaria'!J168)</f>
        <v/>
      </c>
      <c r="I1742" s="208" t="str">
        <f>IFERROR(IF(OR(D1742="",H1742=""), "", IF(D1742="Otros", G1742*H1742,F1742*H1742)),"")</f>
        <v/>
      </c>
      <c r="J1742" s="470" t="str">
        <f t="shared" ref="J1742:L1751" si="126">IF($D1742="Otros","",IF($D1742="","",IFERROR(INDEX($C$1699:$BD$1699,1,MATCH($D$6&amp;J$1740,$C$1698:$BD$1698,0)),"")))</f>
        <v/>
      </c>
      <c r="K1742" s="470" t="str">
        <f t="shared" si="126"/>
        <v/>
      </c>
      <c r="L1742" s="470" t="str">
        <f t="shared" si="126"/>
        <v/>
      </c>
      <c r="M1742" s="208" t="str">
        <f>IF(ISBLANK('6. Vehículos y maquinaria'!O168),"",'6. Vehículos y maquinaria'!O168)</f>
        <v/>
      </c>
      <c r="N1742" s="208" t="str">
        <f>IF(ISBLANK('6. Vehículos y maquinaria'!P168),"",'6. Vehículos y maquinaria'!P168)</f>
        <v/>
      </c>
      <c r="O1742" s="208" t="str">
        <f>IF(ISBLANK('6. Vehículos y maquinaria'!Q168),"",'6. Vehículos y maquinaria'!Q168)</f>
        <v/>
      </c>
      <c r="P1742" s="471" t="str">
        <f>IFERROR(IF($D1742="Otros",$I1742*M1742,$I1742*J1742),"")</f>
        <v/>
      </c>
      <c r="Q1742" s="471" t="str">
        <f t="shared" ref="Q1742:Q1750" si="127">IFERROR(IF($D1742="Otros",$I1742*N1742,$I1742*K1742),"")</f>
        <v/>
      </c>
      <c r="R1742" s="471" t="str">
        <f t="shared" ref="R1742:R1750" si="128">IFERROR(IF($D1742="Otros",$I1742*O1742,$I1742*L1742),"")</f>
        <v/>
      </c>
      <c r="S1742" s="441" t="str">
        <f>IFERROR($P1742+$Q1742*$H$9/1000+$R1742*$H$10/1000,"")</f>
        <v/>
      </c>
      <c r="U1742" s="15" t="str">
        <f>IFERROR($N1742+$O1742*$H$9/1000+$P1742*$H$10/1000,"")</f>
        <v/>
      </c>
      <c r="AG1742" s="15"/>
      <c r="AK1742" s="16"/>
    </row>
    <row r="1743" spans="2:37" x14ac:dyDescent="0.25">
      <c r="C1743" s="208" t="str">
        <f>IF(ISBLANK('6. Vehículos y maquinaria'!E169),"",'6. Vehículos y maquinaria'!E169)</f>
        <v/>
      </c>
      <c r="D1743" s="208" t="str">
        <f>IF(ISBLANK('6. Vehículos y maquinaria'!F169),"",'6. Vehículos y maquinaria'!F169)</f>
        <v/>
      </c>
      <c r="E1743" s="208" t="str">
        <f>IF(ISBLANK('6. Vehículos y maquinaria'!G169),"",'6. Vehículos y maquinaria'!G169)</f>
        <v/>
      </c>
      <c r="F1743" s="208" t="str">
        <f t="shared" ref="F1743:F1751" si="129">IF(D1743="Otros","",IF(D1743="","",IF(E1743="","",INDEX($D$1724:$G$1732,MATCH(D1743,$C$1724:$C$1732,0),MATCH(E1743,$D$1723:$G$1723,0)))))</f>
        <v/>
      </c>
      <c r="G1743" s="208" t="str">
        <f>IF(ISBLANK('6. Vehículos y maquinaria'!I169),"",'6. Vehículos y maquinaria'!I169)</f>
        <v/>
      </c>
      <c r="H1743" s="208" t="str">
        <f>IF(ISBLANK('6. Vehículos y maquinaria'!J169),"",'6. Vehículos y maquinaria'!J169)</f>
        <v/>
      </c>
      <c r="I1743" s="208" t="str">
        <f t="shared" ref="I1743:I1751" si="130">IFERROR(IF(OR(D1743="",H1743=""), "", IF(D1743="Otros", G1743*H1743,F1743*H1743)),"")</f>
        <v/>
      </c>
      <c r="J1743" s="470" t="str">
        <f t="shared" si="126"/>
        <v/>
      </c>
      <c r="K1743" s="470" t="str">
        <f t="shared" si="126"/>
        <v/>
      </c>
      <c r="L1743" s="470" t="str">
        <f t="shared" si="126"/>
        <v/>
      </c>
      <c r="M1743" s="208" t="str">
        <f>IF(ISBLANK('6. Vehículos y maquinaria'!O169),"",'6. Vehículos y maquinaria'!O169)</f>
        <v/>
      </c>
      <c r="N1743" s="208" t="str">
        <f>IF(ISBLANK('6. Vehículos y maquinaria'!P169),"",'6. Vehículos y maquinaria'!P169)</f>
        <v/>
      </c>
      <c r="O1743" s="208" t="str">
        <f>IF(ISBLANK('6. Vehículos y maquinaria'!Q169),"",'6. Vehículos y maquinaria'!Q169)</f>
        <v/>
      </c>
      <c r="P1743" s="471" t="str">
        <f t="shared" ref="P1743:P1750" si="131">IFERROR(IF($D1743="Otros",$I1743*M1743,$I1743*J1743),"")</f>
        <v/>
      </c>
      <c r="Q1743" s="471" t="str">
        <f t="shared" si="127"/>
        <v/>
      </c>
      <c r="R1743" s="471" t="str">
        <f t="shared" si="128"/>
        <v/>
      </c>
      <c r="S1743" s="441" t="str">
        <f t="shared" ref="S1743:S1751" si="132">IFERROR($P1743+$Q1743*$H$9/1000+$R1743*$H$10/1000,"")</f>
        <v/>
      </c>
      <c r="AG1743" s="15"/>
      <c r="AK1743" s="16"/>
    </row>
    <row r="1744" spans="2:37" x14ac:dyDescent="0.25">
      <c r="C1744" s="208" t="str">
        <f>IF(ISBLANK('6. Vehículos y maquinaria'!E170),"",'6. Vehículos y maquinaria'!E170)</f>
        <v/>
      </c>
      <c r="D1744" s="208" t="str">
        <f>IF(ISBLANK('6. Vehículos y maquinaria'!F170),"",'6. Vehículos y maquinaria'!F170)</f>
        <v/>
      </c>
      <c r="E1744" s="208" t="str">
        <f>IF(ISBLANK('6. Vehículos y maquinaria'!G170),"",'6. Vehículos y maquinaria'!G170)</f>
        <v/>
      </c>
      <c r="F1744" s="208" t="str">
        <f t="shared" si="129"/>
        <v/>
      </c>
      <c r="G1744" s="208" t="str">
        <f>IF(ISBLANK('6. Vehículos y maquinaria'!I170),"",'6. Vehículos y maquinaria'!I170)</f>
        <v/>
      </c>
      <c r="H1744" s="208" t="str">
        <f>IF(ISBLANK('6. Vehículos y maquinaria'!J170),"",'6. Vehículos y maquinaria'!J170)</f>
        <v/>
      </c>
      <c r="I1744" s="208" t="str">
        <f t="shared" si="130"/>
        <v/>
      </c>
      <c r="J1744" s="470" t="str">
        <f t="shared" si="126"/>
        <v/>
      </c>
      <c r="K1744" s="470" t="str">
        <f t="shared" si="126"/>
        <v/>
      </c>
      <c r="L1744" s="470" t="str">
        <f t="shared" si="126"/>
        <v/>
      </c>
      <c r="M1744" s="208" t="str">
        <f>IF(ISBLANK('6. Vehículos y maquinaria'!O170),"",'6. Vehículos y maquinaria'!O170)</f>
        <v/>
      </c>
      <c r="N1744" s="208" t="str">
        <f>IF(ISBLANK('6. Vehículos y maquinaria'!P170),"",'6. Vehículos y maquinaria'!P170)</f>
        <v/>
      </c>
      <c r="O1744" s="208" t="str">
        <f>IF(ISBLANK('6. Vehículos y maquinaria'!Q170),"",'6. Vehículos y maquinaria'!Q170)</f>
        <v/>
      </c>
      <c r="P1744" s="471" t="str">
        <f t="shared" si="131"/>
        <v/>
      </c>
      <c r="Q1744" s="471" t="str">
        <f t="shared" si="127"/>
        <v/>
      </c>
      <c r="R1744" s="471" t="str">
        <f t="shared" si="128"/>
        <v/>
      </c>
      <c r="S1744" s="441" t="str">
        <f t="shared" si="132"/>
        <v/>
      </c>
      <c r="AG1744" s="15"/>
      <c r="AK1744" s="16"/>
    </row>
    <row r="1745" spans="2:37" x14ac:dyDescent="0.25">
      <c r="C1745" s="208" t="str">
        <f>IF(ISBLANK('6. Vehículos y maquinaria'!E171),"",'6. Vehículos y maquinaria'!E171)</f>
        <v/>
      </c>
      <c r="D1745" s="208" t="str">
        <f>IF(ISBLANK('6. Vehículos y maquinaria'!F171),"",'6. Vehículos y maquinaria'!F171)</f>
        <v/>
      </c>
      <c r="E1745" s="208" t="str">
        <f>IF(ISBLANK('6. Vehículos y maquinaria'!G171),"",'6. Vehículos y maquinaria'!G171)</f>
        <v/>
      </c>
      <c r="F1745" s="208" t="str">
        <f t="shared" si="129"/>
        <v/>
      </c>
      <c r="G1745" s="208" t="str">
        <f>IF(ISBLANK('6. Vehículos y maquinaria'!I171),"",'6. Vehículos y maquinaria'!I171)</f>
        <v/>
      </c>
      <c r="H1745" s="208" t="str">
        <f>IF(ISBLANK('6. Vehículos y maquinaria'!J171),"",'6. Vehículos y maquinaria'!J171)</f>
        <v/>
      </c>
      <c r="I1745" s="208" t="str">
        <f t="shared" si="130"/>
        <v/>
      </c>
      <c r="J1745" s="470" t="str">
        <f t="shared" si="126"/>
        <v/>
      </c>
      <c r="K1745" s="470" t="str">
        <f t="shared" si="126"/>
        <v/>
      </c>
      <c r="L1745" s="470" t="str">
        <f t="shared" si="126"/>
        <v/>
      </c>
      <c r="M1745" s="208" t="str">
        <f>IF(ISBLANK('6. Vehículos y maquinaria'!O171),"",'6. Vehículos y maquinaria'!O171)</f>
        <v/>
      </c>
      <c r="N1745" s="208" t="str">
        <f>IF(ISBLANK('6. Vehículos y maquinaria'!P171),"",'6. Vehículos y maquinaria'!P171)</f>
        <v/>
      </c>
      <c r="O1745" s="208" t="str">
        <f>IF(ISBLANK('6. Vehículos y maquinaria'!Q171),"",'6. Vehículos y maquinaria'!Q171)</f>
        <v/>
      </c>
      <c r="P1745" s="471" t="str">
        <f t="shared" si="131"/>
        <v/>
      </c>
      <c r="Q1745" s="471" t="str">
        <f t="shared" si="127"/>
        <v/>
      </c>
      <c r="R1745" s="471" t="str">
        <f t="shared" si="128"/>
        <v/>
      </c>
      <c r="S1745" s="441" t="str">
        <f t="shared" si="132"/>
        <v/>
      </c>
      <c r="AG1745" s="15"/>
      <c r="AK1745" s="16"/>
    </row>
    <row r="1746" spans="2:37" x14ac:dyDescent="0.25">
      <c r="C1746" s="208" t="str">
        <f>IF(ISBLANK('6. Vehículos y maquinaria'!E172),"",'6. Vehículos y maquinaria'!E172)</f>
        <v/>
      </c>
      <c r="D1746" s="208" t="str">
        <f>IF(ISBLANK('6. Vehículos y maquinaria'!F172),"",'6. Vehículos y maquinaria'!F172)</f>
        <v/>
      </c>
      <c r="E1746" s="208" t="str">
        <f>IF(ISBLANK('6. Vehículos y maquinaria'!G172),"",'6. Vehículos y maquinaria'!G172)</f>
        <v/>
      </c>
      <c r="F1746" s="208" t="str">
        <f t="shared" si="129"/>
        <v/>
      </c>
      <c r="G1746" s="208" t="str">
        <f>IF(ISBLANK('6. Vehículos y maquinaria'!I172),"",'6. Vehículos y maquinaria'!I172)</f>
        <v/>
      </c>
      <c r="H1746" s="208" t="str">
        <f>IF(ISBLANK('6. Vehículos y maquinaria'!J172),"",'6. Vehículos y maquinaria'!J172)</f>
        <v/>
      </c>
      <c r="I1746" s="208" t="str">
        <f t="shared" si="130"/>
        <v/>
      </c>
      <c r="J1746" s="470" t="str">
        <f t="shared" si="126"/>
        <v/>
      </c>
      <c r="K1746" s="470" t="str">
        <f t="shared" si="126"/>
        <v/>
      </c>
      <c r="L1746" s="470" t="str">
        <f t="shared" si="126"/>
        <v/>
      </c>
      <c r="M1746" s="208" t="str">
        <f>IF(ISBLANK('6. Vehículos y maquinaria'!O172),"",'6. Vehículos y maquinaria'!O172)</f>
        <v/>
      </c>
      <c r="N1746" s="208" t="str">
        <f>IF(ISBLANK('6. Vehículos y maquinaria'!P172),"",'6. Vehículos y maquinaria'!P172)</f>
        <v/>
      </c>
      <c r="O1746" s="208" t="str">
        <f>IF(ISBLANK('6. Vehículos y maquinaria'!Q172),"",'6. Vehículos y maquinaria'!Q172)</f>
        <v/>
      </c>
      <c r="P1746" s="471" t="str">
        <f t="shared" si="131"/>
        <v/>
      </c>
      <c r="Q1746" s="471" t="str">
        <f t="shared" si="127"/>
        <v/>
      </c>
      <c r="R1746" s="471" t="str">
        <f t="shared" si="128"/>
        <v/>
      </c>
      <c r="S1746" s="441" t="str">
        <f t="shared" si="132"/>
        <v/>
      </c>
      <c r="AG1746" s="15"/>
      <c r="AK1746" s="16"/>
    </row>
    <row r="1747" spans="2:37" x14ac:dyDescent="0.25">
      <c r="C1747" s="208" t="str">
        <f>IF(ISBLANK('6. Vehículos y maquinaria'!E173),"",'6. Vehículos y maquinaria'!E173)</f>
        <v/>
      </c>
      <c r="D1747" s="208" t="str">
        <f>IF(ISBLANK('6. Vehículos y maquinaria'!F173),"",'6. Vehículos y maquinaria'!F173)</f>
        <v/>
      </c>
      <c r="E1747" s="208" t="str">
        <f>IF(ISBLANK('6. Vehículos y maquinaria'!G173),"",'6. Vehículos y maquinaria'!G173)</f>
        <v/>
      </c>
      <c r="F1747" s="208" t="str">
        <f t="shared" si="129"/>
        <v/>
      </c>
      <c r="G1747" s="208" t="str">
        <f>IF(ISBLANK('6. Vehículos y maquinaria'!I173),"",'6. Vehículos y maquinaria'!I173)</f>
        <v/>
      </c>
      <c r="H1747" s="208" t="str">
        <f>IF(ISBLANK('6. Vehículos y maquinaria'!J173),"",'6. Vehículos y maquinaria'!J173)</f>
        <v/>
      </c>
      <c r="I1747" s="208" t="str">
        <f t="shared" si="130"/>
        <v/>
      </c>
      <c r="J1747" s="470" t="str">
        <f t="shared" si="126"/>
        <v/>
      </c>
      <c r="K1747" s="470" t="str">
        <f t="shared" si="126"/>
        <v/>
      </c>
      <c r="L1747" s="470" t="str">
        <f t="shared" si="126"/>
        <v/>
      </c>
      <c r="M1747" s="208" t="str">
        <f>IF(ISBLANK('6. Vehículos y maquinaria'!O173),"",'6. Vehículos y maquinaria'!O173)</f>
        <v/>
      </c>
      <c r="N1747" s="208" t="str">
        <f>IF(ISBLANK('6. Vehículos y maquinaria'!P173),"",'6. Vehículos y maquinaria'!P173)</f>
        <v/>
      </c>
      <c r="O1747" s="208" t="str">
        <f>IF(ISBLANK('6. Vehículos y maquinaria'!Q173),"",'6. Vehículos y maquinaria'!Q173)</f>
        <v/>
      </c>
      <c r="P1747" s="471" t="str">
        <f t="shared" si="131"/>
        <v/>
      </c>
      <c r="Q1747" s="471" t="str">
        <f t="shared" si="127"/>
        <v/>
      </c>
      <c r="R1747" s="471" t="str">
        <f t="shared" si="128"/>
        <v/>
      </c>
      <c r="S1747" s="441" t="str">
        <f t="shared" si="132"/>
        <v/>
      </c>
      <c r="AG1747" s="15"/>
      <c r="AK1747" s="16"/>
    </row>
    <row r="1748" spans="2:37" x14ac:dyDescent="0.25">
      <c r="C1748" s="208" t="str">
        <f>IF(ISBLANK('6. Vehículos y maquinaria'!E174),"",'6. Vehículos y maquinaria'!E174)</f>
        <v/>
      </c>
      <c r="D1748" s="208" t="str">
        <f>IF(ISBLANK('6. Vehículos y maquinaria'!F174),"",'6. Vehículos y maquinaria'!F174)</f>
        <v/>
      </c>
      <c r="E1748" s="208" t="str">
        <f>IF(ISBLANK('6. Vehículos y maquinaria'!G174),"",'6. Vehículos y maquinaria'!G174)</f>
        <v/>
      </c>
      <c r="F1748" s="208" t="str">
        <f t="shared" si="129"/>
        <v/>
      </c>
      <c r="G1748" s="208" t="str">
        <f>IF(ISBLANK('6. Vehículos y maquinaria'!I174),"",'6. Vehículos y maquinaria'!I174)</f>
        <v/>
      </c>
      <c r="H1748" s="208" t="str">
        <f>IF(ISBLANK('6. Vehículos y maquinaria'!J174),"",'6. Vehículos y maquinaria'!J174)</f>
        <v/>
      </c>
      <c r="I1748" s="208" t="str">
        <f t="shared" si="130"/>
        <v/>
      </c>
      <c r="J1748" s="470" t="str">
        <f t="shared" si="126"/>
        <v/>
      </c>
      <c r="K1748" s="470" t="str">
        <f t="shared" si="126"/>
        <v/>
      </c>
      <c r="L1748" s="470" t="str">
        <f t="shared" si="126"/>
        <v/>
      </c>
      <c r="M1748" s="208" t="str">
        <f>IF(ISBLANK('6. Vehículos y maquinaria'!O174),"",'6. Vehículos y maquinaria'!O174)</f>
        <v/>
      </c>
      <c r="N1748" s="208" t="str">
        <f>IF(ISBLANK('6. Vehículos y maquinaria'!P174),"",'6. Vehículos y maquinaria'!P174)</f>
        <v/>
      </c>
      <c r="O1748" s="208" t="str">
        <f>IF(ISBLANK('6. Vehículos y maquinaria'!Q174),"",'6. Vehículos y maquinaria'!Q174)</f>
        <v/>
      </c>
      <c r="P1748" s="471" t="str">
        <f t="shared" si="131"/>
        <v/>
      </c>
      <c r="Q1748" s="471" t="str">
        <f t="shared" si="127"/>
        <v/>
      </c>
      <c r="R1748" s="471" t="str">
        <f t="shared" si="128"/>
        <v/>
      </c>
      <c r="S1748" s="441" t="str">
        <f t="shared" si="132"/>
        <v/>
      </c>
      <c r="AG1748" s="15"/>
      <c r="AK1748" s="16"/>
    </row>
    <row r="1749" spans="2:37" x14ac:dyDescent="0.25">
      <c r="C1749" s="208" t="str">
        <f>IF(ISBLANK('6. Vehículos y maquinaria'!E175),"",'6. Vehículos y maquinaria'!E175)</f>
        <v/>
      </c>
      <c r="D1749" s="208" t="str">
        <f>IF(ISBLANK('6. Vehículos y maquinaria'!F175),"",'6. Vehículos y maquinaria'!F175)</f>
        <v/>
      </c>
      <c r="E1749" s="208" t="str">
        <f>IF(ISBLANK('6. Vehículos y maquinaria'!G175),"",'6. Vehículos y maquinaria'!G175)</f>
        <v/>
      </c>
      <c r="F1749" s="208" t="str">
        <f t="shared" si="129"/>
        <v/>
      </c>
      <c r="G1749" s="208" t="str">
        <f>IF(ISBLANK('6. Vehículos y maquinaria'!I175),"",'6. Vehículos y maquinaria'!I175)</f>
        <v/>
      </c>
      <c r="H1749" s="208" t="str">
        <f>IF(ISBLANK('6. Vehículos y maquinaria'!J175),"",'6. Vehículos y maquinaria'!J175)</f>
        <v/>
      </c>
      <c r="I1749" s="208" t="str">
        <f t="shared" si="130"/>
        <v/>
      </c>
      <c r="J1749" s="470" t="str">
        <f t="shared" si="126"/>
        <v/>
      </c>
      <c r="K1749" s="470" t="str">
        <f t="shared" si="126"/>
        <v/>
      </c>
      <c r="L1749" s="470" t="str">
        <f t="shared" si="126"/>
        <v/>
      </c>
      <c r="M1749" s="208" t="str">
        <f>IF(ISBLANK('6. Vehículos y maquinaria'!O175),"",'6. Vehículos y maquinaria'!O175)</f>
        <v/>
      </c>
      <c r="N1749" s="208" t="str">
        <f>IF(ISBLANK('6. Vehículos y maquinaria'!P175),"",'6. Vehículos y maquinaria'!P175)</f>
        <v/>
      </c>
      <c r="O1749" s="208" t="str">
        <f>IF(ISBLANK('6. Vehículos y maquinaria'!Q175),"",'6. Vehículos y maquinaria'!Q175)</f>
        <v/>
      </c>
      <c r="P1749" s="471" t="str">
        <f t="shared" si="131"/>
        <v/>
      </c>
      <c r="Q1749" s="471" t="str">
        <f t="shared" si="127"/>
        <v/>
      </c>
      <c r="R1749" s="471" t="str">
        <f t="shared" si="128"/>
        <v/>
      </c>
      <c r="S1749" s="441" t="str">
        <f t="shared" si="132"/>
        <v/>
      </c>
      <c r="AG1749" s="15"/>
      <c r="AK1749" s="16"/>
    </row>
    <row r="1750" spans="2:37" x14ac:dyDescent="0.25">
      <c r="C1750" s="208" t="str">
        <f>IF(ISBLANK('6. Vehículos y maquinaria'!E176),"",'6. Vehículos y maquinaria'!E176)</f>
        <v/>
      </c>
      <c r="D1750" s="208" t="str">
        <f>IF(ISBLANK('6. Vehículos y maquinaria'!F176),"",'6. Vehículos y maquinaria'!F176)</f>
        <v/>
      </c>
      <c r="E1750" s="208" t="str">
        <f>IF(ISBLANK('6. Vehículos y maquinaria'!G176),"",'6. Vehículos y maquinaria'!G176)</f>
        <v/>
      </c>
      <c r="F1750" s="208" t="str">
        <f t="shared" si="129"/>
        <v/>
      </c>
      <c r="G1750" s="208" t="str">
        <f>IF(ISBLANK('6. Vehículos y maquinaria'!I176),"",'6. Vehículos y maquinaria'!I176)</f>
        <v/>
      </c>
      <c r="H1750" s="208" t="str">
        <f>IF(ISBLANK('6. Vehículos y maquinaria'!J176),"",'6. Vehículos y maquinaria'!J176)</f>
        <v/>
      </c>
      <c r="I1750" s="208" t="str">
        <f t="shared" si="130"/>
        <v/>
      </c>
      <c r="J1750" s="470" t="str">
        <f t="shared" si="126"/>
        <v/>
      </c>
      <c r="K1750" s="470" t="str">
        <f t="shared" si="126"/>
        <v/>
      </c>
      <c r="L1750" s="470" t="str">
        <f t="shared" si="126"/>
        <v/>
      </c>
      <c r="M1750" s="208" t="str">
        <f>IF(ISBLANK('6. Vehículos y maquinaria'!O176),"",'6. Vehículos y maquinaria'!O176)</f>
        <v/>
      </c>
      <c r="N1750" s="208" t="str">
        <f>IF(ISBLANK('6. Vehículos y maquinaria'!P176),"",'6. Vehículos y maquinaria'!P176)</f>
        <v/>
      </c>
      <c r="O1750" s="208" t="str">
        <f>IF(ISBLANK('6. Vehículos y maquinaria'!Q176),"",'6. Vehículos y maquinaria'!Q176)</f>
        <v/>
      </c>
      <c r="P1750" s="471" t="str">
        <f t="shared" si="131"/>
        <v/>
      </c>
      <c r="Q1750" s="471" t="str">
        <f t="shared" si="127"/>
        <v/>
      </c>
      <c r="R1750" s="471" t="str">
        <f t="shared" si="128"/>
        <v/>
      </c>
      <c r="S1750" s="441" t="str">
        <f t="shared" si="132"/>
        <v/>
      </c>
      <c r="AG1750" s="15"/>
      <c r="AK1750" s="16"/>
    </row>
    <row r="1751" spans="2:37" x14ac:dyDescent="0.25">
      <c r="C1751" s="208" t="str">
        <f>IF(ISBLANK('6. Vehículos y maquinaria'!E177),"",'6. Vehículos y maquinaria'!E177)</f>
        <v/>
      </c>
      <c r="D1751" s="208" t="str">
        <f>IF(ISBLANK('6. Vehículos y maquinaria'!F177),"",'6. Vehículos y maquinaria'!F177)</f>
        <v/>
      </c>
      <c r="E1751" s="208" t="str">
        <f>IF(ISBLANK('6. Vehículos y maquinaria'!G177),"",'6. Vehículos y maquinaria'!G177)</f>
        <v/>
      </c>
      <c r="F1751" s="208" t="str">
        <f t="shared" si="129"/>
        <v/>
      </c>
      <c r="G1751" s="208" t="str">
        <f>IF(ISBLANK('6. Vehículos y maquinaria'!I177),"",'6. Vehículos y maquinaria'!I177)</f>
        <v/>
      </c>
      <c r="H1751" s="208" t="str">
        <f>IF(ISBLANK('6. Vehículos y maquinaria'!J177),"",'6. Vehículos y maquinaria'!J177)</f>
        <v/>
      </c>
      <c r="I1751" s="208" t="str">
        <f t="shared" si="130"/>
        <v/>
      </c>
      <c r="J1751" s="470" t="str">
        <f t="shared" si="126"/>
        <v/>
      </c>
      <c r="K1751" s="470" t="str">
        <f t="shared" si="126"/>
        <v/>
      </c>
      <c r="L1751" s="470" t="str">
        <f t="shared" si="126"/>
        <v/>
      </c>
      <c r="M1751" s="208" t="str">
        <f>IF(ISBLANK('6. Vehículos y maquinaria'!O177),"",'6. Vehículos y maquinaria'!O177)</f>
        <v/>
      </c>
      <c r="N1751" s="208" t="str">
        <f>IF(ISBLANK('6. Vehículos y maquinaria'!P177),"",'6. Vehículos y maquinaria'!P177)</f>
        <v/>
      </c>
      <c r="O1751" s="208" t="str">
        <f>IF(ISBLANK('6. Vehículos y maquinaria'!Q177),"",'6. Vehículos y maquinaria'!Q177)</f>
        <v/>
      </c>
      <c r="P1751" s="471" t="str">
        <f>IFERROR(IF($D1751="Otros",$I1751*M1751,$I1751*J1751),"")</f>
        <v/>
      </c>
      <c r="Q1751" s="471" t="str">
        <f>IFERROR(IF($D1751="Otros",$I1751*N1751,$I1751*K1751),"")</f>
        <v/>
      </c>
      <c r="R1751" s="471" t="str">
        <f>IFERROR(IF($D1751="Otros",$I1751*O1751,$I1751*L1751),"")</f>
        <v/>
      </c>
      <c r="S1751" s="441" t="str">
        <f t="shared" si="132"/>
        <v/>
      </c>
      <c r="AG1751" s="15"/>
      <c r="AK1751" s="16"/>
    </row>
    <row r="1752" spans="2:37" x14ac:dyDescent="0.25">
      <c r="P1752" s="471">
        <f>SUM(P1742:P1751)</f>
        <v>0</v>
      </c>
      <c r="Q1752" s="471">
        <f>SUM(Q1742:Q1751)</f>
        <v>0</v>
      </c>
      <c r="R1752" s="471">
        <f>SUM(R1742:R1751)</f>
        <v>0</v>
      </c>
      <c r="S1752" s="683">
        <f>SUM(S1742:S1751)</f>
        <v>0</v>
      </c>
      <c r="AG1752" s="15"/>
      <c r="AK1752" s="16"/>
    </row>
    <row r="1753" spans="2:37" x14ac:dyDescent="0.25">
      <c r="C1753" s="687" t="s">
        <v>2042</v>
      </c>
      <c r="Q1753" s="15"/>
      <c r="AG1753" s="15"/>
    </row>
    <row r="1754" spans="2:37" x14ac:dyDescent="0.25">
      <c r="B1754" s="678"/>
      <c r="Q1754" s="15"/>
      <c r="AG1754" s="15"/>
    </row>
    <row r="1755" spans="2:37" x14ac:dyDescent="0.25">
      <c r="B1755" s="94" t="s">
        <v>779</v>
      </c>
      <c r="Q1755" s="15"/>
      <c r="AG1755" s="15"/>
      <c r="AK1755" s="16"/>
    </row>
    <row r="1756" spans="2:37" x14ac:dyDescent="0.25">
      <c r="Q1756" s="15"/>
      <c r="AG1756" s="15"/>
      <c r="AK1756" s="16"/>
    </row>
    <row r="1757" spans="2:37" x14ac:dyDescent="0.25">
      <c r="AG1757" s="15"/>
      <c r="AK1757" s="16"/>
    </row>
    <row r="1758" spans="2:37" x14ac:dyDescent="0.25">
      <c r="C1758" s="111" t="s">
        <v>1625</v>
      </c>
      <c r="E1758" s="111" t="s">
        <v>1626</v>
      </c>
      <c r="AG1758" s="15"/>
      <c r="AK1758" s="16"/>
    </row>
    <row r="1759" spans="2:37" x14ac:dyDescent="0.25">
      <c r="C1759" s="454" t="s">
        <v>2034</v>
      </c>
      <c r="E1759" s="473" t="s">
        <v>1495</v>
      </c>
      <c r="AG1759" s="15"/>
      <c r="AK1759" s="16"/>
    </row>
    <row r="1760" spans="2:37" x14ac:dyDescent="0.25">
      <c r="C1760" s="437" t="s">
        <v>1497</v>
      </c>
      <c r="E1760" s="474" t="s">
        <v>1496</v>
      </c>
      <c r="AG1760" s="15"/>
      <c r="AK1760" s="16"/>
    </row>
    <row r="1761" spans="2:37" x14ac:dyDescent="0.25">
      <c r="C1761" s="437" t="s">
        <v>1498</v>
      </c>
      <c r="AG1761" s="15"/>
      <c r="AK1761" s="16"/>
    </row>
    <row r="1762" spans="2:37" x14ac:dyDescent="0.25">
      <c r="C1762" s="437" t="s">
        <v>1499</v>
      </c>
      <c r="AG1762" s="15"/>
      <c r="AK1762" s="16"/>
    </row>
    <row r="1763" spans="2:37" x14ac:dyDescent="0.25">
      <c r="C1763" s="437" t="s">
        <v>1500</v>
      </c>
      <c r="AG1763" s="15"/>
      <c r="AK1763" s="16"/>
    </row>
    <row r="1764" spans="2:37" x14ac:dyDescent="0.25">
      <c r="C1764" s="437" t="s">
        <v>1501</v>
      </c>
      <c r="AG1764" s="15"/>
      <c r="AK1764" s="16"/>
    </row>
    <row r="1765" spans="2:37" x14ac:dyDescent="0.25">
      <c r="C1765" s="437" t="s">
        <v>1502</v>
      </c>
      <c r="AG1765" s="15"/>
      <c r="AK1765" s="16"/>
    </row>
    <row r="1766" spans="2:37" x14ac:dyDescent="0.25">
      <c r="C1766" s="437" t="s">
        <v>1503</v>
      </c>
      <c r="AG1766" s="15"/>
      <c r="AK1766" s="16"/>
    </row>
    <row r="1767" spans="2:37" x14ac:dyDescent="0.25">
      <c r="C1767" s="437" t="s">
        <v>1504</v>
      </c>
      <c r="AG1767" s="15"/>
      <c r="AK1767" s="16"/>
    </row>
    <row r="1768" spans="2:37" x14ac:dyDescent="0.25">
      <c r="C1768" s="437" t="s">
        <v>1505</v>
      </c>
      <c r="AG1768" s="15"/>
      <c r="AK1768" s="16"/>
    </row>
    <row r="1769" spans="2:37" x14ac:dyDescent="0.25">
      <c r="C1769" s="437" t="s">
        <v>1506</v>
      </c>
      <c r="AG1769" s="15"/>
      <c r="AK1769" s="16"/>
    </row>
    <row r="1770" spans="2:37" x14ac:dyDescent="0.25">
      <c r="C1770" s="437" t="s">
        <v>1507</v>
      </c>
      <c r="AG1770" s="15"/>
      <c r="AK1770" s="16"/>
    </row>
    <row r="1771" spans="2:37" x14ac:dyDescent="0.25">
      <c r="C1771" s="437" t="s">
        <v>1508</v>
      </c>
      <c r="AG1771" s="15"/>
      <c r="AK1771" s="16"/>
    </row>
    <row r="1772" spans="2:37" x14ac:dyDescent="0.25">
      <c r="C1772" s="439" t="s">
        <v>169</v>
      </c>
      <c r="E1772" s="475"/>
      <c r="AG1772" s="15"/>
      <c r="AK1772" s="16"/>
    </row>
    <row r="1773" spans="2:37" x14ac:dyDescent="0.25">
      <c r="Q1773" s="15"/>
      <c r="AG1773" s="15"/>
      <c r="AK1773" s="16"/>
    </row>
    <row r="1774" spans="2:37" x14ac:dyDescent="0.25">
      <c r="Q1774" s="15"/>
      <c r="AG1774" s="15"/>
      <c r="AK1774" s="16"/>
    </row>
    <row r="1775" spans="2:37" x14ac:dyDescent="0.25">
      <c r="B1775" s="469" t="s">
        <v>1458</v>
      </c>
      <c r="Q1775" s="15"/>
      <c r="AG1775" s="15"/>
      <c r="AK1775" s="16"/>
    </row>
    <row r="1776" spans="2:37" x14ac:dyDescent="0.25">
      <c r="Q1776" s="15"/>
      <c r="AG1776" s="15"/>
      <c r="AK1776" s="16"/>
    </row>
    <row r="1777" spans="3:37" x14ac:dyDescent="0.25">
      <c r="C1777" s="15" t="s">
        <v>1494</v>
      </c>
      <c r="Q1777" s="15"/>
      <c r="AG1777" s="15"/>
      <c r="AK1777" s="16"/>
    </row>
    <row r="1778" spans="3:37" x14ac:dyDescent="0.25">
      <c r="Q1778" s="15"/>
      <c r="AG1778" s="15"/>
      <c r="AK1778" s="16"/>
    </row>
    <row r="1779" spans="3:37" x14ac:dyDescent="0.25">
      <c r="C1779" s="679" t="s">
        <v>1493</v>
      </c>
      <c r="D1779" s="679" t="s">
        <v>1495</v>
      </c>
      <c r="E1779" s="679" t="s">
        <v>1496</v>
      </c>
      <c r="Q1779" s="15"/>
      <c r="AG1779" s="15"/>
      <c r="AK1779" s="16"/>
    </row>
    <row r="1780" spans="3:37" x14ac:dyDescent="0.25">
      <c r="C1780" s="208" t="s">
        <v>2034</v>
      </c>
      <c r="D1780" s="476">
        <v>1.5</v>
      </c>
      <c r="E1780" s="476">
        <v>0.75</v>
      </c>
      <c r="Q1780" s="15"/>
      <c r="AG1780" s="15"/>
      <c r="AK1780" s="16"/>
    </row>
    <row r="1781" spans="3:37" x14ac:dyDescent="0.25">
      <c r="C1781" s="208" t="s">
        <v>1497</v>
      </c>
      <c r="D1781" s="476">
        <v>6</v>
      </c>
      <c r="E1781" s="476">
        <v>4</v>
      </c>
      <c r="Q1781" s="15"/>
      <c r="AG1781" s="15"/>
      <c r="AK1781" s="16"/>
    </row>
    <row r="1782" spans="3:37" x14ac:dyDescent="0.25">
      <c r="C1782" s="208" t="s">
        <v>1498</v>
      </c>
      <c r="D1782" s="476">
        <v>7</v>
      </c>
      <c r="E1782" s="476">
        <v>4</v>
      </c>
      <c r="Q1782" s="15"/>
      <c r="AG1782" s="15"/>
      <c r="AK1782" s="16"/>
    </row>
    <row r="1783" spans="3:37" x14ac:dyDescent="0.25">
      <c r="C1783" s="208" t="s">
        <v>1499</v>
      </c>
      <c r="D1783" s="476">
        <v>11</v>
      </c>
      <c r="E1783" s="476">
        <v>6</v>
      </c>
      <c r="Q1783" s="15"/>
      <c r="AG1783" s="15"/>
      <c r="AK1783" s="16"/>
    </row>
    <row r="1784" spans="3:37" x14ac:dyDescent="0.25">
      <c r="C1784" s="208" t="s">
        <v>1500</v>
      </c>
      <c r="D1784" s="476">
        <v>6.5</v>
      </c>
      <c r="E1784" s="476">
        <v>4.5</v>
      </c>
      <c r="Q1784" s="15"/>
      <c r="AG1784" s="15"/>
      <c r="AK1784" s="16"/>
    </row>
    <row r="1785" spans="3:37" x14ac:dyDescent="0.25">
      <c r="C1785" s="208" t="s">
        <v>1501</v>
      </c>
      <c r="D1785" s="476">
        <v>7</v>
      </c>
      <c r="E1785" s="476">
        <v>5</v>
      </c>
      <c r="Q1785" s="15"/>
      <c r="AG1785" s="15"/>
      <c r="AK1785" s="16"/>
    </row>
    <row r="1786" spans="3:37" x14ac:dyDescent="0.25">
      <c r="C1786" s="208" t="s">
        <v>1502</v>
      </c>
      <c r="D1786" s="476">
        <v>6.5</v>
      </c>
      <c r="E1786" s="476">
        <v>5</v>
      </c>
      <c r="Q1786" s="15"/>
      <c r="AG1786" s="15"/>
      <c r="AK1786" s="16"/>
    </row>
    <row r="1787" spans="3:37" x14ac:dyDescent="0.25">
      <c r="C1787" s="208" t="s">
        <v>1503</v>
      </c>
      <c r="D1787" s="476">
        <v>4.5</v>
      </c>
      <c r="E1787" s="476">
        <v>3.5</v>
      </c>
      <c r="Q1787" s="15"/>
      <c r="AG1787" s="15"/>
      <c r="AK1787" s="16"/>
    </row>
    <row r="1788" spans="3:37" x14ac:dyDescent="0.25">
      <c r="C1788" s="208" t="s">
        <v>1504</v>
      </c>
      <c r="D1788" s="476">
        <v>4.5</v>
      </c>
      <c r="E1788" s="476">
        <v>3.5</v>
      </c>
      <c r="Q1788" s="15"/>
      <c r="AG1788" s="15"/>
      <c r="AK1788" s="16"/>
    </row>
    <row r="1789" spans="3:37" x14ac:dyDescent="0.25">
      <c r="C1789" s="208" t="s">
        <v>1505</v>
      </c>
      <c r="D1789" s="476">
        <v>5</v>
      </c>
      <c r="E1789" s="476">
        <v>4</v>
      </c>
      <c r="AG1789" s="15"/>
      <c r="AK1789" s="16"/>
    </row>
    <row r="1790" spans="3:37" x14ac:dyDescent="0.25">
      <c r="C1790" s="208" t="s">
        <v>1506</v>
      </c>
      <c r="D1790" s="476">
        <v>1.1000000000000001</v>
      </c>
      <c r="E1790" s="476">
        <v>0.75</v>
      </c>
      <c r="AG1790" s="15"/>
      <c r="AK1790" s="16"/>
    </row>
    <row r="1791" spans="3:37" x14ac:dyDescent="0.25">
      <c r="C1791" s="208" t="s">
        <v>1507</v>
      </c>
      <c r="D1791" s="476">
        <v>4</v>
      </c>
      <c r="E1791" s="476">
        <v>2</v>
      </c>
      <c r="AG1791" s="15"/>
      <c r="AK1791" s="16"/>
    </row>
    <row r="1792" spans="3:37" x14ac:dyDescent="0.25">
      <c r="C1792" s="208" t="s">
        <v>1508</v>
      </c>
      <c r="D1792" s="476">
        <v>7</v>
      </c>
      <c r="E1792" s="476">
        <v>5</v>
      </c>
      <c r="AG1792" s="15"/>
      <c r="AK1792" s="16"/>
    </row>
    <row r="1793" spans="2:37" x14ac:dyDescent="0.25">
      <c r="C1793" s="208" t="s">
        <v>169</v>
      </c>
      <c r="D1793" s="476" t="s">
        <v>158</v>
      </c>
      <c r="E1793" s="476" t="s">
        <v>158</v>
      </c>
      <c r="AG1793" s="15"/>
      <c r="AK1793" s="16"/>
    </row>
    <row r="1794" spans="2:37" x14ac:dyDescent="0.25">
      <c r="AG1794" s="15"/>
      <c r="AK1794" s="16"/>
    </row>
    <row r="1795" spans="2:37" x14ac:dyDescent="0.25">
      <c r="AG1795" s="15"/>
      <c r="AK1795" s="16"/>
    </row>
    <row r="1796" spans="2:37" x14ac:dyDescent="0.25">
      <c r="B1796" s="469" t="s">
        <v>1604</v>
      </c>
      <c r="AG1796" s="15"/>
      <c r="AK1796" s="16"/>
    </row>
    <row r="1797" spans="2:37" x14ac:dyDescent="0.25">
      <c r="C1797" s="93"/>
      <c r="AG1797" s="15"/>
      <c r="AK1797" s="16"/>
    </row>
    <row r="1798" spans="2:37" ht="15" customHeight="1" x14ac:dyDescent="0.25">
      <c r="C1798" s="2079" t="s">
        <v>897</v>
      </c>
      <c r="D1798" s="2079" t="s">
        <v>715</v>
      </c>
      <c r="E1798" s="2074" t="s">
        <v>2017</v>
      </c>
      <c r="F1798" s="2074" t="s">
        <v>1623</v>
      </c>
      <c r="G1798" s="2074" t="s">
        <v>1624</v>
      </c>
      <c r="H1798" s="2074" t="s">
        <v>1537</v>
      </c>
      <c r="I1798" s="2074" t="s">
        <v>1652</v>
      </c>
      <c r="J1798" s="2076" t="s">
        <v>837</v>
      </c>
      <c r="K1798" s="2077"/>
      <c r="L1798" s="2078"/>
      <c r="M1798" s="2076" t="s">
        <v>838</v>
      </c>
      <c r="N1798" s="2077"/>
      <c r="O1798" s="2078"/>
      <c r="P1798" s="2076" t="s">
        <v>775</v>
      </c>
      <c r="Q1798" s="2077"/>
      <c r="R1798" s="2077"/>
      <c r="S1798" s="2078"/>
      <c r="AG1798" s="15"/>
      <c r="AK1798" s="16"/>
    </row>
    <row r="1799" spans="2:37" ht="18" x14ac:dyDescent="0.25">
      <c r="C1799" s="2075"/>
      <c r="D1799" s="2075"/>
      <c r="E1799" s="2075"/>
      <c r="F1799" s="2075"/>
      <c r="G1799" s="2075"/>
      <c r="H1799" s="2075"/>
      <c r="I1799" s="2075"/>
      <c r="J1799" s="522" t="s">
        <v>661</v>
      </c>
      <c r="K1799" s="522" t="s">
        <v>662</v>
      </c>
      <c r="L1799" s="522" t="s">
        <v>663</v>
      </c>
      <c r="M1799" s="522" t="s">
        <v>661</v>
      </c>
      <c r="N1799" s="522" t="s">
        <v>662</v>
      </c>
      <c r="O1799" s="522" t="s">
        <v>663</v>
      </c>
      <c r="P1799" s="522" t="s">
        <v>1653</v>
      </c>
      <c r="Q1799" s="522" t="s">
        <v>1654</v>
      </c>
      <c r="R1799" s="522" t="s">
        <v>1655</v>
      </c>
      <c r="S1799" s="522" t="s">
        <v>1656</v>
      </c>
      <c r="AG1799" s="15"/>
      <c r="AK1799" s="16"/>
    </row>
    <row r="1800" spans="2:37" x14ac:dyDescent="0.25">
      <c r="C1800" s="680" t="s">
        <v>897</v>
      </c>
      <c r="D1800" s="685"/>
      <c r="E1800" s="685"/>
      <c r="F1800" s="685"/>
      <c r="G1800" s="685"/>
      <c r="H1800" s="685"/>
      <c r="I1800" s="685"/>
      <c r="J1800" s="685"/>
      <c r="K1800" s="685"/>
      <c r="L1800" s="685"/>
      <c r="M1800" s="685"/>
      <c r="N1800" s="685"/>
      <c r="O1800" s="685"/>
      <c r="P1800" s="685"/>
      <c r="Q1800" s="685"/>
      <c r="R1800" s="685"/>
      <c r="S1800" s="686" t="s">
        <v>775</v>
      </c>
      <c r="AG1800" s="15"/>
      <c r="AK1800" s="16"/>
    </row>
    <row r="1801" spans="2:37" x14ac:dyDescent="0.25">
      <c r="C1801" s="684" t="str">
        <f>IF(ISBLANK('6. Vehículos y maquinaria'!E192),"",'6. Vehículos y maquinaria'!E192)</f>
        <v/>
      </c>
      <c r="D1801" s="684" t="str">
        <f>IF(ISBLANK('6. Vehículos y maquinaria'!F192),"",'6. Vehículos y maquinaria'!F192)</f>
        <v/>
      </c>
      <c r="E1801" s="684" t="str">
        <f>IF(ISBLANK('6. Vehículos y maquinaria'!G192),"",'6. Vehículos y maquinaria'!G192)</f>
        <v/>
      </c>
      <c r="F1801" s="208" t="str">
        <f>IF(D1801="Otros","",IF(D1801="","",IF(E1801="","",INDEX($D$1780:$E$1792,MATCH(D1801,$C$1780:$C$1792,0),MATCH(E1801,$D$1779:$E$1779,0)))))</f>
        <v/>
      </c>
      <c r="G1801" s="684" t="str">
        <f>IF(ISBLANK('6. Vehículos y maquinaria'!I192),"",'6. Vehículos y maquinaria'!I192)</f>
        <v/>
      </c>
      <c r="H1801" s="684" t="str">
        <f>IF(ISBLANK('6. Vehículos y maquinaria'!J192),"",'6. Vehículos y maquinaria'!J192)</f>
        <v/>
      </c>
      <c r="I1801" s="211" t="str">
        <f>IFERROR(IF(OR(D1801="",H1801=""), "", IF(D1801="Otros", G1801*H1801,F1801*H1801)),"")</f>
        <v/>
      </c>
      <c r="J1801" s="470" t="str">
        <f t="shared" ref="J1801:L1810" si="133">IF($D1801="Otros", "",IF($D1801="","",(IFERROR(INDEX($C$1699:$BD$1699,1,MATCH($D$6&amp;J$1799,$C$1698:$BD$1698,0)),""))))</f>
        <v/>
      </c>
      <c r="K1801" s="470" t="str">
        <f t="shared" si="133"/>
        <v/>
      </c>
      <c r="L1801" s="470" t="str">
        <f t="shared" si="133"/>
        <v/>
      </c>
      <c r="M1801" s="684" t="str">
        <f>IF(ISBLANK('6. Vehículos y maquinaria'!O192),"",'6. Vehículos y maquinaria'!O192)</f>
        <v/>
      </c>
      <c r="N1801" s="684" t="str">
        <f>IF(ISBLANK('6. Vehículos y maquinaria'!P192),"",'6. Vehículos y maquinaria'!P192)</f>
        <v/>
      </c>
      <c r="O1801" s="684" t="str">
        <f>IF(ISBLANK('6. Vehículos y maquinaria'!Q192),"",'6. Vehículos y maquinaria'!Q192)</f>
        <v/>
      </c>
      <c r="P1801" s="471" t="str">
        <f>IFERROR(IF($D1801="Otros",$I1801*M1801,$I1801*J1801),"")</f>
        <v/>
      </c>
      <c r="Q1801" s="471" t="str">
        <f>IFERROR(IF($D1801="Otros",$I1801*N1801,$I1801*K1801),"")</f>
        <v/>
      </c>
      <c r="R1801" s="471" t="str">
        <f>IFERROR(IF($D1801="Otros",$I1801*O1801,$I1801*L1801),"")</f>
        <v/>
      </c>
      <c r="S1801" s="441" t="str">
        <f>IFERROR($P1801+$Q1801*$H$9/1000+$R1801*$H$10/1000,"")</f>
        <v/>
      </c>
      <c r="AG1801" s="15"/>
      <c r="AK1801" s="16"/>
    </row>
    <row r="1802" spans="2:37" x14ac:dyDescent="0.25">
      <c r="C1802" s="684" t="str">
        <f>IF(ISBLANK('6. Vehículos y maquinaria'!E193),"",'6. Vehículos y maquinaria'!E193)</f>
        <v/>
      </c>
      <c r="D1802" s="684" t="str">
        <f>IF(ISBLANK('6. Vehículos y maquinaria'!F193),"",'6. Vehículos y maquinaria'!F193)</f>
        <v/>
      </c>
      <c r="E1802" s="684" t="str">
        <f>IF(ISBLANK('6. Vehículos y maquinaria'!G193),"",'6. Vehículos y maquinaria'!G193)</f>
        <v/>
      </c>
      <c r="F1802" s="208" t="str">
        <f t="shared" ref="F1802:F1810" si="134">IF(D1802="Otros","",IF(D1802="","",IF(E1802="","",INDEX($D$1780:$E$1792,MATCH(D1802,$C$1780:$C$1792,0),MATCH(E1802,$D$1779:$E$1779,0)))))</f>
        <v/>
      </c>
      <c r="G1802" s="684" t="str">
        <f>IF(ISBLANK('6. Vehículos y maquinaria'!I193),"",'6. Vehículos y maquinaria'!I193)</f>
        <v/>
      </c>
      <c r="H1802" s="684" t="str">
        <f>IF(ISBLANK('6. Vehículos y maquinaria'!J193),"",'6. Vehículos y maquinaria'!J193)</f>
        <v/>
      </c>
      <c r="I1802" s="208" t="str">
        <f t="shared" ref="I1802:I1810" si="135">IFERROR(IF(OR(D1802="",H1802=""), "", IF(D1802="Otros", G1802*H1802,F1802*H1802)),"")</f>
        <v/>
      </c>
      <c r="J1802" s="470" t="str">
        <f t="shared" si="133"/>
        <v/>
      </c>
      <c r="K1802" s="470" t="str">
        <f t="shared" si="133"/>
        <v/>
      </c>
      <c r="L1802" s="470" t="str">
        <f t="shared" si="133"/>
        <v/>
      </c>
      <c r="M1802" s="684" t="str">
        <f>IF(ISBLANK('6. Vehículos y maquinaria'!O193),"",'6. Vehículos y maquinaria'!O193)</f>
        <v/>
      </c>
      <c r="N1802" s="684" t="str">
        <f>IF(ISBLANK('6. Vehículos y maquinaria'!P193),"",'6. Vehículos y maquinaria'!P193)</f>
        <v/>
      </c>
      <c r="O1802" s="684" t="str">
        <f>IF(ISBLANK('6. Vehículos y maquinaria'!Q193),"",'6. Vehículos y maquinaria'!Q193)</f>
        <v/>
      </c>
      <c r="P1802" s="471" t="str">
        <f t="shared" ref="P1802:P1809" si="136">IFERROR(IF($D1802="Otros",$I1802*M1802,$I1802*J1802),"")</f>
        <v/>
      </c>
      <c r="Q1802" s="471" t="str">
        <f t="shared" ref="Q1802:Q1809" si="137">IFERROR(IF($D1802="Otros",$I1802*N1802,$I1802*K1802),"")</f>
        <v/>
      </c>
      <c r="R1802" s="471" t="str">
        <f t="shared" ref="R1802:R1809" si="138">IFERROR(IF($D1802="Otros",$I1802*O1802,$I1802*L1802),"")</f>
        <v/>
      </c>
      <c r="S1802" s="441" t="str">
        <f t="shared" ref="S1802:S1810" si="139">IFERROR($P1802+$Q1802*$H$9/1000+$R1802*$H$10/1000,"")</f>
        <v/>
      </c>
      <c r="AG1802" s="15"/>
      <c r="AK1802" s="16"/>
    </row>
    <row r="1803" spans="2:37" x14ac:dyDescent="0.25">
      <c r="C1803" s="684" t="str">
        <f>IF(ISBLANK('6. Vehículos y maquinaria'!E194),"",'6. Vehículos y maquinaria'!E194)</f>
        <v/>
      </c>
      <c r="D1803" s="684" t="str">
        <f>IF(ISBLANK('6. Vehículos y maquinaria'!F194),"",'6. Vehículos y maquinaria'!F194)</f>
        <v/>
      </c>
      <c r="E1803" s="684" t="str">
        <f>IF(ISBLANK('6. Vehículos y maquinaria'!G194),"",'6. Vehículos y maquinaria'!G194)</f>
        <v/>
      </c>
      <c r="F1803" s="208" t="str">
        <f t="shared" si="134"/>
        <v/>
      </c>
      <c r="G1803" s="684" t="str">
        <f>IF(ISBLANK('6. Vehículos y maquinaria'!I194),"",'6. Vehículos y maquinaria'!I194)</f>
        <v/>
      </c>
      <c r="H1803" s="684" t="str">
        <f>IF(ISBLANK('6. Vehículos y maquinaria'!J194),"",'6. Vehículos y maquinaria'!J194)</f>
        <v/>
      </c>
      <c r="I1803" s="208" t="str">
        <f t="shared" si="135"/>
        <v/>
      </c>
      <c r="J1803" s="470" t="str">
        <f t="shared" si="133"/>
        <v/>
      </c>
      <c r="K1803" s="470" t="str">
        <f t="shared" si="133"/>
        <v/>
      </c>
      <c r="L1803" s="470" t="str">
        <f t="shared" si="133"/>
        <v/>
      </c>
      <c r="M1803" s="684" t="str">
        <f>IF(ISBLANK('6. Vehículos y maquinaria'!O194),"",'6. Vehículos y maquinaria'!O194)</f>
        <v/>
      </c>
      <c r="N1803" s="684" t="str">
        <f>IF(ISBLANK('6. Vehículos y maquinaria'!P194),"",'6. Vehículos y maquinaria'!P194)</f>
        <v/>
      </c>
      <c r="O1803" s="684" t="str">
        <f>IF(ISBLANK('6. Vehículos y maquinaria'!Q194),"",'6. Vehículos y maquinaria'!Q194)</f>
        <v/>
      </c>
      <c r="P1803" s="471" t="str">
        <f t="shared" si="136"/>
        <v/>
      </c>
      <c r="Q1803" s="471" t="str">
        <f t="shared" si="137"/>
        <v/>
      </c>
      <c r="R1803" s="471" t="str">
        <f t="shared" si="138"/>
        <v/>
      </c>
      <c r="S1803" s="441" t="str">
        <f t="shared" si="139"/>
        <v/>
      </c>
      <c r="AG1803" s="15"/>
      <c r="AK1803" s="16"/>
    </row>
    <row r="1804" spans="2:37" x14ac:dyDescent="0.25">
      <c r="C1804" s="684" t="str">
        <f>IF(ISBLANK('6. Vehículos y maquinaria'!E195),"",'6. Vehículos y maquinaria'!E195)</f>
        <v/>
      </c>
      <c r="D1804" s="684" t="str">
        <f>IF(ISBLANK('6. Vehículos y maquinaria'!F195),"",'6. Vehículos y maquinaria'!F195)</f>
        <v/>
      </c>
      <c r="E1804" s="684" t="str">
        <f>IF(ISBLANK('6. Vehículos y maquinaria'!G195),"",'6. Vehículos y maquinaria'!G195)</f>
        <v/>
      </c>
      <c r="F1804" s="208" t="str">
        <f t="shared" si="134"/>
        <v/>
      </c>
      <c r="G1804" s="684" t="str">
        <f>IF(ISBLANK('6. Vehículos y maquinaria'!I195),"",'6. Vehículos y maquinaria'!I195)</f>
        <v/>
      </c>
      <c r="H1804" s="684" t="str">
        <f>IF(ISBLANK('6. Vehículos y maquinaria'!J195),"",'6. Vehículos y maquinaria'!J195)</f>
        <v/>
      </c>
      <c r="I1804" s="208" t="str">
        <f t="shared" si="135"/>
        <v/>
      </c>
      <c r="J1804" s="470" t="str">
        <f t="shared" si="133"/>
        <v/>
      </c>
      <c r="K1804" s="470" t="str">
        <f t="shared" si="133"/>
        <v/>
      </c>
      <c r="L1804" s="470" t="str">
        <f t="shared" si="133"/>
        <v/>
      </c>
      <c r="M1804" s="684" t="str">
        <f>IF(ISBLANK('6. Vehículos y maquinaria'!O195),"",'6. Vehículos y maquinaria'!O195)</f>
        <v/>
      </c>
      <c r="N1804" s="684" t="str">
        <f>IF(ISBLANK('6. Vehículos y maquinaria'!P195),"",'6. Vehículos y maquinaria'!P195)</f>
        <v/>
      </c>
      <c r="O1804" s="684" t="str">
        <f>IF(ISBLANK('6. Vehículos y maquinaria'!Q195),"",'6. Vehículos y maquinaria'!Q195)</f>
        <v/>
      </c>
      <c r="P1804" s="471" t="str">
        <f t="shared" si="136"/>
        <v/>
      </c>
      <c r="Q1804" s="471" t="str">
        <f t="shared" si="137"/>
        <v/>
      </c>
      <c r="R1804" s="471" t="str">
        <f t="shared" si="138"/>
        <v/>
      </c>
      <c r="S1804" s="441" t="str">
        <f t="shared" si="139"/>
        <v/>
      </c>
      <c r="AG1804" s="15"/>
      <c r="AK1804" s="16"/>
    </row>
    <row r="1805" spans="2:37" x14ac:dyDescent="0.25">
      <c r="C1805" s="684" t="str">
        <f>IF(ISBLANK('6. Vehículos y maquinaria'!E196),"",'6. Vehículos y maquinaria'!E196)</f>
        <v/>
      </c>
      <c r="D1805" s="684" t="str">
        <f>IF(ISBLANK('6. Vehículos y maquinaria'!F196),"",'6. Vehículos y maquinaria'!F196)</f>
        <v/>
      </c>
      <c r="E1805" s="684" t="str">
        <f>IF(ISBLANK('6. Vehículos y maquinaria'!G196),"",'6. Vehículos y maquinaria'!G196)</f>
        <v/>
      </c>
      <c r="F1805" s="208" t="str">
        <f t="shared" si="134"/>
        <v/>
      </c>
      <c r="G1805" s="684" t="str">
        <f>IF(ISBLANK('6. Vehículos y maquinaria'!I196),"",'6. Vehículos y maquinaria'!I196)</f>
        <v/>
      </c>
      <c r="H1805" s="684" t="str">
        <f>IF(ISBLANK('6. Vehículos y maquinaria'!J196),"",'6. Vehículos y maquinaria'!J196)</f>
        <v/>
      </c>
      <c r="I1805" s="208" t="str">
        <f t="shared" si="135"/>
        <v/>
      </c>
      <c r="J1805" s="470" t="str">
        <f t="shared" si="133"/>
        <v/>
      </c>
      <c r="K1805" s="470" t="str">
        <f t="shared" si="133"/>
        <v/>
      </c>
      <c r="L1805" s="470" t="str">
        <f t="shared" si="133"/>
        <v/>
      </c>
      <c r="M1805" s="684" t="str">
        <f>IF(ISBLANK('6. Vehículos y maquinaria'!O196),"",'6. Vehículos y maquinaria'!O196)</f>
        <v/>
      </c>
      <c r="N1805" s="684" t="str">
        <f>IF(ISBLANK('6. Vehículos y maquinaria'!P196),"",'6. Vehículos y maquinaria'!P196)</f>
        <v/>
      </c>
      <c r="O1805" s="684" t="str">
        <f>IF(ISBLANK('6. Vehículos y maquinaria'!Q196),"",'6. Vehículos y maquinaria'!Q196)</f>
        <v/>
      </c>
      <c r="P1805" s="471" t="str">
        <f t="shared" si="136"/>
        <v/>
      </c>
      <c r="Q1805" s="471" t="str">
        <f t="shared" si="137"/>
        <v/>
      </c>
      <c r="R1805" s="471" t="str">
        <f t="shared" si="138"/>
        <v/>
      </c>
      <c r="S1805" s="441" t="str">
        <f t="shared" si="139"/>
        <v/>
      </c>
      <c r="AG1805" s="15"/>
      <c r="AK1805" s="16"/>
    </row>
    <row r="1806" spans="2:37" x14ac:dyDescent="0.25">
      <c r="C1806" s="684" t="str">
        <f>IF(ISBLANK('6. Vehículos y maquinaria'!E197),"",'6. Vehículos y maquinaria'!E197)</f>
        <v/>
      </c>
      <c r="D1806" s="684" t="str">
        <f>IF(ISBLANK('6. Vehículos y maquinaria'!F197),"",'6. Vehículos y maquinaria'!F197)</f>
        <v/>
      </c>
      <c r="E1806" s="684" t="str">
        <f>IF(ISBLANK('6. Vehículos y maquinaria'!G197),"",'6. Vehículos y maquinaria'!G197)</f>
        <v/>
      </c>
      <c r="F1806" s="208" t="str">
        <f t="shared" si="134"/>
        <v/>
      </c>
      <c r="G1806" s="684" t="str">
        <f>IF(ISBLANK('6. Vehículos y maquinaria'!I197),"",'6. Vehículos y maquinaria'!I197)</f>
        <v/>
      </c>
      <c r="H1806" s="684" t="str">
        <f>IF(ISBLANK('6. Vehículos y maquinaria'!J197),"",'6. Vehículos y maquinaria'!J197)</f>
        <v/>
      </c>
      <c r="I1806" s="208" t="str">
        <f t="shared" si="135"/>
        <v/>
      </c>
      <c r="J1806" s="470" t="str">
        <f t="shared" si="133"/>
        <v/>
      </c>
      <c r="K1806" s="470" t="str">
        <f t="shared" si="133"/>
        <v/>
      </c>
      <c r="L1806" s="470" t="str">
        <f t="shared" si="133"/>
        <v/>
      </c>
      <c r="M1806" s="684" t="str">
        <f>IF(ISBLANK('6. Vehículos y maquinaria'!O197),"",'6. Vehículos y maquinaria'!O197)</f>
        <v/>
      </c>
      <c r="N1806" s="684" t="str">
        <f>IF(ISBLANK('6. Vehículos y maquinaria'!P197),"",'6. Vehículos y maquinaria'!P197)</f>
        <v/>
      </c>
      <c r="O1806" s="684" t="str">
        <f>IF(ISBLANK('6. Vehículos y maquinaria'!Q197),"",'6. Vehículos y maquinaria'!Q197)</f>
        <v/>
      </c>
      <c r="P1806" s="471" t="str">
        <f t="shared" si="136"/>
        <v/>
      </c>
      <c r="Q1806" s="471" t="str">
        <f t="shared" si="137"/>
        <v/>
      </c>
      <c r="R1806" s="471" t="str">
        <f t="shared" si="138"/>
        <v/>
      </c>
      <c r="S1806" s="441" t="str">
        <f t="shared" si="139"/>
        <v/>
      </c>
      <c r="AG1806" s="15"/>
      <c r="AK1806" s="16"/>
    </row>
    <row r="1807" spans="2:37" x14ac:dyDescent="0.25">
      <c r="C1807" s="684" t="str">
        <f>IF(ISBLANK('6. Vehículos y maquinaria'!E198),"",'6. Vehículos y maquinaria'!E198)</f>
        <v/>
      </c>
      <c r="D1807" s="684" t="str">
        <f>IF(ISBLANK('6. Vehículos y maquinaria'!F198),"",'6. Vehículos y maquinaria'!F198)</f>
        <v/>
      </c>
      <c r="E1807" s="684" t="str">
        <f>IF(ISBLANK('6. Vehículos y maquinaria'!G198),"",'6. Vehículos y maquinaria'!G198)</f>
        <v/>
      </c>
      <c r="F1807" s="208" t="str">
        <f t="shared" si="134"/>
        <v/>
      </c>
      <c r="G1807" s="684" t="str">
        <f>IF(ISBLANK('6. Vehículos y maquinaria'!I198),"",'6. Vehículos y maquinaria'!I198)</f>
        <v/>
      </c>
      <c r="H1807" s="684" t="str">
        <f>IF(ISBLANK('6. Vehículos y maquinaria'!J198),"",'6. Vehículos y maquinaria'!J198)</f>
        <v/>
      </c>
      <c r="I1807" s="208" t="str">
        <f t="shared" si="135"/>
        <v/>
      </c>
      <c r="J1807" s="470" t="str">
        <f t="shared" si="133"/>
        <v/>
      </c>
      <c r="K1807" s="470" t="str">
        <f t="shared" si="133"/>
        <v/>
      </c>
      <c r="L1807" s="470" t="str">
        <f t="shared" si="133"/>
        <v/>
      </c>
      <c r="M1807" s="684" t="str">
        <f>IF(ISBLANK('6. Vehículos y maquinaria'!O198),"",'6. Vehículos y maquinaria'!O198)</f>
        <v/>
      </c>
      <c r="N1807" s="684" t="str">
        <f>IF(ISBLANK('6. Vehículos y maquinaria'!P198),"",'6. Vehículos y maquinaria'!P198)</f>
        <v/>
      </c>
      <c r="O1807" s="684" t="str">
        <f>IF(ISBLANK('6. Vehículos y maquinaria'!Q198),"",'6. Vehículos y maquinaria'!Q198)</f>
        <v/>
      </c>
      <c r="P1807" s="471" t="str">
        <f t="shared" si="136"/>
        <v/>
      </c>
      <c r="Q1807" s="471" t="str">
        <f t="shared" si="137"/>
        <v/>
      </c>
      <c r="R1807" s="471" t="str">
        <f t="shared" si="138"/>
        <v/>
      </c>
      <c r="S1807" s="441" t="str">
        <f t="shared" si="139"/>
        <v/>
      </c>
      <c r="AG1807" s="15"/>
      <c r="AK1807" s="16"/>
    </row>
    <row r="1808" spans="2:37" x14ac:dyDescent="0.25">
      <c r="C1808" s="684" t="str">
        <f>IF(ISBLANK('6. Vehículos y maquinaria'!E199),"",'6. Vehículos y maquinaria'!E199)</f>
        <v/>
      </c>
      <c r="D1808" s="684" t="str">
        <f>IF(ISBLANK('6. Vehículos y maquinaria'!F199),"",'6. Vehículos y maquinaria'!F199)</f>
        <v/>
      </c>
      <c r="E1808" s="684" t="str">
        <f>IF(ISBLANK('6. Vehículos y maquinaria'!G199),"",'6. Vehículos y maquinaria'!G199)</f>
        <v/>
      </c>
      <c r="F1808" s="208" t="str">
        <f t="shared" si="134"/>
        <v/>
      </c>
      <c r="G1808" s="684" t="str">
        <f>IF(ISBLANK('6. Vehículos y maquinaria'!I199),"",'6. Vehículos y maquinaria'!I199)</f>
        <v/>
      </c>
      <c r="H1808" s="684" t="str">
        <f>IF(ISBLANK('6. Vehículos y maquinaria'!J199),"",'6. Vehículos y maquinaria'!J199)</f>
        <v/>
      </c>
      <c r="I1808" s="208" t="str">
        <f t="shared" si="135"/>
        <v/>
      </c>
      <c r="J1808" s="470" t="str">
        <f t="shared" si="133"/>
        <v/>
      </c>
      <c r="K1808" s="470" t="str">
        <f t="shared" si="133"/>
        <v/>
      </c>
      <c r="L1808" s="470" t="str">
        <f t="shared" si="133"/>
        <v/>
      </c>
      <c r="M1808" s="684" t="str">
        <f>IF(ISBLANK('6. Vehículos y maquinaria'!O199),"",'6. Vehículos y maquinaria'!O199)</f>
        <v/>
      </c>
      <c r="N1808" s="684" t="str">
        <f>IF(ISBLANK('6. Vehículos y maquinaria'!P199),"",'6. Vehículos y maquinaria'!P199)</f>
        <v/>
      </c>
      <c r="O1808" s="684" t="str">
        <f>IF(ISBLANK('6. Vehículos y maquinaria'!Q199),"",'6. Vehículos y maquinaria'!Q199)</f>
        <v/>
      </c>
      <c r="P1808" s="471" t="str">
        <f t="shared" si="136"/>
        <v/>
      </c>
      <c r="Q1808" s="471" t="str">
        <f t="shared" si="137"/>
        <v/>
      </c>
      <c r="R1808" s="471" t="str">
        <f t="shared" si="138"/>
        <v/>
      </c>
      <c r="S1808" s="441" t="str">
        <f t="shared" si="139"/>
        <v/>
      </c>
      <c r="AG1808" s="15"/>
      <c r="AK1808" s="16"/>
    </row>
    <row r="1809" spans="2:37" x14ac:dyDescent="0.25">
      <c r="C1809" s="684" t="str">
        <f>IF(ISBLANK('6. Vehículos y maquinaria'!E200),"",'6. Vehículos y maquinaria'!E200)</f>
        <v/>
      </c>
      <c r="D1809" s="684" t="str">
        <f>IF(ISBLANK('6. Vehículos y maquinaria'!F200),"",'6. Vehículos y maquinaria'!F200)</f>
        <v/>
      </c>
      <c r="E1809" s="684" t="str">
        <f>IF(ISBLANK('6. Vehículos y maquinaria'!G200),"",'6. Vehículos y maquinaria'!G200)</f>
        <v/>
      </c>
      <c r="F1809" s="208" t="str">
        <f t="shared" si="134"/>
        <v/>
      </c>
      <c r="G1809" s="684" t="str">
        <f>IF(ISBLANK('6. Vehículos y maquinaria'!I200),"",'6. Vehículos y maquinaria'!I200)</f>
        <v/>
      </c>
      <c r="H1809" s="684" t="str">
        <f>IF(ISBLANK('6. Vehículos y maquinaria'!J200),"",'6. Vehículos y maquinaria'!J200)</f>
        <v/>
      </c>
      <c r="I1809" s="208" t="str">
        <f t="shared" si="135"/>
        <v/>
      </c>
      <c r="J1809" s="470" t="str">
        <f t="shared" si="133"/>
        <v/>
      </c>
      <c r="K1809" s="470" t="str">
        <f t="shared" si="133"/>
        <v/>
      </c>
      <c r="L1809" s="470" t="str">
        <f t="shared" si="133"/>
        <v/>
      </c>
      <c r="M1809" s="684" t="str">
        <f>IF(ISBLANK('6. Vehículos y maquinaria'!O200),"",'6. Vehículos y maquinaria'!O200)</f>
        <v/>
      </c>
      <c r="N1809" s="684" t="str">
        <f>IF(ISBLANK('6. Vehículos y maquinaria'!P200),"",'6. Vehículos y maquinaria'!P200)</f>
        <v/>
      </c>
      <c r="O1809" s="684" t="str">
        <f>IF(ISBLANK('6. Vehículos y maquinaria'!Q200),"",'6. Vehículos y maquinaria'!Q200)</f>
        <v/>
      </c>
      <c r="P1809" s="471" t="str">
        <f t="shared" si="136"/>
        <v/>
      </c>
      <c r="Q1809" s="471" t="str">
        <f t="shared" si="137"/>
        <v/>
      </c>
      <c r="R1809" s="471" t="str">
        <f t="shared" si="138"/>
        <v/>
      </c>
      <c r="S1809" s="441" t="str">
        <f t="shared" si="139"/>
        <v/>
      </c>
      <c r="AG1809" s="15"/>
      <c r="AK1809" s="16"/>
    </row>
    <row r="1810" spans="2:37" x14ac:dyDescent="0.25">
      <c r="C1810" s="684" t="str">
        <f>IF(ISBLANK('6. Vehículos y maquinaria'!E201),"",'6. Vehículos y maquinaria'!E201)</f>
        <v/>
      </c>
      <c r="D1810" s="684" t="str">
        <f>IF(ISBLANK('6. Vehículos y maquinaria'!F201),"",'6. Vehículos y maquinaria'!F201)</f>
        <v/>
      </c>
      <c r="E1810" s="684" t="str">
        <f>IF(ISBLANK('6. Vehículos y maquinaria'!G201),"",'6. Vehículos y maquinaria'!G201)</f>
        <v/>
      </c>
      <c r="F1810" s="208" t="str">
        <f t="shared" si="134"/>
        <v/>
      </c>
      <c r="G1810" s="684" t="str">
        <f>IF(ISBLANK('6. Vehículos y maquinaria'!I201),"",'6. Vehículos y maquinaria'!I201)</f>
        <v/>
      </c>
      <c r="H1810" s="684" t="str">
        <f>IF(ISBLANK('6. Vehículos y maquinaria'!J201),"",'6. Vehículos y maquinaria'!J201)</f>
        <v/>
      </c>
      <c r="I1810" s="208" t="str">
        <f t="shared" si="135"/>
        <v/>
      </c>
      <c r="J1810" s="470" t="str">
        <f t="shared" si="133"/>
        <v/>
      </c>
      <c r="K1810" s="470" t="str">
        <f t="shared" si="133"/>
        <v/>
      </c>
      <c r="L1810" s="470" t="str">
        <f t="shared" si="133"/>
        <v/>
      </c>
      <c r="M1810" s="684" t="str">
        <f>IF(ISBLANK('6. Vehículos y maquinaria'!O201),"",'6. Vehículos y maquinaria'!O201)</f>
        <v/>
      </c>
      <c r="N1810" s="684" t="str">
        <f>IF(ISBLANK('6. Vehículos y maquinaria'!P201),"",'6. Vehículos y maquinaria'!P201)</f>
        <v/>
      </c>
      <c r="O1810" s="684" t="str">
        <f>IF(ISBLANK('6. Vehículos y maquinaria'!Q201),"",'6. Vehículos y maquinaria'!Q201)</f>
        <v/>
      </c>
      <c r="P1810" s="471" t="str">
        <f>IFERROR(IF($D1810="Otros",$I1810*M1810,$I1810*J1810),"")</f>
        <v/>
      </c>
      <c r="Q1810" s="471" t="str">
        <f>IFERROR(IF($D1810="Otros",$I1810*N1810,$I1810*K1810),"")</f>
        <v/>
      </c>
      <c r="R1810" s="471" t="str">
        <f>IFERROR(IF($D1810="Otros",$I1810*O1810,$I1810*L1810),"")</f>
        <v/>
      </c>
      <c r="S1810" s="441" t="str">
        <f t="shared" si="139"/>
        <v/>
      </c>
      <c r="AG1810" s="15"/>
      <c r="AK1810" s="16"/>
    </row>
    <row r="1811" spans="2:37" x14ac:dyDescent="0.25">
      <c r="P1811" s="472">
        <f>SUM(P1801:P1810)</f>
        <v>0</v>
      </c>
      <c r="Q1811" s="472">
        <f>SUM(Q1801:Q1810)</f>
        <v>0</v>
      </c>
      <c r="R1811" s="472">
        <f>SUM(R1801:R1810)</f>
        <v>0</v>
      </c>
      <c r="S1811" s="472">
        <f>SUM(S1801:S1810)</f>
        <v>0</v>
      </c>
      <c r="AG1811" s="15"/>
      <c r="AK1811" s="16"/>
    </row>
    <row r="1812" spans="2:37" x14ac:dyDescent="0.25">
      <c r="O1812" s="212"/>
      <c r="P1812" s="212"/>
      <c r="Q1812" s="212"/>
      <c r="R1812" s="212"/>
      <c r="AG1812" s="15"/>
      <c r="AK1812" s="16"/>
    </row>
    <row r="1813" spans="2:37" x14ac:dyDescent="0.25">
      <c r="C1813" s="687" t="s">
        <v>2043</v>
      </c>
      <c r="Q1813" s="15"/>
      <c r="AG1813" s="15"/>
    </row>
    <row r="1814" spans="2:37" x14ac:dyDescent="0.25">
      <c r="E1814" s="496"/>
      <c r="AG1814" s="15"/>
      <c r="AK1814" s="16"/>
    </row>
    <row r="1815" spans="2:37" x14ac:dyDescent="0.25">
      <c r="B1815" s="94" t="s">
        <v>779</v>
      </c>
      <c r="Q1815" s="15"/>
      <c r="AG1815" s="15"/>
      <c r="AK1815" s="16"/>
    </row>
    <row r="1816" spans="2:37" x14ac:dyDescent="0.25">
      <c r="Q1816" s="15"/>
      <c r="AG1816" s="15"/>
      <c r="AK1816" s="16"/>
    </row>
    <row r="1817" spans="2:37" x14ac:dyDescent="0.25">
      <c r="C1817" s="111" t="s">
        <v>1628</v>
      </c>
      <c r="E1817" s="111" t="s">
        <v>1629</v>
      </c>
      <c r="AG1817" s="15"/>
      <c r="AK1817" s="16"/>
    </row>
    <row r="1818" spans="2:37" x14ac:dyDescent="0.25">
      <c r="C1818" s="454" t="s">
        <v>1511</v>
      </c>
      <c r="E1818" s="454" t="s">
        <v>1510</v>
      </c>
      <c r="AG1818" s="15"/>
      <c r="AK1818" s="16"/>
    </row>
    <row r="1819" spans="2:37" x14ac:dyDescent="0.25">
      <c r="C1819" s="437" t="s">
        <v>1512</v>
      </c>
      <c r="E1819" s="439" t="s">
        <v>1496</v>
      </c>
      <c r="AG1819" s="15"/>
      <c r="AK1819" s="16"/>
    </row>
    <row r="1820" spans="2:37" x14ac:dyDescent="0.25">
      <c r="C1820" s="437" t="s">
        <v>1513</v>
      </c>
      <c r="AG1820" s="15"/>
      <c r="AK1820" s="16"/>
    </row>
    <row r="1821" spans="2:37" x14ac:dyDescent="0.25">
      <c r="C1821" s="437" t="s">
        <v>1978</v>
      </c>
      <c r="AG1821" s="15"/>
      <c r="AK1821" s="16"/>
    </row>
    <row r="1822" spans="2:37" x14ac:dyDescent="0.25">
      <c r="C1822" s="437" t="s">
        <v>1979</v>
      </c>
      <c r="AG1822" s="15"/>
      <c r="AK1822" s="16"/>
    </row>
    <row r="1823" spans="2:37" x14ac:dyDescent="0.25">
      <c r="C1823" s="437" t="s">
        <v>1980</v>
      </c>
      <c r="AG1823" s="15"/>
      <c r="AK1823" s="16"/>
    </row>
    <row r="1824" spans="2:37" x14ac:dyDescent="0.25">
      <c r="C1824" s="437" t="s">
        <v>1514</v>
      </c>
      <c r="AG1824" s="15"/>
      <c r="AK1824" s="16"/>
    </row>
    <row r="1825" spans="2:37" x14ac:dyDescent="0.25">
      <c r="C1825" s="437" t="s">
        <v>1515</v>
      </c>
      <c r="AG1825" s="15"/>
      <c r="AK1825" s="16"/>
    </row>
    <row r="1826" spans="2:37" x14ac:dyDescent="0.25">
      <c r="C1826" s="437" t="s">
        <v>1981</v>
      </c>
      <c r="AG1826" s="15"/>
      <c r="AK1826" s="16"/>
    </row>
    <row r="1827" spans="2:37" x14ac:dyDescent="0.25">
      <c r="C1827" s="437" t="s">
        <v>1516</v>
      </c>
      <c r="AG1827" s="15"/>
      <c r="AK1827" s="16"/>
    </row>
    <row r="1828" spans="2:37" x14ac:dyDescent="0.25">
      <c r="C1828" s="437" t="s">
        <v>1517</v>
      </c>
      <c r="AG1828" s="15"/>
      <c r="AK1828" s="16"/>
    </row>
    <row r="1829" spans="2:37" x14ac:dyDescent="0.25">
      <c r="C1829" s="437" t="s">
        <v>1518</v>
      </c>
      <c r="AG1829" s="15"/>
      <c r="AK1829" s="16"/>
    </row>
    <row r="1830" spans="2:37" x14ac:dyDescent="0.25">
      <c r="C1830" s="437" t="s">
        <v>1519</v>
      </c>
      <c r="AG1830" s="15"/>
      <c r="AK1830" s="16"/>
    </row>
    <row r="1831" spans="2:37" x14ac:dyDescent="0.25">
      <c r="C1831" s="437" t="s">
        <v>1520</v>
      </c>
      <c r="AG1831" s="15"/>
      <c r="AK1831" s="16"/>
    </row>
    <row r="1832" spans="2:37" x14ac:dyDescent="0.25">
      <c r="C1832" s="437" t="s">
        <v>1521</v>
      </c>
      <c r="AG1832" s="15"/>
      <c r="AK1832" s="16"/>
    </row>
    <row r="1833" spans="2:37" x14ac:dyDescent="0.25">
      <c r="C1833" s="437" t="s">
        <v>1522</v>
      </c>
      <c r="AG1833" s="15"/>
      <c r="AK1833" s="16"/>
    </row>
    <row r="1834" spans="2:37" x14ac:dyDescent="0.25">
      <c r="C1834" s="437" t="s">
        <v>1523</v>
      </c>
      <c r="AG1834" s="15"/>
      <c r="AK1834" s="16"/>
    </row>
    <row r="1835" spans="2:37" x14ac:dyDescent="0.25">
      <c r="C1835" s="437" t="s">
        <v>1630</v>
      </c>
      <c r="AG1835" s="15"/>
      <c r="AK1835" s="16"/>
    </row>
    <row r="1836" spans="2:37" x14ac:dyDescent="0.25">
      <c r="C1836" s="477" t="s">
        <v>169</v>
      </c>
      <c r="AG1836" s="15"/>
      <c r="AK1836" s="16"/>
    </row>
    <row r="1837" spans="2:37" x14ac:dyDescent="0.25">
      <c r="C1837" s="465"/>
      <c r="AG1837" s="15"/>
      <c r="AK1837" s="16"/>
    </row>
    <row r="1838" spans="2:37" x14ac:dyDescent="0.25">
      <c r="B1838" s="94" t="s">
        <v>1458</v>
      </c>
      <c r="AG1838" s="15"/>
      <c r="AK1838" s="16"/>
    </row>
    <row r="1839" spans="2:37" x14ac:dyDescent="0.25">
      <c r="Q1839" s="15"/>
      <c r="AG1839" s="15"/>
      <c r="AK1839" s="16"/>
    </row>
    <row r="1840" spans="2:37" x14ac:dyDescent="0.25">
      <c r="C1840" s="15" t="s">
        <v>1509</v>
      </c>
      <c r="Q1840" s="15"/>
      <c r="AG1840" s="15"/>
      <c r="AK1840" s="16"/>
    </row>
    <row r="1841" spans="3:37" x14ac:dyDescent="0.25">
      <c r="Q1841" s="15"/>
      <c r="AG1841" s="15"/>
      <c r="AK1841" s="16"/>
    </row>
    <row r="1842" spans="3:37" x14ac:dyDescent="0.25">
      <c r="C1842" s="679" t="s">
        <v>715</v>
      </c>
      <c r="D1842" s="679" t="s">
        <v>1510</v>
      </c>
      <c r="E1842" s="679" t="s">
        <v>1496</v>
      </c>
      <c r="AG1842" s="15"/>
      <c r="AK1842" s="16"/>
    </row>
    <row r="1843" spans="3:37" x14ac:dyDescent="0.25">
      <c r="C1843" s="208" t="s">
        <v>1511</v>
      </c>
      <c r="D1843" s="208">
        <v>15</v>
      </c>
      <c r="E1843" s="208">
        <v>9</v>
      </c>
      <c r="AG1843" s="15"/>
      <c r="AK1843" s="16"/>
    </row>
    <row r="1844" spans="3:37" x14ac:dyDescent="0.25">
      <c r="C1844" s="208" t="s">
        <v>1512</v>
      </c>
      <c r="D1844" s="208">
        <v>20</v>
      </c>
      <c r="E1844" s="208">
        <v>12</v>
      </c>
      <c r="AG1844" s="15"/>
      <c r="AK1844" s="16"/>
    </row>
    <row r="1845" spans="3:37" x14ac:dyDescent="0.25">
      <c r="C1845" s="208" t="s">
        <v>1513</v>
      </c>
      <c r="D1845" s="208">
        <v>8</v>
      </c>
      <c r="E1845" s="208">
        <v>4</v>
      </c>
      <c r="AG1845" s="15"/>
      <c r="AK1845" s="16"/>
    </row>
    <row r="1846" spans="3:37" x14ac:dyDescent="0.25">
      <c r="C1846" s="208" t="s">
        <v>1978</v>
      </c>
      <c r="D1846" s="208">
        <v>12</v>
      </c>
      <c r="E1846" s="208">
        <v>10</v>
      </c>
      <c r="AG1846" s="15"/>
      <c r="AK1846" s="16"/>
    </row>
    <row r="1847" spans="3:37" x14ac:dyDescent="0.25">
      <c r="C1847" s="208" t="s">
        <v>1979</v>
      </c>
      <c r="D1847" s="208">
        <v>9</v>
      </c>
      <c r="E1847" s="208">
        <v>7</v>
      </c>
      <c r="AG1847" s="15"/>
      <c r="AK1847" s="16"/>
    </row>
    <row r="1848" spans="3:37" x14ac:dyDescent="0.25">
      <c r="C1848" s="208" t="s">
        <v>1980</v>
      </c>
      <c r="D1848" s="208">
        <v>11</v>
      </c>
      <c r="E1848" s="208">
        <v>8</v>
      </c>
      <c r="AG1848" s="15"/>
      <c r="AK1848" s="16"/>
    </row>
    <row r="1849" spans="3:37" x14ac:dyDescent="0.25">
      <c r="C1849" s="208" t="s">
        <v>1514</v>
      </c>
      <c r="D1849" s="208">
        <v>33</v>
      </c>
      <c r="E1849" s="208">
        <v>25</v>
      </c>
      <c r="AG1849" s="15"/>
      <c r="AK1849" s="16"/>
    </row>
    <row r="1850" spans="3:37" x14ac:dyDescent="0.25">
      <c r="C1850" s="208" t="s">
        <v>1515</v>
      </c>
      <c r="D1850" s="208">
        <v>7.5</v>
      </c>
      <c r="E1850" s="208">
        <v>6</v>
      </c>
      <c r="AG1850" s="15"/>
      <c r="AK1850" s="16"/>
    </row>
    <row r="1851" spans="3:37" x14ac:dyDescent="0.25">
      <c r="C1851" s="208" t="s">
        <v>1981</v>
      </c>
      <c r="D1851" s="208">
        <v>7.5</v>
      </c>
      <c r="E1851" s="208">
        <v>6</v>
      </c>
      <c r="AG1851" s="15"/>
      <c r="AK1851" s="16"/>
    </row>
    <row r="1852" spans="3:37" x14ac:dyDescent="0.25">
      <c r="C1852" s="208" t="s">
        <v>1516</v>
      </c>
      <c r="D1852" s="208">
        <v>7</v>
      </c>
      <c r="E1852" s="208">
        <v>6</v>
      </c>
      <c r="AG1852" s="15"/>
      <c r="AK1852" s="16"/>
    </row>
    <row r="1853" spans="3:37" x14ac:dyDescent="0.25">
      <c r="C1853" s="208" t="s">
        <v>1517</v>
      </c>
      <c r="D1853" s="208">
        <v>4</v>
      </c>
      <c r="E1853" s="208">
        <v>1</v>
      </c>
      <c r="AG1853" s="15"/>
      <c r="AK1853" s="16"/>
    </row>
    <row r="1854" spans="3:37" x14ac:dyDescent="0.25">
      <c r="C1854" s="208" t="s">
        <v>1518</v>
      </c>
      <c r="D1854" s="208">
        <v>10</v>
      </c>
      <c r="E1854" s="208">
        <v>5.5</v>
      </c>
      <c r="AG1854" s="15"/>
      <c r="AK1854" s="16"/>
    </row>
    <row r="1855" spans="3:37" x14ac:dyDescent="0.25">
      <c r="C1855" s="208" t="s">
        <v>1519</v>
      </c>
      <c r="D1855" s="208">
        <v>1.2</v>
      </c>
      <c r="E1855" s="208">
        <v>0.8</v>
      </c>
      <c r="AG1855" s="15"/>
      <c r="AK1855" s="16"/>
    </row>
    <row r="1856" spans="3:37" x14ac:dyDescent="0.25">
      <c r="C1856" s="208" t="s">
        <v>1520</v>
      </c>
      <c r="D1856" s="208">
        <v>2.5</v>
      </c>
      <c r="E1856" s="208">
        <v>2</v>
      </c>
      <c r="AG1856" s="15"/>
      <c r="AK1856" s="16"/>
    </row>
    <row r="1857" spans="2:37" x14ac:dyDescent="0.25">
      <c r="C1857" s="208" t="s">
        <v>1521</v>
      </c>
      <c r="D1857" s="208">
        <v>2.5</v>
      </c>
      <c r="E1857" s="208">
        <v>1.5</v>
      </c>
      <c r="AG1857" s="15"/>
      <c r="AK1857" s="16"/>
    </row>
    <row r="1858" spans="2:37" x14ac:dyDescent="0.25">
      <c r="C1858" s="208" t="s">
        <v>1522</v>
      </c>
      <c r="D1858" s="208">
        <v>25</v>
      </c>
      <c r="E1858" s="208">
        <v>20</v>
      </c>
      <c r="AG1858" s="15"/>
      <c r="AK1858" s="16"/>
    </row>
    <row r="1859" spans="2:37" x14ac:dyDescent="0.25">
      <c r="C1859" s="208" t="s">
        <v>1523</v>
      </c>
      <c r="D1859" s="208">
        <v>36</v>
      </c>
      <c r="E1859" s="208">
        <v>27</v>
      </c>
      <c r="AG1859" s="15"/>
      <c r="AK1859" s="16"/>
    </row>
    <row r="1860" spans="2:37" x14ac:dyDescent="0.25">
      <c r="C1860" s="208" t="s">
        <v>1630</v>
      </c>
      <c r="D1860" s="208">
        <v>19</v>
      </c>
      <c r="E1860" s="208">
        <v>12.5</v>
      </c>
      <c r="AG1860" s="15"/>
      <c r="AK1860" s="16"/>
    </row>
    <row r="1861" spans="2:37" x14ac:dyDescent="0.25">
      <c r="C1861" s="15" t="s">
        <v>1982</v>
      </c>
      <c r="AG1861" s="15"/>
      <c r="AK1861" s="16"/>
    </row>
    <row r="1862" spans="2:37" x14ac:dyDescent="0.25">
      <c r="AG1862" s="15"/>
      <c r="AK1862" s="16"/>
    </row>
    <row r="1863" spans="2:37" x14ac:dyDescent="0.25">
      <c r="B1863" s="469" t="s">
        <v>1604</v>
      </c>
      <c r="AG1863" s="15"/>
      <c r="AK1863" s="16"/>
    </row>
    <row r="1864" spans="2:37" x14ac:dyDescent="0.25">
      <c r="C1864" s="93"/>
      <c r="AG1864" s="15"/>
      <c r="AK1864" s="16"/>
    </row>
    <row r="1865" spans="2:37" ht="15" customHeight="1" x14ac:dyDescent="0.25">
      <c r="C1865" s="2079" t="s">
        <v>897</v>
      </c>
      <c r="D1865" s="2079" t="s">
        <v>715</v>
      </c>
      <c r="E1865" s="2074" t="s">
        <v>1627</v>
      </c>
      <c r="F1865" s="2074" t="s">
        <v>1623</v>
      </c>
      <c r="G1865" s="2074" t="s">
        <v>1624</v>
      </c>
      <c r="H1865" s="2074" t="s">
        <v>1537</v>
      </c>
      <c r="I1865" s="2074" t="s">
        <v>1652</v>
      </c>
      <c r="J1865" s="519" t="s">
        <v>837</v>
      </c>
      <c r="K1865" s="520"/>
      <c r="L1865" s="521"/>
      <c r="M1865" s="2076" t="s">
        <v>838</v>
      </c>
      <c r="N1865" s="2077"/>
      <c r="O1865" s="2078"/>
      <c r="P1865" s="519" t="s">
        <v>775</v>
      </c>
      <c r="Q1865" s="520"/>
      <c r="R1865" s="520"/>
      <c r="S1865" s="521"/>
      <c r="AG1865" s="15"/>
      <c r="AK1865" s="16"/>
    </row>
    <row r="1866" spans="2:37" ht="18" x14ac:dyDescent="0.25">
      <c r="C1866" s="2075"/>
      <c r="D1866" s="2075"/>
      <c r="E1866" s="2075"/>
      <c r="F1866" s="2075"/>
      <c r="G1866" s="2075"/>
      <c r="H1866" s="2075"/>
      <c r="I1866" s="2075"/>
      <c r="J1866" s="522" t="s">
        <v>661</v>
      </c>
      <c r="K1866" s="522" t="s">
        <v>662</v>
      </c>
      <c r="L1866" s="522" t="s">
        <v>663</v>
      </c>
      <c r="M1866" s="522" t="s">
        <v>661</v>
      </c>
      <c r="N1866" s="522" t="s">
        <v>662</v>
      </c>
      <c r="O1866" s="522" t="s">
        <v>663</v>
      </c>
      <c r="P1866" s="522" t="s">
        <v>1653</v>
      </c>
      <c r="Q1866" s="522" t="s">
        <v>1654</v>
      </c>
      <c r="R1866" s="522" t="s">
        <v>1655</v>
      </c>
      <c r="S1866" s="522" t="s">
        <v>1656</v>
      </c>
      <c r="AG1866" s="15"/>
      <c r="AK1866" s="16"/>
    </row>
    <row r="1867" spans="2:37" x14ac:dyDescent="0.25">
      <c r="C1867" s="680" t="s">
        <v>897</v>
      </c>
      <c r="D1867" s="681"/>
      <c r="E1867" s="681"/>
      <c r="F1867" s="681"/>
      <c r="G1867" s="681"/>
      <c r="H1867" s="681"/>
      <c r="I1867" s="681"/>
      <c r="J1867" s="681"/>
      <c r="K1867" s="681"/>
      <c r="L1867" s="681"/>
      <c r="M1867" s="681"/>
      <c r="N1867" s="681"/>
      <c r="O1867" s="681"/>
      <c r="P1867" s="681"/>
      <c r="Q1867" s="681"/>
      <c r="R1867" s="681"/>
      <c r="S1867" s="682" t="s">
        <v>775</v>
      </c>
      <c r="AG1867" s="15"/>
      <c r="AK1867" s="16"/>
    </row>
    <row r="1868" spans="2:37" x14ac:dyDescent="0.25">
      <c r="C1868" s="208" t="str">
        <f>IF(ISBLANK('6. Vehículos y maquinaria'!E214),"",'6. Vehículos y maquinaria'!E214)</f>
        <v/>
      </c>
      <c r="D1868" s="208" t="str">
        <f>IF(ISBLANK('6. Vehículos y maquinaria'!F214),"",'6. Vehículos y maquinaria'!F214)</f>
        <v/>
      </c>
      <c r="E1868" s="208" t="str">
        <f>IF(ISBLANK('6. Vehículos y maquinaria'!G214),"",'6. Vehículos y maquinaria'!G214)</f>
        <v/>
      </c>
      <c r="F1868" s="208" t="str">
        <f>IFERROR(IF(D1868="Otros","",IF($D1868="","",INDEX($D$1843:$E$1860,MATCH($D1868,$C$1843:$C$1860,0),MATCH(E1868,$D$1842:$E$1842,0)))),"")</f>
        <v/>
      </c>
      <c r="G1868" s="208" t="str">
        <f>IF(ISBLANK('6. Vehículos y maquinaria'!I214),"",'6. Vehículos y maquinaria'!I214)</f>
        <v/>
      </c>
      <c r="H1868" s="208" t="str">
        <f>IF(ISBLANK('6. Vehículos y maquinaria'!J214),"",'6. Vehículos y maquinaria'!J214)</f>
        <v/>
      </c>
      <c r="I1868" s="1119" t="str">
        <f>IFERROR(IF(OR(D1868="",H1868=""), "", IF(D1868="Otros", G1868*H1868,F1868*H1868)),"")</f>
        <v/>
      </c>
      <c r="J1868" s="470" t="str">
        <f t="shared" ref="J1868:L1877" si="140">IF($D1868="Otros","",IF($D1868="","",IFERROR(INDEX($C$1699:$BD$1699,1,MATCH($D$6&amp;J$1866,$C$1698:$BD$1698,0)),"")))</f>
        <v/>
      </c>
      <c r="K1868" s="470" t="str">
        <f t="shared" si="140"/>
        <v/>
      </c>
      <c r="L1868" s="470" t="str">
        <f t="shared" si="140"/>
        <v/>
      </c>
      <c r="M1868" s="208" t="str">
        <f>IF(ISBLANK('6. Vehículos y maquinaria'!O214),"",'6. Vehículos y maquinaria'!O214)</f>
        <v/>
      </c>
      <c r="N1868" s="208" t="str">
        <f>IF(ISBLANK('6. Vehículos y maquinaria'!P214),"",'6. Vehículos y maquinaria'!P214)</f>
        <v/>
      </c>
      <c r="O1868" s="208" t="str">
        <f>IF(ISBLANK('6. Vehículos y maquinaria'!Q214),"",'6. Vehículos y maquinaria'!Q214)</f>
        <v/>
      </c>
      <c r="P1868" s="471" t="str">
        <f t="shared" ref="P1868:P1876" si="141">IFERROR(IF($D1868="Otros",$I1868*M1868,$I1868*J1868),"")</f>
        <v/>
      </c>
      <c r="Q1868" s="471" t="str">
        <f t="shared" ref="Q1868:Q1876" si="142">IFERROR(IF($D1868="Otros",$I1868*N1868,$I1868*K1868),"")</f>
        <v/>
      </c>
      <c r="R1868" s="471" t="str">
        <f t="shared" ref="R1868:R1876" si="143">IFERROR(IF($D1868="Otros",$I1868*O1868,$I1868*L1868),"")</f>
        <v/>
      </c>
      <c r="S1868" s="441" t="str">
        <f>IFERROR($P1868+$Q1868*$H$9/1000+$R1868*$H$10/1000,"")</f>
        <v/>
      </c>
      <c r="AG1868" s="15"/>
      <c r="AK1868" s="16"/>
    </row>
    <row r="1869" spans="2:37" x14ac:dyDescent="0.25">
      <c r="C1869" s="208" t="str">
        <f>IF(ISBLANK('6. Vehículos y maquinaria'!E215),"",'6. Vehículos y maquinaria'!E215)</f>
        <v/>
      </c>
      <c r="D1869" s="208" t="str">
        <f>IF(ISBLANK('6. Vehículos y maquinaria'!F215),"",'6. Vehículos y maquinaria'!F215)</f>
        <v/>
      </c>
      <c r="E1869" s="208" t="str">
        <f>IF(ISBLANK('6. Vehículos y maquinaria'!G215),"",'6. Vehículos y maquinaria'!G215)</f>
        <v/>
      </c>
      <c r="F1869" s="208" t="str">
        <f t="shared" ref="F1869:F1877" si="144">IFERROR(IF(D1869="Otros","",IF($D1869="","",INDEX($D$1843:$E$1860,MATCH($D1869,$C$1843:$C$1860,0),MATCH(E1869,$D$1842:$E$1842,0)))),"")</f>
        <v/>
      </c>
      <c r="G1869" s="208" t="str">
        <f>IF(ISBLANK('6. Vehículos y maquinaria'!I215),"",'6. Vehículos y maquinaria'!I215)</f>
        <v/>
      </c>
      <c r="H1869" s="208" t="str">
        <f>IF(ISBLANK('6. Vehículos y maquinaria'!J215),"",'6. Vehículos y maquinaria'!J215)</f>
        <v/>
      </c>
      <c r="I1869" s="208" t="str">
        <f t="shared" ref="I1869:I1877" si="145">IFERROR(IF(OR(D1869="",H1869=""), "", IF(D1869="Otros", G1869*H1869,F1869*H1869)),"")</f>
        <v/>
      </c>
      <c r="J1869" s="470" t="str">
        <f t="shared" si="140"/>
        <v/>
      </c>
      <c r="K1869" s="470" t="str">
        <f t="shared" si="140"/>
        <v/>
      </c>
      <c r="L1869" s="470" t="str">
        <f t="shared" si="140"/>
        <v/>
      </c>
      <c r="M1869" s="208" t="str">
        <f>IF(ISBLANK('6. Vehículos y maquinaria'!O215),"",'6. Vehículos y maquinaria'!O215)</f>
        <v/>
      </c>
      <c r="N1869" s="208" t="str">
        <f>IF(ISBLANK('6. Vehículos y maquinaria'!P215),"",'6. Vehículos y maquinaria'!P215)</f>
        <v/>
      </c>
      <c r="O1869" s="208" t="str">
        <f>IF(ISBLANK('6. Vehículos y maquinaria'!Q215),"",'6. Vehículos y maquinaria'!Q215)</f>
        <v/>
      </c>
      <c r="P1869" s="471" t="str">
        <f t="shared" si="141"/>
        <v/>
      </c>
      <c r="Q1869" s="471" t="str">
        <f t="shared" si="142"/>
        <v/>
      </c>
      <c r="R1869" s="471" t="str">
        <f t="shared" si="143"/>
        <v/>
      </c>
      <c r="S1869" s="441" t="str">
        <f t="shared" ref="S1869:S1877" si="146">IFERROR($P1869+$Q1869*$H$9/1000+$R1869*$H$10/1000,"")</f>
        <v/>
      </c>
      <c r="AG1869" s="15"/>
      <c r="AK1869" s="16"/>
    </row>
    <row r="1870" spans="2:37" x14ac:dyDescent="0.25">
      <c r="C1870" s="208" t="str">
        <f>IF(ISBLANK('6. Vehículos y maquinaria'!E216),"",'6. Vehículos y maquinaria'!E216)</f>
        <v/>
      </c>
      <c r="D1870" s="208" t="str">
        <f>IF(ISBLANK('6. Vehículos y maquinaria'!F216),"",'6. Vehículos y maquinaria'!F216)</f>
        <v/>
      </c>
      <c r="E1870" s="208" t="str">
        <f>IF(ISBLANK('6. Vehículos y maquinaria'!G216),"",'6. Vehículos y maquinaria'!G216)</f>
        <v/>
      </c>
      <c r="F1870" s="208" t="str">
        <f t="shared" si="144"/>
        <v/>
      </c>
      <c r="G1870" s="208" t="str">
        <f>IF(ISBLANK('6. Vehículos y maquinaria'!I216),"",'6. Vehículos y maquinaria'!I216)</f>
        <v/>
      </c>
      <c r="H1870" s="208" t="str">
        <f>IF(ISBLANK('6. Vehículos y maquinaria'!J216),"",'6. Vehículos y maquinaria'!J216)</f>
        <v/>
      </c>
      <c r="I1870" s="208" t="str">
        <f t="shared" si="145"/>
        <v/>
      </c>
      <c r="J1870" s="470" t="str">
        <f t="shared" si="140"/>
        <v/>
      </c>
      <c r="K1870" s="470" t="str">
        <f t="shared" si="140"/>
        <v/>
      </c>
      <c r="L1870" s="470" t="str">
        <f t="shared" si="140"/>
        <v/>
      </c>
      <c r="M1870" s="208" t="str">
        <f>IF(ISBLANK('6. Vehículos y maquinaria'!O216),"",'6. Vehículos y maquinaria'!O216)</f>
        <v/>
      </c>
      <c r="N1870" s="208" t="str">
        <f>IF(ISBLANK('6. Vehículos y maquinaria'!P216),"",'6. Vehículos y maquinaria'!P216)</f>
        <v/>
      </c>
      <c r="O1870" s="208" t="str">
        <f>IF(ISBLANK('6. Vehículos y maquinaria'!Q216),"",'6. Vehículos y maquinaria'!Q216)</f>
        <v/>
      </c>
      <c r="P1870" s="471" t="str">
        <f t="shared" si="141"/>
        <v/>
      </c>
      <c r="Q1870" s="471" t="str">
        <f t="shared" si="142"/>
        <v/>
      </c>
      <c r="R1870" s="471" t="str">
        <f t="shared" si="143"/>
        <v/>
      </c>
      <c r="S1870" s="441" t="str">
        <f t="shared" si="146"/>
        <v/>
      </c>
      <c r="AG1870" s="15"/>
      <c r="AK1870" s="16"/>
    </row>
    <row r="1871" spans="2:37" x14ac:dyDescent="0.25">
      <c r="C1871" s="208" t="str">
        <f>IF(ISBLANK('6. Vehículos y maquinaria'!E217),"",'6. Vehículos y maquinaria'!E217)</f>
        <v/>
      </c>
      <c r="D1871" s="208" t="str">
        <f>IF(ISBLANK('6. Vehículos y maquinaria'!F217),"",'6. Vehículos y maquinaria'!F217)</f>
        <v/>
      </c>
      <c r="E1871" s="208" t="str">
        <f>IF(ISBLANK('6. Vehículos y maquinaria'!G217),"",'6. Vehículos y maquinaria'!G217)</f>
        <v/>
      </c>
      <c r="F1871" s="208" t="str">
        <f t="shared" si="144"/>
        <v/>
      </c>
      <c r="G1871" s="208" t="str">
        <f>IF(ISBLANK('6. Vehículos y maquinaria'!I217),"",'6. Vehículos y maquinaria'!I217)</f>
        <v/>
      </c>
      <c r="H1871" s="208" t="str">
        <f>IF(ISBLANK('6. Vehículos y maquinaria'!J217),"",'6. Vehículos y maquinaria'!J217)</f>
        <v/>
      </c>
      <c r="I1871" s="208" t="str">
        <f t="shared" si="145"/>
        <v/>
      </c>
      <c r="J1871" s="470" t="str">
        <f t="shared" si="140"/>
        <v/>
      </c>
      <c r="K1871" s="470" t="str">
        <f t="shared" si="140"/>
        <v/>
      </c>
      <c r="L1871" s="470" t="str">
        <f t="shared" si="140"/>
        <v/>
      </c>
      <c r="M1871" s="208" t="str">
        <f>IF(ISBLANK('6. Vehículos y maquinaria'!O217),"",'6. Vehículos y maquinaria'!O217)</f>
        <v/>
      </c>
      <c r="N1871" s="208" t="str">
        <f>IF(ISBLANK('6. Vehículos y maquinaria'!P217),"",'6. Vehículos y maquinaria'!P217)</f>
        <v/>
      </c>
      <c r="O1871" s="208" t="str">
        <f>IF(ISBLANK('6. Vehículos y maquinaria'!Q217),"",'6. Vehículos y maquinaria'!Q217)</f>
        <v/>
      </c>
      <c r="P1871" s="471" t="str">
        <f t="shared" si="141"/>
        <v/>
      </c>
      <c r="Q1871" s="471" t="str">
        <f t="shared" si="142"/>
        <v/>
      </c>
      <c r="R1871" s="471" t="str">
        <f t="shared" si="143"/>
        <v/>
      </c>
      <c r="S1871" s="441" t="str">
        <f t="shared" si="146"/>
        <v/>
      </c>
      <c r="AG1871" s="15"/>
      <c r="AK1871" s="16"/>
    </row>
    <row r="1872" spans="2:37" x14ac:dyDescent="0.25">
      <c r="C1872" s="208" t="str">
        <f>IF(ISBLANK('6. Vehículos y maquinaria'!E218),"",'6. Vehículos y maquinaria'!E218)</f>
        <v/>
      </c>
      <c r="D1872" s="208" t="str">
        <f>IF(ISBLANK('6. Vehículos y maquinaria'!F218),"",'6. Vehículos y maquinaria'!F218)</f>
        <v/>
      </c>
      <c r="E1872" s="208" t="str">
        <f>IF(ISBLANK('6. Vehículos y maquinaria'!G218),"",'6. Vehículos y maquinaria'!G218)</f>
        <v/>
      </c>
      <c r="F1872" s="208" t="str">
        <f t="shared" si="144"/>
        <v/>
      </c>
      <c r="G1872" s="208" t="str">
        <f>IF(ISBLANK('6. Vehículos y maquinaria'!I218),"",'6. Vehículos y maquinaria'!I218)</f>
        <v/>
      </c>
      <c r="H1872" s="208" t="str">
        <f>IF(ISBLANK('6. Vehículos y maquinaria'!J218),"",'6. Vehículos y maquinaria'!J218)</f>
        <v/>
      </c>
      <c r="I1872" s="208" t="str">
        <f t="shared" si="145"/>
        <v/>
      </c>
      <c r="J1872" s="470" t="str">
        <f t="shared" si="140"/>
        <v/>
      </c>
      <c r="K1872" s="470" t="str">
        <f t="shared" si="140"/>
        <v/>
      </c>
      <c r="L1872" s="470" t="str">
        <f t="shared" si="140"/>
        <v/>
      </c>
      <c r="M1872" s="208" t="str">
        <f>IF(ISBLANK('6. Vehículos y maquinaria'!O218),"",'6. Vehículos y maquinaria'!O218)</f>
        <v/>
      </c>
      <c r="N1872" s="208" t="str">
        <f>IF(ISBLANK('6. Vehículos y maquinaria'!P218),"",'6. Vehículos y maquinaria'!P218)</f>
        <v/>
      </c>
      <c r="O1872" s="208" t="str">
        <f>IF(ISBLANK('6. Vehículos y maquinaria'!Q218),"",'6. Vehículos y maquinaria'!Q218)</f>
        <v/>
      </c>
      <c r="P1872" s="471" t="str">
        <f t="shared" si="141"/>
        <v/>
      </c>
      <c r="Q1872" s="471" t="str">
        <f t="shared" si="142"/>
        <v/>
      </c>
      <c r="R1872" s="471" t="str">
        <f t="shared" si="143"/>
        <v/>
      </c>
      <c r="S1872" s="441" t="str">
        <f t="shared" si="146"/>
        <v/>
      </c>
      <c r="AG1872" s="15"/>
      <c r="AK1872" s="16"/>
    </row>
    <row r="1873" spans="1:53" x14ac:dyDescent="0.25">
      <c r="C1873" s="208" t="str">
        <f>IF(ISBLANK('6. Vehículos y maquinaria'!E219),"",'6. Vehículos y maquinaria'!E219)</f>
        <v/>
      </c>
      <c r="D1873" s="208" t="str">
        <f>IF(ISBLANK('6. Vehículos y maquinaria'!F219),"",'6. Vehículos y maquinaria'!F219)</f>
        <v/>
      </c>
      <c r="E1873" s="208" t="str">
        <f>IF(ISBLANK('6. Vehículos y maquinaria'!G219),"",'6. Vehículos y maquinaria'!G219)</f>
        <v/>
      </c>
      <c r="F1873" s="208" t="str">
        <f t="shared" si="144"/>
        <v/>
      </c>
      <c r="G1873" s="208" t="str">
        <f>IF(ISBLANK('6. Vehículos y maquinaria'!I219),"",'6. Vehículos y maquinaria'!I219)</f>
        <v/>
      </c>
      <c r="H1873" s="208" t="str">
        <f>IF(ISBLANK('6. Vehículos y maquinaria'!J219),"",'6. Vehículos y maquinaria'!J219)</f>
        <v/>
      </c>
      <c r="I1873" s="208" t="str">
        <f t="shared" si="145"/>
        <v/>
      </c>
      <c r="J1873" s="470" t="str">
        <f t="shared" si="140"/>
        <v/>
      </c>
      <c r="K1873" s="470" t="str">
        <f t="shared" si="140"/>
        <v/>
      </c>
      <c r="L1873" s="470" t="str">
        <f t="shared" si="140"/>
        <v/>
      </c>
      <c r="M1873" s="208" t="str">
        <f>IF(ISBLANK('6. Vehículos y maquinaria'!O219),"",'6. Vehículos y maquinaria'!O219)</f>
        <v/>
      </c>
      <c r="N1873" s="208" t="str">
        <f>IF(ISBLANK('6. Vehículos y maquinaria'!P219),"",'6. Vehículos y maquinaria'!P219)</f>
        <v/>
      </c>
      <c r="O1873" s="208" t="str">
        <f>IF(ISBLANK('6. Vehículos y maquinaria'!Q219),"",'6. Vehículos y maquinaria'!Q219)</f>
        <v/>
      </c>
      <c r="P1873" s="471" t="str">
        <f t="shared" si="141"/>
        <v/>
      </c>
      <c r="Q1873" s="471" t="str">
        <f t="shared" si="142"/>
        <v/>
      </c>
      <c r="R1873" s="471" t="str">
        <f t="shared" si="143"/>
        <v/>
      </c>
      <c r="S1873" s="441" t="str">
        <f t="shared" si="146"/>
        <v/>
      </c>
      <c r="AG1873" s="15"/>
      <c r="AK1873" s="16"/>
    </row>
    <row r="1874" spans="1:53" x14ac:dyDescent="0.25">
      <c r="C1874" s="208" t="str">
        <f>IF(ISBLANK('6. Vehículos y maquinaria'!E220),"",'6. Vehículos y maquinaria'!E220)</f>
        <v/>
      </c>
      <c r="D1874" s="208" t="str">
        <f>IF(ISBLANK('6. Vehículos y maquinaria'!F220),"",'6. Vehículos y maquinaria'!F220)</f>
        <v/>
      </c>
      <c r="E1874" s="208" t="str">
        <f>IF(ISBLANK('6. Vehículos y maquinaria'!G220),"",'6. Vehículos y maquinaria'!G220)</f>
        <v/>
      </c>
      <c r="F1874" s="208" t="str">
        <f t="shared" si="144"/>
        <v/>
      </c>
      <c r="G1874" s="208" t="str">
        <f>IF(ISBLANK('6. Vehículos y maquinaria'!I220),"",'6. Vehículos y maquinaria'!I220)</f>
        <v/>
      </c>
      <c r="H1874" s="208" t="str">
        <f>IF(ISBLANK('6. Vehículos y maquinaria'!J220),"",'6. Vehículos y maquinaria'!J220)</f>
        <v/>
      </c>
      <c r="I1874" s="208" t="str">
        <f t="shared" si="145"/>
        <v/>
      </c>
      <c r="J1874" s="470" t="str">
        <f t="shared" si="140"/>
        <v/>
      </c>
      <c r="K1874" s="470" t="str">
        <f t="shared" si="140"/>
        <v/>
      </c>
      <c r="L1874" s="470" t="str">
        <f t="shared" si="140"/>
        <v/>
      </c>
      <c r="M1874" s="208" t="str">
        <f>IF(ISBLANK('6. Vehículos y maquinaria'!O220),"",'6. Vehículos y maquinaria'!O220)</f>
        <v/>
      </c>
      <c r="N1874" s="208" t="str">
        <f>IF(ISBLANK('6. Vehículos y maquinaria'!P220),"",'6. Vehículos y maquinaria'!P220)</f>
        <v/>
      </c>
      <c r="O1874" s="208" t="str">
        <f>IF(ISBLANK('6. Vehículos y maquinaria'!Q220),"",'6. Vehículos y maquinaria'!Q220)</f>
        <v/>
      </c>
      <c r="P1874" s="471" t="str">
        <f t="shared" si="141"/>
        <v/>
      </c>
      <c r="Q1874" s="471" t="str">
        <f t="shared" si="142"/>
        <v/>
      </c>
      <c r="R1874" s="471" t="str">
        <f t="shared" si="143"/>
        <v/>
      </c>
      <c r="S1874" s="441" t="str">
        <f t="shared" si="146"/>
        <v/>
      </c>
      <c r="AG1874" s="15"/>
      <c r="AK1874" s="16"/>
    </row>
    <row r="1875" spans="1:53" x14ac:dyDescent="0.25">
      <c r="C1875" s="208" t="str">
        <f>IF(ISBLANK('6. Vehículos y maquinaria'!E221),"",'6. Vehículos y maquinaria'!E221)</f>
        <v/>
      </c>
      <c r="D1875" s="208" t="str">
        <f>IF(ISBLANK('6. Vehículos y maquinaria'!F221),"",'6. Vehículos y maquinaria'!F221)</f>
        <v/>
      </c>
      <c r="E1875" s="208" t="str">
        <f>IF(ISBLANK('6. Vehículos y maquinaria'!G221),"",'6. Vehículos y maquinaria'!G221)</f>
        <v/>
      </c>
      <c r="F1875" s="208" t="str">
        <f t="shared" si="144"/>
        <v/>
      </c>
      <c r="G1875" s="208" t="str">
        <f>IF(ISBLANK('6. Vehículos y maquinaria'!I221),"",'6. Vehículos y maquinaria'!I221)</f>
        <v/>
      </c>
      <c r="H1875" s="208" t="str">
        <f>IF(ISBLANK('6. Vehículos y maquinaria'!J221),"",'6. Vehículos y maquinaria'!J221)</f>
        <v/>
      </c>
      <c r="I1875" s="208" t="str">
        <f t="shared" si="145"/>
        <v/>
      </c>
      <c r="J1875" s="470" t="str">
        <f t="shared" si="140"/>
        <v/>
      </c>
      <c r="K1875" s="470" t="str">
        <f t="shared" si="140"/>
        <v/>
      </c>
      <c r="L1875" s="470" t="str">
        <f t="shared" si="140"/>
        <v/>
      </c>
      <c r="M1875" s="208" t="str">
        <f>IF(ISBLANK('6. Vehículos y maquinaria'!O221),"",'6. Vehículos y maquinaria'!O221)</f>
        <v/>
      </c>
      <c r="N1875" s="208" t="str">
        <f>IF(ISBLANK('6. Vehículos y maquinaria'!P221),"",'6. Vehículos y maquinaria'!P221)</f>
        <v/>
      </c>
      <c r="O1875" s="208" t="str">
        <f>IF(ISBLANK('6. Vehículos y maquinaria'!Q221),"",'6. Vehículos y maquinaria'!Q221)</f>
        <v/>
      </c>
      <c r="P1875" s="471" t="str">
        <f t="shared" si="141"/>
        <v/>
      </c>
      <c r="Q1875" s="471" t="str">
        <f t="shared" si="142"/>
        <v/>
      </c>
      <c r="R1875" s="471" t="str">
        <f t="shared" si="143"/>
        <v/>
      </c>
      <c r="S1875" s="441" t="str">
        <f t="shared" si="146"/>
        <v/>
      </c>
      <c r="AG1875" s="15"/>
      <c r="AK1875" s="16"/>
    </row>
    <row r="1876" spans="1:53" x14ac:dyDescent="0.25">
      <c r="C1876" s="208" t="str">
        <f>IF(ISBLANK('6. Vehículos y maquinaria'!E222),"",'6. Vehículos y maquinaria'!E222)</f>
        <v/>
      </c>
      <c r="D1876" s="208" t="str">
        <f>IF(ISBLANK('6. Vehículos y maquinaria'!F222),"",'6. Vehículos y maquinaria'!F222)</f>
        <v/>
      </c>
      <c r="E1876" s="208" t="str">
        <f>IF(ISBLANK('6. Vehículos y maquinaria'!G222),"",'6. Vehículos y maquinaria'!G222)</f>
        <v/>
      </c>
      <c r="F1876" s="208" t="str">
        <f t="shared" si="144"/>
        <v/>
      </c>
      <c r="G1876" s="208" t="str">
        <f>IF(ISBLANK('6. Vehículos y maquinaria'!I222),"",'6. Vehículos y maquinaria'!I222)</f>
        <v/>
      </c>
      <c r="H1876" s="208" t="str">
        <f>IF(ISBLANK('6. Vehículos y maquinaria'!J222),"",'6. Vehículos y maquinaria'!J222)</f>
        <v/>
      </c>
      <c r="I1876" s="208" t="str">
        <f t="shared" si="145"/>
        <v/>
      </c>
      <c r="J1876" s="470" t="str">
        <f t="shared" si="140"/>
        <v/>
      </c>
      <c r="K1876" s="470" t="str">
        <f t="shared" si="140"/>
        <v/>
      </c>
      <c r="L1876" s="470" t="str">
        <f t="shared" si="140"/>
        <v/>
      </c>
      <c r="M1876" s="208" t="str">
        <f>IF(ISBLANK('6. Vehículos y maquinaria'!O222),"",'6. Vehículos y maquinaria'!O222)</f>
        <v/>
      </c>
      <c r="N1876" s="208" t="str">
        <f>IF(ISBLANK('6. Vehículos y maquinaria'!P222),"",'6. Vehículos y maquinaria'!P222)</f>
        <v/>
      </c>
      <c r="O1876" s="208" t="str">
        <f>IF(ISBLANK('6. Vehículos y maquinaria'!Q222),"",'6. Vehículos y maquinaria'!Q222)</f>
        <v/>
      </c>
      <c r="P1876" s="471" t="str">
        <f t="shared" si="141"/>
        <v/>
      </c>
      <c r="Q1876" s="471" t="str">
        <f t="shared" si="142"/>
        <v/>
      </c>
      <c r="R1876" s="471" t="str">
        <f t="shared" si="143"/>
        <v/>
      </c>
      <c r="S1876" s="441" t="str">
        <f t="shared" si="146"/>
        <v/>
      </c>
      <c r="AG1876" s="15"/>
      <c r="AK1876" s="16"/>
    </row>
    <row r="1877" spans="1:53" x14ac:dyDescent="0.25">
      <c r="C1877" s="208" t="str">
        <f>IF(ISBLANK('6. Vehículos y maquinaria'!E223),"",'6. Vehículos y maquinaria'!E223)</f>
        <v/>
      </c>
      <c r="D1877" s="208" t="str">
        <f>IF(ISBLANK('6. Vehículos y maquinaria'!F223),"",'6. Vehículos y maquinaria'!F223)</f>
        <v/>
      </c>
      <c r="E1877" s="208" t="str">
        <f>IF(ISBLANK('6. Vehículos y maquinaria'!G223),"",'6. Vehículos y maquinaria'!G223)</f>
        <v/>
      </c>
      <c r="F1877" s="208" t="str">
        <f t="shared" si="144"/>
        <v/>
      </c>
      <c r="G1877" s="208" t="str">
        <f>IF(ISBLANK('6. Vehículos y maquinaria'!I223),"",'6. Vehículos y maquinaria'!I223)</f>
        <v/>
      </c>
      <c r="H1877" s="208" t="str">
        <f>IF(ISBLANK('6. Vehículos y maquinaria'!J223),"",'6. Vehículos y maquinaria'!J223)</f>
        <v/>
      </c>
      <c r="I1877" s="208" t="str">
        <f t="shared" si="145"/>
        <v/>
      </c>
      <c r="J1877" s="470" t="str">
        <f t="shared" si="140"/>
        <v/>
      </c>
      <c r="K1877" s="470" t="str">
        <f t="shared" si="140"/>
        <v/>
      </c>
      <c r="L1877" s="470" t="str">
        <f t="shared" si="140"/>
        <v/>
      </c>
      <c r="M1877" s="208" t="str">
        <f>IF(ISBLANK('6. Vehículos y maquinaria'!O223),"",'6. Vehículos y maquinaria'!O223)</f>
        <v/>
      </c>
      <c r="N1877" s="208" t="str">
        <f>IF(ISBLANK('6. Vehículos y maquinaria'!P223),"",'6. Vehículos y maquinaria'!P223)</f>
        <v/>
      </c>
      <c r="O1877" s="208" t="str">
        <f>IF(ISBLANK('6. Vehículos y maquinaria'!Q223),"",'6. Vehículos y maquinaria'!Q223)</f>
        <v/>
      </c>
      <c r="P1877" s="471" t="str">
        <f>IFERROR(IF($D1877="Otros",$I1877*M1877,$I1877*J1877),"")</f>
        <v/>
      </c>
      <c r="Q1877" s="471" t="str">
        <f>IFERROR(IF($D1877="Otros",$I1877*N1877,$I1877*K1877),"")</f>
        <v/>
      </c>
      <c r="R1877" s="471" t="str">
        <f>IFERROR(IF($D1877="Otros",$I1877*O1877,$I1877*L1877),"")</f>
        <v/>
      </c>
      <c r="S1877" s="441" t="str">
        <f t="shared" si="146"/>
        <v/>
      </c>
      <c r="AG1877" s="15"/>
      <c r="AK1877" s="16"/>
    </row>
    <row r="1878" spans="1:53" x14ac:dyDescent="0.25">
      <c r="P1878" s="471">
        <f>SUM(P1868:P1877)</f>
        <v>0</v>
      </c>
      <c r="Q1878" s="471">
        <f>SUM(Q1868:Q1877)</f>
        <v>0</v>
      </c>
      <c r="R1878" s="471">
        <f>SUM(R1868:R1877)</f>
        <v>0</v>
      </c>
      <c r="S1878" s="471">
        <f>SUM(S1868:S1877)</f>
        <v>0</v>
      </c>
      <c r="AG1878" s="15"/>
      <c r="AK1878" s="16"/>
    </row>
    <row r="1879" spans="1:53" x14ac:dyDescent="0.25">
      <c r="AG1879" s="15"/>
      <c r="AK1879" s="16"/>
    </row>
    <row r="1880" spans="1:53" x14ac:dyDescent="0.25">
      <c r="AG1880" s="15"/>
      <c r="AK1880" s="16"/>
    </row>
    <row r="1881" spans="1:53" ht="18" customHeight="1" x14ac:dyDescent="0.25">
      <c r="B1881" s="523" t="s">
        <v>1823</v>
      </c>
      <c r="C1881" s="523"/>
      <c r="D1881" s="523"/>
      <c r="E1881" s="523"/>
      <c r="F1881" s="523"/>
      <c r="G1881" s="523"/>
      <c r="H1881" s="523"/>
      <c r="I1881" s="523"/>
      <c r="J1881" s="523"/>
      <c r="K1881" s="523"/>
    </row>
    <row r="1882" spans="1:53" ht="18" customHeight="1" x14ac:dyDescent="0.25"/>
    <row r="1883" spans="1:53" ht="18" customHeight="1" x14ac:dyDescent="0.25">
      <c r="D1883" s="1338" t="s">
        <v>851</v>
      </c>
      <c r="E1883" s="1338" t="s">
        <v>852</v>
      </c>
      <c r="F1883" s="1338" t="s">
        <v>853</v>
      </c>
      <c r="G1883" s="1338" t="s">
        <v>854</v>
      </c>
    </row>
    <row r="1884" spans="1:53" ht="18" customHeight="1" x14ac:dyDescent="0.25">
      <c r="A1884" s="866">
        <v>19</v>
      </c>
      <c r="C1884" s="1339" t="s">
        <v>2218</v>
      </c>
      <c r="D1884" s="1340">
        <f>SUMIFS($M$1914:$M$1918,$D$1914:$D$1918,"Transporte ferroviario")</f>
        <v>0</v>
      </c>
      <c r="E1884" s="1340">
        <f>SUMIFS($N$1914:$N$1918,$D$1914:$D$1918,"Transporte ferroviario")</f>
        <v>0</v>
      </c>
      <c r="F1884" s="1340">
        <f>SUMIFS($O$1914:$O$1918,$D$1914:$D$1918,"Transporte ferroviario")</f>
        <v>0</v>
      </c>
      <c r="G1884" s="1340">
        <f>SUMIFS($P$1914:$P$1918,$D$1914:$D$1918,"Transporte ferroviario")</f>
        <v>0</v>
      </c>
      <c r="J1884" s="25"/>
      <c r="K1884" s="25"/>
      <c r="Q1884" s="15"/>
      <c r="R1884" s="16"/>
      <c r="AG1884" s="15"/>
      <c r="AH1884" s="16"/>
    </row>
    <row r="1885" spans="1:53" ht="18" customHeight="1" x14ac:dyDescent="0.25">
      <c r="A1885" s="868">
        <v>20</v>
      </c>
      <c r="B1885" s="1342"/>
      <c r="C1885" s="1339" t="s">
        <v>2219</v>
      </c>
      <c r="D1885" s="1340">
        <f>SUMIFS($M$1914:$M$1918,$D$1914:$D$1918,"Transporte marítimo")</f>
        <v>0</v>
      </c>
      <c r="E1885" s="1340">
        <f>SUMIFS($N$1914:$N$1918,$D$1914:$D$1918,"Transporte marítimo")</f>
        <v>0</v>
      </c>
      <c r="F1885" s="1340">
        <f>SUMIFS($O$1914:$O$1918,$D$1914:$D$1918,"Transporte marítimo")</f>
        <v>0</v>
      </c>
      <c r="G1885" s="1340">
        <f>SUMIFS($P$1914:$P$1918,$D$1914:$D$1918,"Transporte marítimo")</f>
        <v>0</v>
      </c>
      <c r="H1885" s="67"/>
      <c r="J1885" s="69"/>
      <c r="K1885" s="69"/>
      <c r="L1885" s="69"/>
      <c r="O1885" s="69"/>
      <c r="P1885" s="67"/>
      <c r="Q1885" s="67"/>
      <c r="R1885" s="67"/>
      <c r="S1885" s="67"/>
      <c r="T1885" s="67"/>
      <c r="U1885" s="67"/>
      <c r="V1885" s="69"/>
      <c r="W1885" s="69"/>
      <c r="X1885" s="69"/>
      <c r="Y1885" s="69"/>
      <c r="Z1885" s="69"/>
      <c r="AA1885" s="69"/>
      <c r="AB1885" s="67"/>
      <c r="AC1885" s="67"/>
      <c r="AD1885" s="67"/>
      <c r="AE1885" s="67"/>
      <c r="AF1885" s="67"/>
      <c r="AG1885" s="67"/>
      <c r="AH1885" s="69"/>
      <c r="AI1885" s="69"/>
      <c r="AJ1885" s="69"/>
      <c r="AK1885" s="69"/>
      <c r="AL1885" s="69"/>
      <c r="AM1885" s="69"/>
      <c r="AN1885" s="67"/>
      <c r="AO1885" s="67"/>
      <c r="AP1885" s="67"/>
      <c r="AQ1885" s="67"/>
      <c r="AR1885" s="67"/>
      <c r="AS1885" s="67"/>
      <c r="AT1885" s="69"/>
      <c r="AU1885" s="69"/>
      <c r="AV1885" s="69"/>
      <c r="AW1885" s="69"/>
      <c r="AX1885" s="69"/>
      <c r="AY1885" s="69"/>
      <c r="AZ1885" s="67"/>
      <c r="BA1885" s="67"/>
    </row>
    <row r="1886" spans="1:53" ht="18" customHeight="1" x14ac:dyDescent="0.25">
      <c r="A1886" s="866">
        <v>21</v>
      </c>
      <c r="C1886" s="1339" t="s">
        <v>2220</v>
      </c>
      <c r="D1886" s="1340">
        <f>SUMIFS($M$1914:$M$1918,$D$1914:$D$1918,"Transporte aéreo")</f>
        <v>0</v>
      </c>
      <c r="E1886" s="1340">
        <f>SUMIFS($N$1914:$N$1918,$D$1914:$D$1918,"Transporte aéreo")</f>
        <v>0</v>
      </c>
      <c r="F1886" s="1340">
        <f t="shared" ref="F1886" si="147">SUMIFS(O1914:O1918,$D$1914:$D$1918,"Transporte aéreo")</f>
        <v>0</v>
      </c>
      <c r="G1886" s="1340">
        <f>SUMIFS($P$1914:$P$1918,$D$1914:$D$1918,"Transporte aéreo")</f>
        <v>0</v>
      </c>
    </row>
    <row r="1887" spans="1:53" s="16" customFormat="1" ht="18" customHeight="1" x14ac:dyDescent="0.25">
      <c r="A1887" s="866"/>
      <c r="B1887" s="15"/>
      <c r="C1887" s="15"/>
      <c r="D1887" s="1341">
        <f t="shared" ref="D1887:F1887" si="148">SUM(D1884:D1886)</f>
        <v>0</v>
      </c>
      <c r="E1887" s="1341">
        <f t="shared" si="148"/>
        <v>0</v>
      </c>
      <c r="F1887" s="1341">
        <f t="shared" si="148"/>
        <v>0</v>
      </c>
      <c r="G1887" s="1341">
        <f>SUM(G1884:G1886)</f>
        <v>0</v>
      </c>
      <c r="H1887" s="15"/>
      <c r="I1887" s="15"/>
      <c r="J1887" s="15"/>
      <c r="K1887" s="15"/>
      <c r="L1887" s="15"/>
      <c r="O1887" s="15"/>
      <c r="P1887" s="15"/>
      <c r="Q1887" s="15"/>
      <c r="R1887" s="15"/>
      <c r="S1887" s="15"/>
      <c r="T1887" s="15"/>
      <c r="U1887" s="15"/>
      <c r="V1887" s="15"/>
      <c r="AQ1887" s="15"/>
      <c r="AR1887" s="15"/>
      <c r="AS1887" s="15"/>
      <c r="AT1887" s="15"/>
      <c r="AU1887" s="15"/>
      <c r="AV1887" s="15"/>
      <c r="AW1887" s="15"/>
      <c r="AX1887" s="15"/>
      <c r="AY1887" s="15"/>
      <c r="AZ1887" s="15"/>
      <c r="BA1887" s="15"/>
    </row>
    <row r="1888" spans="1:53" s="16" customFormat="1" ht="18" customHeight="1" x14ac:dyDescent="0.25">
      <c r="A1888" s="866"/>
      <c r="B1888" s="94" t="s">
        <v>778</v>
      </c>
      <c r="C1888" s="15"/>
      <c r="D1888" s="15"/>
      <c r="E1888" s="15"/>
      <c r="F1888" s="15"/>
      <c r="G1888" s="15"/>
      <c r="H1888" s="15"/>
      <c r="I1888" s="15"/>
      <c r="J1888" s="15"/>
      <c r="K1888" s="15"/>
      <c r="L1888" s="15"/>
      <c r="M1888" s="15"/>
      <c r="N1888" s="15"/>
      <c r="O1888" s="15"/>
      <c r="P1888" s="15"/>
      <c r="Q1888" s="15"/>
      <c r="R1888" s="15"/>
      <c r="S1888" s="15"/>
      <c r="T1888" s="15"/>
      <c r="U1888" s="15"/>
      <c r="V1888" s="15"/>
      <c r="AQ1888" s="15"/>
      <c r="AR1888" s="15"/>
      <c r="AS1888" s="15"/>
      <c r="AT1888" s="15"/>
      <c r="AU1888" s="15"/>
      <c r="AV1888" s="15"/>
      <c r="AW1888" s="15"/>
      <c r="AX1888" s="15"/>
      <c r="AY1888" s="15"/>
      <c r="AZ1888" s="15"/>
      <c r="BA1888" s="15"/>
    </row>
    <row r="1889" spans="1:61" ht="18" customHeight="1" x14ac:dyDescent="0.25">
      <c r="B1889" s="67"/>
      <c r="C1889" s="65"/>
      <c r="F1889" s="524">
        <v>2007</v>
      </c>
      <c r="G1889" s="524">
        <v>2007</v>
      </c>
      <c r="H1889" s="524">
        <v>2007</v>
      </c>
      <c r="I1889" s="524">
        <v>2008</v>
      </c>
      <c r="J1889" s="524">
        <v>2008</v>
      </c>
      <c r="K1889" s="524">
        <v>2008</v>
      </c>
      <c r="L1889" s="524">
        <v>2009</v>
      </c>
      <c r="M1889" s="524">
        <v>2009</v>
      </c>
      <c r="N1889" s="524">
        <v>2009</v>
      </c>
      <c r="O1889" s="524">
        <v>2010</v>
      </c>
      <c r="P1889" s="524">
        <v>2010</v>
      </c>
      <c r="Q1889" s="524">
        <v>2010</v>
      </c>
      <c r="R1889" s="524">
        <v>2011</v>
      </c>
      <c r="S1889" s="524">
        <v>2011</v>
      </c>
      <c r="T1889" s="524">
        <v>2011</v>
      </c>
      <c r="U1889" s="524">
        <v>2012</v>
      </c>
      <c r="V1889" s="524">
        <v>2012</v>
      </c>
      <c r="W1889" s="524">
        <v>2012</v>
      </c>
      <c r="X1889" s="524">
        <v>2013</v>
      </c>
      <c r="Y1889" s="524">
        <v>2013</v>
      </c>
      <c r="Z1889" s="524">
        <v>2013</v>
      </c>
      <c r="AA1889" s="524">
        <v>2014</v>
      </c>
      <c r="AB1889" s="524">
        <v>2014</v>
      </c>
      <c r="AC1889" s="524">
        <v>2014</v>
      </c>
      <c r="AD1889" s="524">
        <v>2015</v>
      </c>
      <c r="AE1889" s="524">
        <v>2015</v>
      </c>
      <c r="AF1889" s="524">
        <v>2015</v>
      </c>
      <c r="AG1889" s="524">
        <v>2016</v>
      </c>
      <c r="AH1889" s="524">
        <v>2016</v>
      </c>
      <c r="AI1889" s="524">
        <v>2016</v>
      </c>
      <c r="AJ1889" s="524">
        <v>2017</v>
      </c>
      <c r="AK1889" s="524">
        <v>2017</v>
      </c>
      <c r="AL1889" s="524">
        <v>2017</v>
      </c>
      <c r="AM1889" s="524">
        <v>2018</v>
      </c>
      <c r="AN1889" s="524">
        <v>2018</v>
      </c>
      <c r="AO1889" s="524">
        <v>2018</v>
      </c>
      <c r="AP1889" s="524">
        <v>2019</v>
      </c>
      <c r="AQ1889" s="524">
        <v>2019</v>
      </c>
      <c r="AR1889" s="524">
        <v>2019</v>
      </c>
      <c r="AS1889" s="524">
        <v>2020</v>
      </c>
      <c r="AT1889" s="524">
        <v>2020</v>
      </c>
      <c r="AU1889" s="524">
        <v>2020</v>
      </c>
      <c r="AV1889" s="524">
        <v>2021</v>
      </c>
      <c r="AW1889" s="524">
        <v>2021</v>
      </c>
      <c r="AX1889" s="524">
        <v>2021</v>
      </c>
      <c r="AY1889" s="524">
        <v>2022</v>
      </c>
      <c r="AZ1889" s="524">
        <v>2022</v>
      </c>
      <c r="BA1889" s="524">
        <v>2022</v>
      </c>
      <c r="BB1889" s="1439">
        <v>2023</v>
      </c>
      <c r="BC1889" s="1439">
        <v>2023</v>
      </c>
      <c r="BD1889" s="1439">
        <v>2023</v>
      </c>
      <c r="BE1889" s="1460">
        <v>2024</v>
      </c>
      <c r="BF1889" s="1460">
        <v>2024</v>
      </c>
      <c r="BG1889" s="1460">
        <v>2024</v>
      </c>
    </row>
    <row r="1890" spans="1:61" s="16" customFormat="1" ht="18" customHeight="1" x14ac:dyDescent="0.25">
      <c r="A1890" s="866"/>
      <c r="B1890" s="13"/>
      <c r="C1890" s="67" t="s">
        <v>2139</v>
      </c>
      <c r="F1890" s="532" t="s">
        <v>769</v>
      </c>
      <c r="G1890" s="532" t="s">
        <v>770</v>
      </c>
      <c r="H1890" s="532" t="s">
        <v>771</v>
      </c>
      <c r="I1890" s="532" t="s">
        <v>769</v>
      </c>
      <c r="J1890" s="532" t="s">
        <v>770</v>
      </c>
      <c r="K1890" s="532" t="s">
        <v>771</v>
      </c>
      <c r="L1890" s="532" t="s">
        <v>769</v>
      </c>
      <c r="M1890" s="532" t="s">
        <v>770</v>
      </c>
      <c r="N1890" s="532" t="s">
        <v>771</v>
      </c>
      <c r="O1890" s="532" t="s">
        <v>769</v>
      </c>
      <c r="P1890" s="532" t="s">
        <v>770</v>
      </c>
      <c r="Q1890" s="532" t="s">
        <v>771</v>
      </c>
      <c r="R1890" s="532" t="s">
        <v>769</v>
      </c>
      <c r="S1890" s="532" t="s">
        <v>770</v>
      </c>
      <c r="T1890" s="532" t="s">
        <v>771</v>
      </c>
      <c r="U1890" s="532" t="s">
        <v>769</v>
      </c>
      <c r="V1890" s="532" t="s">
        <v>770</v>
      </c>
      <c r="W1890" s="532" t="s">
        <v>771</v>
      </c>
      <c r="X1890" s="532" t="s">
        <v>769</v>
      </c>
      <c r="Y1890" s="532" t="s">
        <v>770</v>
      </c>
      <c r="Z1890" s="532" t="s">
        <v>771</v>
      </c>
      <c r="AA1890" s="532" t="s">
        <v>769</v>
      </c>
      <c r="AB1890" s="532" t="s">
        <v>770</v>
      </c>
      <c r="AC1890" s="532" t="s">
        <v>771</v>
      </c>
      <c r="AD1890" s="532" t="s">
        <v>769</v>
      </c>
      <c r="AE1890" s="532" t="s">
        <v>770</v>
      </c>
      <c r="AF1890" s="532" t="s">
        <v>771</v>
      </c>
      <c r="AG1890" s="532" t="s">
        <v>769</v>
      </c>
      <c r="AH1890" s="532" t="s">
        <v>770</v>
      </c>
      <c r="AI1890" s="532" t="s">
        <v>771</v>
      </c>
      <c r="AJ1890" s="532" t="s">
        <v>769</v>
      </c>
      <c r="AK1890" s="532" t="s">
        <v>770</v>
      </c>
      <c r="AL1890" s="532" t="s">
        <v>771</v>
      </c>
      <c r="AM1890" s="532" t="s">
        <v>769</v>
      </c>
      <c r="AN1890" s="532" t="s">
        <v>770</v>
      </c>
      <c r="AO1890" s="532" t="s">
        <v>771</v>
      </c>
      <c r="AP1890" s="532" t="s">
        <v>769</v>
      </c>
      <c r="AQ1890" s="532" t="s">
        <v>770</v>
      </c>
      <c r="AR1890" s="532" t="s">
        <v>771</v>
      </c>
      <c r="AS1890" s="532" t="s">
        <v>769</v>
      </c>
      <c r="AT1890" s="532" t="s">
        <v>770</v>
      </c>
      <c r="AU1890" s="532" t="s">
        <v>771</v>
      </c>
      <c r="AV1890" s="532" t="s">
        <v>769</v>
      </c>
      <c r="AW1890" s="532" t="s">
        <v>770</v>
      </c>
      <c r="AX1890" s="532" t="s">
        <v>771</v>
      </c>
      <c r="AY1890" s="532" t="s">
        <v>769</v>
      </c>
      <c r="AZ1890" s="532" t="s">
        <v>770</v>
      </c>
      <c r="BA1890" s="532" t="s">
        <v>771</v>
      </c>
      <c r="BB1890" s="1440" t="s">
        <v>769</v>
      </c>
      <c r="BC1890" s="1440" t="s">
        <v>770</v>
      </c>
      <c r="BD1890" s="1440" t="s">
        <v>771</v>
      </c>
      <c r="BE1890" s="1440" t="s">
        <v>769</v>
      </c>
      <c r="BF1890" s="1440" t="s">
        <v>770</v>
      </c>
      <c r="BG1890" s="1440" t="s">
        <v>771</v>
      </c>
    </row>
    <row r="1891" spans="1:61" s="16" customFormat="1" ht="18" customHeight="1" x14ac:dyDescent="0.25">
      <c r="A1891" s="866"/>
      <c r="B1891" s="13"/>
      <c r="C1891" s="15"/>
      <c r="F1891" s="532" t="s">
        <v>892</v>
      </c>
      <c r="G1891" s="532" t="str">
        <f t="shared" ref="G1891:AZ1891" si="149">G1889&amp;G1890</f>
        <v>2007CH4 (g/l)</v>
      </c>
      <c r="H1891" s="532" t="str">
        <f t="shared" si="149"/>
        <v>2007N2O (g/l)</v>
      </c>
      <c r="I1891" s="532" t="str">
        <f t="shared" si="149"/>
        <v>2008CO2 (kg/l)</v>
      </c>
      <c r="J1891" s="532" t="str">
        <f t="shared" si="149"/>
        <v>2008CH4 (g/l)</v>
      </c>
      <c r="K1891" s="532" t="str">
        <f t="shared" si="149"/>
        <v>2008N2O (g/l)</v>
      </c>
      <c r="L1891" s="532" t="str">
        <f t="shared" si="149"/>
        <v>2009CO2 (kg/l)</v>
      </c>
      <c r="M1891" s="532" t="str">
        <f t="shared" si="149"/>
        <v>2009CH4 (g/l)</v>
      </c>
      <c r="N1891" s="532" t="str">
        <f t="shared" si="149"/>
        <v>2009N2O (g/l)</v>
      </c>
      <c r="O1891" s="532" t="str">
        <f t="shared" si="149"/>
        <v>2010CO2 (kg/l)</v>
      </c>
      <c r="P1891" s="532" t="str">
        <f t="shared" si="149"/>
        <v>2010CH4 (g/l)</v>
      </c>
      <c r="Q1891" s="532" t="str">
        <f t="shared" si="149"/>
        <v>2010N2O (g/l)</v>
      </c>
      <c r="R1891" s="532" t="str">
        <f t="shared" si="149"/>
        <v>2011CO2 (kg/l)</v>
      </c>
      <c r="S1891" s="532" t="str">
        <f t="shared" si="149"/>
        <v>2011CH4 (g/l)</v>
      </c>
      <c r="T1891" s="532" t="str">
        <f t="shared" si="149"/>
        <v>2011N2O (g/l)</v>
      </c>
      <c r="U1891" s="532" t="str">
        <f t="shared" si="149"/>
        <v>2012CO2 (kg/l)</v>
      </c>
      <c r="V1891" s="532" t="str">
        <f t="shared" si="149"/>
        <v>2012CH4 (g/l)</v>
      </c>
      <c r="W1891" s="532" t="str">
        <f t="shared" si="149"/>
        <v>2012N2O (g/l)</v>
      </c>
      <c r="X1891" s="532" t="str">
        <f t="shared" si="149"/>
        <v>2013CO2 (kg/l)</v>
      </c>
      <c r="Y1891" s="532" t="str">
        <f t="shared" si="149"/>
        <v>2013CH4 (g/l)</v>
      </c>
      <c r="Z1891" s="532" t="str">
        <f t="shared" si="149"/>
        <v>2013N2O (g/l)</v>
      </c>
      <c r="AA1891" s="532" t="str">
        <f t="shared" si="149"/>
        <v>2014CO2 (kg/l)</v>
      </c>
      <c r="AB1891" s="532" t="str">
        <f t="shared" si="149"/>
        <v>2014CH4 (g/l)</v>
      </c>
      <c r="AC1891" s="532" t="str">
        <f t="shared" si="149"/>
        <v>2014N2O (g/l)</v>
      </c>
      <c r="AD1891" s="532" t="str">
        <f t="shared" si="149"/>
        <v>2015CO2 (kg/l)</v>
      </c>
      <c r="AE1891" s="532" t="str">
        <f t="shared" si="149"/>
        <v>2015CH4 (g/l)</v>
      </c>
      <c r="AF1891" s="532" t="str">
        <f t="shared" si="149"/>
        <v>2015N2O (g/l)</v>
      </c>
      <c r="AG1891" s="532" t="str">
        <f t="shared" si="149"/>
        <v>2016CO2 (kg/l)</v>
      </c>
      <c r="AH1891" s="532" t="str">
        <f t="shared" si="149"/>
        <v>2016CH4 (g/l)</v>
      </c>
      <c r="AI1891" s="532" t="str">
        <f t="shared" si="149"/>
        <v>2016N2O (g/l)</v>
      </c>
      <c r="AJ1891" s="532" t="str">
        <f t="shared" si="149"/>
        <v>2017CO2 (kg/l)</v>
      </c>
      <c r="AK1891" s="532" t="str">
        <f t="shared" si="149"/>
        <v>2017CH4 (g/l)</v>
      </c>
      <c r="AL1891" s="532" t="str">
        <f t="shared" si="149"/>
        <v>2017N2O (g/l)</v>
      </c>
      <c r="AM1891" s="532" t="str">
        <f t="shared" si="149"/>
        <v>2018CO2 (kg/l)</v>
      </c>
      <c r="AN1891" s="532" t="str">
        <f t="shared" si="149"/>
        <v>2018CH4 (g/l)</v>
      </c>
      <c r="AO1891" s="532" t="str">
        <f t="shared" si="149"/>
        <v>2018N2O (g/l)</v>
      </c>
      <c r="AP1891" s="532" t="str">
        <f t="shared" si="149"/>
        <v>2019CO2 (kg/l)</v>
      </c>
      <c r="AQ1891" s="532" t="str">
        <f t="shared" si="149"/>
        <v>2019CH4 (g/l)</v>
      </c>
      <c r="AR1891" s="532" t="str">
        <f t="shared" si="149"/>
        <v>2019N2O (g/l)</v>
      </c>
      <c r="AS1891" s="532" t="str">
        <f t="shared" si="149"/>
        <v>2020CO2 (kg/l)</v>
      </c>
      <c r="AT1891" s="532" t="str">
        <f t="shared" si="149"/>
        <v>2020CH4 (g/l)</v>
      </c>
      <c r="AU1891" s="532" t="str">
        <f t="shared" si="149"/>
        <v>2020N2O (g/l)</v>
      </c>
      <c r="AV1891" s="532" t="str">
        <f t="shared" si="149"/>
        <v>2021CO2 (kg/l)</v>
      </c>
      <c r="AW1891" s="532" t="str">
        <f t="shared" si="149"/>
        <v>2021CH4 (g/l)</v>
      </c>
      <c r="AX1891" s="532" t="str">
        <f>AX1889&amp;AX1890</f>
        <v>2021N2O (g/l)</v>
      </c>
      <c r="AY1891" s="532" t="str">
        <f t="shared" si="149"/>
        <v>2022CO2 (kg/l)</v>
      </c>
      <c r="AZ1891" s="532" t="str">
        <f t="shared" si="149"/>
        <v>2022CH4 (g/l)</v>
      </c>
      <c r="BA1891" s="532" t="str">
        <f>BA1889&amp;BA1890</f>
        <v>2022N2O (g/l)</v>
      </c>
      <c r="BB1891" s="532" t="str">
        <f t="shared" ref="BB1891:BG1891" si="150">BB1889&amp;BB1890</f>
        <v>2023CO2 (kg/l)</v>
      </c>
      <c r="BC1891" s="532" t="str">
        <f t="shared" si="150"/>
        <v>2023CH4 (g/l)</v>
      </c>
      <c r="BD1891" s="532" t="str">
        <f t="shared" si="150"/>
        <v>2023N2O (g/l)</v>
      </c>
      <c r="BE1891" s="532" t="str">
        <f t="shared" si="150"/>
        <v>2024CO2 (kg/l)</v>
      </c>
      <c r="BF1891" s="532" t="str">
        <f t="shared" si="150"/>
        <v>2024CH4 (g/l)</v>
      </c>
      <c r="BG1891" s="532" t="str">
        <f t="shared" si="150"/>
        <v>2024N2O (g/l)</v>
      </c>
    </row>
    <row r="1892" spans="1:61" s="16" customFormat="1" ht="18" customHeight="1" x14ac:dyDescent="0.25">
      <c r="A1892" s="869"/>
      <c r="B1892" s="14"/>
      <c r="C1892" s="173" t="s">
        <v>706</v>
      </c>
      <c r="D1892" s="173" t="s">
        <v>534</v>
      </c>
      <c r="E1892" s="498" t="str">
        <f>C1892&amp;D1892</f>
        <v>Transporte ferroviarioGasóleo B (l)</v>
      </c>
      <c r="F1892" s="1461">
        <v>2.6989999999999998</v>
      </c>
      <c r="G1892" s="1461">
        <v>0.151</v>
      </c>
      <c r="H1892" s="1461">
        <v>0.02</v>
      </c>
      <c r="I1892" s="1461">
        <v>2.6989999999999998</v>
      </c>
      <c r="J1892" s="1461">
        <v>0.151</v>
      </c>
      <c r="K1892" s="1461">
        <v>0.02</v>
      </c>
      <c r="L1892" s="1461">
        <v>2.6989999999999998</v>
      </c>
      <c r="M1892" s="1461">
        <v>0.151</v>
      </c>
      <c r="N1892" s="1461">
        <v>0.02</v>
      </c>
      <c r="O1892" s="1461">
        <v>2.6989999999999998</v>
      </c>
      <c r="P1892" s="1461">
        <v>0.151</v>
      </c>
      <c r="Q1892" s="1461">
        <v>0.02</v>
      </c>
      <c r="R1892" s="1461">
        <v>2.6989999999999998</v>
      </c>
      <c r="S1892" s="1461">
        <v>0.151</v>
      </c>
      <c r="T1892" s="1461">
        <v>0.02</v>
      </c>
      <c r="U1892" s="1461">
        <v>2.6989999999999998</v>
      </c>
      <c r="V1892" s="1461">
        <v>0.151</v>
      </c>
      <c r="W1892" s="1461">
        <v>0.02</v>
      </c>
      <c r="X1892" s="1461">
        <v>2.6989999999999998</v>
      </c>
      <c r="Y1892" s="1461">
        <v>0.151</v>
      </c>
      <c r="Z1892" s="1461">
        <v>0.02</v>
      </c>
      <c r="AA1892" s="1461">
        <v>2.6989999999999998</v>
      </c>
      <c r="AB1892" s="1461">
        <v>0.151</v>
      </c>
      <c r="AC1892" s="1461">
        <v>0.02</v>
      </c>
      <c r="AD1892" s="1461">
        <v>2.6989999999999998</v>
      </c>
      <c r="AE1892" s="1461">
        <v>0.151</v>
      </c>
      <c r="AF1892" s="1461">
        <v>0.02</v>
      </c>
      <c r="AG1892" s="1461">
        <v>2.6989999999999998</v>
      </c>
      <c r="AH1892" s="1461">
        <v>0.151</v>
      </c>
      <c r="AI1892" s="1461">
        <v>0.02</v>
      </c>
      <c r="AJ1892" s="1461">
        <v>2.6989999999999998</v>
      </c>
      <c r="AK1892" s="1461">
        <v>0.151</v>
      </c>
      <c r="AL1892" s="1461">
        <v>0.02</v>
      </c>
      <c r="AM1892" s="1461">
        <v>2.6989999999999998</v>
      </c>
      <c r="AN1892" s="1461">
        <v>0.151</v>
      </c>
      <c r="AO1892" s="1461">
        <v>0.02</v>
      </c>
      <c r="AP1892" s="1461">
        <v>2.6989999999999998</v>
      </c>
      <c r="AQ1892" s="1461">
        <v>0.151</v>
      </c>
      <c r="AR1892" s="1461">
        <v>0.02</v>
      </c>
      <c r="AS1892" s="1461">
        <v>2.6989999999999998</v>
      </c>
      <c r="AT1892" s="1461">
        <v>0.151</v>
      </c>
      <c r="AU1892" s="1461">
        <v>0.02</v>
      </c>
      <c r="AV1892" s="1461">
        <v>2.6989999999999998</v>
      </c>
      <c r="AW1892" s="1461">
        <v>0.151</v>
      </c>
      <c r="AX1892" s="1461">
        <v>0.02</v>
      </c>
      <c r="AY1892" s="1461">
        <v>2.6989999999999998</v>
      </c>
      <c r="AZ1892" s="1461">
        <v>0.151</v>
      </c>
      <c r="BA1892" s="1461">
        <v>0.02</v>
      </c>
      <c r="BB1892" s="1461">
        <v>2.6989999999999998</v>
      </c>
      <c r="BC1892" s="1461">
        <v>0.151</v>
      </c>
      <c r="BD1892" s="1461">
        <v>0.02</v>
      </c>
      <c r="BE1892" s="1462"/>
      <c r="BF1892" s="1462"/>
      <c r="BG1892" s="1462"/>
    </row>
    <row r="1893" spans="1:61" s="16" customFormat="1" ht="18" customHeight="1" x14ac:dyDescent="0.25">
      <c r="A1893" s="869"/>
      <c r="B1893" s="14"/>
      <c r="C1893" s="174" t="s">
        <v>667</v>
      </c>
      <c r="D1893" s="173" t="s">
        <v>713</v>
      </c>
      <c r="E1893" s="498" t="str">
        <f t="shared" ref="E1893:E1896" si="151">C1893&amp;D1893</f>
        <v>Transporte marítimoGasóleo (l)</v>
      </c>
      <c r="F1893" s="1461">
        <v>2.7469999999999999</v>
      </c>
      <c r="G1893" s="1461">
        <v>0.25900000000000001</v>
      </c>
      <c r="H1893" s="1461">
        <v>7.3999999999999996E-2</v>
      </c>
      <c r="I1893" s="1461">
        <v>2.7469999999999999</v>
      </c>
      <c r="J1893" s="1461">
        <v>0.25900000000000001</v>
      </c>
      <c r="K1893" s="1461">
        <v>7.3999999999999996E-2</v>
      </c>
      <c r="L1893" s="1461">
        <v>2.7469999999999999</v>
      </c>
      <c r="M1893" s="1461">
        <v>0.25900000000000001</v>
      </c>
      <c r="N1893" s="1461">
        <v>7.3999999999999996E-2</v>
      </c>
      <c r="O1893" s="1461">
        <v>2.7469999999999999</v>
      </c>
      <c r="P1893" s="1461">
        <v>0.25900000000000001</v>
      </c>
      <c r="Q1893" s="1461">
        <v>7.3999999999999996E-2</v>
      </c>
      <c r="R1893" s="1461">
        <v>2.7469999999999999</v>
      </c>
      <c r="S1893" s="1461">
        <v>0.25900000000000001</v>
      </c>
      <c r="T1893" s="1461">
        <v>7.3999999999999996E-2</v>
      </c>
      <c r="U1893" s="1461">
        <v>2.7469999999999999</v>
      </c>
      <c r="V1893" s="1461">
        <v>0.25900000000000001</v>
      </c>
      <c r="W1893" s="1461">
        <v>7.3999999999999996E-2</v>
      </c>
      <c r="X1893" s="1461">
        <v>2.7469999999999999</v>
      </c>
      <c r="Y1893" s="1461">
        <v>0.25900000000000001</v>
      </c>
      <c r="Z1893" s="1461">
        <v>7.3999999999999996E-2</v>
      </c>
      <c r="AA1893" s="1461">
        <v>2.7469999999999999</v>
      </c>
      <c r="AB1893" s="1461">
        <v>0.25900000000000001</v>
      </c>
      <c r="AC1893" s="1461">
        <v>7.3999999999999996E-2</v>
      </c>
      <c r="AD1893" s="1461">
        <v>2.7469999999999999</v>
      </c>
      <c r="AE1893" s="1461">
        <v>0.25900000000000001</v>
      </c>
      <c r="AF1893" s="1461">
        <v>7.3999999999999996E-2</v>
      </c>
      <c r="AG1893" s="1461">
        <v>2.7469999999999999</v>
      </c>
      <c r="AH1893" s="1461">
        <v>0.25900000000000001</v>
      </c>
      <c r="AI1893" s="1461">
        <v>7.3999999999999996E-2</v>
      </c>
      <c r="AJ1893" s="1461">
        <v>2.7469999999999999</v>
      </c>
      <c r="AK1893" s="1461">
        <v>0.25900000000000001</v>
      </c>
      <c r="AL1893" s="1461">
        <v>7.3999999999999996E-2</v>
      </c>
      <c r="AM1893" s="1461">
        <v>2.7469999999999999</v>
      </c>
      <c r="AN1893" s="1461">
        <v>0.25900000000000001</v>
      </c>
      <c r="AO1893" s="1461">
        <v>7.3999999999999996E-2</v>
      </c>
      <c r="AP1893" s="1461">
        <v>2.7469999999999999</v>
      </c>
      <c r="AQ1893" s="1461">
        <v>0.25900000000000001</v>
      </c>
      <c r="AR1893" s="1461">
        <v>7.3999999999999996E-2</v>
      </c>
      <c r="AS1893" s="1461">
        <v>2.7469999999999999</v>
      </c>
      <c r="AT1893" s="1461">
        <v>0.25900000000000001</v>
      </c>
      <c r="AU1893" s="1461">
        <v>7.3999999999999996E-2</v>
      </c>
      <c r="AV1893" s="1461">
        <v>2.7469999999999999</v>
      </c>
      <c r="AW1893" s="1461">
        <v>0.25900000000000001</v>
      </c>
      <c r="AX1893" s="1461">
        <v>7.3999999999999996E-2</v>
      </c>
      <c r="AY1893" s="1461">
        <v>2.7469999999999999</v>
      </c>
      <c r="AZ1893" s="1461">
        <v>0.25900000000000001</v>
      </c>
      <c r="BA1893" s="1461">
        <v>7.3999999999999996E-2</v>
      </c>
      <c r="BB1893" s="1461">
        <v>2.7469999999999999</v>
      </c>
      <c r="BC1893" s="1461">
        <v>0.25900000000000001</v>
      </c>
      <c r="BD1893" s="1461">
        <v>7.3999999999999996E-2</v>
      </c>
      <c r="BE1893" s="1462"/>
      <c r="BF1893" s="1462"/>
      <c r="BG1893" s="1462"/>
    </row>
    <row r="1894" spans="1:61" s="16" customFormat="1" ht="18" customHeight="1" x14ac:dyDescent="0.25">
      <c r="A1894" s="869"/>
      <c r="B1894" s="14"/>
      <c r="C1894" s="174" t="s">
        <v>667</v>
      </c>
      <c r="D1894" s="173" t="s">
        <v>714</v>
      </c>
      <c r="E1894" s="498" t="str">
        <f t="shared" si="151"/>
        <v>Transporte marítimoFuelóleo (l)</v>
      </c>
      <c r="F1894" s="1461">
        <v>3.1930000000000001</v>
      </c>
      <c r="G1894" s="1461">
        <v>0.28599999999999998</v>
      </c>
      <c r="H1894" s="1461">
        <v>8.2000000000000003E-2</v>
      </c>
      <c r="I1894" s="1461">
        <v>3.202</v>
      </c>
      <c r="J1894" s="1461">
        <v>0.28399999999999997</v>
      </c>
      <c r="K1894" s="1461">
        <v>8.1000000000000003E-2</v>
      </c>
      <c r="L1894" s="1461">
        <v>3.2</v>
      </c>
      <c r="M1894" s="1461">
        <v>0.28599999999999998</v>
      </c>
      <c r="N1894" s="1461">
        <v>8.2000000000000003E-2</v>
      </c>
      <c r="O1894" s="1461">
        <v>3.1960000000000002</v>
      </c>
      <c r="P1894" s="1461">
        <v>0.28599999999999998</v>
      </c>
      <c r="Q1894" s="1461">
        <v>8.2000000000000003E-2</v>
      </c>
      <c r="R1894" s="1461">
        <v>3.1909999999999998</v>
      </c>
      <c r="S1894" s="1461">
        <v>0.28399999999999997</v>
      </c>
      <c r="T1894" s="1461">
        <v>8.1000000000000003E-2</v>
      </c>
      <c r="U1894" s="1461">
        <v>3.1970000000000001</v>
      </c>
      <c r="V1894" s="1461">
        <v>0.28399999999999997</v>
      </c>
      <c r="W1894" s="1461">
        <v>8.1000000000000003E-2</v>
      </c>
      <c r="X1894" s="1461">
        <v>3.18</v>
      </c>
      <c r="Y1894" s="1461">
        <v>0.28399999999999997</v>
      </c>
      <c r="Z1894" s="1461">
        <v>8.1000000000000003E-2</v>
      </c>
      <c r="AA1894" s="1461">
        <v>3.149</v>
      </c>
      <c r="AB1894" s="1461">
        <v>0.28399999999999997</v>
      </c>
      <c r="AC1894" s="1461">
        <v>8.1000000000000003E-2</v>
      </c>
      <c r="AD1894" s="1461">
        <v>3.2040000000000002</v>
      </c>
      <c r="AE1894" s="1461">
        <v>0.28599999999999998</v>
      </c>
      <c r="AF1894" s="1461">
        <v>8.2000000000000003E-2</v>
      </c>
      <c r="AG1894" s="1461">
        <v>3.2069999999999999</v>
      </c>
      <c r="AH1894" s="1461">
        <v>0.28399999999999997</v>
      </c>
      <c r="AI1894" s="1461">
        <v>8.1000000000000003E-2</v>
      </c>
      <c r="AJ1894" s="1461">
        <v>3.2090000000000001</v>
      </c>
      <c r="AK1894" s="1461">
        <v>0.28399999999999997</v>
      </c>
      <c r="AL1894" s="1461">
        <v>8.1000000000000003E-2</v>
      </c>
      <c r="AM1894" s="1461">
        <v>3.1890000000000001</v>
      </c>
      <c r="AN1894" s="1461">
        <v>0.28499999999999998</v>
      </c>
      <c r="AO1894" s="1461">
        <v>8.1000000000000003E-2</v>
      </c>
      <c r="AP1894" s="1461">
        <v>3.2040000000000002</v>
      </c>
      <c r="AQ1894" s="1461">
        <v>0.28299999999999997</v>
      </c>
      <c r="AR1894" s="1461">
        <v>8.1000000000000003E-2</v>
      </c>
      <c r="AS1894" s="1461">
        <v>3.1930000000000001</v>
      </c>
      <c r="AT1894" s="1461">
        <v>0.28399999999999997</v>
      </c>
      <c r="AU1894" s="1461">
        <v>8.1000000000000003E-2</v>
      </c>
      <c r="AV1894" s="1461">
        <v>3.194</v>
      </c>
      <c r="AW1894" s="1461">
        <v>0.28399999999999997</v>
      </c>
      <c r="AX1894" s="1461">
        <v>8.1000000000000003E-2</v>
      </c>
      <c r="AY1894" s="1461">
        <v>3.1829999999999998</v>
      </c>
      <c r="AZ1894" s="1461">
        <v>0.28399999999999997</v>
      </c>
      <c r="BA1894" s="1461">
        <v>8.1000000000000003E-2</v>
      </c>
      <c r="BB1894" s="1461">
        <v>3.18</v>
      </c>
      <c r="BC1894" s="1461">
        <v>0.28299999999999997</v>
      </c>
      <c r="BD1894" s="1461">
        <v>8.1000000000000003E-2</v>
      </c>
      <c r="BE1894" s="1462"/>
      <c r="BF1894" s="1462"/>
      <c r="BG1894" s="1462"/>
    </row>
    <row r="1895" spans="1:61" s="16" customFormat="1" ht="18" customHeight="1" x14ac:dyDescent="0.25">
      <c r="A1895" s="869"/>
      <c r="B1895" s="14"/>
      <c r="C1895" s="174" t="s">
        <v>707</v>
      </c>
      <c r="D1895" s="173" t="s">
        <v>777</v>
      </c>
      <c r="E1895" s="498" t="str">
        <f t="shared" si="151"/>
        <v>Transporte aéreoQueroseno (l)</v>
      </c>
      <c r="F1895" s="1461">
        <v>2.52</v>
      </c>
      <c r="G1895" s="1461">
        <v>0.04</v>
      </c>
      <c r="H1895" s="1461">
        <v>6.8000000000000005E-2</v>
      </c>
      <c r="I1895" s="1461">
        <v>2.52</v>
      </c>
      <c r="J1895" s="1461">
        <v>0.04</v>
      </c>
      <c r="K1895" s="1461">
        <v>6.8000000000000005E-2</v>
      </c>
      <c r="L1895" s="1461">
        <v>2.52</v>
      </c>
      <c r="M1895" s="1461">
        <v>3.9E-2</v>
      </c>
      <c r="N1895" s="1461">
        <v>6.8000000000000005E-2</v>
      </c>
      <c r="O1895" s="1461">
        <v>2.52</v>
      </c>
      <c r="P1895" s="1461">
        <v>3.9E-2</v>
      </c>
      <c r="Q1895" s="1461">
        <v>6.8000000000000005E-2</v>
      </c>
      <c r="R1895" s="1461">
        <v>2.52</v>
      </c>
      <c r="S1895" s="1461">
        <v>3.7999999999999999E-2</v>
      </c>
      <c r="T1895" s="1461">
        <v>6.8000000000000005E-2</v>
      </c>
      <c r="U1895" s="1461">
        <v>2.52</v>
      </c>
      <c r="V1895" s="1461">
        <v>3.7999999999999999E-2</v>
      </c>
      <c r="W1895" s="1461">
        <v>6.8000000000000005E-2</v>
      </c>
      <c r="X1895" s="1461">
        <v>2.52</v>
      </c>
      <c r="Y1895" s="1461">
        <v>3.7999999999999999E-2</v>
      </c>
      <c r="Z1895" s="1461">
        <v>6.8000000000000005E-2</v>
      </c>
      <c r="AA1895" s="1461">
        <v>2.52</v>
      </c>
      <c r="AB1895" s="1461">
        <v>3.6999999999999998E-2</v>
      </c>
      <c r="AC1895" s="1461">
        <v>6.8000000000000005E-2</v>
      </c>
      <c r="AD1895" s="1461">
        <v>2.52</v>
      </c>
      <c r="AE1895" s="1461">
        <v>3.6999999999999998E-2</v>
      </c>
      <c r="AF1895" s="1461">
        <v>6.8000000000000005E-2</v>
      </c>
      <c r="AG1895" s="1461">
        <v>2.52</v>
      </c>
      <c r="AH1895" s="1461">
        <v>3.7999999999999999E-2</v>
      </c>
      <c r="AI1895" s="1461">
        <v>6.8000000000000005E-2</v>
      </c>
      <c r="AJ1895" s="1461">
        <v>2.52</v>
      </c>
      <c r="AK1895" s="1461">
        <v>3.7999999999999999E-2</v>
      </c>
      <c r="AL1895" s="1461">
        <v>6.8000000000000005E-2</v>
      </c>
      <c r="AM1895" s="1461">
        <v>2.52</v>
      </c>
      <c r="AN1895" s="1461">
        <v>3.7999999999999999E-2</v>
      </c>
      <c r="AO1895" s="1461">
        <v>6.8000000000000005E-2</v>
      </c>
      <c r="AP1895" s="1461">
        <v>2.52</v>
      </c>
      <c r="AQ1895" s="1461">
        <v>3.7999999999999999E-2</v>
      </c>
      <c r="AR1895" s="1461">
        <v>6.8000000000000005E-2</v>
      </c>
      <c r="AS1895" s="1461">
        <v>2.52</v>
      </c>
      <c r="AT1895" s="1461">
        <v>3.6999999999999998E-2</v>
      </c>
      <c r="AU1895" s="1461">
        <v>6.8000000000000005E-2</v>
      </c>
      <c r="AV1895" s="1461">
        <v>2.52</v>
      </c>
      <c r="AW1895" s="1461">
        <v>3.6999999999999998E-2</v>
      </c>
      <c r="AX1895" s="1461">
        <v>6.8000000000000005E-2</v>
      </c>
      <c r="AY1895" s="1461">
        <v>2.52</v>
      </c>
      <c r="AZ1895" s="1461">
        <v>3.5999999999999997E-2</v>
      </c>
      <c r="BA1895" s="1461">
        <v>6.8000000000000005E-2</v>
      </c>
      <c r="BB1895" s="1461">
        <v>2.52</v>
      </c>
      <c r="BC1895" s="1461">
        <v>3.5999999999999997E-2</v>
      </c>
      <c r="BD1895" s="1461">
        <v>6.8000000000000005E-2</v>
      </c>
      <c r="BE1895" s="1462"/>
      <c r="BF1895" s="1462"/>
      <c r="BG1895" s="1462"/>
    </row>
    <row r="1896" spans="1:61" s="16" customFormat="1" ht="18" customHeight="1" x14ac:dyDescent="0.25">
      <c r="A1896" s="866"/>
      <c r="B1896" s="15"/>
      <c r="C1896" s="174" t="s">
        <v>707</v>
      </c>
      <c r="D1896" s="173" t="s">
        <v>776</v>
      </c>
      <c r="E1896" s="498" t="str">
        <f t="shared" si="151"/>
        <v>Transporte aéreoGasolina para aviación (l)</v>
      </c>
      <c r="F1896" s="1461">
        <v>2.2869999999999999</v>
      </c>
      <c r="G1896" s="1461">
        <v>1.6E-2</v>
      </c>
      <c r="H1896" s="1461">
        <v>6.4000000000000001E-2</v>
      </c>
      <c r="I1896" s="1461">
        <v>2.2869999999999999</v>
      </c>
      <c r="J1896" s="1461">
        <v>1.7999999999999999E-2</v>
      </c>
      <c r="K1896" s="1461">
        <v>6.4000000000000001E-2</v>
      </c>
      <c r="L1896" s="1461">
        <v>2.2869999999999999</v>
      </c>
      <c r="M1896" s="1461">
        <v>1.9E-2</v>
      </c>
      <c r="N1896" s="1461">
        <v>6.4000000000000001E-2</v>
      </c>
      <c r="O1896" s="1461">
        <v>2.2869999999999999</v>
      </c>
      <c r="P1896" s="1461">
        <v>0.02</v>
      </c>
      <c r="Q1896" s="1461">
        <v>6.4000000000000001E-2</v>
      </c>
      <c r="R1896" s="1461">
        <v>2.2869999999999999</v>
      </c>
      <c r="S1896" s="1461">
        <v>1.9E-2</v>
      </c>
      <c r="T1896" s="1461">
        <v>6.4000000000000001E-2</v>
      </c>
      <c r="U1896" s="1461">
        <v>2.2869999999999999</v>
      </c>
      <c r="V1896" s="1461">
        <v>1.7999999999999999E-2</v>
      </c>
      <c r="W1896" s="1461">
        <v>6.4000000000000001E-2</v>
      </c>
      <c r="X1896" s="1461">
        <v>2.2869999999999999</v>
      </c>
      <c r="Y1896" s="1461">
        <v>1.7999999999999999E-2</v>
      </c>
      <c r="Z1896" s="1461">
        <v>6.4000000000000001E-2</v>
      </c>
      <c r="AA1896" s="1461">
        <v>2.2869999999999999</v>
      </c>
      <c r="AB1896" s="1461">
        <v>1.7000000000000001E-2</v>
      </c>
      <c r="AC1896" s="1461">
        <v>6.4000000000000001E-2</v>
      </c>
      <c r="AD1896" s="1461">
        <v>2.2869999999999999</v>
      </c>
      <c r="AE1896" s="1461">
        <v>1.7000000000000001E-2</v>
      </c>
      <c r="AF1896" s="1461">
        <v>6.4000000000000001E-2</v>
      </c>
      <c r="AG1896" s="1461">
        <v>2.2869999999999999</v>
      </c>
      <c r="AH1896" s="1461">
        <v>1.7000000000000001E-2</v>
      </c>
      <c r="AI1896" s="1461">
        <v>6.4000000000000001E-2</v>
      </c>
      <c r="AJ1896" s="1461">
        <v>2.2869999999999999</v>
      </c>
      <c r="AK1896" s="1461">
        <v>1.7999999999999999E-2</v>
      </c>
      <c r="AL1896" s="1461">
        <v>6.4000000000000001E-2</v>
      </c>
      <c r="AM1896" s="1461">
        <v>2.2869999999999999</v>
      </c>
      <c r="AN1896" s="1461">
        <v>1.7000000000000001E-2</v>
      </c>
      <c r="AO1896" s="1461">
        <v>6.4000000000000001E-2</v>
      </c>
      <c r="AP1896" s="1461">
        <v>2.2869999999999999</v>
      </c>
      <c r="AQ1896" s="1461">
        <v>1.7000000000000001E-2</v>
      </c>
      <c r="AR1896" s="1461">
        <v>6.4000000000000001E-2</v>
      </c>
      <c r="AS1896" s="1461">
        <v>2.2869999999999999</v>
      </c>
      <c r="AT1896" s="1461">
        <v>1.6E-2</v>
      </c>
      <c r="AU1896" s="1461">
        <v>6.4000000000000001E-2</v>
      </c>
      <c r="AV1896" s="1461">
        <v>2.2869999999999999</v>
      </c>
      <c r="AW1896" s="1461">
        <v>1.6E-2</v>
      </c>
      <c r="AX1896" s="1461">
        <v>6.4000000000000001E-2</v>
      </c>
      <c r="AY1896" s="1461">
        <v>2.2869999999999999</v>
      </c>
      <c r="AZ1896" s="1461">
        <v>1.7000000000000001E-2</v>
      </c>
      <c r="BA1896" s="1461">
        <v>6.4000000000000001E-2</v>
      </c>
      <c r="BB1896" s="1461">
        <v>2.2869999999999999</v>
      </c>
      <c r="BC1896" s="1461">
        <v>1.6E-2</v>
      </c>
      <c r="BD1896" s="1461">
        <v>6.4000000000000001E-2</v>
      </c>
      <c r="BE1896" s="1462"/>
      <c r="BF1896" s="1462"/>
      <c r="BG1896" s="1462"/>
    </row>
    <row r="1897" spans="1:61" s="16" customFormat="1" ht="18" customHeight="1" x14ac:dyDescent="0.25">
      <c r="A1897" s="866"/>
      <c r="B1897" s="3"/>
      <c r="C1897" s="15" t="s">
        <v>2140</v>
      </c>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row>
    <row r="1898" spans="1:61" ht="18" customHeight="1" x14ac:dyDescent="0.25">
      <c r="A1898" s="868"/>
      <c r="B1898" s="67"/>
      <c r="C1898" s="73"/>
      <c r="Q1898" s="15"/>
      <c r="AG1898" s="15"/>
    </row>
    <row r="1899" spans="1:61" ht="18" customHeight="1" x14ac:dyDescent="0.25">
      <c r="A1899" s="868"/>
      <c r="B1899" s="94" t="s">
        <v>1069</v>
      </c>
      <c r="Q1899" s="15"/>
      <c r="AG1899" s="15"/>
    </row>
    <row r="1900" spans="1:61" ht="18" customHeight="1" x14ac:dyDescent="0.25">
      <c r="A1900" s="868"/>
      <c r="B1900" s="94"/>
      <c r="G1900" s="67" t="s">
        <v>782</v>
      </c>
      <c r="H1900" s="67" t="s">
        <v>783</v>
      </c>
      <c r="I1900" s="67" t="s">
        <v>784</v>
      </c>
      <c r="Q1900" s="15"/>
      <c r="AG1900" s="15"/>
    </row>
    <row r="1901" spans="1:61" ht="18" customHeight="1" x14ac:dyDescent="0.25">
      <c r="A1901" s="868"/>
      <c r="B1901" s="67"/>
      <c r="C1901" s="111" t="s">
        <v>705</v>
      </c>
      <c r="E1901" s="114" t="s">
        <v>658</v>
      </c>
      <c r="G1901" s="96" t="s">
        <v>709</v>
      </c>
      <c r="H1901" s="97" t="s">
        <v>710</v>
      </c>
      <c r="I1901" s="97" t="s">
        <v>711</v>
      </c>
      <c r="Q1901" s="15"/>
      <c r="AG1901" s="15"/>
    </row>
    <row r="1902" spans="1:61" ht="18" customHeight="1" x14ac:dyDescent="0.25">
      <c r="A1902" s="868"/>
      <c r="B1902" s="82"/>
      <c r="C1902" s="112" t="s">
        <v>706</v>
      </c>
      <c r="D1902" s="33">
        <v>1</v>
      </c>
      <c r="E1902" s="30" t="e">
        <f>VLOOKUP($D1914,$C$1902:$D$1904,2,0)</f>
        <v>#N/A</v>
      </c>
      <c r="G1902" s="75" t="s">
        <v>534</v>
      </c>
      <c r="H1902" s="1271" t="s">
        <v>713</v>
      </c>
      <c r="I1902" s="91" t="s">
        <v>776</v>
      </c>
      <c r="Q1902" s="15"/>
      <c r="AG1902" s="15"/>
    </row>
    <row r="1903" spans="1:61" ht="18" customHeight="1" x14ac:dyDescent="0.25">
      <c r="A1903" s="868"/>
      <c r="B1903" s="82"/>
      <c r="C1903" s="113" t="s">
        <v>667</v>
      </c>
      <c r="D1903" s="20">
        <v>2</v>
      </c>
      <c r="E1903" s="30" t="e">
        <f>VLOOKUP($D1915,$C$1902:$D$1904,2,0)</f>
        <v>#N/A</v>
      </c>
      <c r="G1903" s="24" t="s">
        <v>664</v>
      </c>
      <c r="H1903" s="19" t="s">
        <v>714</v>
      </c>
      <c r="I1903" s="92" t="s">
        <v>777</v>
      </c>
      <c r="J1903" s="73"/>
      <c r="Q1903" s="15"/>
      <c r="AG1903" s="15"/>
    </row>
    <row r="1904" spans="1:61" ht="18" customHeight="1" x14ac:dyDescent="0.25">
      <c r="A1904" s="868"/>
      <c r="B1904" s="67"/>
      <c r="C1904" s="24" t="s">
        <v>707</v>
      </c>
      <c r="D1904" s="22">
        <v>3</v>
      </c>
      <c r="E1904" s="30" t="e">
        <f>VLOOKUP($D1916,$C$1902:$D$1904,2,0)</f>
        <v>#N/A</v>
      </c>
      <c r="G1904" s="82"/>
      <c r="H1904" s="24" t="s">
        <v>664</v>
      </c>
      <c r="I1904" s="24" t="s">
        <v>664</v>
      </c>
      <c r="Q1904" s="15"/>
      <c r="AG1904" s="15"/>
    </row>
    <row r="1905" spans="1:63" ht="18" customHeight="1" x14ac:dyDescent="0.25">
      <c r="A1905" s="868"/>
      <c r="B1905" s="67"/>
      <c r="C1905" s="16"/>
      <c r="D1905" s="16"/>
      <c r="E1905" s="30" t="e">
        <f>VLOOKUP($D1917,$C$1902:$D$1904,2,0)</f>
        <v>#N/A</v>
      </c>
      <c r="Q1905" s="15"/>
      <c r="AG1905" s="15"/>
    </row>
    <row r="1906" spans="1:63" ht="18" customHeight="1" x14ac:dyDescent="0.25">
      <c r="A1906" s="868"/>
      <c r="B1906" s="67"/>
      <c r="C1906" s="16"/>
      <c r="D1906" s="16"/>
      <c r="E1906" s="146" t="e">
        <f>VLOOKUP($D1918,$C$1902:$D$1904,2,0)</f>
        <v>#N/A</v>
      </c>
      <c r="F1906" s="73"/>
      <c r="G1906" s="73"/>
      <c r="I1906" s="73"/>
      <c r="J1906" s="73"/>
      <c r="K1906" s="73"/>
      <c r="P1906" s="73"/>
      <c r="Q1906" s="73"/>
      <c r="R1906" s="73"/>
      <c r="S1906" s="73"/>
      <c r="T1906" s="73"/>
      <c r="U1906" s="73"/>
      <c r="V1906" s="73"/>
      <c r="W1906" s="73"/>
      <c r="X1906" s="73"/>
      <c r="Y1906" s="73"/>
      <c r="Z1906" s="73"/>
      <c r="AA1906" s="73"/>
      <c r="AB1906" s="73"/>
      <c r="AC1906" s="73"/>
      <c r="AD1906" s="73"/>
      <c r="AE1906" s="73"/>
      <c r="AF1906" s="73"/>
      <c r="AG1906" s="73"/>
      <c r="AH1906" s="73"/>
      <c r="AI1906" s="73"/>
      <c r="AJ1906" s="73"/>
      <c r="AK1906" s="73"/>
      <c r="AL1906" s="73"/>
      <c r="AM1906" s="73"/>
      <c r="AN1906" s="73"/>
      <c r="AO1906" s="73"/>
      <c r="AP1906" s="73"/>
      <c r="AQ1906" s="73"/>
      <c r="AR1906" s="73"/>
      <c r="AS1906" s="73"/>
      <c r="AT1906" s="73"/>
      <c r="AU1906" s="73"/>
      <c r="AV1906" s="73"/>
      <c r="AW1906" s="73"/>
      <c r="AX1906" s="73"/>
      <c r="AY1906" s="73"/>
      <c r="AZ1906" s="73"/>
      <c r="BA1906" s="73"/>
      <c r="BB1906" s="73"/>
      <c r="BC1906" s="73"/>
      <c r="BD1906" s="73"/>
      <c r="BE1906" s="73"/>
      <c r="BF1906" s="73"/>
      <c r="BG1906" s="73"/>
      <c r="BH1906" s="73"/>
      <c r="BI1906" s="73"/>
      <c r="BJ1906" s="73"/>
      <c r="BK1906" s="73"/>
    </row>
    <row r="1907" spans="1:63" ht="18" customHeight="1" x14ac:dyDescent="0.25">
      <c r="A1907" s="868"/>
      <c r="B1907" s="82"/>
      <c r="C1907" s="82"/>
      <c r="D1907" s="82"/>
      <c r="P1907" s="73"/>
      <c r="Q1907" s="73"/>
      <c r="R1907" s="73"/>
      <c r="S1907" s="73"/>
      <c r="T1907" s="73"/>
      <c r="U1907" s="73"/>
      <c r="V1907" s="73"/>
      <c r="W1907" s="73"/>
      <c r="X1907" s="73"/>
      <c r="Y1907" s="73"/>
      <c r="Z1907" s="73"/>
      <c r="AA1907" s="73"/>
      <c r="AB1907" s="73"/>
      <c r="AC1907" s="73"/>
      <c r="AD1907" s="73"/>
      <c r="AE1907" s="73"/>
      <c r="AF1907" s="73"/>
      <c r="AG1907" s="73"/>
      <c r="AH1907" s="73"/>
      <c r="AI1907" s="73"/>
      <c r="AJ1907" s="73"/>
      <c r="AK1907" s="73"/>
      <c r="AL1907" s="73"/>
      <c r="AM1907" s="73"/>
      <c r="AN1907" s="73"/>
      <c r="AO1907" s="73"/>
      <c r="AP1907" s="73"/>
      <c r="AQ1907" s="73"/>
      <c r="AR1907" s="73"/>
      <c r="AS1907" s="73"/>
      <c r="AT1907" s="73"/>
      <c r="AU1907" s="73"/>
      <c r="AV1907" s="73"/>
      <c r="AW1907" s="73"/>
      <c r="AX1907" s="73"/>
      <c r="AY1907" s="73"/>
      <c r="AZ1907" s="73"/>
      <c r="BA1907" s="73"/>
      <c r="BB1907" s="73"/>
      <c r="BC1907" s="73"/>
      <c r="BD1907" s="73"/>
      <c r="BE1907" s="73"/>
      <c r="BF1907" s="73"/>
      <c r="BG1907" s="73"/>
      <c r="BH1907" s="73"/>
      <c r="BI1907" s="73"/>
      <c r="BJ1907" s="73"/>
      <c r="BK1907" s="73"/>
    </row>
    <row r="1908" spans="1:63" ht="18" customHeight="1" x14ac:dyDescent="0.25">
      <c r="A1908" s="868"/>
      <c r="B1908" s="67"/>
      <c r="C1908" s="67"/>
      <c r="D1908" s="67"/>
      <c r="P1908" s="73"/>
      <c r="Q1908" s="73"/>
      <c r="R1908" s="73"/>
      <c r="S1908" s="73"/>
      <c r="T1908" s="73"/>
      <c r="U1908" s="73"/>
      <c r="V1908" s="73"/>
      <c r="W1908" s="73"/>
      <c r="X1908" s="73"/>
      <c r="Y1908" s="73"/>
      <c r="Z1908" s="73"/>
      <c r="AA1908" s="73"/>
      <c r="AB1908" s="73"/>
      <c r="AC1908" s="73"/>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row>
    <row r="1909" spans="1:63" ht="18" customHeight="1" x14ac:dyDescent="0.25">
      <c r="B1909" s="94" t="s">
        <v>780</v>
      </c>
      <c r="D1909" s="98"/>
    </row>
    <row r="1910" spans="1:63" ht="18" customHeight="1" x14ac:dyDescent="0.25"/>
    <row r="1911" spans="1:63" ht="18" customHeight="1" x14ac:dyDescent="0.25">
      <c r="C1911" s="2080" t="s">
        <v>897</v>
      </c>
      <c r="D1911" s="2080" t="s">
        <v>833</v>
      </c>
      <c r="E1911" s="2080" t="s">
        <v>1</v>
      </c>
      <c r="F1911" s="2080" t="s">
        <v>834</v>
      </c>
      <c r="G1911" s="2069" t="s">
        <v>837</v>
      </c>
      <c r="H1911" s="2070"/>
      <c r="I1911" s="2071"/>
      <c r="J1911" s="2069" t="s">
        <v>838</v>
      </c>
      <c r="K1911" s="2070"/>
      <c r="L1911" s="2071"/>
      <c r="M1911" s="2069" t="s">
        <v>775</v>
      </c>
      <c r="N1911" s="2070"/>
      <c r="O1911" s="2070"/>
      <c r="P1911" s="2071"/>
    </row>
    <row r="1912" spans="1:63" ht="18" customHeight="1" x14ac:dyDescent="0.35">
      <c r="C1912" s="2081"/>
      <c r="D1912" s="2081"/>
      <c r="E1912" s="2081"/>
      <c r="F1912" s="2081"/>
      <c r="G1912" s="533" t="s">
        <v>769</v>
      </c>
      <c r="H1912" s="533" t="s">
        <v>770</v>
      </c>
      <c r="I1912" s="533" t="s">
        <v>771</v>
      </c>
      <c r="J1912" s="533" t="s">
        <v>661</v>
      </c>
      <c r="K1912" s="533" t="s">
        <v>662</v>
      </c>
      <c r="L1912" s="533" t="s">
        <v>663</v>
      </c>
      <c r="M1912" s="533" t="s">
        <v>1653</v>
      </c>
      <c r="N1912" s="533" t="s">
        <v>1654</v>
      </c>
      <c r="O1912" s="533" t="s">
        <v>1655</v>
      </c>
      <c r="P1912" s="533" t="s">
        <v>1656</v>
      </c>
    </row>
    <row r="1913" spans="1:63" ht="18" customHeight="1" x14ac:dyDescent="0.25">
      <c r="C1913" s="507" t="s">
        <v>249</v>
      </c>
      <c r="D1913" s="507"/>
      <c r="E1913" s="507"/>
      <c r="F1913" s="507"/>
      <c r="G1913" s="507"/>
      <c r="H1913" s="507"/>
      <c r="I1913" s="507"/>
      <c r="J1913" s="507"/>
      <c r="K1913" s="507"/>
      <c r="L1913" s="507"/>
      <c r="M1913" s="507"/>
      <c r="N1913" s="507"/>
      <c r="O1913" s="507"/>
      <c r="P1913" s="507" t="s">
        <v>248</v>
      </c>
    </row>
    <row r="1914" spans="1:63" ht="18" customHeight="1" x14ac:dyDescent="0.25">
      <c r="C1914" s="180" t="str">
        <f>IF(ISTEXT('6. Vehículos y maquinaria'!E241),'6. Vehículos y maquinaria'!E241,"")</f>
        <v/>
      </c>
      <c r="D1914" s="146">
        <f>'6. Vehículos y maquinaria'!F241</f>
        <v>0</v>
      </c>
      <c r="E1914" s="146">
        <f>'6. Vehículos y maquinaria'!G241</f>
        <v>0</v>
      </c>
      <c r="F1914" s="146">
        <f>'6. Vehículos y maquinaria'!H241</f>
        <v>0</v>
      </c>
      <c r="G1914" s="146" t="str">
        <f t="shared" ref="G1914:I1918" si="152">IF($E1914="Otro (ud)","",IFERROR(INDEX($F$1892:$BG$1896,MATCH($D1914&amp;$E1914,$E$1892:$E$1896,0),MATCH($D$6&amp;G$1912,$F$1891:$BG$1891,0)),""))</f>
        <v/>
      </c>
      <c r="H1914" s="146" t="str">
        <f t="shared" si="152"/>
        <v/>
      </c>
      <c r="I1914" s="146" t="str">
        <f t="shared" si="152"/>
        <v/>
      </c>
      <c r="J1914" s="146">
        <f>'6. Vehículos y maquinaria'!L241</f>
        <v>0</v>
      </c>
      <c r="K1914" s="146">
        <f>'6. Vehículos y maquinaria'!M241</f>
        <v>0</v>
      </c>
      <c r="L1914" s="146">
        <f>'6. Vehículos y maquinaria'!N241</f>
        <v>0</v>
      </c>
      <c r="M1914" s="53" t="str">
        <f>IFERROR(IF($E1914="Otro (ud)",$F1914*$J1914,$F1914*$G1914),"")</f>
        <v/>
      </c>
      <c r="N1914" s="53" t="str">
        <f>IFERROR(IF($E1914="Otro (ud)",$F1914*$K1914,$F1914*$H1914),"")</f>
        <v/>
      </c>
      <c r="O1914" s="53" t="str">
        <f>IFERROR(IF($E1914="Otro (ud)",$F1914*$L1914,$F1914*$I1914),"")</f>
        <v/>
      </c>
      <c r="P1914" s="54" t="str">
        <f>IFERROR($M1914+$N1914*$H$9/1000+$O1914*$H$10/1000,"")</f>
        <v/>
      </c>
    </row>
    <row r="1915" spans="1:63" ht="18" customHeight="1" x14ac:dyDescent="0.25">
      <c r="C1915" s="180" t="str">
        <f>IF(ISTEXT('6. Vehículos y maquinaria'!E242),'6. Vehículos y maquinaria'!E242,"")</f>
        <v/>
      </c>
      <c r="D1915" s="146">
        <f>'6. Vehículos y maquinaria'!F242</f>
        <v>0</v>
      </c>
      <c r="E1915" s="146">
        <f>'6. Vehículos y maquinaria'!G242</f>
        <v>0</v>
      </c>
      <c r="F1915" s="146">
        <f>'6. Vehículos y maquinaria'!H242</f>
        <v>0</v>
      </c>
      <c r="G1915" s="146" t="str">
        <f t="shared" si="152"/>
        <v/>
      </c>
      <c r="H1915" s="146" t="str">
        <f t="shared" si="152"/>
        <v/>
      </c>
      <c r="I1915" s="146" t="str">
        <f t="shared" si="152"/>
        <v/>
      </c>
      <c r="J1915" s="146">
        <f>'6. Vehículos y maquinaria'!L242</f>
        <v>0</v>
      </c>
      <c r="K1915" s="146">
        <f>'6. Vehículos y maquinaria'!M242</f>
        <v>0</v>
      </c>
      <c r="L1915" s="146">
        <f>'6. Vehículos y maquinaria'!N242</f>
        <v>0</v>
      </c>
      <c r="M1915" s="53" t="str">
        <f t="shared" ref="M1915:M1918" si="153">IFERROR(IF($E1915="Otro (ud)",$F1915*$J1915,$F1915*$G1915),"")</f>
        <v/>
      </c>
      <c r="N1915" s="53" t="str">
        <f t="shared" ref="N1915:N1918" si="154">IFERROR(IF($E1915="Otro (ud)",$F1915*$K1915,$F1915*$H1915),"")</f>
        <v/>
      </c>
      <c r="O1915" s="53" t="str">
        <f t="shared" ref="O1915:O1918" si="155">IFERROR(IF($E1915="Otro (ud)",$F1915*$L1915,$F1915*$I1915),"")</f>
        <v/>
      </c>
      <c r="P1915" s="54" t="str">
        <f t="shared" ref="P1915:P1918" si="156">IFERROR($M1915+$N1915*$H$9/1000+$O1915*$H$10/1000,"")</f>
        <v/>
      </c>
    </row>
    <row r="1916" spans="1:63" ht="18" customHeight="1" x14ac:dyDescent="0.25">
      <c r="C1916" s="180" t="str">
        <f>IF(ISTEXT('6. Vehículos y maquinaria'!E243),'6. Vehículos y maquinaria'!E243,"")</f>
        <v/>
      </c>
      <c r="D1916" s="146">
        <f>'6. Vehículos y maquinaria'!F243</f>
        <v>0</v>
      </c>
      <c r="E1916" s="146">
        <f>'6. Vehículos y maquinaria'!G243</f>
        <v>0</v>
      </c>
      <c r="F1916" s="146">
        <f>'6. Vehículos y maquinaria'!H243</f>
        <v>0</v>
      </c>
      <c r="G1916" s="146" t="str">
        <f t="shared" si="152"/>
        <v/>
      </c>
      <c r="H1916" s="146" t="str">
        <f t="shared" si="152"/>
        <v/>
      </c>
      <c r="I1916" s="146" t="str">
        <f t="shared" si="152"/>
        <v/>
      </c>
      <c r="J1916" s="146">
        <f>'6. Vehículos y maquinaria'!L243</f>
        <v>0</v>
      </c>
      <c r="K1916" s="146">
        <f>'6. Vehículos y maquinaria'!M243</f>
        <v>0</v>
      </c>
      <c r="L1916" s="146">
        <f>'6. Vehículos y maquinaria'!N243</f>
        <v>0</v>
      </c>
      <c r="M1916" s="53" t="str">
        <f t="shared" si="153"/>
        <v/>
      </c>
      <c r="N1916" s="53" t="str">
        <f t="shared" si="154"/>
        <v/>
      </c>
      <c r="O1916" s="53" t="str">
        <f t="shared" si="155"/>
        <v/>
      </c>
      <c r="P1916" s="54" t="str">
        <f t="shared" si="156"/>
        <v/>
      </c>
    </row>
    <row r="1917" spans="1:63" ht="18" customHeight="1" x14ac:dyDescent="0.25">
      <c r="C1917" s="180" t="str">
        <f>IF(ISTEXT('6. Vehículos y maquinaria'!E244),'6. Vehículos y maquinaria'!E244,"")</f>
        <v/>
      </c>
      <c r="D1917" s="146">
        <f>'6. Vehículos y maquinaria'!F244</f>
        <v>0</v>
      </c>
      <c r="E1917" s="146">
        <f>'6. Vehículos y maquinaria'!G244</f>
        <v>0</v>
      </c>
      <c r="F1917" s="146">
        <f>'6. Vehículos y maquinaria'!H244</f>
        <v>0</v>
      </c>
      <c r="G1917" s="146" t="str">
        <f t="shared" si="152"/>
        <v/>
      </c>
      <c r="H1917" s="146" t="str">
        <f t="shared" si="152"/>
        <v/>
      </c>
      <c r="I1917" s="146" t="str">
        <f t="shared" si="152"/>
        <v/>
      </c>
      <c r="J1917" s="146">
        <f>'6. Vehículos y maquinaria'!L244</f>
        <v>0</v>
      </c>
      <c r="K1917" s="146">
        <f>'6. Vehículos y maquinaria'!M244</f>
        <v>0</v>
      </c>
      <c r="L1917" s="146">
        <f>'6. Vehículos y maquinaria'!N244</f>
        <v>0</v>
      </c>
      <c r="M1917" s="53" t="str">
        <f t="shared" si="153"/>
        <v/>
      </c>
      <c r="N1917" s="53" t="str">
        <f t="shared" si="154"/>
        <v/>
      </c>
      <c r="O1917" s="53" t="str">
        <f t="shared" si="155"/>
        <v/>
      </c>
      <c r="P1917" s="54" t="str">
        <f t="shared" si="156"/>
        <v/>
      </c>
    </row>
    <row r="1918" spans="1:63" ht="18" customHeight="1" x14ac:dyDescent="0.25">
      <c r="C1918" s="180" t="str">
        <f>IF(ISTEXT('6. Vehículos y maquinaria'!E245),'6. Vehículos y maquinaria'!E245,"")</f>
        <v/>
      </c>
      <c r="D1918" s="146">
        <f>'6. Vehículos y maquinaria'!F245</f>
        <v>0</v>
      </c>
      <c r="E1918" s="146">
        <f>'6. Vehículos y maquinaria'!G245</f>
        <v>0</v>
      </c>
      <c r="F1918" s="146">
        <f>'6. Vehículos y maquinaria'!H245</f>
        <v>0</v>
      </c>
      <c r="G1918" s="146" t="str">
        <f t="shared" si="152"/>
        <v/>
      </c>
      <c r="H1918" s="146" t="str">
        <f t="shared" si="152"/>
        <v/>
      </c>
      <c r="I1918" s="146" t="str">
        <f t="shared" si="152"/>
        <v/>
      </c>
      <c r="J1918" s="146">
        <f>'6. Vehículos y maquinaria'!L245</f>
        <v>0</v>
      </c>
      <c r="K1918" s="146">
        <f>'6. Vehículos y maquinaria'!M245</f>
        <v>0</v>
      </c>
      <c r="L1918" s="146">
        <f>'6. Vehículos y maquinaria'!N245</f>
        <v>0</v>
      </c>
      <c r="M1918" s="53" t="str">
        <f t="shared" si="153"/>
        <v/>
      </c>
      <c r="N1918" s="53" t="str">
        <f t="shared" si="154"/>
        <v/>
      </c>
      <c r="O1918" s="53" t="str">
        <f t="shared" si="155"/>
        <v/>
      </c>
      <c r="P1918" s="54" t="str">
        <f t="shared" si="156"/>
        <v/>
      </c>
    </row>
    <row r="1919" spans="1:63" ht="18" customHeight="1" x14ac:dyDescent="0.25">
      <c r="M1919" s="153">
        <f>SUM(M1914:M1918)</f>
        <v>0</v>
      </c>
      <c r="N1919" s="153">
        <f>SUM(N1914:N1918)</f>
        <v>0</v>
      </c>
      <c r="O1919" s="153">
        <f>SUM(O1914:O1918)</f>
        <v>0</v>
      </c>
      <c r="P1919" s="156">
        <f>SUM(P1914:P1918)</f>
        <v>0</v>
      </c>
    </row>
    <row r="1920" spans="1:63" ht="18" customHeight="1" x14ac:dyDescent="0.25">
      <c r="A1920" s="866" t="s">
        <v>893</v>
      </c>
    </row>
    <row r="1921" spans="1:53" ht="18" customHeight="1" x14ac:dyDescent="0.25"/>
    <row r="1922" spans="1:53" ht="18" customHeight="1" x14ac:dyDescent="0.25">
      <c r="A1922" s="889" t="s">
        <v>43</v>
      </c>
      <c r="B1922" s="500" t="s">
        <v>680</v>
      </c>
      <c r="C1922" s="501"/>
      <c r="D1922" s="501"/>
      <c r="E1922" s="501"/>
      <c r="F1922" s="501"/>
      <c r="G1922" s="501"/>
      <c r="H1922" s="501"/>
      <c r="I1922" s="501"/>
      <c r="J1922" s="501"/>
      <c r="K1922" s="501"/>
      <c r="L1922" s="501"/>
      <c r="M1922" s="501"/>
    </row>
    <row r="1923" spans="1:53" ht="18" customHeight="1" x14ac:dyDescent="0.25"/>
    <row r="1924" spans="1:53" ht="18" customHeight="1" x14ac:dyDescent="0.25">
      <c r="B1924" s="523" t="s">
        <v>815</v>
      </c>
      <c r="C1924" s="523"/>
      <c r="D1924" s="523"/>
      <c r="E1924" s="523"/>
      <c r="F1924" s="523"/>
      <c r="G1924" s="523"/>
      <c r="H1924" s="523"/>
      <c r="I1924" s="523"/>
      <c r="J1924" s="523"/>
      <c r="K1924" s="523"/>
    </row>
    <row r="1925" spans="1:53" ht="18" customHeight="1" x14ac:dyDescent="0.25">
      <c r="B1925" s="3"/>
      <c r="C1925" s="3"/>
      <c r="D1925" s="3"/>
      <c r="E1925" s="3"/>
      <c r="F1925" s="3"/>
      <c r="G1925" s="3"/>
      <c r="H1925" s="3"/>
      <c r="I1925" s="3"/>
      <c r="J1925" s="3"/>
      <c r="K1925" s="3"/>
      <c r="L1925" s="3"/>
      <c r="M1925" s="3"/>
      <c r="N1925" s="3"/>
      <c r="O1925" s="3"/>
      <c r="P1925" s="3"/>
      <c r="Q1925" s="3"/>
      <c r="R1925" s="3"/>
      <c r="S1925" s="3"/>
      <c r="T1925" s="3"/>
      <c r="U1925" s="3"/>
      <c r="V1925" s="3"/>
      <c r="W1925" s="3"/>
    </row>
    <row r="1926" spans="1:53" ht="18" customHeight="1" x14ac:dyDescent="0.25">
      <c r="D1926" s="144" t="s">
        <v>851</v>
      </c>
      <c r="E1926" s="144" t="s">
        <v>852</v>
      </c>
      <c r="F1926" s="144" t="s">
        <v>853</v>
      </c>
      <c r="G1926" s="144" t="s">
        <v>854</v>
      </c>
    </row>
    <row r="1927" spans="1:53" ht="18" customHeight="1" x14ac:dyDescent="0.25">
      <c r="A1927" s="866">
        <v>22</v>
      </c>
      <c r="C1927" s="110" t="s">
        <v>831</v>
      </c>
      <c r="D1927" s="152" t="s">
        <v>158</v>
      </c>
      <c r="E1927" s="152" t="s">
        <v>158</v>
      </c>
      <c r="F1927" s="152" t="s">
        <v>158</v>
      </c>
      <c r="G1927" s="145">
        <f>I2005</f>
        <v>0</v>
      </c>
      <c r="J1927" s="25"/>
      <c r="K1927" s="25"/>
      <c r="Q1927" s="15"/>
      <c r="R1927" s="16"/>
      <c r="AG1927" s="15"/>
      <c r="AH1927" s="16"/>
    </row>
    <row r="1928" spans="1:53" ht="18" customHeight="1" x14ac:dyDescent="0.25">
      <c r="A1928" s="868"/>
      <c r="B1928" s="70"/>
      <c r="C1928" s="67"/>
      <c r="D1928" s="67"/>
      <c r="E1928" s="67"/>
      <c r="F1928" s="67"/>
      <c r="G1928" s="143" t="s">
        <v>894</v>
      </c>
      <c r="H1928" s="67"/>
      <c r="J1928" s="69"/>
      <c r="K1928" s="69"/>
      <c r="L1928" s="69"/>
      <c r="M1928" s="69"/>
      <c r="N1928" s="69"/>
      <c r="O1928" s="69"/>
      <c r="P1928" s="67"/>
      <c r="Q1928" s="67"/>
      <c r="R1928" s="67"/>
      <c r="S1928" s="67"/>
      <c r="T1928" s="67"/>
      <c r="U1928" s="67"/>
      <c r="V1928" s="69"/>
      <c r="W1928" s="69"/>
      <c r="X1928" s="69"/>
      <c r="Y1928" s="69"/>
      <c r="Z1928" s="69"/>
      <c r="AA1928" s="69"/>
      <c r="AB1928" s="67"/>
      <c r="AC1928" s="67"/>
      <c r="AD1928" s="67"/>
      <c r="AE1928" s="67"/>
      <c r="AF1928" s="67"/>
      <c r="AG1928" s="67"/>
      <c r="AH1928" s="69"/>
      <c r="AI1928" s="69"/>
      <c r="AJ1928" s="69"/>
      <c r="AK1928" s="69"/>
      <c r="AL1928" s="69"/>
      <c r="AM1928" s="69"/>
      <c r="AN1928" s="67"/>
      <c r="AO1928" s="67"/>
      <c r="AP1928" s="67"/>
      <c r="AQ1928" s="67"/>
      <c r="AR1928" s="67"/>
      <c r="AS1928" s="67"/>
      <c r="AT1928" s="69"/>
      <c r="AU1928" s="69"/>
      <c r="AV1928" s="69"/>
      <c r="AW1928" s="69"/>
      <c r="AX1928" s="69"/>
      <c r="AY1928" s="69"/>
      <c r="AZ1928" s="67"/>
      <c r="BA1928" s="67"/>
    </row>
    <row r="1929" spans="1:53" ht="18" customHeight="1" x14ac:dyDescent="0.25">
      <c r="B1929" s="3"/>
      <c r="C1929" s="3"/>
      <c r="D1929" s="3"/>
      <c r="E1929" s="3"/>
      <c r="F1929" s="3"/>
      <c r="J1929" s="25"/>
      <c r="K1929" s="25"/>
      <c r="Q1929" s="15"/>
      <c r="R1929" s="16"/>
      <c r="AG1929" s="15"/>
      <c r="AH1929" s="16"/>
    </row>
    <row r="1930" spans="1:53" x14ac:dyDescent="0.25">
      <c r="A1930" s="872"/>
      <c r="B1930" s="94" t="s">
        <v>822</v>
      </c>
      <c r="F1930" s="117"/>
      <c r="Q1930" s="15"/>
      <c r="AG1930" s="15"/>
    </row>
    <row r="1931" spans="1:53" ht="18" customHeight="1" x14ac:dyDescent="0.25"/>
    <row r="1932" spans="1:53" ht="15.75" customHeight="1" x14ac:dyDescent="0.25">
      <c r="C1932" s="1465" t="s">
        <v>156</v>
      </c>
      <c r="D1932" s="1465" t="s">
        <v>157</v>
      </c>
      <c r="E1932" s="1465" t="s">
        <v>2361</v>
      </c>
      <c r="G1932" s="167" t="s">
        <v>2238</v>
      </c>
      <c r="H1932" s="168"/>
      <c r="Q1932" s="15"/>
      <c r="AG1932" s="15"/>
    </row>
    <row r="1933" spans="1:53" ht="15.75" customHeight="1" x14ac:dyDescent="0.25">
      <c r="C1933" s="1466" t="s">
        <v>141</v>
      </c>
      <c r="D1933" s="1466" t="s">
        <v>551</v>
      </c>
      <c r="E1933" s="1467">
        <v>14600</v>
      </c>
      <c r="G1933" s="119" t="s">
        <v>665</v>
      </c>
      <c r="H1933" s="1477">
        <v>27.9</v>
      </c>
      <c r="Q1933" s="15"/>
      <c r="AG1933" s="15"/>
    </row>
    <row r="1934" spans="1:53" ht="15.75" customHeight="1" x14ac:dyDescent="0.25">
      <c r="C1934" s="1466" t="s">
        <v>142</v>
      </c>
      <c r="D1934" s="1466" t="s">
        <v>552</v>
      </c>
      <c r="E1934" s="1467">
        <v>771</v>
      </c>
      <c r="G1934" s="119" t="s">
        <v>666</v>
      </c>
      <c r="H1934" s="1477">
        <v>273</v>
      </c>
      <c r="Q1934" s="15"/>
      <c r="AG1934" s="15"/>
    </row>
    <row r="1935" spans="1:53" ht="15.75" customHeight="1" x14ac:dyDescent="0.25">
      <c r="C1935" s="1466" t="s">
        <v>143</v>
      </c>
      <c r="D1935" s="1466" t="s">
        <v>553</v>
      </c>
      <c r="E1935" s="1467">
        <v>135</v>
      </c>
      <c r="Q1935" s="15"/>
      <c r="AG1935" s="15"/>
    </row>
    <row r="1936" spans="1:53" ht="15.75" customHeight="1" x14ac:dyDescent="0.25">
      <c r="C1936" s="1466" t="s">
        <v>145</v>
      </c>
      <c r="D1936" s="1466" t="s">
        <v>554</v>
      </c>
      <c r="E1936" s="1467">
        <v>3740</v>
      </c>
      <c r="G1936" s="166" t="s">
        <v>669</v>
      </c>
      <c r="H1936" s="166" t="s">
        <v>670</v>
      </c>
      <c r="I1936" s="1465" t="s">
        <v>671</v>
      </c>
      <c r="J1936" s="1465" t="s">
        <v>2367</v>
      </c>
      <c r="Q1936" s="15"/>
      <c r="AG1936" s="15"/>
    </row>
    <row r="1937" spans="3:33" ht="15.75" customHeight="1" x14ac:dyDescent="0.25">
      <c r="C1937" s="1466" t="s">
        <v>146</v>
      </c>
      <c r="D1937" s="1466" t="s">
        <v>555</v>
      </c>
      <c r="E1937" s="1467">
        <v>1260</v>
      </c>
      <c r="G1937" s="120" t="s">
        <v>826</v>
      </c>
      <c r="H1937" s="121">
        <v>4</v>
      </c>
      <c r="I1937" s="1478"/>
      <c r="J1937" s="1479">
        <v>6.0000000000000001E-3</v>
      </c>
      <c r="Q1937" s="15"/>
      <c r="AG1937" s="15"/>
    </row>
    <row r="1938" spans="3:33" ht="15.75" customHeight="1" x14ac:dyDescent="0.25">
      <c r="C1938" s="1466" t="s">
        <v>147</v>
      </c>
      <c r="D1938" s="1466" t="s">
        <v>556</v>
      </c>
      <c r="E1938" s="1467">
        <v>1530</v>
      </c>
      <c r="Q1938" s="15"/>
      <c r="AG1938" s="15"/>
    </row>
    <row r="1939" spans="3:33" ht="15.75" customHeight="1" x14ac:dyDescent="0.25">
      <c r="C1939" s="1466" t="s">
        <v>149</v>
      </c>
      <c r="D1939" s="1466" t="s">
        <v>557</v>
      </c>
      <c r="E1939" s="1467">
        <v>364</v>
      </c>
      <c r="Q1939" s="15"/>
      <c r="AG1939" s="15"/>
    </row>
    <row r="1940" spans="3:33" ht="15.75" customHeight="1" x14ac:dyDescent="0.25">
      <c r="C1940" s="1466" t="s">
        <v>150</v>
      </c>
      <c r="D1940" s="1466" t="s">
        <v>558</v>
      </c>
      <c r="E1940" s="1467">
        <v>5810</v>
      </c>
      <c r="Q1940" s="15"/>
      <c r="AG1940" s="15"/>
    </row>
    <row r="1941" spans="3:33" ht="15.75" customHeight="1" x14ac:dyDescent="0.25">
      <c r="C1941" s="1466" t="s">
        <v>159</v>
      </c>
      <c r="D1941" s="1466" t="s">
        <v>559</v>
      </c>
      <c r="E1941" s="1467">
        <v>21.5</v>
      </c>
      <c r="Q1941" s="15"/>
      <c r="AG1941" s="15"/>
    </row>
    <row r="1942" spans="3:33" ht="15.75" customHeight="1" x14ac:dyDescent="0.25">
      <c r="C1942" s="1466" t="s">
        <v>148</v>
      </c>
      <c r="D1942" s="1466" t="s">
        <v>560</v>
      </c>
      <c r="E1942" s="1467">
        <v>164</v>
      </c>
      <c r="Q1942" s="15"/>
      <c r="AG1942" s="15"/>
    </row>
    <row r="1943" spans="3:33" ht="15.75" customHeight="1" x14ac:dyDescent="0.25">
      <c r="C1943" s="1466" t="s">
        <v>160</v>
      </c>
      <c r="D1943" s="1466" t="s">
        <v>561</v>
      </c>
      <c r="E1943" s="1467">
        <v>4.84</v>
      </c>
      <c r="Q1943" s="15"/>
      <c r="AG1943" s="15"/>
    </row>
    <row r="1944" spans="3:33" ht="15.75" customHeight="1" x14ac:dyDescent="0.25">
      <c r="C1944" s="1466" t="s">
        <v>151</v>
      </c>
      <c r="D1944" s="1466" t="s">
        <v>562</v>
      </c>
      <c r="E1944" s="1467">
        <v>3600</v>
      </c>
      <c r="Q1944" s="15"/>
      <c r="AG1944" s="15"/>
    </row>
    <row r="1945" spans="3:33" ht="15.75" customHeight="1" x14ac:dyDescent="0.25">
      <c r="C1945" s="1466" t="s">
        <v>154</v>
      </c>
      <c r="D1945" s="1466" t="s">
        <v>563</v>
      </c>
      <c r="E1945" s="1467">
        <v>1350</v>
      </c>
      <c r="Q1945" s="15"/>
      <c r="AG1945" s="15"/>
    </row>
    <row r="1946" spans="3:33" ht="15.75" customHeight="1" x14ac:dyDescent="0.25">
      <c r="C1946" s="1466" t="s">
        <v>155</v>
      </c>
      <c r="D1946" s="1466" t="s">
        <v>564</v>
      </c>
      <c r="E1946" s="1467">
        <v>1500</v>
      </c>
      <c r="Q1946" s="15"/>
      <c r="AG1946" s="15"/>
    </row>
    <row r="1947" spans="3:33" ht="15.75" customHeight="1" x14ac:dyDescent="0.25">
      <c r="C1947" s="1466" t="s">
        <v>152</v>
      </c>
      <c r="D1947" s="1466" t="s">
        <v>565</v>
      </c>
      <c r="E1947" s="1467">
        <v>8690</v>
      </c>
      <c r="Q1947" s="15"/>
      <c r="AG1947" s="15"/>
    </row>
    <row r="1948" spans="3:33" ht="15.75" customHeight="1" x14ac:dyDescent="0.25">
      <c r="C1948" s="1466" t="s">
        <v>153</v>
      </c>
      <c r="D1948" s="1466" t="s">
        <v>566</v>
      </c>
      <c r="E1948" s="1467">
        <v>787</v>
      </c>
      <c r="Q1948" s="15"/>
      <c r="AG1948" s="15"/>
    </row>
    <row r="1949" spans="3:33" ht="15.75" customHeight="1" x14ac:dyDescent="0.25">
      <c r="C1949" s="1466" t="s">
        <v>429</v>
      </c>
      <c r="D1949" s="1466" t="s">
        <v>566</v>
      </c>
      <c r="E1949" s="1467">
        <v>962</v>
      </c>
      <c r="Q1949" s="15"/>
      <c r="AG1949" s="15"/>
    </row>
    <row r="1950" spans="3:33" ht="15.75" customHeight="1" x14ac:dyDescent="0.25">
      <c r="C1950" s="1466" t="s">
        <v>430</v>
      </c>
      <c r="D1950" s="1466" t="s">
        <v>567</v>
      </c>
      <c r="E1950" s="1467">
        <v>914</v>
      </c>
      <c r="Q1950" s="15"/>
      <c r="AG1950" s="15"/>
    </row>
    <row r="1951" spans="3:33" ht="15.75" customHeight="1" x14ac:dyDescent="0.25">
      <c r="C1951" s="1468" t="s">
        <v>144</v>
      </c>
      <c r="D1951" s="1468" t="s">
        <v>568</v>
      </c>
      <c r="E1951" s="1469">
        <v>1600</v>
      </c>
      <c r="Q1951" s="15"/>
      <c r="AG1951" s="15"/>
    </row>
    <row r="1952" spans="3:33" ht="15.75" customHeight="1" thickBot="1" x14ac:dyDescent="0.3">
      <c r="C1952" s="1466" t="s">
        <v>2362</v>
      </c>
      <c r="D1952" s="1466" t="s">
        <v>2363</v>
      </c>
      <c r="E1952" s="1467">
        <v>1960</v>
      </c>
      <c r="Q1952" s="15"/>
      <c r="AG1952" s="15"/>
    </row>
    <row r="1953" spans="3:33" ht="15.75" customHeight="1" x14ac:dyDescent="0.25">
      <c r="C1953" s="209" t="s">
        <v>72</v>
      </c>
      <c r="D1953" s="210" t="s">
        <v>93</v>
      </c>
      <c r="E1953" s="1470">
        <v>4728</v>
      </c>
      <c r="Q1953" s="15"/>
      <c r="AG1953" s="15"/>
    </row>
    <row r="1954" spans="3:33" ht="15.75" customHeight="1" x14ac:dyDescent="0.25">
      <c r="C1954" s="1471" t="s">
        <v>73</v>
      </c>
      <c r="D1954" s="1466" t="s">
        <v>94</v>
      </c>
      <c r="E1954" s="1472">
        <v>2262</v>
      </c>
      <c r="Q1954" s="15"/>
      <c r="AG1954" s="15"/>
    </row>
    <row r="1955" spans="3:33" ht="15.75" customHeight="1" x14ac:dyDescent="0.25">
      <c r="C1955" s="1471" t="s">
        <v>74</v>
      </c>
      <c r="D1955" s="1466" t="s">
        <v>95</v>
      </c>
      <c r="E1955" s="1472">
        <v>3001</v>
      </c>
      <c r="Q1955" s="15"/>
      <c r="AG1955" s="15"/>
    </row>
    <row r="1956" spans="3:33" ht="15.75" customHeight="1" x14ac:dyDescent="0.25">
      <c r="C1956" s="1471" t="s">
        <v>75</v>
      </c>
      <c r="D1956" s="1466" t="s">
        <v>96</v>
      </c>
      <c r="E1956" s="1472">
        <v>1908</v>
      </c>
      <c r="Q1956" s="15"/>
      <c r="AG1956" s="15"/>
    </row>
    <row r="1957" spans="3:33" ht="15.75" customHeight="1" x14ac:dyDescent="0.25">
      <c r="C1957" s="1471" t="s">
        <v>76</v>
      </c>
      <c r="D1957" s="1466" t="s">
        <v>97</v>
      </c>
      <c r="E1957" s="1472">
        <v>1965</v>
      </c>
      <c r="Q1957" s="15"/>
      <c r="AG1957" s="15"/>
    </row>
    <row r="1958" spans="3:33" ht="15.75" customHeight="1" x14ac:dyDescent="0.25">
      <c r="C1958" s="1471" t="s">
        <v>77</v>
      </c>
      <c r="D1958" s="1466" t="s">
        <v>98</v>
      </c>
      <c r="E1958" s="1472">
        <v>2256</v>
      </c>
      <c r="Q1958" s="15"/>
      <c r="AG1958" s="15"/>
    </row>
    <row r="1959" spans="3:33" ht="15.75" customHeight="1" x14ac:dyDescent="0.25">
      <c r="C1959" s="1471" t="s">
        <v>78</v>
      </c>
      <c r="D1959" s="1466" t="s">
        <v>99</v>
      </c>
      <c r="E1959" s="1472">
        <v>2404</v>
      </c>
      <c r="Q1959" s="15"/>
      <c r="AG1959" s="15"/>
    </row>
    <row r="1960" spans="3:33" ht="15.75" customHeight="1" x14ac:dyDescent="0.25">
      <c r="C1960" s="1471" t="s">
        <v>79</v>
      </c>
      <c r="D1960" s="1466" t="s">
        <v>100</v>
      </c>
      <c r="E1960" s="1472">
        <v>2183</v>
      </c>
      <c r="Q1960" s="15"/>
      <c r="AG1960" s="15"/>
    </row>
    <row r="1961" spans="3:33" ht="15.75" customHeight="1" x14ac:dyDescent="0.25">
      <c r="C1961" s="1471" t="s">
        <v>80</v>
      </c>
      <c r="D1961" s="1466" t="s">
        <v>101</v>
      </c>
      <c r="E1961" s="1472">
        <v>2508</v>
      </c>
      <c r="Q1961" s="15"/>
      <c r="AG1961" s="15"/>
    </row>
    <row r="1962" spans="3:33" ht="15.75" customHeight="1" x14ac:dyDescent="0.25">
      <c r="C1962" s="1471" t="s">
        <v>81</v>
      </c>
      <c r="D1962" s="1466" t="s">
        <v>102</v>
      </c>
      <c r="E1962" s="1472">
        <v>3235</v>
      </c>
      <c r="Q1962" s="15"/>
      <c r="AG1962" s="15"/>
    </row>
    <row r="1963" spans="3:33" ht="15.75" customHeight="1" x14ac:dyDescent="0.25">
      <c r="C1963" s="1471" t="s">
        <v>82</v>
      </c>
      <c r="D1963" s="1466" t="s">
        <v>103</v>
      </c>
      <c r="E1963" s="1472">
        <v>3359</v>
      </c>
      <c r="Q1963" s="15"/>
      <c r="AG1963" s="15"/>
    </row>
    <row r="1964" spans="3:33" ht="15.75" customHeight="1" x14ac:dyDescent="0.25">
      <c r="C1964" s="1471" t="s">
        <v>83</v>
      </c>
      <c r="D1964" s="1466" t="s">
        <v>104</v>
      </c>
      <c r="E1964" s="1472">
        <v>2917</v>
      </c>
      <c r="Q1964" s="15"/>
      <c r="AG1964" s="15"/>
    </row>
    <row r="1965" spans="3:33" ht="15.75" customHeight="1" x14ac:dyDescent="0.25">
      <c r="C1965" s="1471" t="s">
        <v>84</v>
      </c>
      <c r="D1965" s="1466" t="s">
        <v>2364</v>
      </c>
      <c r="E1965" s="1472">
        <v>2608</v>
      </c>
      <c r="Q1965" s="15"/>
      <c r="AG1965" s="15"/>
    </row>
    <row r="1966" spans="3:33" ht="15.75" customHeight="1" x14ac:dyDescent="0.25">
      <c r="C1966" s="1471" t="s">
        <v>85</v>
      </c>
      <c r="D1966" s="1466" t="s">
        <v>105</v>
      </c>
      <c r="E1966" s="1472">
        <v>1614</v>
      </c>
      <c r="Q1966" s="15"/>
      <c r="AG1966" s="15"/>
    </row>
    <row r="1967" spans="3:33" ht="15.75" customHeight="1" x14ac:dyDescent="0.25">
      <c r="C1967" s="1471" t="s">
        <v>86</v>
      </c>
      <c r="D1967" s="1466" t="s">
        <v>106</v>
      </c>
      <c r="E1967" s="1472">
        <v>2397</v>
      </c>
      <c r="Q1967" s="15"/>
      <c r="AG1967" s="15"/>
    </row>
    <row r="1968" spans="3:33" ht="15.75" customHeight="1" x14ac:dyDescent="0.25">
      <c r="C1968" s="1471" t="s">
        <v>87</v>
      </c>
      <c r="D1968" s="16" t="s">
        <v>2365</v>
      </c>
      <c r="E1968" s="1472">
        <v>4061</v>
      </c>
      <c r="Q1968" s="15"/>
      <c r="AG1968" s="15"/>
    </row>
    <row r="1969" spans="2:34" ht="15.75" customHeight="1" x14ac:dyDescent="0.25">
      <c r="C1969" s="1471" t="s">
        <v>88</v>
      </c>
      <c r="D1969" s="1466" t="s">
        <v>107</v>
      </c>
      <c r="E1969" s="1472">
        <v>3654</v>
      </c>
      <c r="Q1969" s="15"/>
      <c r="AG1969" s="15"/>
    </row>
    <row r="1970" spans="2:34" ht="15.75" customHeight="1" x14ac:dyDescent="0.25">
      <c r="C1970" s="1471" t="s">
        <v>89</v>
      </c>
      <c r="D1970" s="1466" t="s">
        <v>2366</v>
      </c>
      <c r="E1970" s="1472">
        <v>1930</v>
      </c>
      <c r="Q1970" s="15"/>
      <c r="AG1970" s="15"/>
    </row>
    <row r="1971" spans="2:34" ht="15.75" customHeight="1" x14ac:dyDescent="0.25">
      <c r="C1971" s="1471" t="s">
        <v>90</v>
      </c>
      <c r="D1971" s="1466" t="s">
        <v>108</v>
      </c>
      <c r="E1971" s="1472">
        <v>2425</v>
      </c>
      <c r="Q1971" s="15"/>
      <c r="AG1971" s="15"/>
    </row>
    <row r="1972" spans="2:34" ht="15.75" customHeight="1" x14ac:dyDescent="0.25">
      <c r="C1972" s="1471" t="s">
        <v>91</v>
      </c>
      <c r="D1972" s="1466" t="s">
        <v>109</v>
      </c>
      <c r="E1972" s="1472">
        <v>2042</v>
      </c>
      <c r="Q1972" s="15"/>
      <c r="AG1972" s="15"/>
    </row>
    <row r="1973" spans="2:34" ht="15.75" customHeight="1" x14ac:dyDescent="0.25">
      <c r="C1973" s="1471" t="s">
        <v>368</v>
      </c>
      <c r="D1973" s="1466" t="s">
        <v>369</v>
      </c>
      <c r="E1973" s="1472">
        <v>1504</v>
      </c>
      <c r="Q1973" s="15"/>
      <c r="AG1973" s="15"/>
    </row>
    <row r="1974" spans="2:34" x14ac:dyDescent="0.25">
      <c r="C1974" s="1471" t="s">
        <v>530</v>
      </c>
      <c r="D1974" s="1466" t="s">
        <v>531</v>
      </c>
      <c r="E1974" s="1473">
        <v>2292</v>
      </c>
      <c r="Q1974" s="15"/>
      <c r="AG1974" s="15"/>
    </row>
    <row r="1975" spans="2:34" x14ac:dyDescent="0.25">
      <c r="C1975" s="1471" t="s">
        <v>529</v>
      </c>
      <c r="D1975" s="1466" t="s">
        <v>532</v>
      </c>
      <c r="E1975" s="1473">
        <v>1905</v>
      </c>
      <c r="Q1975" s="15"/>
      <c r="AG1975" s="15"/>
    </row>
    <row r="1976" spans="2:34" x14ac:dyDescent="0.25">
      <c r="C1976" s="1471" t="s">
        <v>92</v>
      </c>
      <c r="D1976" s="1466" t="s">
        <v>110</v>
      </c>
      <c r="E1976" s="1472">
        <v>4775</v>
      </c>
      <c r="Q1976" s="15"/>
      <c r="AG1976" s="15"/>
    </row>
    <row r="1977" spans="2:34" ht="16.5" thickBot="1" x14ac:dyDescent="0.3">
      <c r="C1977" s="1474" t="s">
        <v>1041</v>
      </c>
      <c r="D1977" s="1475" t="s">
        <v>158</v>
      </c>
      <c r="E1977" s="1476" t="s">
        <v>158</v>
      </c>
      <c r="F1977" s="547"/>
      <c r="Q1977" s="15"/>
      <c r="AG1977" s="15"/>
    </row>
    <row r="1978" spans="2:34" x14ac:dyDescent="0.25">
      <c r="C1978" s="25"/>
      <c r="D1978" s="25"/>
      <c r="E1978" s="547"/>
      <c r="F1978" s="547"/>
      <c r="Q1978" s="15"/>
      <c r="AG1978" s="15"/>
    </row>
    <row r="1979" spans="2:34" ht="18" customHeight="1" x14ac:dyDescent="0.25">
      <c r="B1979" s="94" t="s">
        <v>780</v>
      </c>
      <c r="Q1979" s="15"/>
      <c r="R1979" s="16"/>
      <c r="AG1979" s="15"/>
      <c r="AH1979" s="16"/>
    </row>
    <row r="1980" spans="2:34" ht="18" customHeight="1" x14ac:dyDescent="0.25">
      <c r="Q1980" s="15"/>
    </row>
    <row r="1981" spans="2:34" ht="18" customHeight="1" x14ac:dyDescent="0.25">
      <c r="C1981" s="548" t="s">
        <v>895</v>
      </c>
      <c r="D1981" s="548" t="s">
        <v>823</v>
      </c>
      <c r="E1981" s="548" t="s">
        <v>111</v>
      </c>
      <c r="F1981" s="548" t="s">
        <v>536</v>
      </c>
      <c r="G1981" s="166" t="s">
        <v>824</v>
      </c>
      <c r="H1981" s="166" t="s">
        <v>825</v>
      </c>
      <c r="I1981" s="166" t="s">
        <v>775</v>
      </c>
      <c r="Q1981" s="15"/>
    </row>
    <row r="1982" spans="2:34" ht="18" customHeight="1" x14ac:dyDescent="0.25">
      <c r="C1982" s="507" t="s">
        <v>249</v>
      </c>
      <c r="D1982" s="507"/>
      <c r="E1982" s="507"/>
      <c r="F1982" s="507"/>
      <c r="G1982" s="507"/>
      <c r="H1982" s="507"/>
      <c r="I1982" s="507" t="s">
        <v>248</v>
      </c>
      <c r="Q1982" s="15"/>
    </row>
    <row r="1983" spans="2:34" ht="18" customHeight="1" x14ac:dyDescent="0.25">
      <c r="C1983" s="51" t="str">
        <f>IF(ISTEXT('7. Emisiones Fugitivas'!E22),'7. Emisiones Fugitivas'!E22,"")</f>
        <v/>
      </c>
      <c r="D1983" s="51">
        <f>'7. Emisiones Fugitivas'!F22</f>
        <v>0</v>
      </c>
      <c r="E1983" s="106" t="str">
        <f>IFERROR(IF(ISBLANK(VLOOKUP(D1983,PCA_1,2,0)),"",VLOOKUP(D1983,PCA_1,2,0)),"")</f>
        <v/>
      </c>
      <c r="F1983" s="106" t="str">
        <f>IFERROR(IF(ISBLANK(VLOOKUP(D1983,PCA_1,3,0)),"",VLOOKUP(D1983,PCA_1,3,0)),"")</f>
        <v/>
      </c>
      <c r="G1983" s="118">
        <f>'7. Emisiones Fugitivas'!J22</f>
        <v>0</v>
      </c>
      <c r="H1983" s="118">
        <f>'7. Emisiones Fugitivas'!M22</f>
        <v>0</v>
      </c>
      <c r="I1983" s="122" t="str">
        <f>IFERROR(IF(D1983="Otro",G1983*H1983,F1983*H1983),"")</f>
        <v/>
      </c>
      <c r="Q1983" s="15"/>
    </row>
    <row r="1984" spans="2:34" ht="18" customHeight="1" x14ac:dyDescent="0.25">
      <c r="C1984" s="51" t="str">
        <f>IF(ISTEXT('7. Emisiones Fugitivas'!E23),'7. Emisiones Fugitivas'!E23,"")</f>
        <v/>
      </c>
      <c r="D1984" s="51">
        <f>'7. Emisiones Fugitivas'!F23</f>
        <v>0</v>
      </c>
      <c r="E1984" s="106" t="str">
        <f>IFERROR(IF(ISBLANK(VLOOKUP(D1984,PCA_1,2,0)),"",VLOOKUP(D1984,PCA_1,2,0)),"")</f>
        <v/>
      </c>
      <c r="F1984" s="106" t="str">
        <f t="shared" ref="F1984:F2003" si="157">IFERROR(IF(ISBLANK(VLOOKUP(D1984,PCA_1,3,0)),"",VLOOKUP(D1984,PCA_1,3,0)),"")</f>
        <v/>
      </c>
      <c r="G1984" s="118">
        <f>'7. Emisiones Fugitivas'!J23</f>
        <v>0</v>
      </c>
      <c r="H1984" s="118">
        <f>'7. Emisiones Fugitivas'!M23</f>
        <v>0</v>
      </c>
      <c r="I1984" s="122" t="str">
        <f t="shared" ref="I1984:I2003" si="158">IFERROR(IF(D1984="Otro",G1984*H1984,F1984*H1984),"")</f>
        <v/>
      </c>
      <c r="Q1984" s="15"/>
    </row>
    <row r="1985" spans="3:17" ht="18" customHeight="1" x14ac:dyDescent="0.25">
      <c r="C1985" s="51" t="str">
        <f>IF(ISTEXT('7. Emisiones Fugitivas'!E24),'7. Emisiones Fugitivas'!E24,"")</f>
        <v/>
      </c>
      <c r="D1985" s="51">
        <f>'7. Emisiones Fugitivas'!F24</f>
        <v>0</v>
      </c>
      <c r="E1985" s="106" t="str">
        <f t="shared" ref="E1985:E2003" si="159">IFERROR(IF(ISBLANK(VLOOKUP(D1985,PCA_1,2,0)),"",VLOOKUP(D1985,PCA_1,2,0)),"")</f>
        <v/>
      </c>
      <c r="F1985" s="106" t="str">
        <f t="shared" si="157"/>
        <v/>
      </c>
      <c r="G1985" s="118">
        <f>'7. Emisiones Fugitivas'!J24</f>
        <v>0</v>
      </c>
      <c r="H1985" s="118">
        <f>'7. Emisiones Fugitivas'!M24</f>
        <v>0</v>
      </c>
      <c r="I1985" s="122" t="str">
        <f t="shared" si="158"/>
        <v/>
      </c>
      <c r="Q1985" s="15"/>
    </row>
    <row r="1986" spans="3:17" ht="18" customHeight="1" x14ac:dyDescent="0.25">
      <c r="C1986" s="51" t="str">
        <f>IF(ISTEXT('7. Emisiones Fugitivas'!E25),'7. Emisiones Fugitivas'!E25,"")</f>
        <v/>
      </c>
      <c r="D1986" s="51">
        <f>'7. Emisiones Fugitivas'!F25</f>
        <v>0</v>
      </c>
      <c r="E1986" s="106" t="str">
        <f t="shared" si="159"/>
        <v/>
      </c>
      <c r="F1986" s="106" t="str">
        <f t="shared" si="157"/>
        <v/>
      </c>
      <c r="G1986" s="118">
        <f>'7. Emisiones Fugitivas'!J25</f>
        <v>0</v>
      </c>
      <c r="H1986" s="118">
        <f>'7. Emisiones Fugitivas'!M25</f>
        <v>0</v>
      </c>
      <c r="I1986" s="122" t="str">
        <f t="shared" si="158"/>
        <v/>
      </c>
      <c r="Q1986" s="15"/>
    </row>
    <row r="1987" spans="3:17" ht="18" customHeight="1" x14ac:dyDescent="0.25">
      <c r="C1987" s="51" t="str">
        <f>IF(ISTEXT('7. Emisiones Fugitivas'!E26),'7. Emisiones Fugitivas'!E26,"")</f>
        <v/>
      </c>
      <c r="D1987" s="51">
        <f>'7. Emisiones Fugitivas'!F26</f>
        <v>0</v>
      </c>
      <c r="E1987" s="106" t="str">
        <f t="shared" si="159"/>
        <v/>
      </c>
      <c r="F1987" s="106" t="str">
        <f t="shared" si="157"/>
        <v/>
      </c>
      <c r="G1987" s="118">
        <f>'7. Emisiones Fugitivas'!J26</f>
        <v>0</v>
      </c>
      <c r="H1987" s="118">
        <f>'7. Emisiones Fugitivas'!M26</f>
        <v>0</v>
      </c>
      <c r="I1987" s="122" t="str">
        <f t="shared" si="158"/>
        <v/>
      </c>
      <c r="Q1987" s="15"/>
    </row>
    <row r="1988" spans="3:17" ht="18" customHeight="1" x14ac:dyDescent="0.25">
      <c r="C1988" s="51" t="str">
        <f>IF(ISTEXT('7. Emisiones Fugitivas'!E27),'7. Emisiones Fugitivas'!E27,"")</f>
        <v/>
      </c>
      <c r="D1988" s="51">
        <f>'7. Emisiones Fugitivas'!F27</f>
        <v>0</v>
      </c>
      <c r="E1988" s="106" t="str">
        <f t="shared" si="159"/>
        <v/>
      </c>
      <c r="F1988" s="106" t="str">
        <f t="shared" si="157"/>
        <v/>
      </c>
      <c r="G1988" s="118">
        <f>'7. Emisiones Fugitivas'!J27</f>
        <v>0</v>
      </c>
      <c r="H1988" s="118">
        <f>'7. Emisiones Fugitivas'!M27</f>
        <v>0</v>
      </c>
      <c r="I1988" s="122" t="str">
        <f t="shared" si="158"/>
        <v/>
      </c>
      <c r="Q1988" s="15"/>
    </row>
    <row r="1989" spans="3:17" ht="18" customHeight="1" x14ac:dyDescent="0.25">
      <c r="C1989" s="51" t="str">
        <f>IF(ISTEXT('7. Emisiones Fugitivas'!E28),'7. Emisiones Fugitivas'!E28,"")</f>
        <v/>
      </c>
      <c r="D1989" s="51">
        <f>'7. Emisiones Fugitivas'!F28</f>
        <v>0</v>
      </c>
      <c r="E1989" s="106" t="str">
        <f t="shared" si="159"/>
        <v/>
      </c>
      <c r="F1989" s="106" t="str">
        <f t="shared" si="157"/>
        <v/>
      </c>
      <c r="G1989" s="118">
        <f>'7. Emisiones Fugitivas'!J28</f>
        <v>0</v>
      </c>
      <c r="H1989" s="118">
        <f>'7. Emisiones Fugitivas'!M28</f>
        <v>0</v>
      </c>
      <c r="I1989" s="122" t="str">
        <f t="shared" si="158"/>
        <v/>
      </c>
      <c r="Q1989" s="15"/>
    </row>
    <row r="1990" spans="3:17" ht="18" customHeight="1" x14ac:dyDescent="0.25">
      <c r="C1990" s="51" t="str">
        <f>IF(ISTEXT('7. Emisiones Fugitivas'!E29),'7. Emisiones Fugitivas'!E29,"")</f>
        <v/>
      </c>
      <c r="D1990" s="51">
        <f>'7. Emisiones Fugitivas'!F29</f>
        <v>0</v>
      </c>
      <c r="E1990" s="106" t="str">
        <f t="shared" si="159"/>
        <v/>
      </c>
      <c r="F1990" s="106" t="str">
        <f t="shared" si="157"/>
        <v/>
      </c>
      <c r="G1990" s="118">
        <f>'7. Emisiones Fugitivas'!J29</f>
        <v>0</v>
      </c>
      <c r="H1990" s="118">
        <f>'7. Emisiones Fugitivas'!M29</f>
        <v>0</v>
      </c>
      <c r="I1990" s="122" t="str">
        <f t="shared" si="158"/>
        <v/>
      </c>
      <c r="Q1990" s="15"/>
    </row>
    <row r="1991" spans="3:17" ht="18" customHeight="1" x14ac:dyDescent="0.25">
      <c r="C1991" s="51" t="str">
        <f>IF(ISTEXT('7. Emisiones Fugitivas'!E30),'7. Emisiones Fugitivas'!E30,"")</f>
        <v/>
      </c>
      <c r="D1991" s="51">
        <f>'7. Emisiones Fugitivas'!F30</f>
        <v>0</v>
      </c>
      <c r="E1991" s="106" t="str">
        <f t="shared" si="159"/>
        <v/>
      </c>
      <c r="F1991" s="106" t="str">
        <f t="shared" si="157"/>
        <v/>
      </c>
      <c r="G1991" s="118">
        <f>'7. Emisiones Fugitivas'!J30</f>
        <v>0</v>
      </c>
      <c r="H1991" s="118">
        <f>'7. Emisiones Fugitivas'!M30</f>
        <v>0</v>
      </c>
      <c r="I1991" s="122" t="str">
        <f t="shared" si="158"/>
        <v/>
      </c>
      <c r="Q1991" s="15"/>
    </row>
    <row r="1992" spans="3:17" ht="18" customHeight="1" x14ac:dyDescent="0.25">
      <c r="C1992" s="51" t="str">
        <f>IF(ISTEXT('7. Emisiones Fugitivas'!E31),'7. Emisiones Fugitivas'!E31,"")</f>
        <v/>
      </c>
      <c r="D1992" s="51">
        <f>'7. Emisiones Fugitivas'!F31</f>
        <v>0</v>
      </c>
      <c r="E1992" s="106" t="str">
        <f t="shared" si="159"/>
        <v/>
      </c>
      <c r="F1992" s="106" t="str">
        <f t="shared" si="157"/>
        <v/>
      </c>
      <c r="G1992" s="118">
        <f>'7. Emisiones Fugitivas'!J31</f>
        <v>0</v>
      </c>
      <c r="H1992" s="118">
        <f>'7. Emisiones Fugitivas'!M31</f>
        <v>0</v>
      </c>
      <c r="I1992" s="122" t="str">
        <f t="shared" si="158"/>
        <v/>
      </c>
      <c r="Q1992" s="15"/>
    </row>
    <row r="1993" spans="3:17" ht="18" customHeight="1" x14ac:dyDescent="0.25">
      <c r="C1993" s="51" t="str">
        <f>IF(ISTEXT('7. Emisiones Fugitivas'!E32),'7. Emisiones Fugitivas'!E32,"")</f>
        <v/>
      </c>
      <c r="D1993" s="51">
        <f>'7. Emisiones Fugitivas'!F32</f>
        <v>0</v>
      </c>
      <c r="E1993" s="106" t="str">
        <f t="shared" si="159"/>
        <v/>
      </c>
      <c r="F1993" s="106" t="str">
        <f t="shared" si="157"/>
        <v/>
      </c>
      <c r="G1993" s="118">
        <f>'7. Emisiones Fugitivas'!J32</f>
        <v>0</v>
      </c>
      <c r="H1993" s="118">
        <f>'7. Emisiones Fugitivas'!M32</f>
        <v>0</v>
      </c>
      <c r="I1993" s="122" t="str">
        <f t="shared" si="158"/>
        <v/>
      </c>
      <c r="Q1993" s="15"/>
    </row>
    <row r="1994" spans="3:17" ht="18" customHeight="1" x14ac:dyDescent="0.25">
      <c r="C1994" s="51" t="str">
        <f>IF(ISTEXT('7. Emisiones Fugitivas'!E33),'7. Emisiones Fugitivas'!E33,"")</f>
        <v/>
      </c>
      <c r="D1994" s="51">
        <f>'7. Emisiones Fugitivas'!F33</f>
        <v>0</v>
      </c>
      <c r="E1994" s="106" t="str">
        <f t="shared" si="159"/>
        <v/>
      </c>
      <c r="F1994" s="106" t="str">
        <f t="shared" si="157"/>
        <v/>
      </c>
      <c r="G1994" s="118">
        <f>'7. Emisiones Fugitivas'!J33</f>
        <v>0</v>
      </c>
      <c r="H1994" s="118">
        <f>'7. Emisiones Fugitivas'!M33</f>
        <v>0</v>
      </c>
      <c r="I1994" s="122" t="str">
        <f t="shared" si="158"/>
        <v/>
      </c>
      <c r="Q1994" s="15"/>
    </row>
    <row r="1995" spans="3:17" ht="18" customHeight="1" x14ac:dyDescent="0.25">
      <c r="C1995" s="51" t="str">
        <f>IF(ISTEXT('7. Emisiones Fugitivas'!E34),'7. Emisiones Fugitivas'!E34,"")</f>
        <v/>
      </c>
      <c r="D1995" s="51">
        <f>'7. Emisiones Fugitivas'!F34</f>
        <v>0</v>
      </c>
      <c r="E1995" s="106" t="str">
        <f t="shared" si="159"/>
        <v/>
      </c>
      <c r="F1995" s="106" t="str">
        <f t="shared" si="157"/>
        <v/>
      </c>
      <c r="G1995" s="118">
        <f>'7. Emisiones Fugitivas'!J34</f>
        <v>0</v>
      </c>
      <c r="H1995" s="118">
        <f>'7. Emisiones Fugitivas'!M34</f>
        <v>0</v>
      </c>
      <c r="I1995" s="122" t="str">
        <f t="shared" si="158"/>
        <v/>
      </c>
      <c r="Q1995" s="15"/>
    </row>
    <row r="1996" spans="3:17" ht="18" customHeight="1" x14ac:dyDescent="0.25">
      <c r="C1996" s="51" t="str">
        <f>IF(ISTEXT('7. Emisiones Fugitivas'!E35),'7. Emisiones Fugitivas'!E35,"")</f>
        <v/>
      </c>
      <c r="D1996" s="51">
        <f>'7. Emisiones Fugitivas'!F35</f>
        <v>0</v>
      </c>
      <c r="E1996" s="106" t="str">
        <f t="shared" si="159"/>
        <v/>
      </c>
      <c r="F1996" s="106" t="str">
        <f t="shared" si="157"/>
        <v/>
      </c>
      <c r="G1996" s="118">
        <f>'7. Emisiones Fugitivas'!J35</f>
        <v>0</v>
      </c>
      <c r="H1996" s="118">
        <f>'7. Emisiones Fugitivas'!M35</f>
        <v>0</v>
      </c>
      <c r="I1996" s="122" t="str">
        <f t="shared" si="158"/>
        <v/>
      </c>
      <c r="Q1996" s="15"/>
    </row>
    <row r="1997" spans="3:17" ht="18" customHeight="1" x14ac:dyDescent="0.25">
      <c r="C1997" s="51" t="str">
        <f>IF(ISTEXT('7. Emisiones Fugitivas'!E36),'7. Emisiones Fugitivas'!E36,"")</f>
        <v/>
      </c>
      <c r="D1997" s="51">
        <f>'7. Emisiones Fugitivas'!F36</f>
        <v>0</v>
      </c>
      <c r="E1997" s="106" t="str">
        <f t="shared" si="159"/>
        <v/>
      </c>
      <c r="F1997" s="106" t="str">
        <f t="shared" si="157"/>
        <v/>
      </c>
      <c r="G1997" s="118">
        <f>'7. Emisiones Fugitivas'!J36</f>
        <v>0</v>
      </c>
      <c r="H1997" s="118">
        <f>'7. Emisiones Fugitivas'!M36</f>
        <v>0</v>
      </c>
      <c r="I1997" s="122" t="str">
        <f t="shared" si="158"/>
        <v/>
      </c>
      <c r="Q1997" s="15"/>
    </row>
    <row r="1998" spans="3:17" ht="18" customHeight="1" x14ac:dyDescent="0.25">
      <c r="C1998" s="51" t="str">
        <f>IF(ISTEXT('7. Emisiones Fugitivas'!E37),'7. Emisiones Fugitivas'!E37,"")</f>
        <v/>
      </c>
      <c r="D1998" s="51">
        <f>'7. Emisiones Fugitivas'!F37</f>
        <v>0</v>
      </c>
      <c r="E1998" s="106" t="str">
        <f t="shared" si="159"/>
        <v/>
      </c>
      <c r="F1998" s="106" t="str">
        <f t="shared" si="157"/>
        <v/>
      </c>
      <c r="G1998" s="118">
        <f>'7. Emisiones Fugitivas'!J37</f>
        <v>0</v>
      </c>
      <c r="H1998" s="118">
        <f>'7. Emisiones Fugitivas'!M37</f>
        <v>0</v>
      </c>
      <c r="I1998" s="122" t="str">
        <f t="shared" si="158"/>
        <v/>
      </c>
      <c r="Q1998" s="15"/>
    </row>
    <row r="1999" spans="3:17" ht="18" customHeight="1" x14ac:dyDescent="0.25">
      <c r="C1999" s="51" t="str">
        <f>IF(ISTEXT('7. Emisiones Fugitivas'!E38),'7. Emisiones Fugitivas'!E38,"")</f>
        <v/>
      </c>
      <c r="D1999" s="51">
        <f>'7. Emisiones Fugitivas'!F38</f>
        <v>0</v>
      </c>
      <c r="E1999" s="106" t="str">
        <f t="shared" si="159"/>
        <v/>
      </c>
      <c r="F1999" s="106" t="str">
        <f t="shared" si="157"/>
        <v/>
      </c>
      <c r="G1999" s="118">
        <f>'7. Emisiones Fugitivas'!J38</f>
        <v>0</v>
      </c>
      <c r="H1999" s="118">
        <f>'7. Emisiones Fugitivas'!M38</f>
        <v>0</v>
      </c>
      <c r="I1999" s="122" t="str">
        <f t="shared" si="158"/>
        <v/>
      </c>
      <c r="Q1999" s="15"/>
    </row>
    <row r="2000" spans="3:17" ht="18" customHeight="1" x14ac:dyDescent="0.25">
      <c r="C2000" s="51" t="str">
        <f>IF(ISTEXT('7. Emisiones Fugitivas'!E39),'7. Emisiones Fugitivas'!E39,"")</f>
        <v/>
      </c>
      <c r="D2000" s="51">
        <f>'7. Emisiones Fugitivas'!F39</f>
        <v>0</v>
      </c>
      <c r="E2000" s="106" t="str">
        <f t="shared" si="159"/>
        <v/>
      </c>
      <c r="F2000" s="106" t="str">
        <f t="shared" si="157"/>
        <v/>
      </c>
      <c r="G2000" s="118">
        <f>'7. Emisiones Fugitivas'!J39</f>
        <v>0</v>
      </c>
      <c r="H2000" s="118">
        <f>'7. Emisiones Fugitivas'!M39</f>
        <v>0</v>
      </c>
      <c r="I2000" s="122" t="str">
        <f t="shared" si="158"/>
        <v/>
      </c>
      <c r="Q2000" s="15"/>
    </row>
    <row r="2001" spans="1:53" ht="18" customHeight="1" x14ac:dyDescent="0.25">
      <c r="C2001" s="51" t="str">
        <f>IF(ISTEXT('7. Emisiones Fugitivas'!E40),'7. Emisiones Fugitivas'!E40,"")</f>
        <v/>
      </c>
      <c r="D2001" s="51">
        <f>'7. Emisiones Fugitivas'!F40</f>
        <v>0</v>
      </c>
      <c r="E2001" s="106" t="str">
        <f t="shared" si="159"/>
        <v/>
      </c>
      <c r="F2001" s="106" t="str">
        <f t="shared" si="157"/>
        <v/>
      </c>
      <c r="G2001" s="118">
        <f>'7. Emisiones Fugitivas'!J40</f>
        <v>0</v>
      </c>
      <c r="H2001" s="118">
        <f>'7. Emisiones Fugitivas'!M40</f>
        <v>0</v>
      </c>
      <c r="I2001" s="122" t="str">
        <f t="shared" si="158"/>
        <v/>
      </c>
      <c r="Q2001" s="15"/>
    </row>
    <row r="2002" spans="1:53" ht="18" customHeight="1" x14ac:dyDescent="0.25">
      <c r="C2002" s="51" t="str">
        <f>IF(ISTEXT('7. Emisiones Fugitivas'!E41),'7. Emisiones Fugitivas'!E41,"")</f>
        <v/>
      </c>
      <c r="D2002" s="51">
        <f>'7. Emisiones Fugitivas'!F41</f>
        <v>0</v>
      </c>
      <c r="E2002" s="106" t="str">
        <f t="shared" si="159"/>
        <v/>
      </c>
      <c r="F2002" s="106" t="str">
        <f t="shared" si="157"/>
        <v/>
      </c>
      <c r="G2002" s="118">
        <f>'7. Emisiones Fugitivas'!J41</f>
        <v>0</v>
      </c>
      <c r="H2002" s="118">
        <f>'7. Emisiones Fugitivas'!M41</f>
        <v>0</v>
      </c>
      <c r="I2002" s="122" t="str">
        <f t="shared" si="158"/>
        <v/>
      </c>
      <c r="Q2002" s="15"/>
    </row>
    <row r="2003" spans="1:53" ht="18" customHeight="1" x14ac:dyDescent="0.25">
      <c r="C2003" s="51" t="str">
        <f>IF(ISTEXT('7. Emisiones Fugitivas'!E42),'7. Emisiones Fugitivas'!E42,"")</f>
        <v/>
      </c>
      <c r="D2003" s="51">
        <f>'7. Emisiones Fugitivas'!F42</f>
        <v>0</v>
      </c>
      <c r="E2003" s="106" t="str">
        <f t="shared" si="159"/>
        <v/>
      </c>
      <c r="F2003" s="106" t="str">
        <f t="shared" si="157"/>
        <v/>
      </c>
      <c r="G2003" s="118">
        <f>'7. Emisiones Fugitivas'!J42</f>
        <v>0</v>
      </c>
      <c r="H2003" s="118">
        <f>'7. Emisiones Fugitivas'!M42</f>
        <v>0</v>
      </c>
      <c r="I2003" s="122" t="str">
        <f t="shared" si="158"/>
        <v/>
      </c>
      <c r="Q2003" s="15"/>
    </row>
    <row r="2004" spans="1:53" ht="18" customHeight="1" x14ac:dyDescent="0.25">
      <c r="C2004" s="51" t="str">
        <f>IF(ISTEXT('7. Emisiones Fugitivas'!E43),'7. Emisiones Fugitivas'!E43,"")</f>
        <v/>
      </c>
      <c r="D2004" s="51">
        <f>'7. Emisiones Fugitivas'!F43</f>
        <v>0</v>
      </c>
      <c r="E2004" s="106" t="str">
        <f>IFERROR(IF(ISBLANK(VLOOKUP(D2004,PCA_1,2,0)),"",VLOOKUP(D2004,PCA_1,2,0)),"")</f>
        <v/>
      </c>
      <c r="F2004" s="106" t="str">
        <f>IFERROR(IF(ISBLANK(VLOOKUP(D2004,PCA_1,3,0)),"",VLOOKUP(D2004,PCA_1,3,0)),"")</f>
        <v/>
      </c>
      <c r="G2004" s="118">
        <f>'7. Emisiones Fugitivas'!J43</f>
        <v>0</v>
      </c>
      <c r="H2004" s="118">
        <f>'7. Emisiones Fugitivas'!M43</f>
        <v>0</v>
      </c>
      <c r="I2004" s="122" t="str">
        <f>IFERROR(IF(D2004="Otro",G2004*H2004,F2004*H2004),"")</f>
        <v/>
      </c>
      <c r="Q2004" s="15"/>
    </row>
    <row r="2005" spans="1:53" ht="18" customHeight="1" x14ac:dyDescent="0.25">
      <c r="D2005" s="169"/>
      <c r="E2005" s="169"/>
      <c r="F2005" s="170"/>
      <c r="G2005" s="171"/>
      <c r="H2005" s="171"/>
      <c r="I2005" s="156">
        <f>SUM(I1983:I2004)</f>
        <v>0</v>
      </c>
      <c r="Q2005" s="15"/>
    </row>
    <row r="2006" spans="1:53" ht="18" customHeight="1" x14ac:dyDescent="0.25">
      <c r="C2006" s="169"/>
      <c r="D2006" s="169"/>
      <c r="E2006" s="170"/>
      <c r="F2006" s="171"/>
      <c r="G2006" s="171"/>
      <c r="H2006" s="172"/>
      <c r="Q2006" s="15"/>
    </row>
    <row r="2007" spans="1:53" x14ac:dyDescent="0.25">
      <c r="F2007" s="117"/>
      <c r="Q2007" s="15"/>
      <c r="AG2007" s="15"/>
    </row>
    <row r="2008" spans="1:53" ht="18" customHeight="1" x14ac:dyDescent="0.25">
      <c r="B2008" s="523" t="s">
        <v>816</v>
      </c>
      <c r="C2008" s="523"/>
      <c r="D2008" s="523"/>
      <c r="E2008" s="523"/>
      <c r="F2008" s="523"/>
      <c r="G2008" s="523"/>
      <c r="H2008" s="523"/>
      <c r="I2008" s="523"/>
      <c r="J2008" s="523"/>
      <c r="K2008" s="523"/>
    </row>
    <row r="2009" spans="1:53" x14ac:dyDescent="0.25">
      <c r="A2009" s="872"/>
      <c r="F2009" s="117"/>
      <c r="Q2009" s="15"/>
      <c r="AG2009" s="15"/>
    </row>
    <row r="2010" spans="1:53" ht="18" customHeight="1" x14ac:dyDescent="0.25">
      <c r="D2010" s="144" t="s">
        <v>851</v>
      </c>
      <c r="E2010" s="144" t="s">
        <v>852</v>
      </c>
      <c r="F2010" s="144" t="s">
        <v>853</v>
      </c>
      <c r="G2010" s="144" t="s">
        <v>854</v>
      </c>
    </row>
    <row r="2011" spans="1:53" ht="18" customHeight="1" x14ac:dyDescent="0.25">
      <c r="A2011" s="866">
        <v>23</v>
      </c>
      <c r="C2011" s="110" t="s">
        <v>830</v>
      </c>
      <c r="D2011" s="145" t="s">
        <v>158</v>
      </c>
      <c r="E2011" s="145" t="s">
        <v>158</v>
      </c>
      <c r="F2011" s="145" t="s">
        <v>158</v>
      </c>
      <c r="G2011" s="145">
        <f>I2041</f>
        <v>0</v>
      </c>
      <c r="K2011" s="25"/>
      <c r="Q2011" s="15"/>
      <c r="R2011" s="16"/>
      <c r="AG2011" s="15"/>
      <c r="AH2011" s="16"/>
    </row>
    <row r="2012" spans="1:53" ht="18" customHeight="1" x14ac:dyDescent="0.25">
      <c r="A2012" s="868"/>
      <c r="B2012" s="70"/>
      <c r="C2012" s="67"/>
      <c r="D2012" s="67"/>
      <c r="E2012" s="67"/>
      <c r="F2012" s="67"/>
      <c r="G2012" s="143"/>
      <c r="H2012" s="67"/>
      <c r="J2012" s="69"/>
      <c r="K2012" s="69"/>
      <c r="L2012" s="69"/>
      <c r="M2012" s="69"/>
      <c r="N2012" s="69"/>
      <c r="O2012" s="69"/>
      <c r="P2012" s="67"/>
      <c r="Q2012" s="67"/>
      <c r="R2012" s="67"/>
      <c r="S2012" s="67"/>
      <c r="T2012" s="67"/>
      <c r="U2012" s="67"/>
      <c r="V2012" s="69"/>
      <c r="W2012" s="69"/>
      <c r="X2012" s="69"/>
      <c r="Y2012" s="69"/>
      <c r="Z2012" s="69"/>
      <c r="AA2012" s="69"/>
      <c r="AB2012" s="67"/>
      <c r="AC2012" s="67"/>
      <c r="AD2012" s="67"/>
      <c r="AE2012" s="67"/>
      <c r="AF2012" s="67"/>
      <c r="AG2012" s="67"/>
      <c r="AH2012" s="69"/>
      <c r="AI2012" s="69"/>
      <c r="AJ2012" s="69"/>
      <c r="AK2012" s="69"/>
      <c r="AL2012" s="69"/>
      <c r="AM2012" s="69"/>
      <c r="AN2012" s="67"/>
      <c r="AO2012" s="67"/>
      <c r="AP2012" s="67"/>
      <c r="AQ2012" s="67"/>
      <c r="AR2012" s="67"/>
      <c r="AS2012" s="67"/>
      <c r="AT2012" s="69"/>
      <c r="AU2012" s="69"/>
      <c r="AV2012" s="69"/>
      <c r="AW2012" s="69"/>
      <c r="AX2012" s="69"/>
      <c r="AY2012" s="69"/>
      <c r="AZ2012" s="67"/>
      <c r="BA2012" s="67"/>
    </row>
    <row r="2013" spans="1:53" ht="18" customHeight="1" x14ac:dyDescent="0.25">
      <c r="B2013" s="3"/>
      <c r="C2013" s="3"/>
      <c r="D2013" s="3"/>
      <c r="J2013" s="25"/>
      <c r="K2013" s="25"/>
      <c r="Q2013" s="15"/>
      <c r="R2013" s="16"/>
      <c r="AG2013" s="15"/>
      <c r="AH2013" s="16"/>
    </row>
    <row r="2014" spans="1:53" x14ac:dyDescent="0.25">
      <c r="A2014" s="872"/>
      <c r="B2014" s="94" t="s">
        <v>822</v>
      </c>
      <c r="F2014" s="117"/>
      <c r="Q2014" s="15"/>
      <c r="AG2014" s="15"/>
    </row>
    <row r="2015" spans="1:53" x14ac:dyDescent="0.25">
      <c r="A2015" s="872"/>
      <c r="B2015" s="94"/>
      <c r="F2015" s="117"/>
      <c r="Q2015" s="15"/>
      <c r="AG2015" s="15"/>
    </row>
    <row r="2016" spans="1:53" x14ac:dyDescent="0.25">
      <c r="C2016" s="1482" t="s">
        <v>819</v>
      </c>
      <c r="D2016" s="1482" t="s">
        <v>156</v>
      </c>
      <c r="E2016" s="1482" t="s">
        <v>2368</v>
      </c>
      <c r="Q2016" s="15"/>
      <c r="AG2016" s="15"/>
    </row>
    <row r="2017" spans="2:34" ht="18" customHeight="1" x14ac:dyDescent="0.25">
      <c r="C2017" s="1483" t="s">
        <v>2369</v>
      </c>
      <c r="D2017" s="1483" t="s">
        <v>683</v>
      </c>
      <c r="E2017" s="1484">
        <v>1</v>
      </c>
      <c r="Q2017" s="15"/>
      <c r="AG2017" s="15"/>
    </row>
    <row r="2018" spans="2:34" ht="18" customHeight="1" x14ac:dyDescent="0.25">
      <c r="C2018" s="1483" t="s">
        <v>2370</v>
      </c>
      <c r="D2018" s="1483" t="s">
        <v>817</v>
      </c>
      <c r="E2018" s="1484">
        <v>27.9</v>
      </c>
      <c r="Q2018" s="15"/>
      <c r="AG2018" s="15"/>
    </row>
    <row r="2019" spans="2:34" ht="18" customHeight="1" x14ac:dyDescent="0.25">
      <c r="C2019" s="1483" t="s">
        <v>2371</v>
      </c>
      <c r="D2019" s="1483" t="s">
        <v>818</v>
      </c>
      <c r="E2019" s="1484">
        <v>273</v>
      </c>
      <c r="Q2019" s="15"/>
      <c r="AG2019" s="15"/>
    </row>
    <row r="2020" spans="2:34" ht="18" customHeight="1" x14ac:dyDescent="0.25">
      <c r="C2020" s="1483" t="s">
        <v>2372</v>
      </c>
      <c r="D2020" s="1483" t="s">
        <v>813</v>
      </c>
      <c r="E2020" s="1485">
        <v>24300</v>
      </c>
      <c r="Q2020" s="15"/>
      <c r="AG2020" s="15"/>
    </row>
    <row r="2021" spans="2:34" ht="18" customHeight="1" x14ac:dyDescent="0.25">
      <c r="C2021" s="1483" t="s">
        <v>2373</v>
      </c>
      <c r="D2021" s="1483" t="s">
        <v>814</v>
      </c>
      <c r="E2021" s="1485">
        <v>17400</v>
      </c>
      <c r="Q2021" s="15"/>
      <c r="AG2021" s="15"/>
    </row>
    <row r="2022" spans="2:34" ht="18" customHeight="1" x14ac:dyDescent="0.25">
      <c r="C2022" s="1483" t="s">
        <v>685</v>
      </c>
      <c r="D2022" s="1483" t="s">
        <v>684</v>
      </c>
      <c r="E2022" s="1485">
        <v>539</v>
      </c>
      <c r="Q2022" s="15"/>
      <c r="AG2022" s="15"/>
    </row>
    <row r="2023" spans="2:34" ht="18" customHeight="1" x14ac:dyDescent="0.25">
      <c r="C2023" s="1483" t="s">
        <v>687</v>
      </c>
      <c r="D2023" s="1483" t="s">
        <v>686</v>
      </c>
      <c r="E2023" s="1485">
        <v>2590</v>
      </c>
      <c r="Q2023" s="15"/>
      <c r="AG2023" s="15"/>
    </row>
    <row r="2024" spans="2:34" ht="18" customHeight="1" x14ac:dyDescent="0.25">
      <c r="C2024" s="1483" t="s">
        <v>688</v>
      </c>
      <c r="D2024" s="1483" t="s">
        <v>820</v>
      </c>
      <c r="E2024" s="1485">
        <v>195</v>
      </c>
      <c r="Q2024" s="15"/>
      <c r="AG2024" s="15"/>
    </row>
    <row r="2025" spans="2:34" ht="18" customHeight="1" x14ac:dyDescent="0.25">
      <c r="C2025" s="1483" t="s">
        <v>2374</v>
      </c>
      <c r="D2025" s="1483" t="s">
        <v>821</v>
      </c>
      <c r="E2025" s="1485">
        <v>12400</v>
      </c>
      <c r="Q2025" s="15"/>
      <c r="AG2025" s="15"/>
    </row>
    <row r="2026" spans="2:34" ht="18" customHeight="1" x14ac:dyDescent="0.25">
      <c r="C2026" s="1483" t="s">
        <v>2375</v>
      </c>
      <c r="D2026" s="1483" t="s">
        <v>689</v>
      </c>
      <c r="E2026" s="1485">
        <v>9290</v>
      </c>
      <c r="Q2026" s="15"/>
      <c r="AG2026" s="15"/>
    </row>
    <row r="2027" spans="2:34" ht="18" customHeight="1" x14ac:dyDescent="0.25">
      <c r="C2027" s="1483" t="s">
        <v>1041</v>
      </c>
      <c r="D2027" s="1483" t="s">
        <v>158</v>
      </c>
      <c r="E2027" s="1486" t="s">
        <v>158</v>
      </c>
      <c r="Q2027" s="15"/>
      <c r="R2027" s="16"/>
      <c r="AG2027" s="15"/>
      <c r="AH2027" s="16"/>
    </row>
    <row r="2028" spans="2:34" ht="18" customHeight="1" x14ac:dyDescent="0.25">
      <c r="C2028" s="25"/>
      <c r="D2028" s="25"/>
      <c r="E2028" s="123"/>
      <c r="Q2028" s="15"/>
      <c r="R2028" s="16"/>
      <c r="AG2028" s="15"/>
      <c r="AH2028" s="16"/>
    </row>
    <row r="2029" spans="2:34" ht="18" customHeight="1" x14ac:dyDescent="0.25">
      <c r="B2029" s="94" t="s">
        <v>780</v>
      </c>
      <c r="Q2029" s="15"/>
      <c r="R2029" s="16"/>
      <c r="AG2029" s="15"/>
      <c r="AH2029" s="16"/>
    </row>
    <row r="2030" spans="2:34" ht="18" customHeight="1" x14ac:dyDescent="0.25">
      <c r="Q2030" s="15"/>
    </row>
    <row r="2031" spans="2:34" ht="18" customHeight="1" x14ac:dyDescent="0.25">
      <c r="C2031" s="548" t="s">
        <v>895</v>
      </c>
      <c r="D2031" s="550" t="s">
        <v>823</v>
      </c>
      <c r="E2031" s="550" t="s">
        <v>111</v>
      </c>
      <c r="F2031" s="531" t="s">
        <v>536</v>
      </c>
      <c r="G2031" s="549" t="s">
        <v>824</v>
      </c>
      <c r="H2031" s="549" t="s">
        <v>827</v>
      </c>
      <c r="I2031" s="549" t="s">
        <v>775</v>
      </c>
      <c r="Q2031" s="15"/>
    </row>
    <row r="2032" spans="2:34" ht="18" customHeight="1" x14ac:dyDescent="0.25">
      <c r="C2032" s="507" t="s">
        <v>249</v>
      </c>
      <c r="D2032" s="507"/>
      <c r="E2032" s="507"/>
      <c r="F2032" s="507"/>
      <c r="G2032" s="507"/>
      <c r="H2032" s="507"/>
      <c r="I2032" s="507" t="s">
        <v>248</v>
      </c>
      <c r="Q2032" s="15"/>
    </row>
    <row r="2033" spans="1:53" ht="18" customHeight="1" x14ac:dyDescent="0.25">
      <c r="C2033" s="51" t="str">
        <f>IF(ISTEXT('7. Emisiones Fugitivas'!E59),'7. Emisiones Fugitivas'!E59,"")</f>
        <v/>
      </c>
      <c r="D2033" s="51">
        <f>'7. Emisiones Fugitivas'!F59</f>
        <v>0</v>
      </c>
      <c r="E2033" s="106" t="str">
        <f>IFERROR(IF(ISBLANK(VLOOKUP(D2033,PCA_2,2,0)),"",VLOOKUP(D2033,PCA_2,2,0)),"")</f>
        <v/>
      </c>
      <c r="F2033" s="106" t="str">
        <f>IFERROR(IF(ISBLANK(VLOOKUP(D2033,PCA_2,3,0)),"",VLOOKUP(D2033,PCA_2,3,0)),"")</f>
        <v/>
      </c>
      <c r="G2033" s="118">
        <f>'7. Emisiones Fugitivas'!J59</f>
        <v>0</v>
      </c>
      <c r="H2033" s="118">
        <f>'7. Emisiones Fugitivas'!L59</f>
        <v>0</v>
      </c>
      <c r="I2033" s="122" t="str">
        <f>IFERROR(IF(D2033="Otro",G2033*H2033,F2033*H2033),"")</f>
        <v/>
      </c>
      <c r="Q2033" s="15"/>
    </row>
    <row r="2034" spans="1:53" ht="18" customHeight="1" x14ac:dyDescent="0.25">
      <c r="C2034" s="51" t="str">
        <f>IF(ISTEXT('7. Emisiones Fugitivas'!E60),'7. Emisiones Fugitivas'!E60,"")</f>
        <v/>
      </c>
      <c r="D2034" s="51">
        <f>'7. Emisiones Fugitivas'!F60</f>
        <v>0</v>
      </c>
      <c r="E2034" s="106" t="str">
        <f t="shared" ref="E2034:E2039" si="160">IFERROR(IF(ISBLANK(VLOOKUP(D2034,PCA_2,2,0)),"",VLOOKUP(D2034,PCA_2,2,0)),"")</f>
        <v/>
      </c>
      <c r="F2034" s="106" t="str">
        <f t="shared" ref="F2034:F2039" si="161">IFERROR(IF(ISBLANK(VLOOKUP(D2034,PCA_2,3,0)),"",VLOOKUP(D2034,PCA_2,3,0)),"")</f>
        <v/>
      </c>
      <c r="G2034" s="118">
        <f>'7. Emisiones Fugitivas'!J60</f>
        <v>0</v>
      </c>
      <c r="H2034" s="118">
        <f>'7. Emisiones Fugitivas'!L60</f>
        <v>0</v>
      </c>
      <c r="I2034" s="122" t="str">
        <f t="shared" ref="I2034:I2039" si="162">IFERROR(IF(D2034="Otro",G2034*H2034,F2034*H2034),"")</f>
        <v/>
      </c>
      <c r="Q2034" s="15"/>
    </row>
    <row r="2035" spans="1:53" ht="18" customHeight="1" x14ac:dyDescent="0.25">
      <c r="C2035" s="51" t="str">
        <f>IF(ISTEXT('7. Emisiones Fugitivas'!E61),'7. Emisiones Fugitivas'!E61,"")</f>
        <v/>
      </c>
      <c r="D2035" s="51">
        <f>'7. Emisiones Fugitivas'!F61</f>
        <v>0</v>
      </c>
      <c r="E2035" s="106" t="str">
        <f t="shared" si="160"/>
        <v/>
      </c>
      <c r="F2035" s="106" t="str">
        <f t="shared" si="161"/>
        <v/>
      </c>
      <c r="G2035" s="118">
        <f>'7. Emisiones Fugitivas'!J61</f>
        <v>0</v>
      </c>
      <c r="H2035" s="118">
        <f>'7. Emisiones Fugitivas'!L61</f>
        <v>0</v>
      </c>
      <c r="I2035" s="122" t="str">
        <f t="shared" si="162"/>
        <v/>
      </c>
      <c r="Q2035" s="15"/>
    </row>
    <row r="2036" spans="1:53" ht="18" customHeight="1" x14ac:dyDescent="0.25">
      <c r="C2036" s="51" t="str">
        <f>IF(ISTEXT('7. Emisiones Fugitivas'!E62),'7. Emisiones Fugitivas'!E62,"")</f>
        <v/>
      </c>
      <c r="D2036" s="51">
        <f>'7. Emisiones Fugitivas'!F62</f>
        <v>0</v>
      </c>
      <c r="E2036" s="106" t="str">
        <f t="shared" si="160"/>
        <v/>
      </c>
      <c r="F2036" s="106" t="str">
        <f t="shared" si="161"/>
        <v/>
      </c>
      <c r="G2036" s="118">
        <f>'7. Emisiones Fugitivas'!J62</f>
        <v>0</v>
      </c>
      <c r="H2036" s="118">
        <f>'7. Emisiones Fugitivas'!L62</f>
        <v>0</v>
      </c>
      <c r="I2036" s="122" t="str">
        <f t="shared" si="162"/>
        <v/>
      </c>
      <c r="Q2036" s="15"/>
    </row>
    <row r="2037" spans="1:53" ht="18" customHeight="1" x14ac:dyDescent="0.25">
      <c r="C2037" s="51" t="str">
        <f>IF(ISTEXT('7. Emisiones Fugitivas'!E63),'7. Emisiones Fugitivas'!E63,"")</f>
        <v/>
      </c>
      <c r="D2037" s="51">
        <f>'7. Emisiones Fugitivas'!F63</f>
        <v>0</v>
      </c>
      <c r="E2037" s="106" t="str">
        <f t="shared" si="160"/>
        <v/>
      </c>
      <c r="F2037" s="106" t="str">
        <f t="shared" si="161"/>
        <v/>
      </c>
      <c r="G2037" s="118">
        <f>'7. Emisiones Fugitivas'!J63</f>
        <v>0</v>
      </c>
      <c r="H2037" s="118">
        <f>'7. Emisiones Fugitivas'!L63</f>
        <v>0</v>
      </c>
      <c r="I2037" s="122" t="str">
        <f t="shared" si="162"/>
        <v/>
      </c>
      <c r="Q2037" s="15"/>
    </row>
    <row r="2038" spans="1:53" ht="18" customHeight="1" x14ac:dyDescent="0.25">
      <c r="C2038" s="51" t="str">
        <f>IF(ISTEXT('7. Emisiones Fugitivas'!E64),'7. Emisiones Fugitivas'!E64,"")</f>
        <v/>
      </c>
      <c r="D2038" s="51">
        <f>'7. Emisiones Fugitivas'!F64</f>
        <v>0</v>
      </c>
      <c r="E2038" s="106" t="str">
        <f t="shared" si="160"/>
        <v/>
      </c>
      <c r="F2038" s="106" t="str">
        <f t="shared" si="161"/>
        <v/>
      </c>
      <c r="G2038" s="118">
        <f>'7. Emisiones Fugitivas'!J64</f>
        <v>0</v>
      </c>
      <c r="H2038" s="118">
        <f>'7. Emisiones Fugitivas'!L64</f>
        <v>0</v>
      </c>
      <c r="I2038" s="122" t="str">
        <f t="shared" si="162"/>
        <v/>
      </c>
      <c r="Q2038" s="15"/>
    </row>
    <row r="2039" spans="1:53" ht="18" customHeight="1" x14ac:dyDescent="0.25">
      <c r="C2039" s="51" t="str">
        <f>IF(ISTEXT('7. Emisiones Fugitivas'!E65),'7. Emisiones Fugitivas'!E65,"")</f>
        <v/>
      </c>
      <c r="D2039" s="51">
        <f>'7. Emisiones Fugitivas'!F65</f>
        <v>0</v>
      </c>
      <c r="E2039" s="106" t="str">
        <f t="shared" si="160"/>
        <v/>
      </c>
      <c r="F2039" s="106" t="str">
        <f t="shared" si="161"/>
        <v/>
      </c>
      <c r="G2039" s="118">
        <f>'7. Emisiones Fugitivas'!J65</f>
        <v>0</v>
      </c>
      <c r="H2039" s="118">
        <f>'7. Emisiones Fugitivas'!L65</f>
        <v>0</v>
      </c>
      <c r="I2039" s="122" t="str">
        <f t="shared" si="162"/>
        <v/>
      </c>
      <c r="Q2039" s="15"/>
    </row>
    <row r="2040" spans="1:53" ht="18" customHeight="1" x14ac:dyDescent="0.25">
      <c r="C2040" s="51" t="str">
        <f>IF(ISTEXT('7. Emisiones Fugitivas'!E66),'7. Emisiones Fugitivas'!E66,"")</f>
        <v/>
      </c>
      <c r="D2040" s="51">
        <f>'7. Emisiones Fugitivas'!F66</f>
        <v>0</v>
      </c>
      <c r="E2040" s="106" t="str">
        <f>IFERROR(IF(ISBLANK(VLOOKUP(D2040,PCA_2,2,0)),"",VLOOKUP(D2040,PCA_2,2,0)),"")</f>
        <v/>
      </c>
      <c r="F2040" s="106" t="str">
        <f>IFERROR(IF(ISBLANK(VLOOKUP(D2040,PCA_2,3,0)),"",VLOOKUP(D2040,PCA_2,3,0)),"")</f>
        <v/>
      </c>
      <c r="G2040" s="118">
        <f>'7. Emisiones Fugitivas'!J66</f>
        <v>0</v>
      </c>
      <c r="H2040" s="118">
        <f>'7. Emisiones Fugitivas'!L66</f>
        <v>0</v>
      </c>
      <c r="I2040" s="122" t="str">
        <f>IFERROR(IF(D2040="Otro",G2040*H2040,F2040*H2040),"")</f>
        <v/>
      </c>
      <c r="Q2040" s="15"/>
    </row>
    <row r="2041" spans="1:53" ht="18" customHeight="1" x14ac:dyDescent="0.25">
      <c r="D2041" s="169"/>
      <c r="E2041" s="169"/>
      <c r="F2041" s="170"/>
      <c r="G2041" s="171"/>
      <c r="H2041" s="171"/>
      <c r="I2041" s="156">
        <f>SUM(I2033:I2040)</f>
        <v>0</v>
      </c>
      <c r="Q2041" s="15"/>
    </row>
    <row r="2042" spans="1:53" ht="18" customHeight="1" x14ac:dyDescent="0.25"/>
    <row r="2043" spans="1:53" ht="18" customHeight="1" x14ac:dyDescent="0.25">
      <c r="A2043" s="889" t="s">
        <v>263</v>
      </c>
      <c r="B2043" s="500" t="s">
        <v>681</v>
      </c>
      <c r="C2043" s="501"/>
      <c r="D2043" s="501"/>
      <c r="E2043" s="501"/>
      <c r="F2043" s="501"/>
      <c r="G2043" s="501"/>
      <c r="H2043" s="501"/>
      <c r="I2043" s="501"/>
      <c r="J2043" s="501"/>
      <c r="K2043" s="501"/>
      <c r="L2043" s="501"/>
      <c r="M2043" s="501"/>
    </row>
    <row r="2044" spans="1:53" ht="18" customHeight="1" x14ac:dyDescent="0.25"/>
    <row r="2045" spans="1:53" ht="18" customHeight="1" x14ac:dyDescent="0.25">
      <c r="D2045" s="144" t="s">
        <v>851</v>
      </c>
      <c r="E2045" s="144" t="s">
        <v>852</v>
      </c>
      <c r="F2045" s="144" t="s">
        <v>853</v>
      </c>
      <c r="G2045" s="144" t="s">
        <v>854</v>
      </c>
    </row>
    <row r="2046" spans="1:53" ht="18" customHeight="1" x14ac:dyDescent="0.25">
      <c r="A2046" s="866">
        <v>24</v>
      </c>
      <c r="B2046" s="15">
        <v>8</v>
      </c>
      <c r="C2046" s="110" t="s">
        <v>829</v>
      </c>
      <c r="D2046" s="145">
        <f>ROUND(G2084,2)</f>
        <v>0</v>
      </c>
      <c r="E2046" s="145">
        <f t="shared" ref="E2046:G2046" si="163">ROUND(H2084,2)</f>
        <v>0</v>
      </c>
      <c r="F2046" s="145">
        <f t="shared" si="163"/>
        <v>0</v>
      </c>
      <c r="G2046" s="145">
        <f t="shared" si="163"/>
        <v>0</v>
      </c>
      <c r="J2046" s="25"/>
      <c r="K2046" s="25"/>
      <c r="Q2046" s="15"/>
      <c r="R2046" s="16"/>
      <c r="AG2046" s="15"/>
      <c r="AH2046" s="16"/>
    </row>
    <row r="2047" spans="1:53" ht="18" customHeight="1" x14ac:dyDescent="0.25">
      <c r="A2047" s="868"/>
      <c r="B2047" s="70"/>
      <c r="C2047" s="67"/>
      <c r="D2047" s="67"/>
      <c r="E2047" s="67"/>
      <c r="F2047" s="67"/>
      <c r="G2047" s="143">
        <f>D2046+E2046*$H$9/1000+F2046*$H$10/1000</f>
        <v>0</v>
      </c>
      <c r="L2047" s="69"/>
      <c r="M2047" s="69"/>
      <c r="N2047" s="69"/>
      <c r="O2047" s="69"/>
      <c r="P2047" s="67"/>
      <c r="Q2047" s="67"/>
      <c r="R2047" s="67"/>
      <c r="S2047" s="67"/>
      <c r="T2047" s="67"/>
      <c r="U2047" s="67"/>
      <c r="V2047" s="69"/>
      <c r="W2047" s="69"/>
      <c r="X2047" s="69"/>
      <c r="Y2047" s="69"/>
      <c r="Z2047" s="69"/>
      <c r="AA2047" s="69"/>
      <c r="AB2047" s="67"/>
      <c r="AC2047" s="67"/>
      <c r="AD2047" s="67"/>
      <c r="AE2047" s="67"/>
      <c r="AF2047" s="67"/>
      <c r="AG2047" s="67"/>
      <c r="AH2047" s="69"/>
      <c r="AI2047" s="69"/>
      <c r="AJ2047" s="69"/>
      <c r="AK2047" s="69"/>
      <c r="AL2047" s="69"/>
      <c r="AM2047" s="69"/>
      <c r="AN2047" s="67"/>
      <c r="AO2047" s="67"/>
      <c r="AP2047" s="67"/>
      <c r="AQ2047" s="67"/>
      <c r="AR2047" s="67"/>
      <c r="AS2047" s="67"/>
      <c r="AT2047" s="69"/>
      <c r="AU2047" s="69"/>
      <c r="AV2047" s="69"/>
      <c r="AW2047" s="69"/>
      <c r="AX2047" s="69"/>
      <c r="AY2047" s="69"/>
      <c r="AZ2047" s="67"/>
      <c r="BA2047" s="67"/>
    </row>
    <row r="2048" spans="1:53" ht="18" customHeight="1" x14ac:dyDescent="0.25">
      <c r="B2048" s="94" t="s">
        <v>779</v>
      </c>
      <c r="C2048" s="3"/>
      <c r="D2048" s="3"/>
      <c r="E2048" s="3"/>
      <c r="J2048" s="25"/>
      <c r="K2048" s="25"/>
      <c r="Q2048" s="15"/>
      <c r="R2048" s="16"/>
      <c r="AG2048" s="15"/>
      <c r="AH2048" s="16"/>
    </row>
    <row r="2049" spans="2:34" ht="18" customHeight="1" x14ac:dyDescent="0.25">
      <c r="B2049" s="94"/>
      <c r="C2049" s="3"/>
      <c r="D2049" s="3"/>
      <c r="J2049" s="25"/>
      <c r="K2049" s="25"/>
      <c r="Q2049" s="15"/>
      <c r="R2049" s="16"/>
      <c r="AG2049" s="15"/>
      <c r="AH2049" s="16"/>
    </row>
    <row r="2050" spans="2:34" ht="18" customHeight="1" x14ac:dyDescent="0.25">
      <c r="B2050" s="94"/>
      <c r="C2050" s="196" t="s">
        <v>1057</v>
      </c>
      <c r="D2050" s="3"/>
      <c r="E2050" s="3"/>
      <c r="J2050" s="25"/>
      <c r="K2050" s="25"/>
      <c r="Q2050" s="15"/>
      <c r="R2050" s="16"/>
      <c r="AG2050" s="15"/>
      <c r="AH2050" s="16"/>
    </row>
    <row r="2051" spans="2:34" ht="18" customHeight="1" x14ac:dyDescent="0.25">
      <c r="B2051" s="94"/>
      <c r="C2051" s="197" t="s">
        <v>1058</v>
      </c>
      <c r="D2051" s="3"/>
      <c r="E2051" s="3"/>
      <c r="J2051" s="25"/>
      <c r="K2051" s="25"/>
      <c r="Q2051" s="15"/>
      <c r="R2051" s="16"/>
      <c r="AG2051" s="15"/>
      <c r="AH2051" s="16"/>
    </row>
    <row r="2052" spans="2:34" ht="18" customHeight="1" x14ac:dyDescent="0.25">
      <c r="B2052" s="94"/>
      <c r="C2052" s="113" t="s">
        <v>1059</v>
      </c>
      <c r="D2052" s="3"/>
      <c r="E2052" s="3"/>
      <c r="J2052" s="25"/>
      <c r="K2052" s="25"/>
      <c r="Q2052" s="15"/>
      <c r="R2052" s="16"/>
      <c r="AG2052" s="15"/>
      <c r="AH2052" s="16"/>
    </row>
    <row r="2053" spans="2:34" ht="18" customHeight="1" x14ac:dyDescent="0.25">
      <c r="B2053" s="94"/>
      <c r="C2053" s="113" t="s">
        <v>736</v>
      </c>
      <c r="D2053" s="3"/>
      <c r="E2053" s="3"/>
      <c r="J2053" s="25"/>
      <c r="K2053" s="25"/>
      <c r="Q2053" s="15"/>
      <c r="R2053" s="16"/>
      <c r="AG2053" s="15"/>
      <c r="AH2053" s="16"/>
    </row>
    <row r="2054" spans="2:34" ht="18" customHeight="1" x14ac:dyDescent="0.25">
      <c r="B2054" s="94"/>
      <c r="C2054" s="113" t="s">
        <v>1068</v>
      </c>
      <c r="D2054" s="3"/>
      <c r="E2054" s="3"/>
      <c r="J2054" s="25"/>
      <c r="K2054" s="25"/>
      <c r="Q2054" s="15"/>
      <c r="R2054" s="16"/>
      <c r="AG2054" s="15"/>
      <c r="AH2054" s="16"/>
    </row>
    <row r="2055" spans="2:34" ht="18" customHeight="1" x14ac:dyDescent="0.25">
      <c r="B2055" s="94"/>
      <c r="C2055" s="113" t="s">
        <v>1060</v>
      </c>
      <c r="D2055" s="3"/>
      <c r="E2055" s="3"/>
      <c r="J2055" s="25"/>
      <c r="K2055" s="25"/>
      <c r="Q2055" s="15"/>
      <c r="R2055" s="16"/>
      <c r="AG2055" s="15"/>
      <c r="AH2055" s="16"/>
    </row>
    <row r="2056" spans="2:34" ht="18" customHeight="1" x14ac:dyDescent="0.25">
      <c r="B2056" s="94"/>
      <c r="C2056" s="113" t="s">
        <v>1061</v>
      </c>
      <c r="D2056" s="3"/>
      <c r="E2056" s="3"/>
      <c r="J2056" s="25"/>
      <c r="K2056" s="25"/>
      <c r="Q2056" s="15"/>
      <c r="R2056" s="16"/>
      <c r="AG2056" s="15"/>
      <c r="AH2056" s="16"/>
    </row>
    <row r="2057" spans="2:34" ht="18" customHeight="1" x14ac:dyDescent="0.25">
      <c r="B2057" s="94"/>
      <c r="C2057" s="113" t="s">
        <v>1062</v>
      </c>
      <c r="D2057" s="3"/>
      <c r="E2057" s="3"/>
      <c r="J2057" s="25"/>
      <c r="K2057" s="25"/>
      <c r="Q2057" s="15"/>
      <c r="R2057" s="16"/>
      <c r="AG2057" s="15"/>
      <c r="AH2057" s="16"/>
    </row>
    <row r="2058" spans="2:34" ht="18" customHeight="1" x14ac:dyDescent="0.25">
      <c r="B2058" s="94"/>
      <c r="C2058" s="113" t="s">
        <v>1063</v>
      </c>
      <c r="D2058" s="3"/>
      <c r="E2058" s="3"/>
      <c r="J2058" s="25"/>
      <c r="K2058" s="25"/>
      <c r="Q2058" s="15"/>
      <c r="R2058" s="16"/>
      <c r="AG2058" s="15"/>
      <c r="AH2058" s="16"/>
    </row>
    <row r="2059" spans="2:34" ht="18" customHeight="1" x14ac:dyDescent="0.25">
      <c r="B2059" s="94"/>
      <c r="C2059" s="113" t="s">
        <v>1064</v>
      </c>
      <c r="D2059" s="3"/>
      <c r="E2059" s="3"/>
      <c r="J2059" s="25"/>
      <c r="K2059" s="25"/>
      <c r="Q2059" s="15"/>
      <c r="R2059" s="16"/>
      <c r="AG2059" s="15"/>
      <c r="AH2059" s="16"/>
    </row>
    <row r="2060" spans="2:34" ht="18" customHeight="1" x14ac:dyDescent="0.25">
      <c r="B2060" s="94"/>
      <c r="C2060" s="113" t="s">
        <v>1065</v>
      </c>
      <c r="D2060" s="3"/>
      <c r="E2060" s="3"/>
      <c r="J2060" s="25"/>
      <c r="K2060" s="25"/>
      <c r="Q2060" s="15"/>
      <c r="R2060" s="16"/>
      <c r="AG2060" s="15"/>
      <c r="AH2060" s="16"/>
    </row>
    <row r="2061" spans="2:34" ht="18" customHeight="1" x14ac:dyDescent="0.25">
      <c r="B2061" s="94"/>
      <c r="C2061" s="113" t="s">
        <v>1066</v>
      </c>
      <c r="D2061" s="3"/>
      <c r="E2061" s="3"/>
      <c r="J2061" s="25"/>
      <c r="K2061" s="25"/>
      <c r="Q2061" s="15"/>
      <c r="R2061" s="16"/>
      <c r="AG2061" s="15"/>
      <c r="AH2061" s="16"/>
    </row>
    <row r="2062" spans="2:34" ht="18" customHeight="1" x14ac:dyDescent="0.25">
      <c r="B2062" s="94"/>
      <c r="C2062" s="113" t="s">
        <v>1067</v>
      </c>
      <c r="D2062" s="3"/>
      <c r="E2062" s="3"/>
      <c r="J2062" s="25"/>
      <c r="K2062" s="25"/>
      <c r="Q2062" s="15"/>
      <c r="R2062" s="16"/>
      <c r="AG2062" s="15"/>
      <c r="AH2062" s="16"/>
    </row>
    <row r="2063" spans="2:34" ht="18" customHeight="1" x14ac:dyDescent="0.25">
      <c r="B2063" s="94"/>
      <c r="C2063" s="198" t="s">
        <v>169</v>
      </c>
      <c r="D2063" s="3"/>
      <c r="E2063" s="3"/>
      <c r="J2063" s="25"/>
      <c r="K2063" s="25"/>
      <c r="Q2063" s="15"/>
      <c r="R2063" s="16"/>
      <c r="AG2063" s="15"/>
      <c r="AH2063" s="16"/>
    </row>
    <row r="2064" spans="2:34" ht="18" customHeight="1" x14ac:dyDescent="0.25">
      <c r="B2064" s="94"/>
      <c r="C2064" s="16"/>
      <c r="D2064" s="3"/>
      <c r="E2064" s="3"/>
      <c r="J2064" s="25"/>
      <c r="K2064" s="25"/>
      <c r="Q2064" s="15"/>
      <c r="R2064" s="16"/>
      <c r="AG2064" s="15"/>
      <c r="AH2064" s="16"/>
    </row>
    <row r="2065" spans="1:53" s="16" customFormat="1" ht="18" customHeight="1" x14ac:dyDescent="0.25">
      <c r="A2065" s="873"/>
      <c r="B2065" s="199" t="s">
        <v>780</v>
      </c>
      <c r="C2065" s="73"/>
      <c r="D2065" s="73"/>
      <c r="E2065" s="73"/>
      <c r="F2065" s="73"/>
      <c r="G2065" s="200"/>
      <c r="H2065" s="73"/>
      <c r="J2065" s="201"/>
      <c r="K2065" s="201"/>
      <c r="L2065" s="201"/>
      <c r="M2065" s="201"/>
      <c r="N2065" s="201"/>
      <c r="O2065" s="201"/>
      <c r="P2065" s="73"/>
      <c r="Q2065" s="73"/>
      <c r="R2065" s="73"/>
      <c r="S2065" s="73"/>
      <c r="T2065" s="73"/>
      <c r="U2065" s="73"/>
      <c r="V2065" s="201"/>
      <c r="W2065" s="201"/>
      <c r="X2065" s="201"/>
      <c r="Y2065" s="201"/>
      <c r="Z2065" s="201"/>
      <c r="AA2065" s="201"/>
      <c r="AB2065" s="73"/>
      <c r="AC2065" s="73"/>
      <c r="AD2065" s="73"/>
      <c r="AE2065" s="73"/>
      <c r="AF2065" s="73"/>
      <c r="AG2065" s="73"/>
      <c r="AH2065" s="201"/>
      <c r="AI2065" s="201"/>
      <c r="AJ2065" s="201"/>
      <c r="AK2065" s="201"/>
      <c r="AL2065" s="201"/>
      <c r="AM2065" s="201"/>
      <c r="AN2065" s="73"/>
      <c r="AO2065" s="73"/>
      <c r="AP2065" s="73"/>
      <c r="AQ2065" s="73"/>
      <c r="AR2065" s="73"/>
      <c r="AS2065" s="73"/>
      <c r="AT2065" s="201"/>
      <c r="AU2065" s="201"/>
      <c r="AV2065" s="201"/>
      <c r="AW2065" s="201"/>
      <c r="AX2065" s="201"/>
      <c r="AY2065" s="201"/>
      <c r="AZ2065" s="73"/>
      <c r="BA2065" s="73"/>
    </row>
    <row r="2066" spans="1:53" ht="18" customHeight="1" x14ac:dyDescent="0.25">
      <c r="A2066" s="868"/>
      <c r="B2066" s="70"/>
      <c r="C2066" s="67"/>
      <c r="D2066" s="67"/>
      <c r="E2066" s="67"/>
      <c r="F2066" s="67"/>
      <c r="G2066" s="2058" t="s">
        <v>775</v>
      </c>
      <c r="H2066" s="2059"/>
      <c r="I2066" s="2059"/>
      <c r="J2066" s="2060"/>
      <c r="N2066" s="69"/>
      <c r="O2066" s="69"/>
      <c r="P2066" s="67"/>
      <c r="Q2066" s="67"/>
      <c r="R2066" s="67"/>
      <c r="S2066" s="67"/>
      <c r="T2066" s="67"/>
      <c r="U2066" s="67"/>
      <c r="V2066" s="69"/>
      <c r="W2066" s="69"/>
      <c r="X2066" s="69"/>
      <c r="Y2066" s="69"/>
      <c r="Z2066" s="69"/>
      <c r="AA2066" s="69"/>
      <c r="AB2066" s="67"/>
      <c r="AC2066" s="67"/>
      <c r="AD2066" s="67"/>
      <c r="AE2066" s="67"/>
      <c r="AF2066" s="67"/>
      <c r="AG2066" s="67"/>
      <c r="AH2066" s="69"/>
      <c r="AI2066" s="69"/>
      <c r="AJ2066" s="69"/>
      <c r="AK2066" s="69"/>
      <c r="AL2066" s="69"/>
      <c r="AM2066" s="69"/>
      <c r="AN2066" s="67"/>
      <c r="AO2066" s="67"/>
      <c r="AP2066" s="67"/>
      <c r="AQ2066" s="67"/>
      <c r="AR2066" s="67"/>
      <c r="AS2066" s="67"/>
      <c r="AT2066" s="69"/>
      <c r="AU2066" s="69"/>
      <c r="AV2066" s="69"/>
      <c r="AW2066" s="69"/>
      <c r="AX2066" s="69"/>
      <c r="AY2066" s="69"/>
      <c r="AZ2066" s="67"/>
      <c r="BA2066" s="67"/>
    </row>
    <row r="2067" spans="1:53" ht="18" customHeight="1" x14ac:dyDescent="0.25">
      <c r="C2067" s="548" t="s">
        <v>895</v>
      </c>
      <c r="D2067" s="550" t="s">
        <v>760</v>
      </c>
      <c r="E2067" s="550" t="s">
        <v>931</v>
      </c>
      <c r="F2067" s="550" t="s">
        <v>161</v>
      </c>
      <c r="G2067" s="546" t="s">
        <v>1653</v>
      </c>
      <c r="H2067" s="546" t="s">
        <v>1654</v>
      </c>
      <c r="I2067" s="546" t="s">
        <v>1655</v>
      </c>
      <c r="J2067" s="546" t="s">
        <v>1656</v>
      </c>
      <c r="Q2067" s="15"/>
    </row>
    <row r="2068" spans="1:53" ht="18" customHeight="1" x14ac:dyDescent="0.25">
      <c r="C2068" s="507" t="s">
        <v>249</v>
      </c>
      <c r="D2068" s="507"/>
      <c r="E2068" s="507"/>
      <c r="F2068" s="507"/>
      <c r="G2068" s="507"/>
      <c r="H2068" s="507"/>
      <c r="I2068" s="507"/>
      <c r="J2068" s="507" t="s">
        <v>248</v>
      </c>
      <c r="Q2068" s="15"/>
    </row>
    <row r="2069" spans="1:53" ht="18" customHeight="1" x14ac:dyDescent="0.25">
      <c r="C2069" s="51" t="str">
        <f>IF(ISTEXT('8. Emisiones de proceso'!E16),'8. Emisiones de proceso'!E16,"")</f>
        <v/>
      </c>
      <c r="D2069" s="51">
        <f>'8. Emisiones de proceso'!F16</f>
        <v>0</v>
      </c>
      <c r="E2069" s="51">
        <f>'8. Emisiones de proceso'!G16</f>
        <v>0</v>
      </c>
      <c r="F2069" s="51">
        <f>'8. Emisiones de proceso'!H16</f>
        <v>0</v>
      </c>
      <c r="G2069" s="52" t="str">
        <f>IF(ISNUMBER('8. Emisiones de proceso'!I16),'8. Emisiones de proceso'!I16,"")</f>
        <v/>
      </c>
      <c r="H2069" s="52" t="str">
        <f>IF(ISNUMBER('8. Emisiones de proceso'!J16),'8. Emisiones de proceso'!J16,"")</f>
        <v/>
      </c>
      <c r="I2069" s="52" t="str">
        <f>IF(ISNUMBER('8. Emisiones de proceso'!K16),'8. Emisiones de proceso'!K16,"")</f>
        <v/>
      </c>
      <c r="J2069" s="1514" t="str">
        <f>IF(IF(G2069="",0,G2069)+IF(H2069="",0,H2069*$H$9/1000)+IF(I2069="",0,I2069*$H$10/1000)&lt;&gt;0,IF(G2069="",0,G2069)+IF(H2069="",0,H2069*$H$9/1000)+IF(I2069="",0,I2069*$H$10/1000),"")</f>
        <v/>
      </c>
      <c r="Q2069" s="15"/>
    </row>
    <row r="2070" spans="1:53" ht="18" customHeight="1" x14ac:dyDescent="0.25">
      <c r="C2070" s="51" t="str">
        <f>IF(ISTEXT('8. Emisiones de proceso'!E17),'8. Emisiones de proceso'!E17,"")</f>
        <v/>
      </c>
      <c r="D2070" s="51">
        <f>'8. Emisiones de proceso'!F17</f>
        <v>0</v>
      </c>
      <c r="E2070" s="51">
        <f>'8. Emisiones de proceso'!G17</f>
        <v>0</v>
      </c>
      <c r="F2070" s="51">
        <f>'8. Emisiones de proceso'!H17</f>
        <v>0</v>
      </c>
      <c r="G2070" s="52" t="str">
        <f>IF(ISNUMBER('8. Emisiones de proceso'!I17),'8. Emisiones de proceso'!I17,"")</f>
        <v/>
      </c>
      <c r="H2070" s="52" t="str">
        <f>IF(ISNUMBER('8. Emisiones de proceso'!J17),'8. Emisiones de proceso'!J17,"")</f>
        <v/>
      </c>
      <c r="I2070" s="52" t="str">
        <f>IF(ISNUMBER('8. Emisiones de proceso'!K17),'8. Emisiones de proceso'!K17,"")</f>
        <v/>
      </c>
      <c r="J2070" s="1514" t="str">
        <f t="shared" ref="J2070:J2083" si="164">IF(IF(G2070="",0,G2070)+IF(H2070="",0,H2070*$H$9/1000)+IF(I2070="",0,I2070*$H$10/1000)&lt;&gt;0,IF(G2070="",0,G2070)+IF(H2070="",0,H2070*$H$9/1000)+IF(I2070="",0,I2070*$H$10/1000),"")</f>
        <v/>
      </c>
      <c r="Q2070" s="15"/>
    </row>
    <row r="2071" spans="1:53" ht="18" customHeight="1" x14ac:dyDescent="0.25">
      <c r="C2071" s="51" t="str">
        <f>IF(ISTEXT('8. Emisiones de proceso'!E18),'8. Emisiones de proceso'!E18,"")</f>
        <v/>
      </c>
      <c r="D2071" s="51">
        <f>'8. Emisiones de proceso'!F18</f>
        <v>0</v>
      </c>
      <c r="E2071" s="51">
        <f>'8. Emisiones de proceso'!G18</f>
        <v>0</v>
      </c>
      <c r="F2071" s="51">
        <f>'8. Emisiones de proceso'!H18</f>
        <v>0</v>
      </c>
      <c r="G2071" s="52" t="str">
        <f>IF(ISNUMBER('8. Emisiones de proceso'!I18),'8. Emisiones de proceso'!I18,"")</f>
        <v/>
      </c>
      <c r="H2071" s="52" t="str">
        <f>IF(ISNUMBER('8. Emisiones de proceso'!J18),'8. Emisiones de proceso'!J18,"")</f>
        <v/>
      </c>
      <c r="I2071" s="52" t="str">
        <f>IF(ISNUMBER('8. Emisiones de proceso'!K18),'8. Emisiones de proceso'!K18,"")</f>
        <v/>
      </c>
      <c r="J2071" s="1514" t="str">
        <f t="shared" si="164"/>
        <v/>
      </c>
      <c r="Q2071" s="15"/>
    </row>
    <row r="2072" spans="1:53" ht="18" customHeight="1" x14ac:dyDescent="0.25">
      <c r="C2072" s="51" t="str">
        <f>IF(ISTEXT('8. Emisiones de proceso'!E19),'8. Emisiones de proceso'!E19,"")</f>
        <v/>
      </c>
      <c r="D2072" s="51">
        <f>'8. Emisiones de proceso'!F19</f>
        <v>0</v>
      </c>
      <c r="E2072" s="51">
        <f>'8. Emisiones de proceso'!G19</f>
        <v>0</v>
      </c>
      <c r="F2072" s="51">
        <f>'8. Emisiones de proceso'!H19</f>
        <v>0</v>
      </c>
      <c r="G2072" s="52" t="str">
        <f>IF(ISNUMBER('8. Emisiones de proceso'!I19),'8. Emisiones de proceso'!I19,"")</f>
        <v/>
      </c>
      <c r="H2072" s="52" t="str">
        <f>IF(ISNUMBER('8. Emisiones de proceso'!J19),'8. Emisiones de proceso'!J19,"")</f>
        <v/>
      </c>
      <c r="I2072" s="52" t="str">
        <f>IF(ISNUMBER('8. Emisiones de proceso'!K19),'8. Emisiones de proceso'!K19,"")</f>
        <v/>
      </c>
      <c r="J2072" s="1514" t="str">
        <f t="shared" si="164"/>
        <v/>
      </c>
      <c r="Q2072" s="15"/>
    </row>
    <row r="2073" spans="1:53" ht="18" customHeight="1" x14ac:dyDescent="0.25">
      <c r="C2073" s="51" t="str">
        <f>IF(ISTEXT('8. Emisiones de proceso'!E20),'8. Emisiones de proceso'!E20,"")</f>
        <v/>
      </c>
      <c r="D2073" s="51">
        <f>'8. Emisiones de proceso'!F20</f>
        <v>0</v>
      </c>
      <c r="E2073" s="51">
        <f>'8. Emisiones de proceso'!G20</f>
        <v>0</v>
      </c>
      <c r="F2073" s="51">
        <f>'8. Emisiones de proceso'!H20</f>
        <v>0</v>
      </c>
      <c r="G2073" s="52" t="str">
        <f>IF(ISNUMBER('8. Emisiones de proceso'!I20),'8. Emisiones de proceso'!I20,"")</f>
        <v/>
      </c>
      <c r="H2073" s="52" t="str">
        <f>IF(ISNUMBER('8. Emisiones de proceso'!J20),'8. Emisiones de proceso'!J20,"")</f>
        <v/>
      </c>
      <c r="I2073" s="52" t="str">
        <f>IF(ISNUMBER('8. Emisiones de proceso'!K20),'8. Emisiones de proceso'!K20,"")</f>
        <v/>
      </c>
      <c r="J2073" s="1514" t="str">
        <f t="shared" si="164"/>
        <v/>
      </c>
      <c r="Q2073" s="15"/>
    </row>
    <row r="2074" spans="1:53" ht="18" customHeight="1" x14ac:dyDescent="0.25">
      <c r="C2074" s="51" t="str">
        <f>IF(ISTEXT('8. Emisiones de proceso'!E21),'8. Emisiones de proceso'!E21,"")</f>
        <v/>
      </c>
      <c r="D2074" s="51">
        <f>'8. Emisiones de proceso'!F21</f>
        <v>0</v>
      </c>
      <c r="E2074" s="51">
        <f>'8. Emisiones de proceso'!G21</f>
        <v>0</v>
      </c>
      <c r="F2074" s="51">
        <f>'8. Emisiones de proceso'!H21</f>
        <v>0</v>
      </c>
      <c r="G2074" s="52" t="str">
        <f>IF(ISNUMBER('8. Emisiones de proceso'!I21),'8. Emisiones de proceso'!I21,"")</f>
        <v/>
      </c>
      <c r="H2074" s="52" t="str">
        <f>IF(ISNUMBER('8. Emisiones de proceso'!J21),'8. Emisiones de proceso'!J21,"")</f>
        <v/>
      </c>
      <c r="I2074" s="52" t="str">
        <f>IF(ISNUMBER('8. Emisiones de proceso'!K21),'8. Emisiones de proceso'!K21,"")</f>
        <v/>
      </c>
      <c r="J2074" s="1514" t="str">
        <f t="shared" si="164"/>
        <v/>
      </c>
      <c r="Q2074" s="15"/>
    </row>
    <row r="2075" spans="1:53" ht="18" customHeight="1" x14ac:dyDescent="0.25">
      <c r="C2075" s="51" t="str">
        <f>IF(ISTEXT('8. Emisiones de proceso'!E22),'8. Emisiones de proceso'!E22,"")</f>
        <v/>
      </c>
      <c r="D2075" s="51">
        <f>'8. Emisiones de proceso'!F22</f>
        <v>0</v>
      </c>
      <c r="E2075" s="51">
        <f>'8. Emisiones de proceso'!G22</f>
        <v>0</v>
      </c>
      <c r="F2075" s="51">
        <f>'8. Emisiones de proceso'!H22</f>
        <v>0</v>
      </c>
      <c r="G2075" s="52" t="str">
        <f>IF(ISNUMBER('8. Emisiones de proceso'!I22),'8. Emisiones de proceso'!I22,"")</f>
        <v/>
      </c>
      <c r="H2075" s="52" t="str">
        <f>IF(ISNUMBER('8. Emisiones de proceso'!J22),'8. Emisiones de proceso'!J22,"")</f>
        <v/>
      </c>
      <c r="I2075" s="52" t="str">
        <f>IF(ISNUMBER('8. Emisiones de proceso'!K22),'8. Emisiones de proceso'!K22,"")</f>
        <v/>
      </c>
      <c r="J2075" s="1514" t="str">
        <f t="shared" si="164"/>
        <v/>
      </c>
      <c r="Q2075" s="15"/>
    </row>
    <row r="2076" spans="1:53" ht="18" customHeight="1" x14ac:dyDescent="0.25">
      <c r="C2076" s="51" t="str">
        <f>IF(ISTEXT('8. Emisiones de proceso'!E23),'8. Emisiones de proceso'!E23,"")</f>
        <v/>
      </c>
      <c r="D2076" s="51">
        <f>'8. Emisiones de proceso'!F23</f>
        <v>0</v>
      </c>
      <c r="E2076" s="51">
        <f>'8. Emisiones de proceso'!G23</f>
        <v>0</v>
      </c>
      <c r="F2076" s="51">
        <f>'8. Emisiones de proceso'!H23</f>
        <v>0</v>
      </c>
      <c r="G2076" s="52" t="str">
        <f>IF(ISNUMBER('8. Emisiones de proceso'!I23),'8. Emisiones de proceso'!I23,"")</f>
        <v/>
      </c>
      <c r="H2076" s="52" t="str">
        <f>IF(ISNUMBER('8. Emisiones de proceso'!J23),'8. Emisiones de proceso'!J23,"")</f>
        <v/>
      </c>
      <c r="I2076" s="52" t="str">
        <f>IF(ISNUMBER('8. Emisiones de proceso'!K23),'8. Emisiones de proceso'!K23,"")</f>
        <v/>
      </c>
      <c r="J2076" s="1514" t="str">
        <f t="shared" si="164"/>
        <v/>
      </c>
      <c r="Q2076" s="15"/>
    </row>
    <row r="2077" spans="1:53" ht="18" customHeight="1" x14ac:dyDescent="0.25">
      <c r="C2077" s="51" t="str">
        <f>IF(ISTEXT('8. Emisiones de proceso'!E24),'8. Emisiones de proceso'!E24,"")</f>
        <v/>
      </c>
      <c r="D2077" s="51">
        <f>'8. Emisiones de proceso'!F24</f>
        <v>0</v>
      </c>
      <c r="E2077" s="51">
        <f>'8. Emisiones de proceso'!G24</f>
        <v>0</v>
      </c>
      <c r="F2077" s="51">
        <f>'8. Emisiones de proceso'!H24</f>
        <v>0</v>
      </c>
      <c r="G2077" s="52" t="str">
        <f>IF(ISNUMBER('8. Emisiones de proceso'!I24),'8. Emisiones de proceso'!I24,"")</f>
        <v/>
      </c>
      <c r="H2077" s="52" t="str">
        <f>IF(ISNUMBER('8. Emisiones de proceso'!J24),'8. Emisiones de proceso'!J24,"")</f>
        <v/>
      </c>
      <c r="I2077" s="52" t="str">
        <f>IF(ISNUMBER('8. Emisiones de proceso'!K24),'8. Emisiones de proceso'!K24,"")</f>
        <v/>
      </c>
      <c r="J2077" s="1514" t="str">
        <f t="shared" si="164"/>
        <v/>
      </c>
      <c r="Q2077" s="15"/>
    </row>
    <row r="2078" spans="1:53" ht="18" customHeight="1" x14ac:dyDescent="0.25">
      <c r="C2078" s="51" t="str">
        <f>IF(ISTEXT('8. Emisiones de proceso'!E25),'8. Emisiones de proceso'!E25,"")</f>
        <v/>
      </c>
      <c r="D2078" s="51">
        <f>'8. Emisiones de proceso'!F25</f>
        <v>0</v>
      </c>
      <c r="E2078" s="51">
        <f>'8. Emisiones de proceso'!G25</f>
        <v>0</v>
      </c>
      <c r="F2078" s="51">
        <f>'8. Emisiones de proceso'!H25</f>
        <v>0</v>
      </c>
      <c r="G2078" s="52" t="str">
        <f>IF(ISNUMBER('8. Emisiones de proceso'!I25),'8. Emisiones de proceso'!I25,"")</f>
        <v/>
      </c>
      <c r="H2078" s="52" t="str">
        <f>IF(ISNUMBER('8. Emisiones de proceso'!J25),'8. Emisiones de proceso'!J25,"")</f>
        <v/>
      </c>
      <c r="I2078" s="52" t="str">
        <f>IF(ISNUMBER('8. Emisiones de proceso'!K25),'8. Emisiones de proceso'!K25,"")</f>
        <v/>
      </c>
      <c r="J2078" s="1514" t="str">
        <f t="shared" si="164"/>
        <v/>
      </c>
      <c r="Q2078" s="15"/>
    </row>
    <row r="2079" spans="1:53" ht="18" customHeight="1" x14ac:dyDescent="0.25">
      <c r="C2079" s="51" t="str">
        <f>IF(ISTEXT('8. Emisiones de proceso'!E26),'8. Emisiones de proceso'!E26,"")</f>
        <v/>
      </c>
      <c r="D2079" s="51">
        <f>'8. Emisiones de proceso'!F26</f>
        <v>0</v>
      </c>
      <c r="E2079" s="51">
        <f>'8. Emisiones de proceso'!G26</f>
        <v>0</v>
      </c>
      <c r="F2079" s="51">
        <f>'8. Emisiones de proceso'!H26</f>
        <v>0</v>
      </c>
      <c r="G2079" s="52" t="str">
        <f>IF(ISNUMBER('8. Emisiones de proceso'!I26),'8. Emisiones de proceso'!I26,"")</f>
        <v/>
      </c>
      <c r="H2079" s="52" t="str">
        <f>IF(ISNUMBER('8. Emisiones de proceso'!J26),'8. Emisiones de proceso'!J26,"")</f>
        <v/>
      </c>
      <c r="I2079" s="52" t="str">
        <f>IF(ISNUMBER('8. Emisiones de proceso'!K26),'8. Emisiones de proceso'!K26,"")</f>
        <v/>
      </c>
      <c r="J2079" s="1514" t="str">
        <f t="shared" si="164"/>
        <v/>
      </c>
      <c r="Q2079" s="15"/>
    </row>
    <row r="2080" spans="1:53" ht="18" customHeight="1" x14ac:dyDescent="0.25">
      <c r="C2080" s="51" t="str">
        <f>IF(ISTEXT('8. Emisiones de proceso'!E27),'8. Emisiones de proceso'!E27,"")</f>
        <v/>
      </c>
      <c r="D2080" s="51">
        <f>'8. Emisiones de proceso'!F27</f>
        <v>0</v>
      </c>
      <c r="E2080" s="51">
        <f>'8. Emisiones de proceso'!G27</f>
        <v>0</v>
      </c>
      <c r="F2080" s="51">
        <f>'8. Emisiones de proceso'!H27</f>
        <v>0</v>
      </c>
      <c r="G2080" s="52" t="str">
        <f>IF(ISNUMBER('8. Emisiones de proceso'!I27),'8. Emisiones de proceso'!I27,"")</f>
        <v/>
      </c>
      <c r="H2080" s="52" t="str">
        <f>IF(ISNUMBER('8. Emisiones de proceso'!J27),'8. Emisiones de proceso'!J27,"")</f>
        <v/>
      </c>
      <c r="I2080" s="52" t="str">
        <f>IF(ISNUMBER('8. Emisiones de proceso'!K27),'8. Emisiones de proceso'!K27,"")</f>
        <v/>
      </c>
      <c r="J2080" s="1514" t="str">
        <f t="shared" si="164"/>
        <v/>
      </c>
      <c r="Q2080" s="15"/>
    </row>
    <row r="2081" spans="1:53" ht="18" customHeight="1" x14ac:dyDescent="0.25">
      <c r="C2081" s="51" t="str">
        <f>IF(ISTEXT('8. Emisiones de proceso'!E28),'8. Emisiones de proceso'!E28,"")</f>
        <v/>
      </c>
      <c r="D2081" s="51">
        <f>'8. Emisiones de proceso'!F28</f>
        <v>0</v>
      </c>
      <c r="E2081" s="51">
        <f>'8. Emisiones de proceso'!G28</f>
        <v>0</v>
      </c>
      <c r="F2081" s="51">
        <f>'8. Emisiones de proceso'!H28</f>
        <v>0</v>
      </c>
      <c r="G2081" s="52" t="str">
        <f>IF(ISNUMBER('8. Emisiones de proceso'!I28),'8. Emisiones de proceso'!I28,"")</f>
        <v/>
      </c>
      <c r="H2081" s="52" t="str">
        <f>IF(ISNUMBER('8. Emisiones de proceso'!J28),'8. Emisiones de proceso'!J28,"")</f>
        <v/>
      </c>
      <c r="I2081" s="52" t="str">
        <f>IF(ISNUMBER('8. Emisiones de proceso'!K28),'8. Emisiones de proceso'!K28,"")</f>
        <v/>
      </c>
      <c r="J2081" s="1514" t="str">
        <f t="shared" si="164"/>
        <v/>
      </c>
      <c r="Q2081" s="15"/>
    </row>
    <row r="2082" spans="1:53" ht="18" customHeight="1" x14ac:dyDescent="0.25">
      <c r="C2082" s="51" t="str">
        <f>IF(ISTEXT('8. Emisiones de proceso'!E29),'8. Emisiones de proceso'!E29,"")</f>
        <v/>
      </c>
      <c r="D2082" s="51">
        <f>'8. Emisiones de proceso'!F29</f>
        <v>0</v>
      </c>
      <c r="E2082" s="51">
        <f>'8. Emisiones de proceso'!G29</f>
        <v>0</v>
      </c>
      <c r="F2082" s="51">
        <f>'8. Emisiones de proceso'!H29</f>
        <v>0</v>
      </c>
      <c r="G2082" s="52" t="str">
        <f>IF(ISNUMBER('8. Emisiones de proceso'!I29),'8. Emisiones de proceso'!I29,"")</f>
        <v/>
      </c>
      <c r="H2082" s="52" t="str">
        <f>IF(ISNUMBER('8. Emisiones de proceso'!J29),'8. Emisiones de proceso'!J29,"")</f>
        <v/>
      </c>
      <c r="I2082" s="52" t="str">
        <f>IF(ISNUMBER('8. Emisiones de proceso'!K29),'8. Emisiones de proceso'!K29,"")</f>
        <v/>
      </c>
      <c r="J2082" s="1514" t="str">
        <f t="shared" si="164"/>
        <v/>
      </c>
      <c r="Q2082" s="15"/>
    </row>
    <row r="2083" spans="1:53" ht="18" customHeight="1" x14ac:dyDescent="0.25">
      <c r="C2083" s="51" t="str">
        <f>IF(ISTEXT('8. Emisiones de proceso'!E30),'8. Emisiones de proceso'!E30,"")</f>
        <v/>
      </c>
      <c r="D2083" s="51">
        <f>'8. Emisiones de proceso'!F30</f>
        <v>0</v>
      </c>
      <c r="E2083" s="51">
        <f>'8. Emisiones de proceso'!G30</f>
        <v>0</v>
      </c>
      <c r="F2083" s="51">
        <f>'8. Emisiones de proceso'!H30</f>
        <v>0</v>
      </c>
      <c r="G2083" s="52" t="str">
        <f>IF(ISNUMBER('8. Emisiones de proceso'!I30),'8. Emisiones de proceso'!I30,"")</f>
        <v/>
      </c>
      <c r="H2083" s="52" t="str">
        <f>IF(ISNUMBER('8. Emisiones de proceso'!J30),'8. Emisiones de proceso'!J30,"")</f>
        <v/>
      </c>
      <c r="I2083" s="52" t="str">
        <f>IF(ISNUMBER('8. Emisiones de proceso'!K30),'8. Emisiones de proceso'!K30,"")</f>
        <v/>
      </c>
      <c r="J2083" s="1514" t="str">
        <f t="shared" si="164"/>
        <v/>
      </c>
      <c r="Q2083" s="15"/>
    </row>
    <row r="2084" spans="1:53" ht="18" customHeight="1" x14ac:dyDescent="0.25">
      <c r="G2084" s="191">
        <f>SUM(G2069:G2083)</f>
        <v>0</v>
      </c>
      <c r="H2084" s="191">
        <f>SUM(H2069:H2083)</f>
        <v>0</v>
      </c>
      <c r="I2084" s="191">
        <f>SUM(I2069:I2083)</f>
        <v>0</v>
      </c>
      <c r="J2084" s="191">
        <f>SUM(J2069:J2083)</f>
        <v>0</v>
      </c>
    </row>
    <row r="2085" spans="1:53" ht="18" customHeight="1" x14ac:dyDescent="0.25"/>
    <row r="2086" spans="1:53" ht="18" customHeight="1" x14ac:dyDescent="0.25">
      <c r="A2086" s="889" t="s">
        <v>1632</v>
      </c>
      <c r="B2086" s="500" t="s">
        <v>692</v>
      </c>
      <c r="C2086" s="501"/>
      <c r="D2086" s="501"/>
      <c r="E2086" s="501"/>
      <c r="F2086" s="501"/>
      <c r="G2086" s="501"/>
      <c r="H2086" s="501"/>
      <c r="I2086" s="501"/>
      <c r="J2086" s="501"/>
      <c r="K2086" s="501"/>
      <c r="L2086" s="501"/>
      <c r="M2086" s="501"/>
    </row>
    <row r="2087" spans="1:53" ht="18" customHeight="1" x14ac:dyDescent="0.25"/>
    <row r="2088" spans="1:53" ht="18" customHeight="1" x14ac:dyDescent="0.25">
      <c r="D2088" s="144" t="s">
        <v>851</v>
      </c>
      <c r="E2088" s="144" t="s">
        <v>852</v>
      </c>
      <c r="F2088" s="144" t="s">
        <v>853</v>
      </c>
      <c r="G2088" s="144" t="s">
        <v>854</v>
      </c>
    </row>
    <row r="2089" spans="1:53" ht="18" customHeight="1" x14ac:dyDescent="0.25">
      <c r="A2089" s="866" t="s">
        <v>1800</v>
      </c>
      <c r="B2089" s="15">
        <v>9</v>
      </c>
      <c r="C2089" s="110" t="s">
        <v>828</v>
      </c>
      <c r="D2089" s="145">
        <v>0</v>
      </c>
      <c r="E2089" s="145">
        <v>0</v>
      </c>
      <c r="F2089" s="145">
        <v>0</v>
      </c>
      <c r="G2089" s="145">
        <v>0</v>
      </c>
      <c r="J2089" s="25"/>
      <c r="K2089" s="25"/>
      <c r="Q2089" s="15"/>
      <c r="R2089" s="16"/>
      <c r="AG2089" s="15"/>
      <c r="AH2089" s="16"/>
    </row>
    <row r="2090" spans="1:53" ht="18" customHeight="1" x14ac:dyDescent="0.25">
      <c r="A2090" s="868"/>
      <c r="B2090" s="70"/>
      <c r="C2090" s="67"/>
      <c r="D2090" s="67"/>
      <c r="E2090" s="67"/>
      <c r="F2090" s="67"/>
      <c r="G2090" s="143">
        <f>D2089+E2089*$H$9/1000+F2089*$H$10/1000</f>
        <v>0</v>
      </c>
      <c r="H2090" s="67"/>
      <c r="J2090" s="69"/>
      <c r="K2090" s="69"/>
      <c r="L2090" s="69"/>
      <c r="M2090" s="69"/>
      <c r="N2090" s="69"/>
      <c r="O2090" s="69"/>
      <c r="P2090" s="67"/>
      <c r="Q2090" s="67"/>
      <c r="R2090" s="67"/>
      <c r="S2090" s="67"/>
      <c r="T2090" s="67"/>
      <c r="U2090" s="67"/>
      <c r="V2090" s="69"/>
      <c r="W2090" s="69"/>
      <c r="X2090" s="69"/>
      <c r="Y2090" s="69"/>
      <c r="Z2090" s="69"/>
      <c r="AA2090" s="69"/>
      <c r="AB2090" s="67"/>
      <c r="AC2090" s="67"/>
      <c r="AD2090" s="67"/>
      <c r="AE2090" s="67"/>
      <c r="AF2090" s="67"/>
      <c r="AG2090" s="67"/>
      <c r="AH2090" s="69"/>
      <c r="AI2090" s="69"/>
      <c r="AJ2090" s="69"/>
      <c r="AK2090" s="69"/>
      <c r="AL2090" s="69"/>
      <c r="AM2090" s="69"/>
      <c r="AN2090" s="67"/>
      <c r="AO2090" s="67"/>
      <c r="AP2090" s="67"/>
      <c r="AQ2090" s="67"/>
      <c r="AR2090" s="67"/>
      <c r="AS2090" s="67"/>
      <c r="AT2090" s="69"/>
      <c r="AU2090" s="69"/>
      <c r="AV2090" s="69"/>
      <c r="AW2090" s="69"/>
      <c r="AX2090" s="69"/>
      <c r="AY2090" s="69"/>
      <c r="AZ2090" s="67"/>
      <c r="BA2090" s="67"/>
    </row>
    <row r="2091" spans="1:53" ht="18" customHeight="1" x14ac:dyDescent="0.25"/>
    <row r="2092" spans="1:53" ht="18" customHeight="1" x14ac:dyDescent="0.25">
      <c r="B2092" s="94" t="s">
        <v>779</v>
      </c>
    </row>
    <row r="2093" spans="1:53" ht="18" customHeight="1" x14ac:dyDescent="0.25">
      <c r="B2093" s="94"/>
    </row>
    <row r="2094" spans="1:53" ht="18" customHeight="1" x14ac:dyDescent="0.25">
      <c r="C2094" s="99" t="s">
        <v>164</v>
      </c>
      <c r="D2094" s="15" t="s">
        <v>1044</v>
      </c>
    </row>
    <row r="2095" spans="1:53" ht="18" customHeight="1" x14ac:dyDescent="0.25">
      <c r="C2095" s="135" t="s">
        <v>165</v>
      </c>
    </row>
    <row r="2096" spans="1:53" ht="18" customHeight="1" x14ac:dyDescent="0.25">
      <c r="C2096" s="135" t="s">
        <v>167</v>
      </c>
    </row>
    <row r="2097" spans="1:53" ht="18" customHeight="1" x14ac:dyDescent="0.25">
      <c r="C2097" s="135" t="s">
        <v>168</v>
      </c>
    </row>
    <row r="2098" spans="1:53" ht="18" customHeight="1" x14ac:dyDescent="0.25">
      <c r="C2098" s="136" t="s">
        <v>166</v>
      </c>
    </row>
    <row r="2099" spans="1:53" ht="18" customHeight="1" x14ac:dyDescent="0.25"/>
    <row r="2100" spans="1:53" ht="18" customHeight="1" x14ac:dyDescent="0.25">
      <c r="C2100" s="37"/>
    </row>
    <row r="2101" spans="1:53" ht="18" customHeight="1" x14ac:dyDescent="0.25">
      <c r="C2101" s="37"/>
      <c r="D2101" s="39"/>
    </row>
    <row r="2102" spans="1:53" ht="18" customHeight="1" x14ac:dyDescent="0.25">
      <c r="A2102" s="889" t="s">
        <v>1633</v>
      </c>
      <c r="B2102" s="500" t="s">
        <v>758</v>
      </c>
      <c r="C2102" s="501"/>
      <c r="D2102" s="501"/>
      <c r="E2102" s="501"/>
      <c r="F2102" s="501"/>
      <c r="G2102" s="501"/>
      <c r="H2102" s="501"/>
      <c r="I2102" s="501"/>
      <c r="J2102" s="501"/>
      <c r="K2102" s="501"/>
      <c r="L2102" s="501"/>
      <c r="M2102" s="501"/>
      <c r="O2102" s="3"/>
      <c r="Q2102" s="15"/>
    </row>
    <row r="2103" spans="1:53" ht="18" customHeight="1" x14ac:dyDescent="0.25">
      <c r="O2103" s="3"/>
      <c r="Q2103" s="15"/>
      <c r="S2103" s="37"/>
    </row>
    <row r="2104" spans="1:53" ht="18" customHeight="1" x14ac:dyDescent="0.25">
      <c r="I2104" s="25"/>
      <c r="J2104" s="25"/>
      <c r="O2104" s="3"/>
      <c r="Q2104" s="15"/>
      <c r="S2104" s="37"/>
    </row>
    <row r="2105" spans="1:53" ht="18" customHeight="1" x14ac:dyDescent="0.25">
      <c r="B2105" s="523" t="s">
        <v>742</v>
      </c>
      <c r="C2105" s="523"/>
      <c r="D2105" s="523"/>
      <c r="E2105" s="523"/>
      <c r="F2105" s="523"/>
      <c r="G2105" s="523"/>
      <c r="H2105" s="523"/>
      <c r="I2105" s="523"/>
      <c r="J2105" s="523"/>
      <c r="K2105" s="523"/>
      <c r="O2105" s="3"/>
      <c r="Q2105" s="15"/>
      <c r="S2105" s="37"/>
    </row>
    <row r="2106" spans="1:53" ht="18" customHeight="1" x14ac:dyDescent="0.25">
      <c r="B2106" s="3"/>
      <c r="C2106" s="3"/>
      <c r="D2106" s="3"/>
      <c r="E2106" s="3"/>
      <c r="F2106" s="3"/>
      <c r="G2106" s="3"/>
      <c r="H2106" s="3"/>
      <c r="I2106" s="3"/>
      <c r="J2106" s="3"/>
      <c r="K2106" s="3"/>
      <c r="O2106" s="3"/>
      <c r="Q2106" s="15"/>
      <c r="S2106" s="37"/>
    </row>
    <row r="2107" spans="1:53" ht="18" customHeight="1" x14ac:dyDescent="0.25">
      <c r="D2107" s="144" t="s">
        <v>851</v>
      </c>
      <c r="E2107" s="144" t="s">
        <v>852</v>
      </c>
      <c r="F2107" s="144" t="s">
        <v>853</v>
      </c>
      <c r="G2107" s="144" t="s">
        <v>854</v>
      </c>
    </row>
    <row r="2108" spans="1:53" ht="18" customHeight="1" x14ac:dyDescent="0.25">
      <c r="A2108" s="866">
        <v>25</v>
      </c>
      <c r="B2108" s="15">
        <v>10</v>
      </c>
      <c r="C2108" s="110" t="s">
        <v>848</v>
      </c>
      <c r="D2108" s="152" t="s">
        <v>158</v>
      </c>
      <c r="E2108" s="152" t="s">
        <v>158</v>
      </c>
      <c r="F2108" s="152" t="s">
        <v>158</v>
      </c>
      <c r="G2108" s="145">
        <f ca="1">ROUND(H2137,2)</f>
        <v>0</v>
      </c>
      <c r="J2108" s="25"/>
      <c r="K2108" s="25"/>
      <c r="O2108" s="3"/>
      <c r="Q2108" s="15"/>
      <c r="S2108" s="37"/>
      <c r="AG2108" s="15"/>
      <c r="AH2108" s="16"/>
    </row>
    <row r="2109" spans="1:53" ht="18" customHeight="1" x14ac:dyDescent="0.25">
      <c r="A2109" s="868"/>
      <c r="B2109" s="70"/>
      <c r="C2109" s="67"/>
      <c r="D2109" s="67"/>
      <c r="E2109" s="67"/>
      <c r="F2109" s="67"/>
      <c r="G2109" s="143"/>
      <c r="H2109" s="67"/>
      <c r="J2109" s="69"/>
      <c r="K2109" s="69"/>
      <c r="L2109" s="69"/>
      <c r="M2109" s="69"/>
      <c r="N2109" s="69"/>
      <c r="O2109" s="69"/>
      <c r="P2109" s="67"/>
      <c r="Q2109" s="67"/>
      <c r="R2109" s="67"/>
      <c r="S2109" s="67"/>
      <c r="T2109" s="67"/>
      <c r="U2109" s="67"/>
      <c r="V2109" s="69"/>
      <c r="W2109" s="69"/>
      <c r="X2109" s="69"/>
      <c r="Y2109" s="69"/>
      <c r="Z2109" s="69"/>
      <c r="AA2109" s="69"/>
      <c r="AB2109" s="67"/>
      <c r="AC2109" s="67"/>
      <c r="AD2109" s="67"/>
      <c r="AE2109" s="67"/>
      <c r="AF2109" s="67"/>
      <c r="AG2109" s="67"/>
      <c r="AH2109" s="69"/>
      <c r="AI2109" s="69"/>
      <c r="AJ2109" s="69"/>
      <c r="AK2109" s="69"/>
      <c r="AL2109" s="69"/>
      <c r="AM2109" s="69"/>
      <c r="AN2109" s="67"/>
      <c r="AO2109" s="67"/>
      <c r="AP2109" s="67"/>
      <c r="AQ2109" s="67"/>
      <c r="AR2109" s="67"/>
      <c r="AS2109" s="67"/>
      <c r="AT2109" s="69"/>
      <c r="AU2109" s="69"/>
      <c r="AV2109" s="69"/>
      <c r="AW2109" s="69"/>
      <c r="AX2109" s="69"/>
      <c r="AY2109" s="69"/>
      <c r="AZ2109" s="67"/>
      <c r="BA2109" s="67"/>
    </row>
    <row r="2110" spans="1:53" ht="18" customHeight="1" x14ac:dyDescent="0.25">
      <c r="J2110" s="25"/>
      <c r="K2110" s="25"/>
      <c r="O2110" s="3"/>
      <c r="Q2110" s="15"/>
      <c r="S2110" s="37"/>
      <c r="AG2110" s="15"/>
      <c r="AH2110" s="16"/>
    </row>
    <row r="2111" spans="1:53" x14ac:dyDescent="0.25">
      <c r="A2111" s="872"/>
      <c r="B2111" s="94" t="s">
        <v>844</v>
      </c>
      <c r="F2111" s="117"/>
      <c r="O2111" s="3"/>
      <c r="Q2111" s="15"/>
      <c r="S2111" s="37"/>
      <c r="AG2111" s="15"/>
    </row>
    <row r="2112" spans="1:53" ht="18" customHeight="1" x14ac:dyDescent="0.25">
      <c r="G2112" s="12" t="s">
        <v>810</v>
      </c>
      <c r="J2112" s="105" t="s">
        <v>812</v>
      </c>
      <c r="Q2112" s="3"/>
      <c r="S2112" s="43"/>
      <c r="T2112" s="37"/>
      <c r="U2112" s="37"/>
      <c r="W2112" s="16"/>
      <c r="AG2112" s="15"/>
      <c r="AM2112" s="56"/>
      <c r="AU2112" s="105" t="s">
        <v>811</v>
      </c>
    </row>
    <row r="2113" spans="3:46" ht="18" customHeight="1" x14ac:dyDescent="0.25">
      <c r="C2113" s="81" t="s">
        <v>186</v>
      </c>
      <c r="D2113" s="81" t="s">
        <v>245</v>
      </c>
      <c r="E2113" s="81" t="s">
        <v>548</v>
      </c>
      <c r="F2113" s="81" t="s">
        <v>1030</v>
      </c>
      <c r="G2113" s="81" t="s">
        <v>246</v>
      </c>
      <c r="H2113" s="81" t="s">
        <v>247</v>
      </c>
      <c r="J2113" s="109" t="s">
        <v>203</v>
      </c>
      <c r="K2113" s="109" t="s">
        <v>204</v>
      </c>
      <c r="M2113" s="99" t="s">
        <v>793</v>
      </c>
      <c r="N2113" s="99" t="s">
        <v>794</v>
      </c>
      <c r="O2113" s="99" t="s">
        <v>791</v>
      </c>
      <c r="P2113" s="99" t="s">
        <v>792</v>
      </c>
      <c r="Q2113" s="99" t="s">
        <v>789</v>
      </c>
      <c r="R2113" s="99" t="s">
        <v>790</v>
      </c>
      <c r="S2113" s="99" t="s">
        <v>787</v>
      </c>
      <c r="T2113" s="99" t="s">
        <v>788</v>
      </c>
      <c r="U2113" s="99" t="s">
        <v>785</v>
      </c>
      <c r="V2113" s="99" t="s">
        <v>786</v>
      </c>
      <c r="W2113" s="99" t="s">
        <v>138</v>
      </c>
      <c r="X2113" s="99" t="s">
        <v>135</v>
      </c>
      <c r="Y2113" s="99" t="s">
        <v>139</v>
      </c>
      <c r="Z2113" s="99" t="s">
        <v>122</v>
      </c>
      <c r="AA2113" s="99" t="s">
        <v>182</v>
      </c>
      <c r="AB2113" s="99" t="s">
        <v>183</v>
      </c>
      <c r="AC2113" s="99" t="s">
        <v>208</v>
      </c>
      <c r="AD2113" s="99" t="s">
        <v>209</v>
      </c>
      <c r="AE2113" s="99" t="s">
        <v>242</v>
      </c>
      <c r="AF2113" s="99" t="s">
        <v>243</v>
      </c>
      <c r="AG2113" s="99" t="s">
        <v>329</v>
      </c>
      <c r="AH2113" s="99" t="s">
        <v>330</v>
      </c>
      <c r="AI2113" s="99" t="s">
        <v>375</v>
      </c>
      <c r="AJ2113" s="99" t="s">
        <v>376</v>
      </c>
      <c r="AK2113" s="99" t="s">
        <v>244</v>
      </c>
      <c r="AL2113" s="99" t="s">
        <v>433</v>
      </c>
      <c r="AM2113" s="99" t="s">
        <v>542</v>
      </c>
      <c r="AN2113" s="99" t="s">
        <v>543</v>
      </c>
      <c r="AO2113" s="99" t="s">
        <v>795</v>
      </c>
      <c r="AP2113" s="99" t="s">
        <v>796</v>
      </c>
      <c r="AQ2113" s="99" t="s">
        <v>2141</v>
      </c>
      <c r="AR2113" s="99" t="s">
        <v>2142</v>
      </c>
      <c r="AS2113" s="1517" t="s">
        <v>2423</v>
      </c>
      <c r="AT2113" s="1517" t="s">
        <v>2424</v>
      </c>
    </row>
    <row r="2114" spans="3:46" ht="18" customHeight="1" x14ac:dyDescent="0.25">
      <c r="C2114" s="507" t="s">
        <v>249</v>
      </c>
      <c r="D2114" s="507"/>
      <c r="E2114" s="507"/>
      <c r="F2114" s="507"/>
      <c r="G2114" s="507"/>
      <c r="H2114" s="507" t="s">
        <v>248</v>
      </c>
      <c r="J2114" s="36" t="e">
        <f ca="1">INDIRECT("_Com"&amp;$D$6)</f>
        <v>#REF!</v>
      </c>
      <c r="K2114" s="54" t="e">
        <f t="shared" ref="K2114:K2177" ca="1" si="165">INDIRECT("_Mix"&amp;$D$6)</f>
        <v>#REF!</v>
      </c>
      <c r="M2114" s="100" t="s">
        <v>62</v>
      </c>
      <c r="N2114" s="102">
        <v>0</v>
      </c>
      <c r="O2114" s="100" t="s">
        <v>62</v>
      </c>
      <c r="P2114" s="102">
        <v>0</v>
      </c>
      <c r="Q2114" s="100" t="s">
        <v>62</v>
      </c>
      <c r="R2114" s="102">
        <v>0</v>
      </c>
      <c r="S2114" s="100" t="s">
        <v>62</v>
      </c>
      <c r="T2114" s="102">
        <v>0</v>
      </c>
      <c r="U2114" s="100" t="s">
        <v>62</v>
      </c>
      <c r="V2114" s="102">
        <v>0</v>
      </c>
      <c r="W2114" s="57" t="s">
        <v>62</v>
      </c>
      <c r="X2114" s="58">
        <v>0</v>
      </c>
      <c r="Y2114" s="57" t="s">
        <v>62</v>
      </c>
      <c r="Z2114" s="58">
        <v>0</v>
      </c>
      <c r="AA2114" s="57" t="s">
        <v>62</v>
      </c>
      <c r="AB2114" s="59">
        <v>0</v>
      </c>
      <c r="AC2114" s="57" t="s">
        <v>62</v>
      </c>
      <c r="AD2114" s="60">
        <v>0</v>
      </c>
      <c r="AE2114" s="57" t="s">
        <v>62</v>
      </c>
      <c r="AF2114" s="60">
        <v>0</v>
      </c>
      <c r="AG2114" s="57" t="s">
        <v>346</v>
      </c>
      <c r="AH2114" s="60">
        <v>0.34000000357627869</v>
      </c>
      <c r="AI2114" s="57" t="s">
        <v>377</v>
      </c>
      <c r="AJ2114" s="60">
        <v>0</v>
      </c>
      <c r="AK2114" s="57" t="s">
        <v>265</v>
      </c>
      <c r="AL2114" s="60">
        <v>0</v>
      </c>
      <c r="AM2114" s="61" t="s">
        <v>62</v>
      </c>
      <c r="AN2114" s="62">
        <v>0</v>
      </c>
      <c r="AO2114" s="57" t="s">
        <v>1070</v>
      </c>
      <c r="AP2114" s="60">
        <v>0.25900000000000001</v>
      </c>
      <c r="AQ2114" s="1272" t="s">
        <v>1070</v>
      </c>
      <c r="AR2114" s="1273">
        <v>0.27300000000000002</v>
      </c>
      <c r="AS2114" s="1518" t="s">
        <v>1070</v>
      </c>
      <c r="AT2114" s="1519">
        <v>0.25900000000000001</v>
      </c>
    </row>
    <row r="2115" spans="3:46" ht="18" customHeight="1" x14ac:dyDescent="0.25">
      <c r="C2115" s="34" t="str">
        <f>IF(ISTEXT('10. Electricidad y otras energ.'!E27),'10. Electricidad y otras energ.'!E27,"")</f>
        <v/>
      </c>
      <c r="D2115" s="34" t="str">
        <f>IF(ISTEXT('10. Electricidad y otras energ.'!F27),'10. Electricidad y otras energ.'!F27,"")</f>
        <v/>
      </c>
      <c r="E2115" s="34">
        <f>'10. Electricidad y otras energ.'!G27</f>
        <v>0</v>
      </c>
      <c r="F2115" s="192">
        <f>'10. Electricidad y otras energ.'!H27</f>
        <v>0</v>
      </c>
      <c r="G2115" s="204" t="str">
        <f ca="1">IFERROR((IF($E2115=$C$2168,$D$2168,IF($E2115=$C$2169,$D$2169,VLOOKUP(D2115,$J$2113:$K$2358,2,0)))),"")</f>
        <v/>
      </c>
      <c r="H2115" s="55" t="str">
        <f ca="1">IF(ISNUMBER(F2115*G2115),F2115*G2115,"")</f>
        <v/>
      </c>
      <c r="J2115" s="36" t="e">
        <f t="shared" ref="J2115:J2178" ca="1" si="166">INDIRECT("_Com"&amp;$D$6)</f>
        <v>#REF!</v>
      </c>
      <c r="K2115" s="54" t="e">
        <f t="shared" ca="1" si="165"/>
        <v>#REF!</v>
      </c>
      <c r="M2115" s="100" t="s">
        <v>797</v>
      </c>
      <c r="N2115" s="102">
        <v>0</v>
      </c>
      <c r="O2115" s="100" t="s">
        <v>797</v>
      </c>
      <c r="P2115" s="102">
        <v>0</v>
      </c>
      <c r="Q2115" s="100" t="s">
        <v>797</v>
      </c>
      <c r="R2115" s="102">
        <v>0</v>
      </c>
      <c r="S2115" s="101" t="s">
        <v>123</v>
      </c>
      <c r="T2115" s="102">
        <v>0.33</v>
      </c>
      <c r="U2115" s="100" t="s">
        <v>137</v>
      </c>
      <c r="V2115" s="102">
        <v>0.36</v>
      </c>
      <c r="W2115" s="57" t="s">
        <v>56</v>
      </c>
      <c r="X2115" s="58">
        <v>0.38999998569488525</v>
      </c>
      <c r="Y2115" s="57" t="s">
        <v>56</v>
      </c>
      <c r="Z2115" s="58">
        <v>0.25</v>
      </c>
      <c r="AA2115" s="57" t="s">
        <v>190</v>
      </c>
      <c r="AB2115" s="59">
        <v>0.37000000476837158</v>
      </c>
      <c r="AC2115" s="57" t="s">
        <v>210</v>
      </c>
      <c r="AD2115" s="60">
        <v>0.40000000596046448</v>
      </c>
      <c r="AE2115" s="57" t="s">
        <v>265</v>
      </c>
      <c r="AF2115" s="60">
        <v>0</v>
      </c>
      <c r="AG2115" s="57" t="s">
        <v>62</v>
      </c>
      <c r="AH2115" s="60">
        <v>0</v>
      </c>
      <c r="AI2115" s="57" t="s">
        <v>62</v>
      </c>
      <c r="AJ2115" s="60">
        <v>0</v>
      </c>
      <c r="AK2115" s="57" t="s">
        <v>62</v>
      </c>
      <c r="AL2115" s="60">
        <v>0</v>
      </c>
      <c r="AM2115" s="61" t="s">
        <v>265</v>
      </c>
      <c r="AN2115" s="62">
        <v>0</v>
      </c>
      <c r="AO2115" s="57" t="s">
        <v>1071</v>
      </c>
      <c r="AP2115" s="60">
        <v>6.8000000000000005E-2</v>
      </c>
      <c r="AQ2115" s="1272" t="s">
        <v>1072</v>
      </c>
      <c r="AR2115" s="1273">
        <v>0</v>
      </c>
      <c r="AS2115" s="1518" t="s">
        <v>1072</v>
      </c>
      <c r="AT2115" s="1519">
        <v>0</v>
      </c>
    </row>
    <row r="2116" spans="3:46" ht="18" customHeight="1" x14ac:dyDescent="0.25">
      <c r="C2116" s="34" t="str">
        <f>IF(ISTEXT('10. Electricidad y otras energ.'!E28),'10. Electricidad y otras energ.'!E28,"")</f>
        <v/>
      </c>
      <c r="D2116" s="34" t="str">
        <f>IF(ISTEXT('10. Electricidad y otras energ.'!F28),'10. Electricidad y otras energ.'!F28,"")</f>
        <v/>
      </c>
      <c r="E2116" s="34">
        <f>'10. Electricidad y otras energ.'!G28</f>
        <v>0</v>
      </c>
      <c r="F2116" s="192">
        <f>'10. Electricidad y otras energ.'!H28</f>
        <v>0</v>
      </c>
      <c r="G2116" s="204" t="str">
        <f t="shared" ref="G2116:G2136" ca="1" si="167">IFERROR((IF($E2116=$C$2168,$D$2168,IF($E2116=$C$2169,$D$2169,VLOOKUP(D2116,$J$2113:$K$2358,2,0)))),"")</f>
        <v/>
      </c>
      <c r="H2116" s="55" t="str">
        <f ca="1">IF(ISNUMBER(F2116*G2116),F2116*G2116,"")</f>
        <v/>
      </c>
      <c r="J2116" s="36" t="e">
        <f t="shared" ca="1" si="166"/>
        <v>#REF!</v>
      </c>
      <c r="K2116" s="54" t="e">
        <f t="shared" ca="1" si="165"/>
        <v>#REF!</v>
      </c>
      <c r="M2116" s="101" t="s">
        <v>123</v>
      </c>
      <c r="N2116" s="102">
        <v>0.38</v>
      </c>
      <c r="O2116" s="100" t="s">
        <v>123</v>
      </c>
      <c r="P2116" s="102">
        <v>0.38</v>
      </c>
      <c r="Q2116" s="100" t="s">
        <v>123</v>
      </c>
      <c r="R2116" s="102">
        <v>0.34000000357627869</v>
      </c>
      <c r="S2116" s="101" t="s">
        <v>804</v>
      </c>
      <c r="T2116" s="102">
        <v>0.13</v>
      </c>
      <c r="U2116" s="100" t="s">
        <v>56</v>
      </c>
      <c r="V2116" s="102">
        <v>0.35</v>
      </c>
      <c r="W2116" s="57" t="s">
        <v>51</v>
      </c>
      <c r="X2116" s="58">
        <v>0.40000000596046448</v>
      </c>
      <c r="Y2116" s="57" t="s">
        <v>124</v>
      </c>
      <c r="Z2116" s="58">
        <v>2.9999999329447746E-2</v>
      </c>
      <c r="AA2116" s="57" t="s">
        <v>191</v>
      </c>
      <c r="AB2116" s="59">
        <v>0.28999999165534973</v>
      </c>
      <c r="AC2116" s="57" t="s">
        <v>211</v>
      </c>
      <c r="AD2116" s="60">
        <v>0</v>
      </c>
      <c r="AE2116" s="57" t="s">
        <v>266</v>
      </c>
      <c r="AF2116" s="60">
        <v>0.33000001311302185</v>
      </c>
      <c r="AG2116" s="57" t="s">
        <v>265</v>
      </c>
      <c r="AH2116" s="60">
        <v>7.0000000298023224E-2</v>
      </c>
      <c r="AI2116" s="57" t="s">
        <v>265</v>
      </c>
      <c r="AJ2116" s="60">
        <v>0</v>
      </c>
      <c r="AK2116" s="57" t="s">
        <v>349</v>
      </c>
      <c r="AL2116" s="60">
        <v>0.28999999165534973</v>
      </c>
      <c r="AM2116" s="61" t="s">
        <v>349</v>
      </c>
      <c r="AN2116" s="62">
        <v>0</v>
      </c>
      <c r="AO2116" s="57" t="s">
        <v>1072</v>
      </c>
      <c r="AP2116" s="60">
        <v>0</v>
      </c>
      <c r="AQ2116" s="1272" t="s">
        <v>349</v>
      </c>
      <c r="AR2116" s="1273">
        <v>0.27200000000000002</v>
      </c>
      <c r="AS2116" s="1518" t="s">
        <v>2394</v>
      </c>
      <c r="AT2116" s="1519">
        <v>0</v>
      </c>
    </row>
    <row r="2117" spans="3:46" ht="18" customHeight="1" x14ac:dyDescent="0.25">
      <c r="C2117" s="34" t="str">
        <f>IF(ISTEXT('10. Electricidad y otras energ.'!E29),'10. Electricidad y otras energ.'!E29,"")</f>
        <v/>
      </c>
      <c r="D2117" s="34" t="str">
        <f>IF(ISTEXT('10. Electricidad y otras energ.'!F29),'10. Electricidad y otras energ.'!F29,"")</f>
        <v/>
      </c>
      <c r="E2117" s="34">
        <f>'10. Electricidad y otras energ.'!G29</f>
        <v>0</v>
      </c>
      <c r="F2117" s="192">
        <f>'10. Electricidad y otras energ.'!H29</f>
        <v>0</v>
      </c>
      <c r="G2117" s="204" t="str">
        <f t="shared" ca="1" si="167"/>
        <v/>
      </c>
      <c r="H2117" s="55" t="str">
        <f t="shared" ref="H2117:H2136" ca="1" si="168">IF(ISNUMBER(F2117*G2117),F2117*G2117,"")</f>
        <v/>
      </c>
      <c r="J2117" s="36" t="e">
        <f t="shared" ca="1" si="166"/>
        <v>#REF!</v>
      </c>
      <c r="K2117" s="54" t="e">
        <f ca="1">INDIRECT("_Mix"&amp;$D$6)</f>
        <v>#REF!</v>
      </c>
      <c r="M2117" s="101" t="s">
        <v>798</v>
      </c>
      <c r="N2117" s="102">
        <v>0.37</v>
      </c>
      <c r="O2117" s="100" t="s">
        <v>804</v>
      </c>
      <c r="P2117" s="102">
        <v>0</v>
      </c>
      <c r="Q2117" s="100" t="s">
        <v>804</v>
      </c>
      <c r="R2117" s="102">
        <v>0.17000000178813934</v>
      </c>
      <c r="S2117" s="101" t="s">
        <v>805</v>
      </c>
      <c r="T2117" s="102">
        <v>0</v>
      </c>
      <c r="U2117" s="100" t="s">
        <v>51</v>
      </c>
      <c r="V2117" s="102">
        <v>0.36</v>
      </c>
      <c r="W2117" s="57" t="s">
        <v>123</v>
      </c>
      <c r="X2117" s="58">
        <v>0.31000000238418579</v>
      </c>
      <c r="Y2117" s="57" t="s">
        <v>125</v>
      </c>
      <c r="Z2117" s="58">
        <v>0</v>
      </c>
      <c r="AA2117" s="57" t="s">
        <v>192</v>
      </c>
      <c r="AB2117" s="59">
        <v>0</v>
      </c>
      <c r="AC2117" s="57" t="s">
        <v>212</v>
      </c>
      <c r="AD2117" s="60">
        <v>0.40000000596046448</v>
      </c>
      <c r="AE2117" s="57" t="s">
        <v>267</v>
      </c>
      <c r="AF2117" s="60">
        <v>0</v>
      </c>
      <c r="AG2117" s="57" t="s">
        <v>349</v>
      </c>
      <c r="AH2117" s="60">
        <v>0.43000000715255737</v>
      </c>
      <c r="AI2117" s="57" t="s">
        <v>349</v>
      </c>
      <c r="AJ2117" s="60">
        <v>0.40999999642372131</v>
      </c>
      <c r="AK2117" s="57" t="s">
        <v>266</v>
      </c>
      <c r="AL2117" s="60">
        <v>0.11999999731779099</v>
      </c>
      <c r="AM2117" s="61" t="s">
        <v>569</v>
      </c>
      <c r="AN2117" s="62">
        <v>0</v>
      </c>
      <c r="AO2117" s="57" t="s">
        <v>349</v>
      </c>
      <c r="AP2117" s="60">
        <v>0</v>
      </c>
      <c r="AQ2117" s="1272" t="s">
        <v>1074</v>
      </c>
      <c r="AR2117" s="1273">
        <v>0.27300000000000002</v>
      </c>
      <c r="AS2117" s="1518" t="s">
        <v>349</v>
      </c>
      <c r="AT2117" s="1519">
        <v>0.26</v>
      </c>
    </row>
    <row r="2118" spans="3:46" ht="18" customHeight="1" x14ac:dyDescent="0.25">
      <c r="C2118" s="34" t="str">
        <f>IF(ISTEXT('10. Electricidad y otras energ.'!E30),'10. Electricidad y otras energ.'!E30,"")</f>
        <v/>
      </c>
      <c r="D2118" s="34" t="str">
        <f>IF(ISTEXT('10. Electricidad y otras energ.'!F30),'10. Electricidad y otras energ.'!F30,"")</f>
        <v/>
      </c>
      <c r="E2118" s="34">
        <f>'10. Electricidad y otras energ.'!G30</f>
        <v>0</v>
      </c>
      <c r="F2118" s="192">
        <f>'10. Electricidad y otras energ.'!H30</f>
        <v>0</v>
      </c>
      <c r="G2118" s="204" t="str">
        <f t="shared" ca="1" si="167"/>
        <v/>
      </c>
      <c r="H2118" s="55" t="str">
        <f t="shared" ca="1" si="168"/>
        <v/>
      </c>
      <c r="J2118" s="36" t="e">
        <f t="shared" ca="1" si="166"/>
        <v>#REF!</v>
      </c>
      <c r="K2118" s="54" t="e">
        <f t="shared" ca="1" si="165"/>
        <v>#REF!</v>
      </c>
      <c r="M2118" s="101" t="s">
        <v>799</v>
      </c>
      <c r="N2118" s="102">
        <v>0.18</v>
      </c>
      <c r="O2118" s="100" t="s">
        <v>798</v>
      </c>
      <c r="P2118" s="102">
        <v>0.37</v>
      </c>
      <c r="Q2118" s="100" t="s">
        <v>805</v>
      </c>
      <c r="R2118" s="102">
        <v>9.9999997764825821E-3</v>
      </c>
      <c r="S2118" s="101" t="s">
        <v>798</v>
      </c>
      <c r="T2118" s="102">
        <v>0.26</v>
      </c>
      <c r="U2118" s="101" t="s">
        <v>123</v>
      </c>
      <c r="V2118" s="102">
        <v>0.16</v>
      </c>
      <c r="W2118" s="57" t="s">
        <v>474</v>
      </c>
      <c r="X2118" s="58">
        <v>0.30000001192092896</v>
      </c>
      <c r="Y2118" s="57" t="s">
        <v>126</v>
      </c>
      <c r="Z2118" s="58">
        <v>0</v>
      </c>
      <c r="AA2118" s="57" t="s">
        <v>124</v>
      </c>
      <c r="AB2118" s="59">
        <v>0</v>
      </c>
      <c r="AC2118" s="57" t="s">
        <v>191</v>
      </c>
      <c r="AD2118" s="60">
        <v>0</v>
      </c>
      <c r="AE2118" s="57" t="s">
        <v>350</v>
      </c>
      <c r="AF2118" s="60">
        <v>0.30000001192092896</v>
      </c>
      <c r="AG2118" s="57" t="s">
        <v>266</v>
      </c>
      <c r="AH2118" s="60">
        <v>0.38999998569488525</v>
      </c>
      <c r="AI2118" s="57" t="s">
        <v>266</v>
      </c>
      <c r="AJ2118" s="60">
        <v>0.31000000238418579</v>
      </c>
      <c r="AK2118" s="57" t="s">
        <v>486</v>
      </c>
      <c r="AL2118" s="60">
        <v>3.9999999105930328E-2</v>
      </c>
      <c r="AM2118" s="61" t="s">
        <v>266</v>
      </c>
      <c r="AN2118" s="62">
        <v>0</v>
      </c>
      <c r="AO2118" s="57" t="s">
        <v>1073</v>
      </c>
      <c r="AP2118" s="60">
        <v>0.16900000000000001</v>
      </c>
      <c r="AQ2118" s="1272" t="s">
        <v>1075</v>
      </c>
      <c r="AR2118" s="1273">
        <v>0</v>
      </c>
      <c r="AS2118" s="1518" t="s">
        <v>1074</v>
      </c>
      <c r="AT2118" s="1519">
        <v>0.26</v>
      </c>
    </row>
    <row r="2119" spans="3:46" ht="18" customHeight="1" x14ac:dyDescent="0.25">
      <c r="C2119" s="34" t="str">
        <f>IF(ISTEXT('10. Electricidad y otras energ.'!E31),'10. Electricidad y otras energ.'!E31,"")</f>
        <v/>
      </c>
      <c r="D2119" s="34" t="str">
        <f>IF(ISTEXT('10. Electricidad y otras energ.'!F31),'10. Electricidad y otras energ.'!F31,"")</f>
        <v/>
      </c>
      <c r="E2119" s="34">
        <f>'10. Electricidad y otras energ.'!G31</f>
        <v>0</v>
      </c>
      <c r="F2119" s="192">
        <f>'10. Electricidad y otras energ.'!H31</f>
        <v>0</v>
      </c>
      <c r="G2119" s="204" t="str">
        <f t="shared" ca="1" si="167"/>
        <v/>
      </c>
      <c r="H2119" s="55" t="str">
        <f t="shared" ca="1" si="168"/>
        <v/>
      </c>
      <c r="J2119" s="36" t="e">
        <f t="shared" ca="1" si="166"/>
        <v>#REF!</v>
      </c>
      <c r="K2119" s="54" t="e">
        <f t="shared" ca="1" si="165"/>
        <v>#REF!</v>
      </c>
      <c r="M2119" s="101" t="s">
        <v>58</v>
      </c>
      <c r="N2119" s="102">
        <v>0.22</v>
      </c>
      <c r="O2119" s="100" t="s">
        <v>58</v>
      </c>
      <c r="P2119" s="102">
        <v>0.42</v>
      </c>
      <c r="Q2119" s="100" t="s">
        <v>798</v>
      </c>
      <c r="R2119" s="102">
        <v>0.2800000011920929</v>
      </c>
      <c r="S2119" s="101" t="s">
        <v>61</v>
      </c>
      <c r="T2119" s="102">
        <v>0</v>
      </c>
      <c r="U2119" s="101" t="s">
        <v>804</v>
      </c>
      <c r="V2119" s="102">
        <v>0.21</v>
      </c>
      <c r="W2119" s="57" t="s">
        <v>476</v>
      </c>
      <c r="X2119" s="58">
        <v>0</v>
      </c>
      <c r="Y2119" s="57" t="s">
        <v>51</v>
      </c>
      <c r="Z2119" s="58">
        <v>0.34999999403953552</v>
      </c>
      <c r="AA2119" s="57" t="s">
        <v>193</v>
      </c>
      <c r="AB2119" s="59">
        <v>0</v>
      </c>
      <c r="AC2119" s="57" t="s">
        <v>192</v>
      </c>
      <c r="AD2119" s="60">
        <v>0.25</v>
      </c>
      <c r="AE2119" s="57" t="s">
        <v>210</v>
      </c>
      <c r="AF2119" s="60">
        <v>0.36000001430511475</v>
      </c>
      <c r="AG2119" s="57" t="s">
        <v>190</v>
      </c>
      <c r="AH2119" s="60">
        <v>0.41999998688697815</v>
      </c>
      <c r="AI2119" s="57" t="s">
        <v>486</v>
      </c>
      <c r="AJ2119" s="60">
        <v>0.34999999403953552</v>
      </c>
      <c r="AK2119" s="57" t="s">
        <v>434</v>
      </c>
      <c r="AL2119" s="60">
        <v>0</v>
      </c>
      <c r="AM2119" s="61" t="s">
        <v>486</v>
      </c>
      <c r="AN2119" s="62">
        <v>0</v>
      </c>
      <c r="AO2119" s="57" t="s">
        <v>1074</v>
      </c>
      <c r="AP2119" s="60">
        <v>0.25900000000000001</v>
      </c>
      <c r="AQ2119" s="1272" t="s">
        <v>1076</v>
      </c>
      <c r="AR2119" s="1273">
        <v>1E-3</v>
      </c>
      <c r="AS2119" s="1518" t="s">
        <v>1075</v>
      </c>
      <c r="AT2119" s="1519">
        <v>0</v>
      </c>
    </row>
    <row r="2120" spans="3:46" ht="18" customHeight="1" x14ac:dyDescent="0.25">
      <c r="C2120" s="34" t="str">
        <f>IF(ISTEXT('10. Electricidad y otras energ.'!E32),'10. Electricidad y otras energ.'!E32,"")</f>
        <v/>
      </c>
      <c r="D2120" s="34" t="str">
        <f>IF(ISTEXT('10. Electricidad y otras energ.'!F32),'10. Electricidad y otras energ.'!F32,"")</f>
        <v/>
      </c>
      <c r="E2120" s="34">
        <f>'10. Electricidad y otras energ.'!G32</f>
        <v>0</v>
      </c>
      <c r="F2120" s="192">
        <f>'10. Electricidad y otras energ.'!H32</f>
        <v>0</v>
      </c>
      <c r="G2120" s="204" t="str">
        <f t="shared" ca="1" si="167"/>
        <v/>
      </c>
      <c r="H2120" s="55" t="str">
        <f t="shared" ca="1" si="168"/>
        <v/>
      </c>
      <c r="J2120" s="36" t="e">
        <f t="shared" ca="1" si="166"/>
        <v>#REF!</v>
      </c>
      <c r="K2120" s="54" t="e">
        <f t="shared" ca="1" si="165"/>
        <v>#REF!</v>
      </c>
      <c r="M2120" s="101" t="s">
        <v>59</v>
      </c>
      <c r="N2120" s="102">
        <v>0.21</v>
      </c>
      <c r="O2120" s="100" t="s">
        <v>59</v>
      </c>
      <c r="P2120" s="102">
        <v>0.19</v>
      </c>
      <c r="Q2120" s="100" t="s">
        <v>54</v>
      </c>
      <c r="R2120" s="102">
        <v>0.25999999046325684</v>
      </c>
      <c r="S2120" s="101" t="s">
        <v>807</v>
      </c>
      <c r="T2120" s="102">
        <v>0.21</v>
      </c>
      <c r="U2120" s="101" t="s">
        <v>809</v>
      </c>
      <c r="V2120" s="102">
        <v>0</v>
      </c>
      <c r="W2120" s="57" t="s">
        <v>67</v>
      </c>
      <c r="X2120" s="58">
        <v>0</v>
      </c>
      <c r="Y2120" s="57" t="s">
        <v>474</v>
      </c>
      <c r="Z2120" s="58">
        <v>0.25</v>
      </c>
      <c r="AA2120" s="57" t="s">
        <v>194</v>
      </c>
      <c r="AB2120" s="59">
        <v>0.37000000476837158</v>
      </c>
      <c r="AC2120" s="57" t="s">
        <v>124</v>
      </c>
      <c r="AD2120" s="60">
        <v>0</v>
      </c>
      <c r="AE2120" s="57" t="s">
        <v>211</v>
      </c>
      <c r="AF2120" s="60">
        <v>0</v>
      </c>
      <c r="AG2120" s="57" t="s">
        <v>267</v>
      </c>
      <c r="AH2120" s="60">
        <v>0</v>
      </c>
      <c r="AI2120" s="57" t="s">
        <v>190</v>
      </c>
      <c r="AJ2120" s="60">
        <v>0.36000001430511475</v>
      </c>
      <c r="AK2120" s="57" t="s">
        <v>435</v>
      </c>
      <c r="AL2120" s="60">
        <v>0</v>
      </c>
      <c r="AM2120" s="61" t="s">
        <v>434</v>
      </c>
      <c r="AN2120" s="62">
        <v>0</v>
      </c>
      <c r="AO2120" s="57" t="s">
        <v>1075</v>
      </c>
      <c r="AP2120" s="60">
        <v>0</v>
      </c>
      <c r="AQ2120" s="1272" t="s">
        <v>2143</v>
      </c>
      <c r="AR2120" s="1273">
        <v>0</v>
      </c>
      <c r="AS2120" s="1518" t="s">
        <v>2379</v>
      </c>
      <c r="AT2120" s="1519">
        <v>0</v>
      </c>
    </row>
    <row r="2121" spans="3:46" ht="18" customHeight="1" x14ac:dyDescent="0.25">
      <c r="C2121" s="34" t="str">
        <f>IF(ISTEXT('10. Electricidad y otras energ.'!E33),'10. Electricidad y otras energ.'!E33,"")</f>
        <v/>
      </c>
      <c r="D2121" s="34" t="str">
        <f>IF(ISTEXT('10. Electricidad y otras energ.'!F33),'10. Electricidad y otras energ.'!F33,"")</f>
        <v/>
      </c>
      <c r="E2121" s="34">
        <f>'10. Electricidad y otras energ.'!G33</f>
        <v>0</v>
      </c>
      <c r="F2121" s="192">
        <f>'10. Electricidad y otras energ.'!H33</f>
        <v>0</v>
      </c>
      <c r="G2121" s="204" t="str">
        <f t="shared" ca="1" si="167"/>
        <v/>
      </c>
      <c r="H2121" s="55" t="str">
        <f t="shared" ca="1" si="168"/>
        <v/>
      </c>
      <c r="J2121" s="36" t="e">
        <f t="shared" ca="1" si="166"/>
        <v>#REF!</v>
      </c>
      <c r="K2121" s="54" t="e">
        <f t="shared" ca="1" si="165"/>
        <v>#REF!</v>
      </c>
      <c r="M2121" s="101" t="s">
        <v>800</v>
      </c>
      <c r="N2121" s="102">
        <v>0.4</v>
      </c>
      <c r="O2121" s="100" t="s">
        <v>801</v>
      </c>
      <c r="P2121" s="102">
        <v>0.34</v>
      </c>
      <c r="Q2121" s="100" t="s">
        <v>58</v>
      </c>
      <c r="R2121" s="102">
        <v>0.14000000059604645</v>
      </c>
      <c r="S2121" s="101" t="s">
        <v>58</v>
      </c>
      <c r="T2121" s="102">
        <v>0.06</v>
      </c>
      <c r="U2121" s="101" t="s">
        <v>67</v>
      </c>
      <c r="V2121" s="102">
        <v>0.19</v>
      </c>
      <c r="W2121" s="57" t="s">
        <v>357</v>
      </c>
      <c r="X2121" s="58">
        <v>0.37000000476837158</v>
      </c>
      <c r="Y2121" s="57" t="s">
        <v>127</v>
      </c>
      <c r="Z2121" s="58">
        <v>0</v>
      </c>
      <c r="AA2121" s="57" t="s">
        <v>126</v>
      </c>
      <c r="AB2121" s="59">
        <v>0</v>
      </c>
      <c r="AC2121" s="57" t="s">
        <v>213</v>
      </c>
      <c r="AD2121" s="60">
        <v>0.38999998569488525</v>
      </c>
      <c r="AE2121" s="57" t="s">
        <v>268</v>
      </c>
      <c r="AF2121" s="60">
        <v>0</v>
      </c>
      <c r="AG2121" s="57" t="s">
        <v>350</v>
      </c>
      <c r="AH2121" s="60">
        <v>0.31999999284744263</v>
      </c>
      <c r="AI2121" s="57" t="s">
        <v>267</v>
      </c>
      <c r="AJ2121" s="60">
        <v>0</v>
      </c>
      <c r="AK2121" s="57" t="s">
        <v>190</v>
      </c>
      <c r="AL2121" s="60">
        <v>0.27000001072883606</v>
      </c>
      <c r="AM2121" s="61" t="s">
        <v>435</v>
      </c>
      <c r="AN2121" s="62">
        <v>0</v>
      </c>
      <c r="AO2121" s="57" t="s">
        <v>1076</v>
      </c>
      <c r="AP2121" s="60">
        <v>0</v>
      </c>
      <c r="AQ2121" s="1272" t="s">
        <v>1078</v>
      </c>
      <c r="AR2121" s="1273">
        <v>0.215</v>
      </c>
      <c r="AS2121" s="1518" t="s">
        <v>2143</v>
      </c>
      <c r="AT2121" s="1519">
        <v>0</v>
      </c>
    </row>
    <row r="2122" spans="3:46" ht="18" customHeight="1" x14ac:dyDescent="0.25">
      <c r="C2122" s="34" t="str">
        <f>IF(ISTEXT('10. Electricidad y otras energ.'!E34),'10. Electricidad y otras energ.'!E34,"")</f>
        <v/>
      </c>
      <c r="D2122" s="34" t="str">
        <f>IF(ISTEXT('10. Electricidad y otras energ.'!F34),'10. Electricidad y otras energ.'!F34,"")</f>
        <v/>
      </c>
      <c r="E2122" s="34">
        <f>'10. Electricidad y otras energ.'!G34</f>
        <v>0</v>
      </c>
      <c r="F2122" s="192">
        <f>'10. Electricidad y otras energ.'!H34</f>
        <v>0</v>
      </c>
      <c r="G2122" s="204" t="str">
        <f t="shared" ca="1" si="167"/>
        <v/>
      </c>
      <c r="H2122" s="55" t="str">
        <f t="shared" ca="1" si="168"/>
        <v/>
      </c>
      <c r="J2122" s="36" t="e">
        <f t="shared" ca="1" si="166"/>
        <v>#REF!</v>
      </c>
      <c r="K2122" s="54" t="e">
        <f t="shared" ca="1" si="165"/>
        <v>#REF!</v>
      </c>
      <c r="M2122" s="101" t="s">
        <v>801</v>
      </c>
      <c r="N2122" s="102">
        <v>0.35</v>
      </c>
      <c r="O2122" s="100" t="s">
        <v>802</v>
      </c>
      <c r="P2122" s="102">
        <v>0.04</v>
      </c>
      <c r="Q2122" s="100" t="s">
        <v>59</v>
      </c>
      <c r="R2122" s="102">
        <v>0.14000000059604645</v>
      </c>
      <c r="S2122" s="101" t="s">
        <v>59</v>
      </c>
      <c r="T2122" s="102">
        <v>0.05</v>
      </c>
      <c r="U2122" s="101" t="s">
        <v>798</v>
      </c>
      <c r="V2122" s="102">
        <v>0.33</v>
      </c>
      <c r="W2122" s="57" t="s">
        <v>61</v>
      </c>
      <c r="X2122" s="58">
        <v>0</v>
      </c>
      <c r="Y2122" s="57" t="s">
        <v>67</v>
      </c>
      <c r="Z2122" s="58">
        <v>0</v>
      </c>
      <c r="AA2122" s="57" t="s">
        <v>51</v>
      </c>
      <c r="AB2122" s="59">
        <v>0.36000001430511475</v>
      </c>
      <c r="AC2122" s="57" t="s">
        <v>193</v>
      </c>
      <c r="AD2122" s="60">
        <v>0</v>
      </c>
      <c r="AE2122" s="57" t="s">
        <v>212</v>
      </c>
      <c r="AF2122" s="60">
        <v>0.36000001430511475</v>
      </c>
      <c r="AG2122" s="57" t="s">
        <v>210</v>
      </c>
      <c r="AH2122" s="60">
        <v>0.41999998688697815</v>
      </c>
      <c r="AI2122" s="57" t="s">
        <v>378</v>
      </c>
      <c r="AJ2122" s="60">
        <v>0.40999999642372131</v>
      </c>
      <c r="AK2122" s="57" t="s">
        <v>267</v>
      </c>
      <c r="AL2122" s="60">
        <v>0</v>
      </c>
      <c r="AM2122" s="61" t="s">
        <v>190</v>
      </c>
      <c r="AN2122" s="62">
        <v>0.18</v>
      </c>
      <c r="AO2122" s="57" t="s">
        <v>1077</v>
      </c>
      <c r="AP2122" s="60">
        <v>0</v>
      </c>
      <c r="AQ2122" s="1272" t="s">
        <v>436</v>
      </c>
      <c r="AR2122" s="1273">
        <v>0.252</v>
      </c>
      <c r="AS2122" s="1518" t="s">
        <v>1078</v>
      </c>
      <c r="AT2122" s="1519">
        <v>0.24</v>
      </c>
    </row>
    <row r="2123" spans="3:46" ht="18" customHeight="1" x14ac:dyDescent="0.25">
      <c r="C2123" s="34" t="str">
        <f>IF(ISTEXT('10. Electricidad y otras energ.'!E35),'10. Electricidad y otras energ.'!E35,"")</f>
        <v/>
      </c>
      <c r="D2123" s="34" t="str">
        <f>IF(ISTEXT('10. Electricidad y otras energ.'!F35),'10. Electricidad y otras energ.'!F35,"")</f>
        <v/>
      </c>
      <c r="E2123" s="34">
        <f>'10. Electricidad y otras energ.'!G35</f>
        <v>0</v>
      </c>
      <c r="F2123" s="192">
        <f>'10. Electricidad y otras energ.'!H35</f>
        <v>0</v>
      </c>
      <c r="G2123" s="204" t="str">
        <f t="shared" ca="1" si="167"/>
        <v/>
      </c>
      <c r="H2123" s="55" t="str">
        <f t="shared" ca="1" si="168"/>
        <v/>
      </c>
      <c r="J2123" s="36" t="e">
        <f t="shared" ca="1" si="166"/>
        <v>#REF!</v>
      </c>
      <c r="K2123" s="54" t="e">
        <f t="shared" ca="1" si="165"/>
        <v>#REF!</v>
      </c>
      <c r="M2123" s="101" t="s">
        <v>802</v>
      </c>
      <c r="N2123" s="102">
        <v>0</v>
      </c>
      <c r="O2123" s="100" t="s">
        <v>136</v>
      </c>
      <c r="P2123" s="102">
        <v>0.35</v>
      </c>
      <c r="Q2123" s="100" t="s">
        <v>806</v>
      </c>
      <c r="R2123" s="102">
        <v>0.27000001072883606</v>
      </c>
      <c r="S2123" s="101" t="s">
        <v>64</v>
      </c>
      <c r="T2123" s="102">
        <v>0</v>
      </c>
      <c r="U2123" s="101" t="s">
        <v>61</v>
      </c>
      <c r="V2123" s="102">
        <v>0</v>
      </c>
      <c r="W2123" s="57" t="s">
        <v>54</v>
      </c>
      <c r="X2123" s="58">
        <v>0.25</v>
      </c>
      <c r="Y2123" s="57" t="s">
        <v>357</v>
      </c>
      <c r="Z2123" s="58">
        <v>0.31000000238418579</v>
      </c>
      <c r="AA2123" s="57" t="s">
        <v>353</v>
      </c>
      <c r="AB2123" s="59">
        <v>0</v>
      </c>
      <c r="AC2123" s="57" t="s">
        <v>126</v>
      </c>
      <c r="AD2123" s="60">
        <v>0</v>
      </c>
      <c r="AE2123" s="57" t="s">
        <v>191</v>
      </c>
      <c r="AF2123" s="60">
        <v>0</v>
      </c>
      <c r="AG2123" s="57" t="s">
        <v>56</v>
      </c>
      <c r="AH2123" s="60">
        <v>5.9999998658895493E-2</v>
      </c>
      <c r="AI2123" s="57" t="s">
        <v>350</v>
      </c>
      <c r="AJ2123" s="60">
        <v>0.30000001192092896</v>
      </c>
      <c r="AK2123" s="57" t="s">
        <v>378</v>
      </c>
      <c r="AL2123" s="60">
        <v>0.31000000238418579</v>
      </c>
      <c r="AM2123" s="61" t="s">
        <v>267</v>
      </c>
      <c r="AN2123" s="62">
        <v>0</v>
      </c>
      <c r="AO2123" s="57" t="s">
        <v>1078</v>
      </c>
      <c r="AP2123" s="60">
        <v>0</v>
      </c>
      <c r="AQ2123" s="1272" t="s">
        <v>995</v>
      </c>
      <c r="AR2123" s="1273">
        <v>0.27200000000000002</v>
      </c>
      <c r="AS2123" s="1518" t="s">
        <v>436</v>
      </c>
      <c r="AT2123" s="1519">
        <v>0.26</v>
      </c>
    </row>
    <row r="2124" spans="3:46" ht="18" customHeight="1" x14ac:dyDescent="0.25">
      <c r="C2124" s="34" t="str">
        <f>IF(ISTEXT('10. Electricidad y otras energ.'!E36),'10. Electricidad y otras energ.'!E36,"")</f>
        <v/>
      </c>
      <c r="D2124" s="34" t="str">
        <f>IF(ISTEXT('10. Electricidad y otras energ.'!F36),'10. Electricidad y otras energ.'!F36,"")</f>
        <v/>
      </c>
      <c r="E2124" s="34">
        <f>'10. Electricidad y otras energ.'!G36</f>
        <v>0</v>
      </c>
      <c r="F2124" s="192">
        <f>'10. Electricidad y otras energ.'!H36</f>
        <v>0</v>
      </c>
      <c r="G2124" s="204" t="str">
        <f t="shared" ca="1" si="167"/>
        <v/>
      </c>
      <c r="H2124" s="55" t="str">
        <f t="shared" ca="1" si="168"/>
        <v/>
      </c>
      <c r="J2124" s="36" t="e">
        <f t="shared" ca="1" si="166"/>
        <v>#REF!</v>
      </c>
      <c r="K2124" s="54" t="e">
        <f t="shared" ca="1" si="165"/>
        <v>#REF!</v>
      </c>
      <c r="M2124" s="101" t="s">
        <v>136</v>
      </c>
      <c r="N2124" s="102">
        <v>0.35</v>
      </c>
      <c r="O2124" s="100" t="s">
        <v>57</v>
      </c>
      <c r="P2124" s="102">
        <v>0.36</v>
      </c>
      <c r="Q2124" s="100" t="s">
        <v>64</v>
      </c>
      <c r="R2124" s="102">
        <v>0</v>
      </c>
      <c r="S2124" s="101" t="s">
        <v>801</v>
      </c>
      <c r="T2124" s="102">
        <v>0.21</v>
      </c>
      <c r="U2124" s="101" t="s">
        <v>807</v>
      </c>
      <c r="V2124" s="102">
        <v>0.23</v>
      </c>
      <c r="W2124" s="57" t="s">
        <v>58</v>
      </c>
      <c r="X2124" s="58">
        <v>0.14000000059604645</v>
      </c>
      <c r="Y2124" s="57" t="s">
        <v>128</v>
      </c>
      <c r="Z2124" s="58">
        <v>0.2800000011920929</v>
      </c>
      <c r="AA2124" s="57" t="s">
        <v>474</v>
      </c>
      <c r="AB2124" s="59">
        <v>0.27000001072883606</v>
      </c>
      <c r="AC2124" s="57" t="s">
        <v>51</v>
      </c>
      <c r="AD2124" s="60">
        <v>0.40000000596046448</v>
      </c>
      <c r="AE2124" s="57" t="s">
        <v>192</v>
      </c>
      <c r="AF2124" s="60">
        <v>0.15000000596046448</v>
      </c>
      <c r="AG2124" s="57" t="s">
        <v>211</v>
      </c>
      <c r="AH2124" s="60">
        <v>1.9999999552965164E-2</v>
      </c>
      <c r="AI2124" s="57" t="s">
        <v>210</v>
      </c>
      <c r="AJ2124" s="60">
        <v>0.40000000596046448</v>
      </c>
      <c r="AK2124" s="57" t="s">
        <v>436</v>
      </c>
      <c r="AL2124" s="60">
        <v>0</v>
      </c>
      <c r="AM2124" s="61" t="s">
        <v>378</v>
      </c>
      <c r="AN2124" s="62">
        <v>0.25</v>
      </c>
      <c r="AO2124" s="57" t="s">
        <v>436</v>
      </c>
      <c r="AP2124" s="60">
        <v>0</v>
      </c>
      <c r="AQ2124" s="1272" t="s">
        <v>1080</v>
      </c>
      <c r="AR2124" s="1273">
        <v>0.27200000000000002</v>
      </c>
      <c r="AS2124" s="1518" t="s">
        <v>571</v>
      </c>
      <c r="AT2124" s="1519">
        <v>0.23599999999999999</v>
      </c>
    </row>
    <row r="2125" spans="3:46" ht="18" customHeight="1" x14ac:dyDescent="0.25">
      <c r="C2125" s="34" t="str">
        <f>IF(ISTEXT('10. Electricidad y otras energ.'!E37),'10. Electricidad y otras energ.'!E37,"")</f>
        <v/>
      </c>
      <c r="D2125" s="34" t="str">
        <f>IF(ISTEXT('10. Electricidad y otras energ.'!F37),'10. Electricidad y otras energ.'!F37,"")</f>
        <v/>
      </c>
      <c r="E2125" s="34">
        <f>'10. Electricidad y otras energ.'!G37</f>
        <v>0</v>
      </c>
      <c r="F2125" s="192">
        <f>'10. Electricidad y otras energ.'!H37</f>
        <v>0</v>
      </c>
      <c r="G2125" s="204" t="str">
        <f t="shared" ca="1" si="167"/>
        <v/>
      </c>
      <c r="H2125" s="55" t="str">
        <f t="shared" ca="1" si="168"/>
        <v/>
      </c>
      <c r="J2125" s="36" t="e">
        <f t="shared" ca="1" si="166"/>
        <v>#REF!</v>
      </c>
      <c r="K2125" s="54" t="e">
        <f t="shared" ca="1" si="165"/>
        <v>#REF!</v>
      </c>
      <c r="M2125" s="101" t="s">
        <v>803</v>
      </c>
      <c r="N2125" s="102">
        <v>0.4</v>
      </c>
      <c r="O2125" s="63" t="s">
        <v>112</v>
      </c>
      <c r="P2125" s="103">
        <v>0.42</v>
      </c>
      <c r="Q2125" s="100" t="s">
        <v>801</v>
      </c>
      <c r="R2125" s="102">
        <v>0.23999999463558197</v>
      </c>
      <c r="S2125" s="101" t="s">
        <v>66</v>
      </c>
      <c r="T2125" s="102">
        <v>0.28000000000000003</v>
      </c>
      <c r="U2125" s="101" t="s">
        <v>58</v>
      </c>
      <c r="V2125" s="102">
        <v>0.08</v>
      </c>
      <c r="W2125" s="57" t="s">
        <v>59</v>
      </c>
      <c r="X2125" s="58">
        <v>0.12999999523162842</v>
      </c>
      <c r="Y2125" s="57" t="s">
        <v>129</v>
      </c>
      <c r="Z2125" s="58">
        <v>0.36000001430511475</v>
      </c>
      <c r="AA2125" s="57" t="s">
        <v>127</v>
      </c>
      <c r="AB2125" s="59">
        <v>0.25999999046325684</v>
      </c>
      <c r="AC2125" s="57" t="s">
        <v>214</v>
      </c>
      <c r="AD2125" s="60">
        <v>0.40000000596046448</v>
      </c>
      <c r="AE2125" s="57" t="s">
        <v>124</v>
      </c>
      <c r="AF2125" s="60">
        <v>0</v>
      </c>
      <c r="AG2125" s="57" t="s">
        <v>333</v>
      </c>
      <c r="AH2125" s="60">
        <v>0</v>
      </c>
      <c r="AI2125" s="57" t="s">
        <v>379</v>
      </c>
      <c r="AJ2125" s="60">
        <v>0</v>
      </c>
      <c r="AK2125" s="57" t="s">
        <v>496</v>
      </c>
      <c r="AL2125" s="60">
        <v>0.31000000238418579</v>
      </c>
      <c r="AM2125" s="61" t="s">
        <v>436</v>
      </c>
      <c r="AN2125" s="62">
        <v>0</v>
      </c>
      <c r="AO2125" s="57" t="s">
        <v>570</v>
      </c>
      <c r="AP2125" s="60">
        <v>0</v>
      </c>
      <c r="AQ2125" s="1272" t="s">
        <v>1081</v>
      </c>
      <c r="AR2125" s="1273">
        <v>0</v>
      </c>
      <c r="AS2125" s="1518" t="s">
        <v>995</v>
      </c>
      <c r="AT2125" s="1519">
        <v>0.26</v>
      </c>
    </row>
    <row r="2126" spans="3:46" ht="18" customHeight="1" x14ac:dyDescent="0.25">
      <c r="C2126" s="34" t="str">
        <f>IF(ISTEXT('10. Electricidad y otras energ.'!E38),'10. Electricidad y otras energ.'!E38,"")</f>
        <v/>
      </c>
      <c r="D2126" s="34" t="str">
        <f>IF(ISTEXT('10. Electricidad y otras energ.'!F38),'10. Electricidad y otras energ.'!F38,"")</f>
        <v/>
      </c>
      <c r="E2126" s="34">
        <f>'10. Electricidad y otras energ.'!G38</f>
        <v>0</v>
      </c>
      <c r="F2126" s="192">
        <f>'10. Electricidad y otras energ.'!H38</f>
        <v>0</v>
      </c>
      <c r="G2126" s="204" t="str">
        <f t="shared" ca="1" si="167"/>
        <v/>
      </c>
      <c r="H2126" s="55" t="str">
        <f t="shared" ca="1" si="168"/>
        <v/>
      </c>
      <c r="J2126" s="36" t="e">
        <f t="shared" ca="1" si="166"/>
        <v>#REF!</v>
      </c>
      <c r="K2126" s="54" t="e">
        <f t="shared" ca="1" si="165"/>
        <v>#REF!</v>
      </c>
      <c r="M2126" s="101" t="s">
        <v>57</v>
      </c>
      <c r="N2126" s="102">
        <v>0.31</v>
      </c>
      <c r="O2126" s="63" t="s">
        <v>0</v>
      </c>
      <c r="P2126" s="103">
        <v>0.42</v>
      </c>
      <c r="Q2126" s="100" t="s">
        <v>52</v>
      </c>
      <c r="R2126" s="102">
        <v>0.12999999523162842</v>
      </c>
      <c r="S2126" s="101" t="s">
        <v>808</v>
      </c>
      <c r="T2126" s="102">
        <v>0</v>
      </c>
      <c r="U2126" s="101" t="s">
        <v>59</v>
      </c>
      <c r="V2126" s="102">
        <v>0.08</v>
      </c>
      <c r="W2126" s="57" t="s">
        <v>55</v>
      </c>
      <c r="X2126" s="58">
        <v>9.9999997764825821E-3</v>
      </c>
      <c r="Y2126" s="57" t="s">
        <v>130</v>
      </c>
      <c r="Z2126" s="58">
        <v>0.31999999284744263</v>
      </c>
      <c r="AA2126" s="57" t="s">
        <v>67</v>
      </c>
      <c r="AB2126" s="59">
        <v>0</v>
      </c>
      <c r="AC2126" s="57" t="s">
        <v>215</v>
      </c>
      <c r="AD2126" s="60">
        <v>0</v>
      </c>
      <c r="AE2126" s="57" t="s">
        <v>213</v>
      </c>
      <c r="AF2126" s="60">
        <v>0</v>
      </c>
      <c r="AG2126" s="57" t="s">
        <v>268</v>
      </c>
      <c r="AH2126" s="60">
        <v>0</v>
      </c>
      <c r="AI2126" s="57" t="s">
        <v>56</v>
      </c>
      <c r="AJ2126" s="60">
        <v>0.11999999731779099</v>
      </c>
      <c r="AK2126" s="57" t="s">
        <v>350</v>
      </c>
      <c r="AL2126" s="60">
        <v>0</v>
      </c>
      <c r="AM2126" s="61" t="s">
        <v>496</v>
      </c>
      <c r="AN2126" s="62">
        <v>0.22</v>
      </c>
      <c r="AO2126" s="57" t="s">
        <v>571</v>
      </c>
      <c r="AP2126" s="60">
        <v>0.25900000000000001</v>
      </c>
      <c r="AQ2126" s="1272" t="s">
        <v>2144</v>
      </c>
      <c r="AR2126" s="1273">
        <v>0</v>
      </c>
      <c r="AS2126" s="1518" t="s">
        <v>2395</v>
      </c>
      <c r="AT2126" s="1519">
        <v>0</v>
      </c>
    </row>
    <row r="2127" spans="3:46" ht="18" customHeight="1" x14ac:dyDescent="0.25">
      <c r="C2127" s="34" t="str">
        <f>IF(ISTEXT('10. Electricidad y otras energ.'!E39),'10. Electricidad y otras energ.'!E39,"")</f>
        <v/>
      </c>
      <c r="D2127" s="34" t="str">
        <f>IF(ISTEXT('10. Electricidad y otras energ.'!F39),'10. Electricidad y otras energ.'!F39,"")</f>
        <v/>
      </c>
      <c r="E2127" s="34">
        <f>'10. Electricidad y otras energ.'!G39</f>
        <v>0</v>
      </c>
      <c r="F2127" s="192">
        <f>'10. Electricidad y otras energ.'!H39</f>
        <v>0</v>
      </c>
      <c r="G2127" s="204" t="str">
        <f t="shared" ca="1" si="167"/>
        <v/>
      </c>
      <c r="H2127" s="55" t="str">
        <f t="shared" ca="1" si="168"/>
        <v/>
      </c>
      <c r="J2127" s="36" t="e">
        <f t="shared" ca="1" si="166"/>
        <v>#REF!</v>
      </c>
      <c r="K2127" s="54" t="e">
        <f t="shared" ca="1" si="165"/>
        <v>#REF!</v>
      </c>
      <c r="M2127" s="63" t="s">
        <v>112</v>
      </c>
      <c r="N2127" s="103">
        <v>0.45</v>
      </c>
      <c r="Q2127" s="101" t="s">
        <v>136</v>
      </c>
      <c r="R2127" s="102">
        <v>0.28999999165534973</v>
      </c>
      <c r="S2127" s="101" t="s">
        <v>52</v>
      </c>
      <c r="T2127" s="102">
        <v>0.1</v>
      </c>
      <c r="U2127" s="101" t="s">
        <v>55</v>
      </c>
      <c r="V2127" s="102">
        <v>0</v>
      </c>
      <c r="W2127" s="57" t="s">
        <v>63</v>
      </c>
      <c r="X2127" s="58">
        <v>0</v>
      </c>
      <c r="Y2127" s="57" t="s">
        <v>61</v>
      </c>
      <c r="Z2127" s="58">
        <v>0</v>
      </c>
      <c r="AA2127" s="57" t="s">
        <v>357</v>
      </c>
      <c r="AB2127" s="59">
        <v>0.33000001311302185</v>
      </c>
      <c r="AC2127" s="57" t="s">
        <v>216</v>
      </c>
      <c r="AD2127" s="60">
        <v>0</v>
      </c>
      <c r="AE2127" s="57" t="s">
        <v>269</v>
      </c>
      <c r="AF2127" s="60">
        <v>0</v>
      </c>
      <c r="AG2127" s="57" t="s">
        <v>348</v>
      </c>
      <c r="AH2127" s="60">
        <v>0</v>
      </c>
      <c r="AI2127" s="57" t="s">
        <v>211</v>
      </c>
      <c r="AJ2127" s="60">
        <v>0.34999999403953552</v>
      </c>
      <c r="AK2127" s="57" t="s">
        <v>210</v>
      </c>
      <c r="AL2127" s="60">
        <v>0.30000001192092896</v>
      </c>
      <c r="AM2127" s="61" t="s">
        <v>570</v>
      </c>
      <c r="AN2127" s="62">
        <v>0</v>
      </c>
      <c r="AO2127" s="57" t="s">
        <v>995</v>
      </c>
      <c r="AP2127" s="60">
        <v>7.0000000000000001E-3</v>
      </c>
      <c r="AQ2127" s="1272" t="s">
        <v>1083</v>
      </c>
      <c r="AR2127" s="1273">
        <v>0.26900000000000002</v>
      </c>
      <c r="AS2127" s="1518" t="s">
        <v>1080</v>
      </c>
      <c r="AT2127" s="1519">
        <v>0.25900000000000001</v>
      </c>
    </row>
    <row r="2128" spans="3:46" ht="18" customHeight="1" x14ac:dyDescent="0.25">
      <c r="C2128" s="34" t="str">
        <f>IF(ISTEXT('10. Electricidad y otras energ.'!E40),'10. Electricidad y otras energ.'!E40,"")</f>
        <v/>
      </c>
      <c r="D2128" s="34" t="str">
        <f>IF(ISTEXT('10. Electricidad y otras energ.'!F40),'10. Electricidad y otras energ.'!F40,"")</f>
        <v/>
      </c>
      <c r="E2128" s="34">
        <f>'10. Electricidad y otras energ.'!G40</f>
        <v>0</v>
      </c>
      <c r="F2128" s="192">
        <f>'10. Electricidad y otras energ.'!H40</f>
        <v>0</v>
      </c>
      <c r="G2128" s="204" t="str">
        <f t="shared" ca="1" si="167"/>
        <v/>
      </c>
      <c r="H2128" s="55" t="str">
        <f t="shared" ca="1" si="168"/>
        <v/>
      </c>
      <c r="J2128" s="36" t="e">
        <f t="shared" ca="1" si="166"/>
        <v>#REF!</v>
      </c>
      <c r="K2128" s="54" t="e">
        <f t="shared" ca="1" si="165"/>
        <v>#REF!</v>
      </c>
      <c r="M2128" s="63" t="s">
        <v>0</v>
      </c>
      <c r="N2128" s="103">
        <v>0.45</v>
      </c>
      <c r="Q2128" s="101" t="s">
        <v>803</v>
      </c>
      <c r="R2128" s="102">
        <v>0.27000001072883606</v>
      </c>
      <c r="S2128" s="101" t="s">
        <v>136</v>
      </c>
      <c r="T2128" s="102">
        <v>0.23</v>
      </c>
      <c r="U2128" s="101" t="s">
        <v>64</v>
      </c>
      <c r="V2128" s="102">
        <v>0</v>
      </c>
      <c r="W2128" s="57" t="s">
        <v>64</v>
      </c>
      <c r="X2128" s="58">
        <v>0</v>
      </c>
      <c r="Y2128" s="57" t="s">
        <v>54</v>
      </c>
      <c r="Z2128" s="58">
        <v>0.23999999463558197</v>
      </c>
      <c r="AA2128" s="57" t="s">
        <v>128</v>
      </c>
      <c r="AB2128" s="59">
        <v>0</v>
      </c>
      <c r="AC2128" s="57" t="s">
        <v>353</v>
      </c>
      <c r="AD2128" s="60">
        <v>2.9999999329447746E-2</v>
      </c>
      <c r="AE2128" s="57" t="s">
        <v>270</v>
      </c>
      <c r="AF2128" s="60">
        <v>0.18000000715255737</v>
      </c>
      <c r="AG2128" s="57" t="s">
        <v>212</v>
      </c>
      <c r="AH2128" s="60">
        <v>0.40999999642372131</v>
      </c>
      <c r="AI2128" s="57" t="s">
        <v>268</v>
      </c>
      <c r="AJ2128" s="60">
        <v>0</v>
      </c>
      <c r="AK2128" s="57" t="s">
        <v>497</v>
      </c>
      <c r="AL2128" s="60">
        <v>0</v>
      </c>
      <c r="AM2128" s="61" t="s">
        <v>571</v>
      </c>
      <c r="AN2128" s="62">
        <v>0</v>
      </c>
      <c r="AO2128" s="57" t="s">
        <v>210</v>
      </c>
      <c r="AP2128" s="60">
        <v>0</v>
      </c>
      <c r="AQ2128" s="1272" t="s">
        <v>1084</v>
      </c>
      <c r="AR2128" s="1273">
        <v>0.27300000000000002</v>
      </c>
      <c r="AS2128" s="1518" t="s">
        <v>1081</v>
      </c>
      <c r="AT2128" s="1519">
        <v>0</v>
      </c>
    </row>
    <row r="2129" spans="2:46" ht="18" customHeight="1" x14ac:dyDescent="0.25">
      <c r="C2129" s="34" t="str">
        <f>IF(ISTEXT('10. Electricidad y otras energ.'!E41),'10. Electricidad y otras energ.'!E41,"")</f>
        <v/>
      </c>
      <c r="D2129" s="34" t="str">
        <f>IF(ISTEXT('10. Electricidad y otras energ.'!F41),'10. Electricidad y otras energ.'!F41,"")</f>
        <v/>
      </c>
      <c r="E2129" s="34">
        <f>'10. Electricidad y otras energ.'!G41</f>
        <v>0</v>
      </c>
      <c r="F2129" s="192">
        <f>'10. Electricidad y otras energ.'!H41</f>
        <v>0</v>
      </c>
      <c r="G2129" s="204" t="str">
        <f t="shared" ca="1" si="167"/>
        <v/>
      </c>
      <c r="H2129" s="55" t="str">
        <f t="shared" ca="1" si="168"/>
        <v/>
      </c>
      <c r="J2129" s="36" t="e">
        <f t="shared" ca="1" si="166"/>
        <v>#REF!</v>
      </c>
      <c r="K2129" s="54" t="e">
        <f t="shared" ca="1" si="165"/>
        <v>#REF!</v>
      </c>
      <c r="M2129" s="37"/>
      <c r="N2129" s="37"/>
      <c r="O2129" s="37"/>
      <c r="Q2129" s="101" t="s">
        <v>57</v>
      </c>
      <c r="R2129" s="102">
        <v>0.30000001192092896</v>
      </c>
      <c r="S2129" s="101" t="s">
        <v>803</v>
      </c>
      <c r="T2129" s="102">
        <v>0.28000000000000003</v>
      </c>
      <c r="U2129" s="101" t="s">
        <v>801</v>
      </c>
      <c r="V2129" s="102">
        <v>0.23</v>
      </c>
      <c r="W2129" s="57" t="s">
        <v>477</v>
      </c>
      <c r="X2129" s="58">
        <v>0.23999999463558197</v>
      </c>
      <c r="Y2129" s="57" t="s">
        <v>478</v>
      </c>
      <c r="Z2129" s="58">
        <v>0.34999999403953552</v>
      </c>
      <c r="AA2129" s="57" t="s">
        <v>195</v>
      </c>
      <c r="AB2129" s="59">
        <v>0</v>
      </c>
      <c r="AC2129" s="57" t="s">
        <v>217</v>
      </c>
      <c r="AD2129" s="60">
        <v>1.9999999552965164E-2</v>
      </c>
      <c r="AE2129" s="57" t="s">
        <v>193</v>
      </c>
      <c r="AF2129" s="60">
        <v>0</v>
      </c>
      <c r="AG2129" s="57" t="s">
        <v>191</v>
      </c>
      <c r="AH2129" s="60">
        <v>0</v>
      </c>
      <c r="AI2129" s="57" t="s">
        <v>348</v>
      </c>
      <c r="AJ2129" s="60">
        <v>0</v>
      </c>
      <c r="AK2129" s="57" t="s">
        <v>56</v>
      </c>
      <c r="AL2129" s="60">
        <v>0.18000000715255737</v>
      </c>
      <c r="AM2129" s="61" t="s">
        <v>350</v>
      </c>
      <c r="AN2129" s="62">
        <v>0</v>
      </c>
      <c r="AO2129" s="57" t="s">
        <v>1079</v>
      </c>
      <c r="AP2129" s="60">
        <v>0</v>
      </c>
      <c r="AQ2129" s="1272" t="s">
        <v>2145</v>
      </c>
      <c r="AR2129" s="1273">
        <v>0</v>
      </c>
      <c r="AS2129" s="1518" t="s">
        <v>2396</v>
      </c>
      <c r="AT2129" s="1519">
        <v>0.215</v>
      </c>
    </row>
    <row r="2130" spans="2:46" ht="18" customHeight="1" x14ac:dyDescent="0.25">
      <c r="C2130" s="34" t="str">
        <f>IF(ISTEXT('10. Electricidad y otras energ.'!E42),'10. Electricidad y otras energ.'!E42,"")</f>
        <v/>
      </c>
      <c r="D2130" s="34" t="str">
        <f>IF(ISTEXT('10. Electricidad y otras energ.'!F42),'10. Electricidad y otras energ.'!F42,"")</f>
        <v/>
      </c>
      <c r="E2130" s="34">
        <f>'10. Electricidad y otras energ.'!G42</f>
        <v>0</v>
      </c>
      <c r="F2130" s="192">
        <f>'10. Electricidad y otras energ.'!H42</f>
        <v>0</v>
      </c>
      <c r="G2130" s="204" t="str">
        <f t="shared" ca="1" si="167"/>
        <v/>
      </c>
      <c r="H2130" s="55" t="str">
        <f t="shared" ca="1" si="168"/>
        <v/>
      </c>
      <c r="J2130" s="36" t="e">
        <f t="shared" ca="1" si="166"/>
        <v>#REF!</v>
      </c>
      <c r="K2130" s="54" t="e">
        <f t="shared" ca="1" si="165"/>
        <v>#REF!</v>
      </c>
      <c r="M2130" s="37"/>
      <c r="N2130" s="37"/>
      <c r="O2130" s="37"/>
      <c r="Q2130" s="63" t="s">
        <v>112</v>
      </c>
      <c r="R2130" s="103">
        <v>0.33</v>
      </c>
      <c r="S2130" s="101" t="s">
        <v>65</v>
      </c>
      <c r="T2130" s="102">
        <v>0</v>
      </c>
      <c r="U2130" s="101" t="s">
        <v>66</v>
      </c>
      <c r="V2130" s="102">
        <v>0.33</v>
      </c>
      <c r="W2130" s="57" t="s">
        <v>66</v>
      </c>
      <c r="X2130" s="58">
        <v>0</v>
      </c>
      <c r="Y2130" s="57" t="s">
        <v>58</v>
      </c>
      <c r="Z2130" s="58">
        <v>0.23000000417232513</v>
      </c>
      <c r="AA2130" s="57" t="s">
        <v>129</v>
      </c>
      <c r="AB2130" s="59">
        <v>0.31000000238418579</v>
      </c>
      <c r="AC2130" s="57" t="s">
        <v>474</v>
      </c>
      <c r="AD2130" s="60">
        <v>0.34000000357627869</v>
      </c>
      <c r="AE2130" s="57" t="s">
        <v>126</v>
      </c>
      <c r="AF2130" s="60">
        <v>0</v>
      </c>
      <c r="AG2130" s="57" t="s">
        <v>334</v>
      </c>
      <c r="AH2130" s="60">
        <v>0</v>
      </c>
      <c r="AI2130" s="57" t="s">
        <v>212</v>
      </c>
      <c r="AJ2130" s="60">
        <v>0.28999999165534973</v>
      </c>
      <c r="AK2130" s="57" t="s">
        <v>211</v>
      </c>
      <c r="AL2130" s="60">
        <v>0</v>
      </c>
      <c r="AM2130" s="61" t="s">
        <v>210</v>
      </c>
      <c r="AN2130" s="62">
        <v>0</v>
      </c>
      <c r="AO2130" s="57" t="s">
        <v>1080</v>
      </c>
      <c r="AP2130" s="60">
        <v>0.25900000000000001</v>
      </c>
      <c r="AQ2130" s="1272" t="s">
        <v>1086</v>
      </c>
      <c r="AR2130" s="1273">
        <v>0.27200000000000002</v>
      </c>
      <c r="AS2130" s="1518" t="s">
        <v>1083</v>
      </c>
      <c r="AT2130" s="1519">
        <v>0.26</v>
      </c>
    </row>
    <row r="2131" spans="2:46" ht="18" customHeight="1" x14ac:dyDescent="0.25">
      <c r="C2131" s="34" t="str">
        <f>IF(ISTEXT('10. Electricidad y otras energ.'!E43),'10. Electricidad y otras energ.'!E43,"")</f>
        <v/>
      </c>
      <c r="D2131" s="34" t="str">
        <f>IF(ISTEXT('10. Electricidad y otras energ.'!F43),'10. Electricidad y otras energ.'!F43,"")</f>
        <v/>
      </c>
      <c r="E2131" s="34">
        <f>'10. Electricidad y otras energ.'!G43</f>
        <v>0</v>
      </c>
      <c r="F2131" s="192">
        <f>'10. Electricidad y otras energ.'!H43</f>
        <v>0</v>
      </c>
      <c r="G2131" s="204" t="str">
        <f t="shared" ca="1" si="167"/>
        <v/>
      </c>
      <c r="H2131" s="55" t="str">
        <f t="shared" ca="1" si="168"/>
        <v/>
      </c>
      <c r="J2131" s="36" t="e">
        <f t="shared" ca="1" si="166"/>
        <v>#REF!</v>
      </c>
      <c r="K2131" s="54" t="e">
        <f t="shared" ca="1" si="165"/>
        <v>#REF!</v>
      </c>
      <c r="M2131" s="37"/>
      <c r="N2131" s="37"/>
      <c r="O2131" s="37"/>
      <c r="Q2131" s="63" t="s">
        <v>0</v>
      </c>
      <c r="R2131" s="103">
        <v>0.33</v>
      </c>
      <c r="S2131" s="101" t="s">
        <v>57</v>
      </c>
      <c r="T2131" s="102">
        <v>0.26</v>
      </c>
      <c r="U2131" s="101" t="s">
        <v>52</v>
      </c>
      <c r="V2131" s="102">
        <v>0.17</v>
      </c>
      <c r="W2131" s="57" t="s">
        <v>52</v>
      </c>
      <c r="X2131" s="58">
        <v>0.23999999463558197</v>
      </c>
      <c r="Y2131" s="57" t="s">
        <v>59</v>
      </c>
      <c r="Z2131" s="58">
        <v>0.23000000417232513</v>
      </c>
      <c r="AA2131" s="57" t="s">
        <v>61</v>
      </c>
      <c r="AB2131" s="59">
        <v>0</v>
      </c>
      <c r="AC2131" s="57" t="s">
        <v>218</v>
      </c>
      <c r="AD2131" s="60">
        <v>0</v>
      </c>
      <c r="AE2131" s="57" t="s">
        <v>271</v>
      </c>
      <c r="AF2131" s="60">
        <v>0</v>
      </c>
      <c r="AG2131" s="57" t="s">
        <v>192</v>
      </c>
      <c r="AH2131" s="60">
        <v>0.10999999940395355</v>
      </c>
      <c r="AI2131" s="57" t="s">
        <v>191</v>
      </c>
      <c r="AJ2131" s="60">
        <v>0</v>
      </c>
      <c r="AK2131" s="57" t="s">
        <v>268</v>
      </c>
      <c r="AL2131" s="60">
        <v>0</v>
      </c>
      <c r="AM2131" s="61" t="s">
        <v>572</v>
      </c>
      <c r="AN2131" s="62">
        <v>0</v>
      </c>
      <c r="AO2131" s="57" t="s">
        <v>573</v>
      </c>
      <c r="AP2131" s="60">
        <v>0</v>
      </c>
      <c r="AQ2131" s="1272" t="s">
        <v>1087</v>
      </c>
      <c r="AR2131" s="1273">
        <v>0</v>
      </c>
      <c r="AS2131" s="1518" t="s">
        <v>2145</v>
      </c>
      <c r="AT2131" s="1519">
        <v>0</v>
      </c>
    </row>
    <row r="2132" spans="2:46" ht="18" customHeight="1" x14ac:dyDescent="0.25">
      <c r="C2132" s="34" t="str">
        <f>IF(ISTEXT('10. Electricidad y otras energ.'!E44),'10. Electricidad y otras energ.'!E44,"")</f>
        <v/>
      </c>
      <c r="D2132" s="34" t="str">
        <f>IF(ISTEXT('10. Electricidad y otras energ.'!F44),'10. Electricidad y otras energ.'!F44,"")</f>
        <v/>
      </c>
      <c r="E2132" s="34">
        <f>'10. Electricidad y otras energ.'!G44</f>
        <v>0</v>
      </c>
      <c r="F2132" s="192">
        <f>'10. Electricidad y otras energ.'!H44</f>
        <v>0</v>
      </c>
      <c r="G2132" s="204" t="str">
        <f t="shared" ca="1" si="167"/>
        <v/>
      </c>
      <c r="H2132" s="55" t="str">
        <f t="shared" ca="1" si="168"/>
        <v/>
      </c>
      <c r="J2132" s="36" t="e">
        <f t="shared" ca="1" si="166"/>
        <v>#REF!</v>
      </c>
      <c r="K2132" s="54" t="e">
        <f t="shared" ca="1" si="165"/>
        <v>#REF!</v>
      </c>
      <c r="M2132" s="37"/>
      <c r="N2132" s="37"/>
      <c r="O2132" s="37"/>
      <c r="Q2132" s="15"/>
      <c r="S2132" s="63" t="s">
        <v>112</v>
      </c>
      <c r="T2132" s="103">
        <v>0.31</v>
      </c>
      <c r="U2132" s="101" t="s">
        <v>136</v>
      </c>
      <c r="V2132" s="102">
        <v>0.26</v>
      </c>
      <c r="W2132" s="57" t="s">
        <v>53</v>
      </c>
      <c r="X2132" s="58">
        <v>0.34999999403953552</v>
      </c>
      <c r="Y2132" s="57" t="s">
        <v>55</v>
      </c>
      <c r="Z2132" s="58">
        <v>0.31999999284744263</v>
      </c>
      <c r="AA2132" s="57" t="s">
        <v>54</v>
      </c>
      <c r="AB2132" s="59">
        <v>0.27000001072883606</v>
      </c>
      <c r="AC2132" s="57" t="s">
        <v>219</v>
      </c>
      <c r="AD2132" s="60">
        <v>0</v>
      </c>
      <c r="AE2132" s="57" t="s">
        <v>51</v>
      </c>
      <c r="AF2132" s="60">
        <v>5.000000074505806E-2</v>
      </c>
      <c r="AG2132" s="57" t="s">
        <v>124</v>
      </c>
      <c r="AH2132" s="60">
        <v>0</v>
      </c>
      <c r="AI2132" s="57" t="s">
        <v>334</v>
      </c>
      <c r="AJ2132" s="60">
        <v>0</v>
      </c>
      <c r="AK2132" s="57" t="s">
        <v>348</v>
      </c>
      <c r="AL2132" s="60">
        <v>0</v>
      </c>
      <c r="AM2132" s="61" t="s">
        <v>56</v>
      </c>
      <c r="AN2132" s="62">
        <v>0.14000000000000001</v>
      </c>
      <c r="AO2132" s="57" t="s">
        <v>1081</v>
      </c>
      <c r="AP2132" s="60">
        <v>0</v>
      </c>
      <c r="AQ2132" s="1272" t="s">
        <v>1088</v>
      </c>
      <c r="AR2132" s="1273">
        <v>0.20399999999999999</v>
      </c>
      <c r="AS2132" s="1518" t="s">
        <v>1085</v>
      </c>
      <c r="AT2132" s="1519">
        <v>0.25700000000000001</v>
      </c>
    </row>
    <row r="2133" spans="2:46" ht="18" customHeight="1" x14ac:dyDescent="0.25">
      <c r="C2133" s="34" t="str">
        <f>IF(ISTEXT('10. Electricidad y otras energ.'!E45),'10. Electricidad y otras energ.'!E45,"")</f>
        <v/>
      </c>
      <c r="D2133" s="34" t="str">
        <f>IF(ISTEXT('10. Electricidad y otras energ.'!F45),'10. Electricidad y otras energ.'!F45,"")</f>
        <v/>
      </c>
      <c r="E2133" s="34">
        <f>'10. Electricidad y otras energ.'!G45</f>
        <v>0</v>
      </c>
      <c r="F2133" s="192">
        <f>'10. Electricidad y otras energ.'!H45</f>
        <v>0</v>
      </c>
      <c r="G2133" s="204" t="str">
        <f t="shared" ca="1" si="167"/>
        <v/>
      </c>
      <c r="H2133" s="55" t="str">
        <f t="shared" ca="1" si="168"/>
        <v/>
      </c>
      <c r="J2133" s="36" t="e">
        <f t="shared" ca="1" si="166"/>
        <v>#REF!</v>
      </c>
      <c r="K2133" s="54" t="e">
        <f t="shared" ca="1" si="165"/>
        <v>#REF!</v>
      </c>
      <c r="M2133" s="37"/>
      <c r="N2133" s="37"/>
      <c r="O2133" s="37"/>
      <c r="Q2133" s="15"/>
      <c r="S2133" s="63" t="s">
        <v>0</v>
      </c>
      <c r="T2133" s="103">
        <v>0.31</v>
      </c>
      <c r="U2133" s="101" t="s">
        <v>803</v>
      </c>
      <c r="V2133" s="102">
        <v>0.36</v>
      </c>
      <c r="W2133" s="57" t="s">
        <v>60</v>
      </c>
      <c r="X2133" s="58">
        <v>0.25</v>
      </c>
      <c r="Y2133" s="57" t="s">
        <v>63</v>
      </c>
      <c r="Z2133" s="58">
        <v>0</v>
      </c>
      <c r="AA2133" s="57" t="s">
        <v>478</v>
      </c>
      <c r="AB2133" s="59">
        <v>0.31999999284744263</v>
      </c>
      <c r="AC2133" s="57" t="s">
        <v>127</v>
      </c>
      <c r="AD2133" s="60">
        <v>0.33000001311302185</v>
      </c>
      <c r="AE2133" s="57" t="s">
        <v>215</v>
      </c>
      <c r="AF2133" s="60">
        <v>0</v>
      </c>
      <c r="AG2133" s="57" t="s">
        <v>213</v>
      </c>
      <c r="AH2133" s="60">
        <v>0</v>
      </c>
      <c r="AI2133" s="57" t="s">
        <v>192</v>
      </c>
      <c r="AJ2133" s="60">
        <v>0.25</v>
      </c>
      <c r="AK2133" s="57" t="s">
        <v>498</v>
      </c>
      <c r="AL2133" s="60">
        <v>0.2800000011920929</v>
      </c>
      <c r="AM2133" s="61" t="s">
        <v>573</v>
      </c>
      <c r="AN2133" s="62">
        <v>0</v>
      </c>
      <c r="AO2133" s="57" t="s">
        <v>1082</v>
      </c>
      <c r="AP2133" s="60">
        <v>0.23799999999999999</v>
      </c>
      <c r="AQ2133" s="1272" t="s">
        <v>1089</v>
      </c>
      <c r="AR2133" s="1273">
        <v>0.26400000000000001</v>
      </c>
      <c r="AS2133" s="1518" t="s">
        <v>1086</v>
      </c>
      <c r="AT2133" s="1519">
        <v>0.26</v>
      </c>
    </row>
    <row r="2134" spans="2:46" ht="18" customHeight="1" x14ac:dyDescent="0.25">
      <c r="C2134" s="34" t="str">
        <f>IF(ISTEXT('10. Electricidad y otras energ.'!E46),'10. Electricidad y otras energ.'!E46,"")</f>
        <v/>
      </c>
      <c r="D2134" s="34" t="str">
        <f>IF(ISTEXT('10. Electricidad y otras energ.'!F46),'10. Electricidad y otras energ.'!F46,"")</f>
        <v/>
      </c>
      <c r="E2134" s="34">
        <f>'10. Electricidad y otras energ.'!G46</f>
        <v>0</v>
      </c>
      <c r="F2134" s="192">
        <f>'10. Electricidad y otras energ.'!H46</f>
        <v>0</v>
      </c>
      <c r="G2134" s="204" t="str">
        <f t="shared" ca="1" si="167"/>
        <v/>
      </c>
      <c r="H2134" s="55" t="str">
        <f t="shared" ca="1" si="168"/>
        <v/>
      </c>
      <c r="J2134" s="36" t="e">
        <f t="shared" ca="1" si="166"/>
        <v>#REF!</v>
      </c>
      <c r="K2134" s="54" t="e">
        <f t="shared" ca="1" si="165"/>
        <v>#REF!</v>
      </c>
      <c r="M2134" s="37"/>
      <c r="N2134" s="37"/>
      <c r="O2134" s="37"/>
      <c r="Q2134" s="15"/>
      <c r="U2134" s="101" t="s">
        <v>65</v>
      </c>
      <c r="V2134" s="102">
        <v>0</v>
      </c>
      <c r="W2134" s="57" t="s">
        <v>475</v>
      </c>
      <c r="X2134" s="58">
        <v>0.30000001192092896</v>
      </c>
      <c r="Y2134" s="57" t="s">
        <v>64</v>
      </c>
      <c r="Z2134" s="58">
        <v>0</v>
      </c>
      <c r="AA2134" s="57" t="s">
        <v>58</v>
      </c>
      <c r="AB2134" s="59">
        <v>0.28999999165534973</v>
      </c>
      <c r="AC2134" s="57" t="s">
        <v>220</v>
      </c>
      <c r="AD2134" s="60">
        <v>0</v>
      </c>
      <c r="AE2134" s="57" t="s">
        <v>272</v>
      </c>
      <c r="AF2134" s="60">
        <v>1.9999999552965164E-2</v>
      </c>
      <c r="AG2134" s="57" t="s">
        <v>193</v>
      </c>
      <c r="AH2134" s="60">
        <v>0</v>
      </c>
      <c r="AI2134" s="57" t="s">
        <v>124</v>
      </c>
      <c r="AJ2134" s="60">
        <v>0</v>
      </c>
      <c r="AK2134" s="57" t="s">
        <v>212</v>
      </c>
      <c r="AL2134" s="60">
        <v>0</v>
      </c>
      <c r="AM2134" s="61" t="s">
        <v>211</v>
      </c>
      <c r="AN2134" s="62">
        <v>0</v>
      </c>
      <c r="AO2134" s="57" t="s">
        <v>1083</v>
      </c>
      <c r="AP2134" s="60">
        <v>0.25800000000000001</v>
      </c>
      <c r="AQ2134" s="1272" t="s">
        <v>2146</v>
      </c>
      <c r="AR2134" s="1273">
        <v>3.5999999999999997E-2</v>
      </c>
      <c r="AS2134" s="1518" t="s">
        <v>1087</v>
      </c>
      <c r="AT2134" s="1519">
        <v>0</v>
      </c>
    </row>
    <row r="2135" spans="2:46" ht="18" customHeight="1" x14ac:dyDescent="0.25">
      <c r="C2135" s="34" t="str">
        <f>IF(ISTEXT('10. Electricidad y otras energ.'!E47),'10. Electricidad y otras energ.'!E47,"")</f>
        <v/>
      </c>
      <c r="D2135" s="34" t="str">
        <f>IF(ISTEXT('10. Electricidad y otras energ.'!F47),'10. Electricidad y otras energ.'!F47,"")</f>
        <v/>
      </c>
      <c r="E2135" s="34">
        <f>'10. Electricidad y otras energ.'!G47</f>
        <v>0</v>
      </c>
      <c r="F2135" s="192">
        <f>'10. Electricidad y otras energ.'!H47</f>
        <v>0</v>
      </c>
      <c r="G2135" s="204" t="str">
        <f t="shared" ca="1" si="167"/>
        <v/>
      </c>
      <c r="H2135" s="55" t="str">
        <f t="shared" ca="1" si="168"/>
        <v/>
      </c>
      <c r="J2135" s="36" t="e">
        <f t="shared" ca="1" si="166"/>
        <v>#REF!</v>
      </c>
      <c r="K2135" s="54" t="e">
        <f t="shared" ca="1" si="165"/>
        <v>#REF!</v>
      </c>
      <c r="M2135" s="37"/>
      <c r="N2135" s="37"/>
      <c r="O2135" s="37"/>
      <c r="Q2135" s="15"/>
      <c r="U2135" s="101" t="s">
        <v>68</v>
      </c>
      <c r="V2135" s="102">
        <v>0</v>
      </c>
      <c r="W2135" s="57" t="s">
        <v>65</v>
      </c>
      <c r="X2135" s="58">
        <v>9.9999997764825821E-3</v>
      </c>
      <c r="Y2135" s="57" t="s">
        <v>131</v>
      </c>
      <c r="Z2135" s="58">
        <v>0</v>
      </c>
      <c r="AA2135" s="57" t="s">
        <v>59</v>
      </c>
      <c r="AB2135" s="59">
        <v>0.28999999165534973</v>
      </c>
      <c r="AC2135" s="57" t="s">
        <v>221</v>
      </c>
      <c r="AD2135" s="60">
        <v>0</v>
      </c>
      <c r="AE2135" s="57" t="s">
        <v>273</v>
      </c>
      <c r="AF2135" s="60">
        <v>0</v>
      </c>
      <c r="AG2135" s="57" t="s">
        <v>126</v>
      </c>
      <c r="AH2135" s="60">
        <v>0</v>
      </c>
      <c r="AI2135" s="57" t="s">
        <v>213</v>
      </c>
      <c r="AJ2135" s="60">
        <v>0</v>
      </c>
      <c r="AK2135" s="57" t="s">
        <v>191</v>
      </c>
      <c r="AL2135" s="60">
        <v>0</v>
      </c>
      <c r="AM2135" s="61" t="s">
        <v>268</v>
      </c>
      <c r="AN2135" s="62">
        <v>0</v>
      </c>
      <c r="AO2135" s="57" t="s">
        <v>1084</v>
      </c>
      <c r="AP2135" s="60">
        <v>0.25900000000000001</v>
      </c>
      <c r="AQ2135" s="1272" t="s">
        <v>1091</v>
      </c>
      <c r="AR2135" s="1273">
        <v>0</v>
      </c>
      <c r="AS2135" s="1518" t="s">
        <v>1087</v>
      </c>
      <c r="AT2135" s="1519">
        <v>0</v>
      </c>
    </row>
    <row r="2136" spans="2:46" ht="18" customHeight="1" x14ac:dyDescent="0.25">
      <c r="C2136" s="34" t="str">
        <f>IF(ISTEXT('10. Electricidad y otras energ.'!E48),'10. Electricidad y otras energ.'!E48,"")</f>
        <v/>
      </c>
      <c r="D2136" s="34" t="str">
        <f>IF(ISTEXT('10. Electricidad y otras energ.'!F48),'10. Electricidad y otras energ.'!F48,"")</f>
        <v/>
      </c>
      <c r="E2136" s="34">
        <f>'10. Electricidad y otras energ.'!G48</f>
        <v>0</v>
      </c>
      <c r="F2136" s="192">
        <f>'10. Electricidad y otras energ.'!H48</f>
        <v>0</v>
      </c>
      <c r="G2136" s="204" t="str">
        <f t="shared" ca="1" si="167"/>
        <v/>
      </c>
      <c r="H2136" s="55" t="str">
        <f t="shared" ca="1" si="168"/>
        <v/>
      </c>
      <c r="J2136" s="36" t="e">
        <f t="shared" ca="1" si="166"/>
        <v>#REF!</v>
      </c>
      <c r="K2136" s="54" t="e">
        <f t="shared" ca="1" si="165"/>
        <v>#REF!</v>
      </c>
      <c r="M2136" s="37"/>
      <c r="N2136" s="37"/>
      <c r="O2136" s="37"/>
      <c r="Q2136" s="15"/>
      <c r="U2136" s="101" t="s">
        <v>57</v>
      </c>
      <c r="V2136" s="102">
        <v>0.33</v>
      </c>
      <c r="W2136" s="57" t="s">
        <v>68</v>
      </c>
      <c r="X2136" s="58">
        <v>0</v>
      </c>
      <c r="Y2136" s="57" t="s">
        <v>477</v>
      </c>
      <c r="Z2136" s="58">
        <v>0.17000000178813934</v>
      </c>
      <c r="AA2136" s="57" t="s">
        <v>196</v>
      </c>
      <c r="AB2136" s="59">
        <v>0.34000000357627869</v>
      </c>
      <c r="AC2136" s="57" t="s">
        <v>222</v>
      </c>
      <c r="AD2136" s="60">
        <v>0.20999999344348907</v>
      </c>
      <c r="AE2136" s="57" t="s">
        <v>274</v>
      </c>
      <c r="AF2136" s="60">
        <v>0</v>
      </c>
      <c r="AG2136" s="57" t="s">
        <v>351</v>
      </c>
      <c r="AH2136" s="60">
        <v>0</v>
      </c>
      <c r="AI2136" s="57" t="s">
        <v>380</v>
      </c>
      <c r="AJ2136" s="60">
        <v>0.40000000596046448</v>
      </c>
      <c r="AK2136" s="57" t="s">
        <v>334</v>
      </c>
      <c r="AL2136" s="60">
        <v>0</v>
      </c>
      <c r="AM2136" s="61" t="s">
        <v>574</v>
      </c>
      <c r="AN2136" s="62">
        <v>0.24</v>
      </c>
      <c r="AO2136" s="57" t="s">
        <v>1085</v>
      </c>
      <c r="AP2136" s="60">
        <v>0</v>
      </c>
      <c r="AQ2136" s="1272" t="s">
        <v>577</v>
      </c>
      <c r="AR2136" s="1273">
        <v>0.27</v>
      </c>
      <c r="AS2136" s="1518" t="s">
        <v>334</v>
      </c>
      <c r="AT2136" s="1519">
        <v>0.26</v>
      </c>
    </row>
    <row r="2137" spans="2:46" ht="18" customHeight="1" x14ac:dyDescent="0.25">
      <c r="H2137" s="194">
        <f ca="1">SUMIF(H2115:H2136,"&gt;0")</f>
        <v>0</v>
      </c>
      <c r="J2137" s="36" t="e">
        <f t="shared" ca="1" si="166"/>
        <v>#REF!</v>
      </c>
      <c r="K2137" s="54" t="e">
        <f t="shared" ca="1" si="165"/>
        <v>#REF!</v>
      </c>
      <c r="M2137" s="37"/>
      <c r="N2137" s="37"/>
      <c r="O2137" s="37"/>
      <c r="Q2137" s="15"/>
      <c r="U2137" s="63" t="s">
        <v>112</v>
      </c>
      <c r="V2137" s="103">
        <v>0.36</v>
      </c>
      <c r="W2137" s="57" t="s">
        <v>57</v>
      </c>
      <c r="X2137" s="58">
        <v>0.38999998569488525</v>
      </c>
      <c r="Y2137" s="57" t="s">
        <v>132</v>
      </c>
      <c r="Z2137" s="58">
        <v>0.14000000059604645</v>
      </c>
      <c r="AA2137" s="57" t="s">
        <v>63</v>
      </c>
      <c r="AB2137" s="59">
        <v>0</v>
      </c>
      <c r="AC2137" s="57" t="s">
        <v>223</v>
      </c>
      <c r="AD2137" s="60">
        <v>0</v>
      </c>
      <c r="AE2137" s="57" t="s">
        <v>275</v>
      </c>
      <c r="AF2137" s="60">
        <v>0</v>
      </c>
      <c r="AG2137" s="57" t="s">
        <v>335</v>
      </c>
      <c r="AH2137" s="60">
        <v>0</v>
      </c>
      <c r="AI2137" s="57" t="s">
        <v>270</v>
      </c>
      <c r="AJ2137" s="60">
        <v>0.37999999523162842</v>
      </c>
      <c r="AK2137" s="57" t="s">
        <v>192</v>
      </c>
      <c r="AL2137" s="60">
        <v>0.18999999761581421</v>
      </c>
      <c r="AM2137" s="61" t="s">
        <v>575</v>
      </c>
      <c r="AN2137" s="62">
        <v>0.25</v>
      </c>
      <c r="AO2137" s="57" t="s">
        <v>1086</v>
      </c>
      <c r="AP2137" s="60">
        <v>0.25800000000000001</v>
      </c>
      <c r="AQ2137" s="1272" t="s">
        <v>2147</v>
      </c>
      <c r="AR2137" s="1273">
        <v>0.193</v>
      </c>
      <c r="AS2137" s="1518" t="s">
        <v>1088</v>
      </c>
      <c r="AT2137" s="1519">
        <v>0.14000000000000001</v>
      </c>
    </row>
    <row r="2138" spans="2:46" ht="18" customHeight="1" x14ac:dyDescent="0.25">
      <c r="B2138" s="94" t="s">
        <v>779</v>
      </c>
      <c r="J2138" s="36" t="e">
        <f t="shared" ca="1" si="166"/>
        <v>#REF!</v>
      </c>
      <c r="K2138" s="54" t="e">
        <f t="shared" ca="1" si="165"/>
        <v>#REF!</v>
      </c>
      <c r="M2138" s="37"/>
      <c r="N2138" s="37"/>
      <c r="O2138" s="37"/>
      <c r="Q2138" s="15"/>
      <c r="U2138" s="63" t="s">
        <v>0</v>
      </c>
      <c r="V2138" s="103">
        <v>0.36</v>
      </c>
      <c r="W2138" s="57" t="s">
        <v>69</v>
      </c>
      <c r="X2138" s="58">
        <v>0</v>
      </c>
      <c r="Y2138" s="57" t="s">
        <v>66</v>
      </c>
      <c r="Z2138" s="58">
        <v>0</v>
      </c>
      <c r="AA2138" s="57" t="s">
        <v>64</v>
      </c>
      <c r="AB2138" s="59">
        <v>0</v>
      </c>
      <c r="AC2138" s="57" t="s">
        <v>67</v>
      </c>
      <c r="AD2138" s="60">
        <v>0</v>
      </c>
      <c r="AE2138" s="57" t="s">
        <v>276</v>
      </c>
      <c r="AF2138" s="60">
        <v>0</v>
      </c>
      <c r="AG2138" s="57" t="s">
        <v>51</v>
      </c>
      <c r="AH2138" s="60">
        <v>0</v>
      </c>
      <c r="AI2138" s="57" t="s">
        <v>381</v>
      </c>
      <c r="AJ2138" s="60">
        <v>0</v>
      </c>
      <c r="AK2138" s="57" t="s">
        <v>124</v>
      </c>
      <c r="AL2138" s="60">
        <v>0</v>
      </c>
      <c r="AM2138" s="61" t="s">
        <v>348</v>
      </c>
      <c r="AN2138" s="62">
        <v>0</v>
      </c>
      <c r="AO2138" s="57" t="s">
        <v>1087</v>
      </c>
      <c r="AP2138" s="60">
        <v>0</v>
      </c>
      <c r="AQ2138" s="1272" t="s">
        <v>578</v>
      </c>
      <c r="AR2138" s="1273">
        <v>0</v>
      </c>
      <c r="AS2138" s="1518" t="s">
        <v>1089</v>
      </c>
      <c r="AT2138" s="1519">
        <v>0.25700000000000001</v>
      </c>
    </row>
    <row r="2139" spans="2:46" ht="18" customHeight="1" x14ac:dyDescent="0.25">
      <c r="J2139" s="36" t="e">
        <f t="shared" ca="1" si="166"/>
        <v>#REF!</v>
      </c>
      <c r="K2139" s="54" t="e">
        <f t="shared" ca="1" si="165"/>
        <v>#REF!</v>
      </c>
      <c r="M2139" s="37"/>
      <c r="N2139" s="37"/>
      <c r="O2139" s="37"/>
      <c r="Q2139" s="15"/>
      <c r="W2139" s="63" t="s">
        <v>112</v>
      </c>
      <c r="X2139" s="58">
        <v>0.4</v>
      </c>
      <c r="Y2139" s="57" t="s">
        <v>52</v>
      </c>
      <c r="Z2139" s="58">
        <v>0.15999999642372131</v>
      </c>
      <c r="AA2139" s="57" t="s">
        <v>131</v>
      </c>
      <c r="AB2139" s="59">
        <v>0</v>
      </c>
      <c r="AC2139" s="57" t="s">
        <v>357</v>
      </c>
      <c r="AD2139" s="60">
        <v>0.37999999523162842</v>
      </c>
      <c r="AE2139" s="57" t="s">
        <v>353</v>
      </c>
      <c r="AF2139" s="60">
        <v>0</v>
      </c>
      <c r="AG2139" s="57" t="s">
        <v>215</v>
      </c>
      <c r="AH2139" s="60">
        <v>0</v>
      </c>
      <c r="AI2139" s="57" t="s">
        <v>193</v>
      </c>
      <c r="AJ2139" s="60">
        <v>0</v>
      </c>
      <c r="AK2139" s="57" t="s">
        <v>213</v>
      </c>
      <c r="AL2139" s="60">
        <v>0</v>
      </c>
      <c r="AM2139" s="61" t="s">
        <v>576</v>
      </c>
      <c r="AN2139" s="62">
        <v>0</v>
      </c>
      <c r="AO2139" s="57" t="s">
        <v>1088</v>
      </c>
      <c r="AP2139" s="60">
        <v>0.20699999999999999</v>
      </c>
      <c r="AQ2139" s="1272" t="s">
        <v>2148</v>
      </c>
      <c r="AR2139" s="1273">
        <v>0</v>
      </c>
      <c r="AS2139" s="1518" t="s">
        <v>2146</v>
      </c>
      <c r="AT2139" s="1519">
        <v>0</v>
      </c>
    </row>
    <row r="2140" spans="2:46" ht="18" customHeight="1" x14ac:dyDescent="0.25">
      <c r="C2140" s="109" t="s">
        <v>846</v>
      </c>
      <c r="D2140" s="104" t="s">
        <v>847</v>
      </c>
      <c r="E2140" s="131" t="s">
        <v>845</v>
      </c>
      <c r="J2140" s="36" t="e">
        <f t="shared" ca="1" si="166"/>
        <v>#REF!</v>
      </c>
      <c r="K2140" s="54" t="e">
        <f t="shared" ca="1" si="165"/>
        <v>#REF!</v>
      </c>
      <c r="M2140" s="37"/>
      <c r="N2140" s="37"/>
      <c r="O2140" s="37"/>
      <c r="Q2140" s="15"/>
      <c r="W2140" s="63" t="s">
        <v>0</v>
      </c>
      <c r="X2140" s="58">
        <v>0.4</v>
      </c>
      <c r="Y2140" s="57" t="s">
        <v>53</v>
      </c>
      <c r="Z2140" s="58">
        <v>0</v>
      </c>
      <c r="AA2140" s="57" t="s">
        <v>477</v>
      </c>
      <c r="AB2140" s="59">
        <v>0.18999999761581421</v>
      </c>
      <c r="AC2140" s="57" t="s">
        <v>129</v>
      </c>
      <c r="AD2140" s="60">
        <v>0.33000001311302185</v>
      </c>
      <c r="AE2140" s="57" t="s">
        <v>277</v>
      </c>
      <c r="AF2140" s="60">
        <v>0.36000001430511475</v>
      </c>
      <c r="AG2140" s="57" t="s">
        <v>273</v>
      </c>
      <c r="AH2140" s="60">
        <v>0</v>
      </c>
      <c r="AI2140" s="57" t="s">
        <v>382</v>
      </c>
      <c r="AJ2140" s="60">
        <v>0</v>
      </c>
      <c r="AK2140" s="57" t="s">
        <v>437</v>
      </c>
      <c r="AL2140" s="60">
        <v>0</v>
      </c>
      <c r="AM2140" s="61" t="s">
        <v>498</v>
      </c>
      <c r="AN2140" s="62">
        <v>0.21</v>
      </c>
      <c r="AO2140" s="57" t="s">
        <v>1089</v>
      </c>
      <c r="AP2140" s="60">
        <v>0.16800000000000001</v>
      </c>
      <c r="AQ2140" s="1272" t="s">
        <v>1095</v>
      </c>
      <c r="AR2140" s="1273">
        <v>0</v>
      </c>
      <c r="AS2140" s="1518" t="s">
        <v>1091</v>
      </c>
      <c r="AT2140" s="1519">
        <v>0</v>
      </c>
    </row>
    <row r="2141" spans="2:46" ht="18" customHeight="1" x14ac:dyDescent="0.25">
      <c r="C2141" s="11">
        <f>IF(D2115="Varias comercializadoras",1,2)</f>
        <v>2</v>
      </c>
      <c r="D2141" s="130" t="s">
        <v>7</v>
      </c>
      <c r="E2141" s="132" t="s">
        <v>544</v>
      </c>
      <c r="J2141" s="36" t="e">
        <f t="shared" ca="1" si="166"/>
        <v>#REF!</v>
      </c>
      <c r="K2141" s="54" t="e">
        <f t="shared" ca="1" si="165"/>
        <v>#REF!</v>
      </c>
      <c r="M2141" s="37"/>
      <c r="N2141" s="37"/>
      <c r="O2141" s="37"/>
      <c r="Q2141" s="15"/>
      <c r="W2141" s="37"/>
      <c r="X2141" s="37"/>
      <c r="Y2141" s="57" t="s">
        <v>60</v>
      </c>
      <c r="Z2141" s="58">
        <v>0.20999999344348907</v>
      </c>
      <c r="AA2141" s="57" t="s">
        <v>132</v>
      </c>
      <c r="AB2141" s="59">
        <v>0.14000000059604645</v>
      </c>
      <c r="AC2141" s="57" t="s">
        <v>224</v>
      </c>
      <c r="AD2141" s="60">
        <v>0.40000000596046448</v>
      </c>
      <c r="AE2141" s="57" t="s">
        <v>217</v>
      </c>
      <c r="AF2141" s="60">
        <v>0</v>
      </c>
      <c r="AG2141" s="57" t="s">
        <v>274</v>
      </c>
      <c r="AH2141" s="60">
        <v>0</v>
      </c>
      <c r="AI2141" s="57" t="s">
        <v>126</v>
      </c>
      <c r="AJ2141" s="60">
        <v>0</v>
      </c>
      <c r="AK2141" s="57" t="s">
        <v>499</v>
      </c>
      <c r="AL2141" s="60">
        <v>0.28999999165534973</v>
      </c>
      <c r="AM2141" s="61" t="s">
        <v>212</v>
      </c>
      <c r="AN2141" s="62">
        <v>0</v>
      </c>
      <c r="AO2141" s="57" t="s">
        <v>1090</v>
      </c>
      <c r="AP2141" s="60">
        <v>0.113</v>
      </c>
      <c r="AQ2141" s="1272" t="s">
        <v>1098</v>
      </c>
      <c r="AR2141" s="1273">
        <v>0.19500000000000001</v>
      </c>
      <c r="AS2141" s="1518" t="s">
        <v>577</v>
      </c>
      <c r="AT2141" s="1519">
        <v>0.25600000000000001</v>
      </c>
    </row>
    <row r="2142" spans="2:46" ht="18" customHeight="1" x14ac:dyDescent="0.25">
      <c r="C2142" s="11">
        <f t="shared" ref="C2142:C2162" si="169">IF(D2116="Varias comercializadoras",1,2)</f>
        <v>2</v>
      </c>
      <c r="E2142" s="133" t="s">
        <v>545</v>
      </c>
      <c r="J2142" s="36" t="e">
        <f t="shared" ca="1" si="166"/>
        <v>#REF!</v>
      </c>
      <c r="K2142" s="54" t="e">
        <f t="shared" ca="1" si="165"/>
        <v>#REF!</v>
      </c>
      <c r="M2142" s="37"/>
      <c r="N2142" s="37"/>
      <c r="O2142" s="37"/>
      <c r="Q2142" s="15"/>
      <c r="W2142" s="37"/>
      <c r="X2142" s="37"/>
      <c r="Y2142" s="57" t="s">
        <v>475</v>
      </c>
      <c r="Z2142" s="58">
        <v>0.11999999731779099</v>
      </c>
      <c r="AA2142" s="57" t="s">
        <v>66</v>
      </c>
      <c r="AB2142" s="59">
        <v>0</v>
      </c>
      <c r="AC2142" s="57" t="s">
        <v>225</v>
      </c>
      <c r="AD2142" s="60">
        <v>0</v>
      </c>
      <c r="AE2142" s="57" t="s">
        <v>278</v>
      </c>
      <c r="AF2142" s="60">
        <v>0</v>
      </c>
      <c r="AG2142" s="57" t="s">
        <v>275</v>
      </c>
      <c r="AH2142" s="60">
        <v>0</v>
      </c>
      <c r="AI2142" s="57" t="s">
        <v>383</v>
      </c>
      <c r="AJ2142" s="60">
        <v>0</v>
      </c>
      <c r="AK2142" s="57" t="s">
        <v>500</v>
      </c>
      <c r="AL2142" s="60">
        <v>0</v>
      </c>
      <c r="AM2142" s="61" t="s">
        <v>191</v>
      </c>
      <c r="AN2142" s="62">
        <v>0</v>
      </c>
      <c r="AO2142" s="57" t="s">
        <v>1091</v>
      </c>
      <c r="AP2142" s="60">
        <v>0</v>
      </c>
      <c r="AQ2142" s="1272" t="s">
        <v>1099</v>
      </c>
      <c r="AR2142" s="1273">
        <v>0.26500000000000001</v>
      </c>
      <c r="AS2142" s="1518" t="s">
        <v>2147</v>
      </c>
      <c r="AT2142" s="1519">
        <v>0.25600000000000001</v>
      </c>
    </row>
    <row r="2143" spans="2:46" ht="18" customHeight="1" x14ac:dyDescent="0.25">
      <c r="C2143" s="11">
        <f t="shared" si="169"/>
        <v>2</v>
      </c>
      <c r="E2143" s="134" t="s">
        <v>7</v>
      </c>
      <c r="J2143" s="36" t="e">
        <f t="shared" ca="1" si="166"/>
        <v>#REF!</v>
      </c>
      <c r="K2143" s="54" t="e">
        <f t="shared" ca="1" si="165"/>
        <v>#REF!</v>
      </c>
      <c r="M2143" s="37"/>
      <c r="N2143" s="37"/>
      <c r="O2143" s="37"/>
      <c r="Q2143" s="15"/>
      <c r="W2143" s="37"/>
      <c r="X2143" s="37"/>
      <c r="Y2143" s="57" t="s">
        <v>65</v>
      </c>
      <c r="Z2143" s="58">
        <v>0</v>
      </c>
      <c r="AA2143" s="57" t="s">
        <v>197</v>
      </c>
      <c r="AB2143" s="59">
        <v>0.119999997317791</v>
      </c>
      <c r="AC2143" s="57" t="s">
        <v>226</v>
      </c>
      <c r="AD2143" s="60">
        <v>9.9999997764825821E-3</v>
      </c>
      <c r="AE2143" s="57" t="s">
        <v>279</v>
      </c>
      <c r="AF2143" s="60">
        <v>0.23999999463558197</v>
      </c>
      <c r="AG2143" s="57" t="s">
        <v>276</v>
      </c>
      <c r="AH2143" s="60">
        <v>0</v>
      </c>
      <c r="AI2143" s="57" t="s">
        <v>384</v>
      </c>
      <c r="AJ2143" s="60">
        <v>0</v>
      </c>
      <c r="AK2143" s="57" t="s">
        <v>380</v>
      </c>
      <c r="AL2143" s="60">
        <v>0</v>
      </c>
      <c r="AM2143" s="61" t="s">
        <v>334</v>
      </c>
      <c r="AN2143" s="62">
        <v>0</v>
      </c>
      <c r="AO2143" s="57" t="s">
        <v>1092</v>
      </c>
      <c r="AP2143" s="60">
        <v>0</v>
      </c>
      <c r="AQ2143" s="1272" t="s">
        <v>1100</v>
      </c>
      <c r="AR2143" s="1273">
        <v>0.27200000000000002</v>
      </c>
      <c r="AS2143" s="1518" t="s">
        <v>578</v>
      </c>
      <c r="AT2143" s="1519">
        <v>0</v>
      </c>
    </row>
    <row r="2144" spans="2:46" ht="18" customHeight="1" x14ac:dyDescent="0.25">
      <c r="C2144" s="11">
        <f t="shared" si="169"/>
        <v>2</v>
      </c>
      <c r="D2144" s="37"/>
      <c r="J2144" s="36" t="e">
        <f t="shared" ca="1" si="166"/>
        <v>#REF!</v>
      </c>
      <c r="K2144" s="54" t="e">
        <f t="shared" ca="1" si="165"/>
        <v>#REF!</v>
      </c>
      <c r="M2144" s="37"/>
      <c r="N2144" s="37"/>
      <c r="O2144" s="37"/>
      <c r="Q2144" s="15"/>
      <c r="W2144" s="37"/>
      <c r="X2144" s="37"/>
      <c r="Y2144" s="57" t="s">
        <v>133</v>
      </c>
      <c r="Z2144" s="58">
        <v>0.34000000357627869</v>
      </c>
      <c r="AA2144" s="57" t="s">
        <v>53</v>
      </c>
      <c r="AB2144" s="59">
        <v>3.9999999105930328E-2</v>
      </c>
      <c r="AC2144" s="57" t="s">
        <v>61</v>
      </c>
      <c r="AD2144" s="60">
        <v>0</v>
      </c>
      <c r="AE2144" s="57" t="s">
        <v>280</v>
      </c>
      <c r="AF2144" s="60">
        <v>0.23999999463558197</v>
      </c>
      <c r="AG2144" s="57" t="s">
        <v>336</v>
      </c>
      <c r="AH2144" s="60">
        <v>0</v>
      </c>
      <c r="AI2144" s="57" t="s">
        <v>385</v>
      </c>
      <c r="AJ2144" s="60">
        <v>0</v>
      </c>
      <c r="AK2144" s="57" t="s">
        <v>458</v>
      </c>
      <c r="AL2144" s="60">
        <v>0</v>
      </c>
      <c r="AM2144" s="61" t="s">
        <v>192</v>
      </c>
      <c r="AN2144" s="62">
        <v>0.2</v>
      </c>
      <c r="AO2144" s="57" t="s">
        <v>577</v>
      </c>
      <c r="AP2144" s="60">
        <v>0.25800000000000001</v>
      </c>
      <c r="AQ2144" s="1272" t="s">
        <v>2149</v>
      </c>
      <c r="AR2144" s="1273">
        <v>0</v>
      </c>
      <c r="AS2144" s="1518" t="s">
        <v>2148</v>
      </c>
      <c r="AT2144" s="1519">
        <v>0</v>
      </c>
    </row>
    <row r="2145" spans="3:46" ht="18" customHeight="1" x14ac:dyDescent="0.25">
      <c r="C2145" s="11">
        <f t="shared" si="169"/>
        <v>2</v>
      </c>
      <c r="D2145" s="37"/>
      <c r="J2145" s="36" t="e">
        <f t="shared" ca="1" si="166"/>
        <v>#REF!</v>
      </c>
      <c r="K2145" s="54" t="e">
        <f t="shared" ca="1" si="165"/>
        <v>#REF!</v>
      </c>
      <c r="M2145" s="37"/>
      <c r="N2145" s="37"/>
      <c r="O2145" s="37"/>
      <c r="Q2145" s="15"/>
      <c r="W2145" s="37"/>
      <c r="X2145" s="37"/>
      <c r="Y2145" s="57" t="s">
        <v>68</v>
      </c>
      <c r="Z2145" s="58">
        <v>0</v>
      </c>
      <c r="AA2145" s="57" t="s">
        <v>60</v>
      </c>
      <c r="AB2145" s="59">
        <v>0.20000000298023224</v>
      </c>
      <c r="AC2145" s="57" t="s">
        <v>54</v>
      </c>
      <c r="AD2145" s="60">
        <v>0.31000000238418579</v>
      </c>
      <c r="AE2145" s="57" t="s">
        <v>281</v>
      </c>
      <c r="AF2145" s="60">
        <v>0</v>
      </c>
      <c r="AG2145" s="57" t="s">
        <v>352</v>
      </c>
      <c r="AH2145" s="60">
        <v>0</v>
      </c>
      <c r="AI2145" s="57" t="s">
        <v>335</v>
      </c>
      <c r="AJ2145" s="60">
        <v>0</v>
      </c>
      <c r="AK2145" s="57" t="s">
        <v>193</v>
      </c>
      <c r="AL2145" s="60">
        <v>0</v>
      </c>
      <c r="AM2145" s="61" t="s">
        <v>124</v>
      </c>
      <c r="AN2145" s="62">
        <v>0</v>
      </c>
      <c r="AO2145" s="57" t="s">
        <v>578</v>
      </c>
      <c r="AP2145" s="60">
        <v>0</v>
      </c>
      <c r="AQ2145" s="1272" t="s">
        <v>2150</v>
      </c>
      <c r="AR2145" s="1273">
        <v>0.26800000000000002</v>
      </c>
      <c r="AS2145" s="1518" t="s">
        <v>2397</v>
      </c>
      <c r="AT2145" s="1519">
        <v>0.254</v>
      </c>
    </row>
    <row r="2146" spans="3:46" ht="18" customHeight="1" x14ac:dyDescent="0.25">
      <c r="C2146" s="11">
        <f t="shared" si="169"/>
        <v>2</v>
      </c>
      <c r="D2146" s="37"/>
      <c r="J2146" s="36" t="e">
        <f t="shared" ca="1" si="166"/>
        <v>#REF!</v>
      </c>
      <c r="K2146" s="54" t="e">
        <f t="shared" ca="1" si="165"/>
        <v>#REF!</v>
      </c>
      <c r="M2146" s="37"/>
      <c r="N2146" s="37"/>
      <c r="O2146" s="37"/>
      <c r="Q2146" s="15"/>
      <c r="W2146" s="37"/>
      <c r="X2146" s="37"/>
      <c r="Y2146" s="57" t="s">
        <v>134</v>
      </c>
      <c r="Z2146" s="58">
        <v>0</v>
      </c>
      <c r="AA2146" s="57" t="s">
        <v>475</v>
      </c>
      <c r="AB2146" s="59">
        <v>0.12999999523162842</v>
      </c>
      <c r="AC2146" s="57" t="s">
        <v>478</v>
      </c>
      <c r="AD2146" s="60">
        <v>0.36000001430511475</v>
      </c>
      <c r="AE2146" s="57" t="s">
        <v>480</v>
      </c>
      <c r="AF2146" s="60">
        <v>0</v>
      </c>
      <c r="AG2146" s="57" t="s">
        <v>353</v>
      </c>
      <c r="AH2146" s="60">
        <v>0</v>
      </c>
      <c r="AI2146" s="57" t="s">
        <v>51</v>
      </c>
      <c r="AJ2146" s="60">
        <v>0</v>
      </c>
      <c r="AK2146" s="57" t="s">
        <v>194</v>
      </c>
      <c r="AL2146" s="60">
        <v>0.31000000238418579</v>
      </c>
      <c r="AM2146" s="61" t="s">
        <v>213</v>
      </c>
      <c r="AN2146" s="62">
        <v>0</v>
      </c>
      <c r="AO2146" s="57" t="s">
        <v>1093</v>
      </c>
      <c r="AP2146" s="60">
        <v>0</v>
      </c>
      <c r="AQ2146" s="1272" t="s">
        <v>1101</v>
      </c>
      <c r="AR2146" s="1273">
        <v>0</v>
      </c>
      <c r="AS2146" s="1518" t="s">
        <v>1095</v>
      </c>
      <c r="AT2146" s="1519">
        <v>0</v>
      </c>
    </row>
    <row r="2147" spans="3:46" ht="18" customHeight="1" x14ac:dyDescent="0.25">
      <c r="C2147" s="11">
        <f t="shared" si="169"/>
        <v>2</v>
      </c>
      <c r="D2147" s="37"/>
      <c r="J2147" s="36" t="e">
        <f t="shared" ca="1" si="166"/>
        <v>#REF!</v>
      </c>
      <c r="K2147" s="54" t="e">
        <f t="shared" ca="1" si="165"/>
        <v>#REF!</v>
      </c>
      <c r="M2147" s="37"/>
      <c r="N2147" s="37"/>
      <c r="O2147" s="37"/>
      <c r="Q2147" s="15"/>
      <c r="W2147" s="37"/>
      <c r="X2147" s="37"/>
      <c r="Y2147" s="57" t="s">
        <v>57</v>
      </c>
      <c r="Z2147" s="58">
        <v>0.36000001430511475</v>
      </c>
      <c r="AA2147" s="57" t="s">
        <v>65</v>
      </c>
      <c r="AB2147" s="59">
        <v>0</v>
      </c>
      <c r="AC2147" s="57" t="s">
        <v>58</v>
      </c>
      <c r="AD2147" s="60">
        <v>0.34999999403953552</v>
      </c>
      <c r="AE2147" s="57" t="s">
        <v>282</v>
      </c>
      <c r="AF2147" s="60">
        <v>0</v>
      </c>
      <c r="AG2147" s="57" t="s">
        <v>277</v>
      </c>
      <c r="AH2147" s="60">
        <v>0</v>
      </c>
      <c r="AI2147" s="57" t="s">
        <v>215</v>
      </c>
      <c r="AJ2147" s="60">
        <v>0</v>
      </c>
      <c r="AK2147" s="57" t="s">
        <v>126</v>
      </c>
      <c r="AL2147" s="60">
        <v>0</v>
      </c>
      <c r="AM2147" s="61" t="s">
        <v>437</v>
      </c>
      <c r="AN2147" s="62">
        <v>0</v>
      </c>
      <c r="AO2147" s="57" t="s">
        <v>1094</v>
      </c>
      <c r="AP2147" s="60">
        <v>0</v>
      </c>
      <c r="AQ2147" s="1272" t="s">
        <v>1103</v>
      </c>
      <c r="AR2147" s="1273">
        <v>0</v>
      </c>
      <c r="AS2147" s="1518" t="s">
        <v>1096</v>
      </c>
      <c r="AT2147" s="1519">
        <v>0</v>
      </c>
    </row>
    <row r="2148" spans="3:46" ht="18" customHeight="1" x14ac:dyDescent="0.25">
      <c r="C2148" s="11">
        <f t="shared" si="169"/>
        <v>2</v>
      </c>
      <c r="J2148" s="36" t="e">
        <f t="shared" ca="1" si="166"/>
        <v>#REF!</v>
      </c>
      <c r="K2148" s="54" t="e">
        <f t="shared" ca="1" si="165"/>
        <v>#REF!</v>
      </c>
      <c r="M2148" s="37"/>
      <c r="N2148" s="37"/>
      <c r="O2148" s="37"/>
      <c r="Q2148" s="15"/>
      <c r="W2148" s="37"/>
      <c r="X2148" s="37"/>
      <c r="Y2148" s="57" t="s">
        <v>69</v>
      </c>
      <c r="Z2148" s="58">
        <v>0</v>
      </c>
      <c r="AA2148" s="57" t="s">
        <v>133</v>
      </c>
      <c r="AB2148" s="59">
        <v>0.34000000357627869</v>
      </c>
      <c r="AC2148" s="57" t="s">
        <v>59</v>
      </c>
      <c r="AD2148" s="60">
        <v>0.36000001430511475</v>
      </c>
      <c r="AE2148" s="57" t="s">
        <v>283</v>
      </c>
      <c r="AF2148" s="60">
        <v>0</v>
      </c>
      <c r="AG2148" s="57" t="s">
        <v>354</v>
      </c>
      <c r="AH2148" s="60">
        <v>0</v>
      </c>
      <c r="AI2148" s="57" t="s">
        <v>216</v>
      </c>
      <c r="AJ2148" s="60">
        <v>0</v>
      </c>
      <c r="AK2148" s="57" t="s">
        <v>383</v>
      </c>
      <c r="AL2148" s="60">
        <v>0</v>
      </c>
      <c r="AM2148" s="61" t="s">
        <v>577</v>
      </c>
      <c r="AN2148" s="62">
        <v>0.24</v>
      </c>
      <c r="AO2148" s="57" t="s">
        <v>580</v>
      </c>
      <c r="AP2148" s="60">
        <v>0</v>
      </c>
      <c r="AQ2148" s="1272" t="s">
        <v>1105</v>
      </c>
      <c r="AR2148" s="1273">
        <v>0.27300000000000002</v>
      </c>
      <c r="AS2148" s="1518" t="s">
        <v>1098</v>
      </c>
      <c r="AT2148" s="1519">
        <v>0.25</v>
      </c>
    </row>
    <row r="2149" spans="3:46" ht="18" customHeight="1" x14ac:dyDescent="0.25">
      <c r="C2149" s="11">
        <f t="shared" si="169"/>
        <v>2</v>
      </c>
      <c r="J2149" s="36" t="e">
        <f t="shared" ca="1" si="166"/>
        <v>#REF!</v>
      </c>
      <c r="K2149" s="54" t="e">
        <f t="shared" ca="1" si="165"/>
        <v>#REF!</v>
      </c>
      <c r="M2149" s="37"/>
      <c r="N2149" s="37"/>
      <c r="O2149" s="37"/>
      <c r="Q2149" s="15"/>
      <c r="Y2149" s="63" t="s">
        <v>112</v>
      </c>
      <c r="Z2149" s="58">
        <v>0.36</v>
      </c>
      <c r="AA2149" s="57" t="s">
        <v>198</v>
      </c>
      <c r="AB2149" s="59">
        <v>0.37000000476837158</v>
      </c>
      <c r="AC2149" s="57" t="s">
        <v>196</v>
      </c>
      <c r="AD2149" s="60">
        <v>0.34999999403953552</v>
      </c>
      <c r="AE2149" s="57" t="s">
        <v>284</v>
      </c>
      <c r="AF2149" s="60">
        <v>2.9999999329447746E-2</v>
      </c>
      <c r="AG2149" s="57" t="s">
        <v>217</v>
      </c>
      <c r="AH2149" s="60">
        <v>0.25999999046325684</v>
      </c>
      <c r="AI2149" s="57" t="s">
        <v>274</v>
      </c>
      <c r="AJ2149" s="60">
        <v>0</v>
      </c>
      <c r="AK2149" s="57" t="s">
        <v>385</v>
      </c>
      <c r="AL2149" s="60">
        <v>0</v>
      </c>
      <c r="AM2149" s="61" t="s">
        <v>578</v>
      </c>
      <c r="AN2149" s="62">
        <v>0</v>
      </c>
      <c r="AO2149" s="57" t="s">
        <v>1095</v>
      </c>
      <c r="AP2149" s="60">
        <v>0</v>
      </c>
      <c r="AQ2149" s="1272" t="s">
        <v>438</v>
      </c>
      <c r="AR2149" s="1273">
        <v>0</v>
      </c>
      <c r="AS2149" s="1518" t="s">
        <v>1099</v>
      </c>
      <c r="AT2149" s="1519">
        <v>0.249</v>
      </c>
    </row>
    <row r="2150" spans="3:46" ht="18" customHeight="1" x14ac:dyDescent="0.25">
      <c r="C2150" s="11">
        <f t="shared" si="169"/>
        <v>2</v>
      </c>
      <c r="D2150" s="37"/>
      <c r="J2150" s="36" t="e">
        <f t="shared" ca="1" si="166"/>
        <v>#REF!</v>
      </c>
      <c r="K2150" s="54" t="e">
        <f t="shared" ca="1" si="165"/>
        <v>#REF!</v>
      </c>
      <c r="M2150" s="37"/>
      <c r="N2150" s="37"/>
      <c r="O2150" s="37"/>
      <c r="Q2150" s="15"/>
      <c r="Y2150" s="63" t="s">
        <v>0</v>
      </c>
      <c r="Z2150" s="58">
        <v>0.36</v>
      </c>
      <c r="AA2150" s="57" t="s">
        <v>68</v>
      </c>
      <c r="AB2150" s="59">
        <v>0</v>
      </c>
      <c r="AC2150" s="57" t="s">
        <v>63</v>
      </c>
      <c r="AD2150" s="60">
        <v>0.14000000059604645</v>
      </c>
      <c r="AE2150" s="57" t="s">
        <v>285</v>
      </c>
      <c r="AF2150" s="60">
        <v>0</v>
      </c>
      <c r="AG2150" s="57" t="s">
        <v>278</v>
      </c>
      <c r="AH2150" s="60">
        <v>1.9999999552965164E-2</v>
      </c>
      <c r="AI2150" s="57" t="s">
        <v>275</v>
      </c>
      <c r="AJ2150" s="60">
        <v>0</v>
      </c>
      <c r="AK2150" s="57" t="s">
        <v>508</v>
      </c>
      <c r="AL2150" s="60">
        <v>0.31000000238418579</v>
      </c>
      <c r="AM2150" s="61" t="s">
        <v>579</v>
      </c>
      <c r="AN2150" s="62">
        <v>0</v>
      </c>
      <c r="AO2150" s="57" t="s">
        <v>1096</v>
      </c>
      <c r="AP2150" s="60">
        <v>0.25900000000000001</v>
      </c>
      <c r="AQ2150" s="1272" t="s">
        <v>1110</v>
      </c>
      <c r="AR2150" s="1273">
        <v>0.215</v>
      </c>
      <c r="AS2150" s="1518" t="s">
        <v>1100</v>
      </c>
      <c r="AT2150" s="1519">
        <v>0.26</v>
      </c>
    </row>
    <row r="2151" spans="3:46" ht="18" customHeight="1" x14ac:dyDescent="0.25">
      <c r="C2151" s="11">
        <f t="shared" si="169"/>
        <v>2</v>
      </c>
      <c r="D2151" s="37"/>
      <c r="J2151" s="36" t="e">
        <f t="shared" ca="1" si="166"/>
        <v>#REF!</v>
      </c>
      <c r="K2151" s="54" t="e">
        <f t="shared" ca="1" si="165"/>
        <v>#REF!</v>
      </c>
      <c r="M2151" s="37"/>
      <c r="N2151" s="37"/>
      <c r="O2151" s="37"/>
      <c r="Q2151" s="15"/>
      <c r="AA2151" s="57" t="s">
        <v>199</v>
      </c>
      <c r="AB2151" s="59">
        <v>0</v>
      </c>
      <c r="AC2151" s="57" t="s">
        <v>64</v>
      </c>
      <c r="AD2151" s="60">
        <v>0</v>
      </c>
      <c r="AE2151" s="57" t="s">
        <v>286</v>
      </c>
      <c r="AF2151" s="60">
        <v>0</v>
      </c>
      <c r="AG2151" s="57" t="s">
        <v>337</v>
      </c>
      <c r="AH2151" s="60">
        <v>0</v>
      </c>
      <c r="AI2151" s="57" t="s">
        <v>276</v>
      </c>
      <c r="AJ2151" s="60">
        <v>0</v>
      </c>
      <c r="AK2151" s="57" t="s">
        <v>335</v>
      </c>
      <c r="AL2151" s="60">
        <v>7.0000000298023224E-2</v>
      </c>
      <c r="AM2151" s="61" t="s">
        <v>580</v>
      </c>
      <c r="AN2151" s="62">
        <v>0</v>
      </c>
      <c r="AO2151" s="57" t="s">
        <v>1097</v>
      </c>
      <c r="AP2151" s="60">
        <v>0</v>
      </c>
      <c r="AQ2151" s="1272" t="s">
        <v>1112</v>
      </c>
      <c r="AR2151" s="1273">
        <v>0</v>
      </c>
      <c r="AS2151" s="1518" t="s">
        <v>2149</v>
      </c>
      <c r="AT2151" s="1519">
        <v>0</v>
      </c>
    </row>
    <row r="2152" spans="3:46" ht="18" customHeight="1" x14ac:dyDescent="0.25">
      <c r="C2152" s="11">
        <f t="shared" si="169"/>
        <v>2</v>
      </c>
      <c r="D2152" s="37"/>
      <c r="J2152" s="36" t="e">
        <f t="shared" ca="1" si="166"/>
        <v>#REF!</v>
      </c>
      <c r="K2152" s="54" t="e">
        <f t="shared" ca="1" si="165"/>
        <v>#REF!</v>
      </c>
      <c r="M2152" s="37"/>
      <c r="N2152" s="37"/>
      <c r="O2152" s="37"/>
      <c r="Q2152" s="15"/>
      <c r="AA2152" s="57" t="s">
        <v>200</v>
      </c>
      <c r="AB2152" s="59">
        <v>0</v>
      </c>
      <c r="AC2152" s="57" t="s">
        <v>481</v>
      </c>
      <c r="AD2152" s="60">
        <v>0</v>
      </c>
      <c r="AE2152" s="57" t="s">
        <v>287</v>
      </c>
      <c r="AF2152" s="60">
        <v>0</v>
      </c>
      <c r="AG2152" s="57" t="s">
        <v>279</v>
      </c>
      <c r="AH2152" s="60">
        <v>0.25999999046325684</v>
      </c>
      <c r="AI2152" s="57" t="s">
        <v>336</v>
      </c>
      <c r="AJ2152" s="60">
        <v>0</v>
      </c>
      <c r="AK2152" s="57" t="s">
        <v>438</v>
      </c>
      <c r="AL2152" s="60">
        <v>0</v>
      </c>
      <c r="AM2152" s="61" t="s">
        <v>380</v>
      </c>
      <c r="AN2152" s="62">
        <v>0</v>
      </c>
      <c r="AO2152" s="57" t="s">
        <v>1098</v>
      </c>
      <c r="AP2152" s="60">
        <v>0.13100000000000001</v>
      </c>
      <c r="AQ2152" s="1272" t="s">
        <v>275</v>
      </c>
      <c r="AR2152" s="1273">
        <v>0.23799999999999999</v>
      </c>
      <c r="AS2152" s="1518" t="s">
        <v>2398</v>
      </c>
      <c r="AT2152" s="1519">
        <v>0.251</v>
      </c>
    </row>
    <row r="2153" spans="3:46" ht="18" customHeight="1" x14ac:dyDescent="0.25">
      <c r="C2153" s="11">
        <f t="shared" si="169"/>
        <v>2</v>
      </c>
      <c r="D2153" s="37"/>
      <c r="J2153" s="36" t="e">
        <f t="shared" ca="1" si="166"/>
        <v>#REF!</v>
      </c>
      <c r="K2153" s="54" t="e">
        <f t="shared" ca="1" si="165"/>
        <v>#REF!</v>
      </c>
      <c r="M2153" s="37"/>
      <c r="N2153" s="37"/>
      <c r="O2153" s="37"/>
      <c r="Q2153" s="15"/>
      <c r="AA2153" s="57" t="s">
        <v>479</v>
      </c>
      <c r="AB2153" s="59">
        <v>1.9999999552965164E-2</v>
      </c>
      <c r="AC2153" s="57" t="s">
        <v>131</v>
      </c>
      <c r="AD2153" s="60">
        <v>9.9999997764825821E-3</v>
      </c>
      <c r="AE2153" s="57" t="s">
        <v>288</v>
      </c>
      <c r="AF2153" s="60">
        <v>0</v>
      </c>
      <c r="AG2153" s="57" t="s">
        <v>338</v>
      </c>
      <c r="AH2153" s="60">
        <v>0.25</v>
      </c>
      <c r="AI2153" s="57" t="s">
        <v>352</v>
      </c>
      <c r="AJ2153" s="60">
        <v>0</v>
      </c>
      <c r="AK2153" s="57" t="s">
        <v>51</v>
      </c>
      <c r="AL2153" s="60">
        <v>9.9999997764825821E-3</v>
      </c>
      <c r="AM2153" s="61" t="s">
        <v>381</v>
      </c>
      <c r="AN2153" s="62">
        <v>0</v>
      </c>
      <c r="AO2153" s="57" t="s">
        <v>1099</v>
      </c>
      <c r="AP2153" s="60">
        <v>0.25900000000000001</v>
      </c>
      <c r="AQ2153" s="1272" t="s">
        <v>1113</v>
      </c>
      <c r="AR2153" s="1273">
        <v>0</v>
      </c>
      <c r="AS2153" s="1518" t="s">
        <v>2150</v>
      </c>
      <c r="AT2153" s="1519">
        <v>0.26</v>
      </c>
    </row>
    <row r="2154" spans="3:46" ht="18" customHeight="1" x14ac:dyDescent="0.25">
      <c r="C2154" s="11">
        <f t="shared" si="169"/>
        <v>2</v>
      </c>
      <c r="D2154" s="37"/>
      <c r="J2154" s="36" t="e">
        <f t="shared" ca="1" si="166"/>
        <v>#REF!</v>
      </c>
      <c r="K2154" s="54" t="e">
        <f t="shared" ca="1" si="165"/>
        <v>#REF!</v>
      </c>
      <c r="M2154" s="37"/>
      <c r="N2154" s="37"/>
      <c r="O2154" s="37"/>
      <c r="Q2154" s="15"/>
      <c r="AA2154" s="57" t="s">
        <v>69</v>
      </c>
      <c r="AB2154" s="59">
        <v>0.15999999642372131</v>
      </c>
      <c r="AC2154" s="57" t="s">
        <v>477</v>
      </c>
      <c r="AD2154" s="60">
        <v>0.23000000417232513</v>
      </c>
      <c r="AE2154" s="57" t="s">
        <v>289</v>
      </c>
      <c r="AF2154" s="60">
        <v>0</v>
      </c>
      <c r="AG2154" s="57" t="s">
        <v>281</v>
      </c>
      <c r="AH2154" s="60">
        <v>0</v>
      </c>
      <c r="AI2154" s="57" t="s">
        <v>353</v>
      </c>
      <c r="AJ2154" s="60">
        <v>9.9999997764825821E-3</v>
      </c>
      <c r="AK2154" s="57" t="s">
        <v>215</v>
      </c>
      <c r="AL2154" s="60">
        <v>0</v>
      </c>
      <c r="AM2154" s="61" t="s">
        <v>193</v>
      </c>
      <c r="AN2154" s="62">
        <v>0</v>
      </c>
      <c r="AO2154" s="57" t="s">
        <v>1100</v>
      </c>
      <c r="AP2154" s="60">
        <v>0</v>
      </c>
      <c r="AQ2154" s="1272" t="s">
        <v>1114</v>
      </c>
      <c r="AR2154" s="1273">
        <v>0.27200000000000002</v>
      </c>
      <c r="AS2154" s="1518" t="s">
        <v>1101</v>
      </c>
      <c r="AT2154" s="1519">
        <v>0</v>
      </c>
    </row>
    <row r="2155" spans="3:46" ht="18" customHeight="1" x14ac:dyDescent="0.25">
      <c r="C2155" s="11">
        <f t="shared" si="169"/>
        <v>2</v>
      </c>
      <c r="D2155" s="37"/>
      <c r="J2155" s="36" t="e">
        <f t="shared" ca="1" si="166"/>
        <v>#REF!</v>
      </c>
      <c r="K2155" s="54" t="e">
        <f t="shared" ca="1" si="165"/>
        <v>#REF!</v>
      </c>
      <c r="M2155" s="37"/>
      <c r="N2155" s="37"/>
      <c r="O2155" s="37"/>
      <c r="Q2155" s="15"/>
      <c r="AA2155" s="63" t="s">
        <v>112</v>
      </c>
      <c r="AB2155" s="59">
        <v>0.37</v>
      </c>
      <c r="AC2155" s="57" t="s">
        <v>132</v>
      </c>
      <c r="AD2155" s="60">
        <v>0.30000001192092896</v>
      </c>
      <c r="AE2155" s="57" t="s">
        <v>290</v>
      </c>
      <c r="AF2155" s="60">
        <v>0</v>
      </c>
      <c r="AG2155" s="57" t="s">
        <v>487</v>
      </c>
      <c r="AH2155" s="60">
        <v>0</v>
      </c>
      <c r="AI2155" s="57" t="s">
        <v>277</v>
      </c>
      <c r="AJ2155" s="60">
        <v>0</v>
      </c>
      <c r="AK2155" s="57" t="s">
        <v>274</v>
      </c>
      <c r="AL2155" s="60">
        <v>0</v>
      </c>
      <c r="AM2155" s="61" t="s">
        <v>382</v>
      </c>
      <c r="AN2155" s="62">
        <v>0.25</v>
      </c>
      <c r="AO2155" s="57" t="s">
        <v>1101</v>
      </c>
      <c r="AP2155" s="60">
        <v>0</v>
      </c>
      <c r="AQ2155" s="1272" t="s">
        <v>1115</v>
      </c>
      <c r="AR2155" s="1273">
        <v>0.214</v>
      </c>
      <c r="AS2155" s="1518" t="s">
        <v>1103</v>
      </c>
      <c r="AT2155" s="1519">
        <v>0</v>
      </c>
    </row>
    <row r="2156" spans="3:46" ht="18" customHeight="1" x14ac:dyDescent="0.25">
      <c r="C2156" s="11">
        <f t="shared" si="169"/>
        <v>2</v>
      </c>
      <c r="D2156" s="37"/>
      <c r="J2156" s="36" t="e">
        <f t="shared" ca="1" si="166"/>
        <v>#REF!</v>
      </c>
      <c r="K2156" s="54" t="e">
        <f t="shared" ca="1" si="165"/>
        <v>#REF!</v>
      </c>
      <c r="M2156" s="37"/>
      <c r="N2156" s="37"/>
      <c r="O2156" s="37"/>
      <c r="Q2156" s="15"/>
      <c r="AA2156" s="63" t="s">
        <v>0</v>
      </c>
      <c r="AB2156" s="59">
        <v>0.37</v>
      </c>
      <c r="AC2156" s="57" t="s">
        <v>66</v>
      </c>
      <c r="AD2156" s="60">
        <v>0</v>
      </c>
      <c r="AE2156" s="57" t="s">
        <v>220</v>
      </c>
      <c r="AF2156" s="60">
        <v>0</v>
      </c>
      <c r="AG2156" s="57" t="s">
        <v>480</v>
      </c>
      <c r="AH2156" s="60">
        <v>0</v>
      </c>
      <c r="AI2156" s="57" t="s">
        <v>488</v>
      </c>
      <c r="AJ2156" s="60">
        <v>0</v>
      </c>
      <c r="AK2156" s="57" t="s">
        <v>275</v>
      </c>
      <c r="AL2156" s="60">
        <v>9.9999997764825821E-3</v>
      </c>
      <c r="AM2156" s="61" t="s">
        <v>194</v>
      </c>
      <c r="AN2156" s="62">
        <v>0.25</v>
      </c>
      <c r="AO2156" s="57" t="s">
        <v>1102</v>
      </c>
      <c r="AP2156" s="60">
        <v>3.0000000000000001E-3</v>
      </c>
      <c r="AQ2156" s="1272" t="s">
        <v>1116</v>
      </c>
      <c r="AR2156" s="1273">
        <v>0</v>
      </c>
      <c r="AS2156" s="1518" t="s">
        <v>438</v>
      </c>
      <c r="AT2156" s="1519">
        <v>0.04</v>
      </c>
    </row>
    <row r="2157" spans="3:46" ht="18" customHeight="1" x14ac:dyDescent="0.25">
      <c r="C2157" s="11">
        <f t="shared" si="169"/>
        <v>2</v>
      </c>
      <c r="D2157" s="37"/>
      <c r="J2157" s="36" t="e">
        <f t="shared" ca="1" si="166"/>
        <v>#REF!</v>
      </c>
      <c r="K2157" s="54" t="e">
        <f t="shared" ca="1" si="165"/>
        <v>#REF!</v>
      </c>
      <c r="M2157" s="37"/>
      <c r="N2157" s="37"/>
      <c r="O2157" s="37"/>
      <c r="Q2157" s="15"/>
      <c r="AC2157" s="57" t="s">
        <v>197</v>
      </c>
      <c r="AD2157" s="60">
        <v>0.20999999344348907</v>
      </c>
      <c r="AE2157" s="57" t="s">
        <v>221</v>
      </c>
      <c r="AF2157" s="60">
        <v>0</v>
      </c>
      <c r="AG2157" s="57" t="s">
        <v>282</v>
      </c>
      <c r="AH2157" s="60">
        <v>0</v>
      </c>
      <c r="AI2157" s="57" t="s">
        <v>217</v>
      </c>
      <c r="AJ2157" s="60">
        <v>0.40000000596046448</v>
      </c>
      <c r="AK2157" s="57" t="s">
        <v>216</v>
      </c>
      <c r="AL2157" s="60">
        <v>0</v>
      </c>
      <c r="AM2157" s="61" t="s">
        <v>383</v>
      </c>
      <c r="AN2157" s="62">
        <v>0</v>
      </c>
      <c r="AO2157" s="57" t="s">
        <v>1103</v>
      </c>
      <c r="AP2157" s="60">
        <v>0</v>
      </c>
      <c r="AQ2157" s="1272" t="s">
        <v>1117</v>
      </c>
      <c r="AR2157" s="1273">
        <v>0</v>
      </c>
      <c r="AS2157" s="1518" t="s">
        <v>1107</v>
      </c>
      <c r="AT2157" s="1519">
        <v>0.26</v>
      </c>
    </row>
    <row r="2158" spans="3:46" ht="18" customHeight="1" x14ac:dyDescent="0.25">
      <c r="C2158" s="11">
        <f t="shared" si="169"/>
        <v>2</v>
      </c>
      <c r="D2158" s="37"/>
      <c r="J2158" s="36" t="e">
        <f t="shared" ca="1" si="166"/>
        <v>#REF!</v>
      </c>
      <c r="K2158" s="54" t="e">
        <f t="shared" ca="1" si="165"/>
        <v>#REF!</v>
      </c>
      <c r="M2158" s="37"/>
      <c r="N2158" s="37"/>
      <c r="O2158" s="37"/>
      <c r="Q2158" s="15"/>
      <c r="AC2158" s="57" t="s">
        <v>360</v>
      </c>
      <c r="AD2158" s="60">
        <v>0.10000000149011612</v>
      </c>
      <c r="AE2158" s="57" t="s">
        <v>222</v>
      </c>
      <c r="AF2158" s="60">
        <v>3.9999999105930328E-2</v>
      </c>
      <c r="AG2158" s="57" t="s">
        <v>284</v>
      </c>
      <c r="AH2158" s="60">
        <v>0</v>
      </c>
      <c r="AI2158" s="57" t="s">
        <v>278</v>
      </c>
      <c r="AJ2158" s="60">
        <v>0</v>
      </c>
      <c r="AK2158" s="57" t="s">
        <v>276</v>
      </c>
      <c r="AL2158" s="60">
        <v>0</v>
      </c>
      <c r="AM2158" s="61" t="s">
        <v>384</v>
      </c>
      <c r="AN2158" s="62">
        <v>0</v>
      </c>
      <c r="AO2158" s="57" t="s">
        <v>1104</v>
      </c>
      <c r="AP2158" s="60">
        <v>0.14099999999999999</v>
      </c>
      <c r="AQ2158" s="1272" t="s">
        <v>1136</v>
      </c>
      <c r="AR2158" s="1273">
        <v>0.128</v>
      </c>
      <c r="AS2158" s="1518" t="s">
        <v>1109</v>
      </c>
      <c r="AT2158" s="1519">
        <v>0.25900000000000001</v>
      </c>
    </row>
    <row r="2159" spans="3:46" ht="18" customHeight="1" x14ac:dyDescent="0.25">
      <c r="C2159" s="11">
        <f t="shared" si="169"/>
        <v>2</v>
      </c>
      <c r="D2159" s="37"/>
      <c r="J2159" s="36" t="e">
        <f t="shared" ca="1" si="166"/>
        <v>#REF!</v>
      </c>
      <c r="K2159" s="54" t="e">
        <f t="shared" ca="1" si="165"/>
        <v>#REF!</v>
      </c>
      <c r="M2159" s="37"/>
      <c r="N2159" s="37"/>
      <c r="O2159" s="37"/>
      <c r="Q2159" s="15"/>
      <c r="AC2159" s="57" t="s">
        <v>227</v>
      </c>
      <c r="AD2159" s="60">
        <v>0</v>
      </c>
      <c r="AE2159" s="57" t="s">
        <v>291</v>
      </c>
      <c r="AF2159" s="60">
        <v>0</v>
      </c>
      <c r="AG2159" s="57" t="s">
        <v>285</v>
      </c>
      <c r="AH2159" s="60">
        <v>0</v>
      </c>
      <c r="AI2159" s="57" t="s">
        <v>386</v>
      </c>
      <c r="AJ2159" s="60">
        <v>0.40000000596046448</v>
      </c>
      <c r="AK2159" s="57" t="s">
        <v>336</v>
      </c>
      <c r="AL2159" s="60">
        <v>0</v>
      </c>
      <c r="AM2159" s="61" t="s">
        <v>271</v>
      </c>
      <c r="AN2159" s="62">
        <v>0</v>
      </c>
      <c r="AO2159" s="57" t="s">
        <v>1105</v>
      </c>
      <c r="AP2159" s="60">
        <v>0.25600000000000001</v>
      </c>
      <c r="AQ2159" s="1272" t="s">
        <v>337</v>
      </c>
      <c r="AR2159" s="1273">
        <v>0.254</v>
      </c>
      <c r="AS2159" s="1518" t="s">
        <v>1110</v>
      </c>
      <c r="AT2159" s="1519">
        <v>0.25800000000000001</v>
      </c>
    </row>
    <row r="2160" spans="3:46" ht="18" customHeight="1" x14ac:dyDescent="0.25">
      <c r="C2160" s="11">
        <f t="shared" si="169"/>
        <v>2</v>
      </c>
      <c r="D2160" s="37"/>
      <c r="J2160" s="36" t="e">
        <f t="shared" ca="1" si="166"/>
        <v>#REF!</v>
      </c>
      <c r="K2160" s="54" t="e">
        <f t="shared" ca="1" si="165"/>
        <v>#REF!</v>
      </c>
      <c r="M2160" s="37"/>
      <c r="N2160" s="37"/>
      <c r="O2160" s="37"/>
      <c r="Q2160" s="15"/>
      <c r="AC2160" s="57" t="s">
        <v>53</v>
      </c>
      <c r="AD2160" s="60">
        <v>0</v>
      </c>
      <c r="AE2160" s="57" t="s">
        <v>292</v>
      </c>
      <c r="AF2160" s="60">
        <v>0</v>
      </c>
      <c r="AG2160" s="57" t="s">
        <v>286</v>
      </c>
      <c r="AH2160" s="60">
        <v>0</v>
      </c>
      <c r="AI2160" s="57" t="s">
        <v>337</v>
      </c>
      <c r="AJ2160" s="60">
        <v>0.15000000596046448</v>
      </c>
      <c r="AK2160" s="57" t="s">
        <v>352</v>
      </c>
      <c r="AL2160" s="60">
        <v>0</v>
      </c>
      <c r="AM2160" s="61" t="s">
        <v>581</v>
      </c>
      <c r="AN2160" s="62">
        <v>0</v>
      </c>
      <c r="AO2160" s="57" t="s">
        <v>1106</v>
      </c>
      <c r="AP2160" s="60">
        <v>0</v>
      </c>
      <c r="AQ2160" s="1272" t="s">
        <v>589</v>
      </c>
      <c r="AR2160" s="1273">
        <v>0.27200000000000002</v>
      </c>
      <c r="AS2160" s="1518" t="s">
        <v>275</v>
      </c>
      <c r="AT2160" s="1519">
        <v>0</v>
      </c>
    </row>
    <row r="2161" spans="3:46" ht="18" customHeight="1" x14ac:dyDescent="0.25">
      <c r="C2161" s="11">
        <f t="shared" si="169"/>
        <v>2</v>
      </c>
      <c r="D2161" s="37"/>
      <c r="J2161" s="36" t="e">
        <f t="shared" ca="1" si="166"/>
        <v>#REF!</v>
      </c>
      <c r="K2161" s="54" t="e">
        <f t="shared" ca="1" si="165"/>
        <v>#REF!</v>
      </c>
      <c r="M2161" s="37"/>
      <c r="N2161" s="37"/>
      <c r="O2161" s="37"/>
      <c r="Q2161" s="15"/>
      <c r="AC2161" s="57" t="s">
        <v>228</v>
      </c>
      <c r="AD2161" s="60">
        <v>0</v>
      </c>
      <c r="AE2161" s="57" t="s">
        <v>223</v>
      </c>
      <c r="AF2161" s="60">
        <v>0</v>
      </c>
      <c r="AG2161" s="57" t="s">
        <v>355</v>
      </c>
      <c r="AH2161" s="60">
        <v>0.30000001192092896</v>
      </c>
      <c r="AI2161" s="57" t="s">
        <v>387</v>
      </c>
      <c r="AJ2161" s="60">
        <v>0</v>
      </c>
      <c r="AK2161" s="57" t="s">
        <v>353</v>
      </c>
      <c r="AL2161" s="60">
        <v>0</v>
      </c>
      <c r="AM2161" s="61" t="s">
        <v>335</v>
      </c>
      <c r="AN2161" s="62">
        <v>0</v>
      </c>
      <c r="AO2161" s="57" t="s">
        <v>438</v>
      </c>
      <c r="AP2161" s="60">
        <v>0</v>
      </c>
      <c r="AQ2161" s="1272" t="s">
        <v>1120</v>
      </c>
      <c r="AR2161" s="1273">
        <v>0.27300000000000002</v>
      </c>
      <c r="AS2161" s="1518" t="s">
        <v>1112</v>
      </c>
      <c r="AT2161" s="1519">
        <v>0</v>
      </c>
    </row>
    <row r="2162" spans="3:46" ht="18" customHeight="1" x14ac:dyDescent="0.25">
      <c r="C2162" s="11">
        <f t="shared" si="169"/>
        <v>2</v>
      </c>
      <c r="D2162" s="37"/>
      <c r="J2162" s="36" t="e">
        <f t="shared" ca="1" si="166"/>
        <v>#REF!</v>
      </c>
      <c r="K2162" s="54" t="e">
        <f t="shared" ca="1" si="165"/>
        <v>#REF!</v>
      </c>
      <c r="M2162" s="37"/>
      <c r="N2162" s="37"/>
      <c r="O2162" s="37"/>
      <c r="Q2162" s="15"/>
      <c r="AC2162" s="57" t="s">
        <v>229</v>
      </c>
      <c r="AD2162" s="60">
        <v>0.17000000178813934</v>
      </c>
      <c r="AE2162" s="57" t="s">
        <v>67</v>
      </c>
      <c r="AF2162" s="60">
        <v>0</v>
      </c>
      <c r="AG2162" s="57" t="s">
        <v>287</v>
      </c>
      <c r="AH2162" s="60">
        <v>5.9999998658895493E-2</v>
      </c>
      <c r="AI2162" s="57" t="s">
        <v>279</v>
      </c>
      <c r="AJ2162" s="60">
        <v>0.23000000417232513</v>
      </c>
      <c r="AK2162" s="57" t="s">
        <v>277</v>
      </c>
      <c r="AL2162" s="60">
        <v>0</v>
      </c>
      <c r="AM2162" s="61" t="s">
        <v>438</v>
      </c>
      <c r="AN2162" s="62">
        <v>0</v>
      </c>
      <c r="AO2162" s="57" t="s">
        <v>1107</v>
      </c>
      <c r="AP2162" s="60">
        <v>0</v>
      </c>
      <c r="AQ2162" s="1272" t="s">
        <v>1121</v>
      </c>
      <c r="AR2162" s="1273">
        <v>0</v>
      </c>
      <c r="AS2162" s="1518" t="s">
        <v>1113</v>
      </c>
      <c r="AT2162" s="1519">
        <v>0</v>
      </c>
    </row>
    <row r="2163" spans="3:46" ht="18" customHeight="1" x14ac:dyDescent="0.25">
      <c r="J2163" s="36" t="e">
        <f t="shared" ca="1" si="166"/>
        <v>#REF!</v>
      </c>
      <c r="K2163" s="54" t="e">
        <f t="shared" ca="1" si="165"/>
        <v>#REF!</v>
      </c>
      <c r="M2163" s="37"/>
      <c r="N2163" s="37"/>
      <c r="O2163" s="37"/>
      <c r="Q2163" s="15"/>
      <c r="AC2163" s="57" t="s">
        <v>60</v>
      </c>
      <c r="AD2163" s="60">
        <v>0.23000000417232513</v>
      </c>
      <c r="AE2163" s="57" t="s">
        <v>357</v>
      </c>
      <c r="AF2163" s="60">
        <v>0.34000000357627869</v>
      </c>
      <c r="AG2163" s="57" t="s">
        <v>288</v>
      </c>
      <c r="AH2163" s="60">
        <v>0</v>
      </c>
      <c r="AI2163" s="57" t="s">
        <v>338</v>
      </c>
      <c r="AJ2163" s="60">
        <v>0.23000000417232513</v>
      </c>
      <c r="AK2163" s="57" t="s">
        <v>354</v>
      </c>
      <c r="AL2163" s="60">
        <v>0</v>
      </c>
      <c r="AM2163" s="61" t="s">
        <v>51</v>
      </c>
      <c r="AN2163" s="62">
        <v>0</v>
      </c>
      <c r="AO2163" s="57" t="s">
        <v>1108</v>
      </c>
      <c r="AP2163" s="60">
        <v>0</v>
      </c>
      <c r="AQ2163" s="1272" t="s">
        <v>1122</v>
      </c>
      <c r="AR2163" s="1273">
        <v>0.26900000000000002</v>
      </c>
      <c r="AS2163" s="1518" t="s">
        <v>2399</v>
      </c>
      <c r="AT2163" s="1519">
        <v>0.186</v>
      </c>
    </row>
    <row r="2164" spans="3:46" ht="18" customHeight="1" x14ac:dyDescent="0.25">
      <c r="C2164" s="11" t="s">
        <v>546</v>
      </c>
      <c r="D2164" s="11">
        <v>1</v>
      </c>
      <c r="J2164" s="36" t="e">
        <f t="shared" ca="1" si="166"/>
        <v>#REF!</v>
      </c>
      <c r="K2164" s="54" t="e">
        <f t="shared" ca="1" si="165"/>
        <v>#REF!</v>
      </c>
      <c r="M2164" s="37"/>
      <c r="N2164" s="37"/>
      <c r="O2164" s="37"/>
      <c r="Q2164" s="15"/>
      <c r="AC2164" s="57" t="s">
        <v>475</v>
      </c>
      <c r="AD2164" s="60">
        <v>0.11999999731779099</v>
      </c>
      <c r="AE2164" s="57" t="s">
        <v>129</v>
      </c>
      <c r="AF2164" s="60">
        <v>0.30000001192092896</v>
      </c>
      <c r="AG2164" s="57" t="s">
        <v>220</v>
      </c>
      <c r="AH2164" s="60">
        <v>0</v>
      </c>
      <c r="AI2164" s="57" t="s">
        <v>281</v>
      </c>
      <c r="AJ2164" s="60">
        <v>0.34999999403953552</v>
      </c>
      <c r="AK2164" s="57" t="s">
        <v>217</v>
      </c>
      <c r="AL2164" s="60">
        <v>0.2800000011920929</v>
      </c>
      <c r="AM2164" s="61" t="s">
        <v>582</v>
      </c>
      <c r="AN2164" s="62">
        <v>0</v>
      </c>
      <c r="AO2164" s="57" t="s">
        <v>1109</v>
      </c>
      <c r="AP2164" s="60">
        <v>0</v>
      </c>
      <c r="AQ2164" s="1272" t="s">
        <v>1125</v>
      </c>
      <c r="AR2164" s="1273">
        <v>0</v>
      </c>
      <c r="AS2164" s="1518" t="s">
        <v>1114</v>
      </c>
      <c r="AT2164" s="1519">
        <v>0.25800000000000001</v>
      </c>
    </row>
    <row r="2165" spans="3:46" ht="18" customHeight="1" x14ac:dyDescent="0.25">
      <c r="C2165" s="11" t="s">
        <v>547</v>
      </c>
      <c r="D2165" s="11">
        <v>2</v>
      </c>
      <c r="J2165" s="36" t="e">
        <f t="shared" ca="1" si="166"/>
        <v>#REF!</v>
      </c>
      <c r="K2165" s="54" t="e">
        <f t="shared" ca="1" si="165"/>
        <v>#REF!</v>
      </c>
      <c r="M2165" s="37"/>
      <c r="N2165" s="37"/>
      <c r="O2165" s="37"/>
      <c r="Q2165" s="15"/>
      <c r="AC2165" s="57" t="s">
        <v>65</v>
      </c>
      <c r="AD2165" s="60">
        <v>1.9999999552965164E-2</v>
      </c>
      <c r="AE2165" s="57" t="s">
        <v>293</v>
      </c>
      <c r="AF2165" s="60">
        <v>0</v>
      </c>
      <c r="AG2165" s="57" t="s">
        <v>221</v>
      </c>
      <c r="AH2165" s="60">
        <v>0</v>
      </c>
      <c r="AI2165" s="57" t="s">
        <v>489</v>
      </c>
      <c r="AJ2165" s="60">
        <v>0.40999999642372131</v>
      </c>
      <c r="AK2165" s="57" t="s">
        <v>278</v>
      </c>
      <c r="AL2165" s="60">
        <v>0.23000000417232513</v>
      </c>
      <c r="AM2165" s="61" t="s">
        <v>215</v>
      </c>
      <c r="AN2165" s="62">
        <v>0</v>
      </c>
      <c r="AO2165" s="57" t="s">
        <v>1110</v>
      </c>
      <c r="AP2165" s="60">
        <v>0.219</v>
      </c>
      <c r="AQ2165" s="1272" t="s">
        <v>1003</v>
      </c>
      <c r="AR2165" s="1273">
        <v>0</v>
      </c>
      <c r="AS2165" s="1518" t="s">
        <v>1115</v>
      </c>
      <c r="AT2165" s="1519">
        <v>0.26</v>
      </c>
    </row>
    <row r="2166" spans="3:46" ht="18" customHeight="1" x14ac:dyDescent="0.25">
      <c r="J2166" s="36" t="e">
        <f t="shared" ca="1" si="166"/>
        <v>#REF!</v>
      </c>
      <c r="K2166" s="54" t="e">
        <f t="shared" ca="1" si="165"/>
        <v>#REF!</v>
      </c>
      <c r="M2166" s="37"/>
      <c r="N2166" s="37"/>
      <c r="O2166" s="37"/>
      <c r="Q2166" s="15"/>
      <c r="AC2166" s="57" t="s">
        <v>198</v>
      </c>
      <c r="AD2166" s="60">
        <v>3.9999999105930328E-2</v>
      </c>
      <c r="AE2166" s="57" t="s">
        <v>482</v>
      </c>
      <c r="AF2166" s="60">
        <v>0</v>
      </c>
      <c r="AG2166" s="57" t="s">
        <v>222</v>
      </c>
      <c r="AH2166" s="60">
        <v>5.9999998658895493E-2</v>
      </c>
      <c r="AI2166" s="57" t="s">
        <v>487</v>
      </c>
      <c r="AJ2166" s="60">
        <v>0</v>
      </c>
      <c r="AK2166" s="57" t="s">
        <v>386</v>
      </c>
      <c r="AL2166" s="60">
        <v>0.15999999642372131</v>
      </c>
      <c r="AM2166" s="61" t="s">
        <v>583</v>
      </c>
      <c r="AN2166" s="62">
        <v>0</v>
      </c>
      <c r="AO2166" s="57" t="s">
        <v>1111</v>
      </c>
      <c r="AP2166" s="60">
        <v>0</v>
      </c>
      <c r="AQ2166" s="1272" t="s">
        <v>1004</v>
      </c>
      <c r="AR2166" s="1273">
        <v>0.249</v>
      </c>
      <c r="AS2166" s="1518" t="s">
        <v>1116</v>
      </c>
      <c r="AT2166" s="1519">
        <v>0.23699999999999999</v>
      </c>
    </row>
    <row r="2167" spans="3:46" ht="18" customHeight="1" x14ac:dyDescent="0.25">
      <c r="C2167" s="10" t="s">
        <v>549</v>
      </c>
      <c r="D2167" s="16"/>
      <c r="J2167" s="36" t="e">
        <f t="shared" ca="1" si="166"/>
        <v>#REF!</v>
      </c>
      <c r="K2167" s="54" t="e">
        <f t="shared" ca="1" si="165"/>
        <v>#REF!</v>
      </c>
      <c r="M2167" s="37"/>
      <c r="N2167" s="37"/>
      <c r="O2167" s="37"/>
      <c r="Q2167" s="15"/>
      <c r="AC2167" s="57" t="s">
        <v>230</v>
      </c>
      <c r="AD2167" s="60">
        <v>0</v>
      </c>
      <c r="AE2167" s="57" t="s">
        <v>224</v>
      </c>
      <c r="AF2167" s="60">
        <v>0.31999999284744263</v>
      </c>
      <c r="AG2167" s="57" t="s">
        <v>223</v>
      </c>
      <c r="AH2167" s="60">
        <v>0</v>
      </c>
      <c r="AI2167" s="57" t="s">
        <v>388</v>
      </c>
      <c r="AJ2167" s="60">
        <v>0.40999999642372131</v>
      </c>
      <c r="AK2167" s="57" t="s">
        <v>337</v>
      </c>
      <c r="AL2167" s="60">
        <v>0.30000001192092896</v>
      </c>
      <c r="AM2167" s="61" t="s">
        <v>273</v>
      </c>
      <c r="AN2167" s="62">
        <v>0</v>
      </c>
      <c r="AO2167" s="57" t="s">
        <v>275</v>
      </c>
      <c r="AP2167" s="60">
        <v>0</v>
      </c>
      <c r="AQ2167" s="1272" t="s">
        <v>1126</v>
      </c>
      <c r="AR2167" s="1273">
        <v>0.27</v>
      </c>
      <c r="AS2167" s="1518" t="s">
        <v>1117</v>
      </c>
      <c r="AT2167" s="1519">
        <v>0</v>
      </c>
    </row>
    <row r="2168" spans="3:46" ht="18" customHeight="1" x14ac:dyDescent="0.25">
      <c r="C2168" s="107" t="s">
        <v>544</v>
      </c>
      <c r="D2168" s="107">
        <v>0</v>
      </c>
      <c r="J2168" s="36" t="e">
        <f t="shared" ca="1" si="166"/>
        <v>#REF!</v>
      </c>
      <c r="K2168" s="54" t="e">
        <f t="shared" ca="1" si="165"/>
        <v>#REF!</v>
      </c>
      <c r="M2168" s="37"/>
      <c r="N2168" s="37"/>
      <c r="O2168" s="37"/>
      <c r="Q2168" s="15"/>
      <c r="AC2168" s="57" t="s">
        <v>231</v>
      </c>
      <c r="AD2168" s="60">
        <v>0</v>
      </c>
      <c r="AE2168" s="57" t="s">
        <v>294</v>
      </c>
      <c r="AF2168" s="60">
        <v>0.34000000357627869</v>
      </c>
      <c r="AG2168" s="57" t="s">
        <v>356</v>
      </c>
      <c r="AH2168" s="60">
        <v>0.41999998688697815</v>
      </c>
      <c r="AI2168" s="57" t="s">
        <v>480</v>
      </c>
      <c r="AJ2168" s="60">
        <v>0</v>
      </c>
      <c r="AK2168" s="57" t="s">
        <v>387</v>
      </c>
      <c r="AL2168" s="60">
        <v>0</v>
      </c>
      <c r="AM2168" s="61" t="s">
        <v>274</v>
      </c>
      <c r="AN2168" s="62">
        <v>0</v>
      </c>
      <c r="AO2168" s="57" t="s">
        <v>1112</v>
      </c>
      <c r="AP2168" s="60">
        <v>0</v>
      </c>
      <c r="AQ2168" s="1272" t="s">
        <v>1127</v>
      </c>
      <c r="AR2168" s="1273">
        <v>0.25600000000000001</v>
      </c>
      <c r="AS2168" s="1518" t="s">
        <v>2380</v>
      </c>
      <c r="AT2168" s="1519">
        <v>0.26</v>
      </c>
    </row>
    <row r="2169" spans="3:46" ht="18" customHeight="1" x14ac:dyDescent="0.25">
      <c r="C2169" s="107" t="s">
        <v>545</v>
      </c>
      <c r="D2169" s="107">
        <v>0.30199999999999999</v>
      </c>
      <c r="J2169" s="36" t="e">
        <f t="shared" ca="1" si="166"/>
        <v>#REF!</v>
      </c>
      <c r="K2169" s="54" t="e">
        <f t="shared" ca="1" si="165"/>
        <v>#REF!</v>
      </c>
      <c r="M2169" s="37"/>
      <c r="N2169" s="37"/>
      <c r="O2169" s="37"/>
      <c r="Q2169" s="15"/>
      <c r="W2169" s="37"/>
      <c r="AC2169" s="57" t="s">
        <v>232</v>
      </c>
      <c r="AD2169" s="60">
        <v>0.31000000238418579</v>
      </c>
      <c r="AE2169" s="57" t="s">
        <v>225</v>
      </c>
      <c r="AF2169" s="60">
        <v>0</v>
      </c>
      <c r="AG2169" s="57" t="s">
        <v>67</v>
      </c>
      <c r="AH2169" s="60">
        <v>0</v>
      </c>
      <c r="AI2169" s="57" t="s">
        <v>490</v>
      </c>
      <c r="AJ2169" s="60">
        <v>0.37000000476837158</v>
      </c>
      <c r="AK2169" s="57" t="s">
        <v>279</v>
      </c>
      <c r="AL2169" s="60">
        <v>0.23000000417232513</v>
      </c>
      <c r="AM2169" s="61" t="s">
        <v>275</v>
      </c>
      <c r="AN2169" s="62">
        <v>0</v>
      </c>
      <c r="AO2169" s="57" t="s">
        <v>1113</v>
      </c>
      <c r="AP2169" s="60">
        <v>0</v>
      </c>
      <c r="AQ2169" s="1272" t="s">
        <v>2151</v>
      </c>
      <c r="AR2169" s="1273">
        <v>0</v>
      </c>
      <c r="AS2169" s="1518" t="s">
        <v>2381</v>
      </c>
      <c r="AT2169" s="1519">
        <v>0.26</v>
      </c>
    </row>
    <row r="2170" spans="3:46" ht="18" customHeight="1" x14ac:dyDescent="0.25">
      <c r="C2170" s="107" t="s">
        <v>7</v>
      </c>
      <c r="D2170" s="107" t="s">
        <v>158</v>
      </c>
      <c r="J2170" s="36" t="e">
        <f t="shared" ca="1" si="166"/>
        <v>#REF!</v>
      </c>
      <c r="K2170" s="54" t="e">
        <f t="shared" ca="1" si="165"/>
        <v>#REF!</v>
      </c>
      <c r="M2170" s="37"/>
      <c r="N2170" s="37"/>
      <c r="O2170" s="37"/>
      <c r="Q2170" s="15"/>
      <c r="W2170" s="37"/>
      <c r="AC2170" s="57" t="s">
        <v>68</v>
      </c>
      <c r="AD2170" s="60">
        <v>0</v>
      </c>
      <c r="AE2170" s="57" t="s">
        <v>295</v>
      </c>
      <c r="AF2170" s="60">
        <v>0.36000001430511475</v>
      </c>
      <c r="AG2170" s="57" t="s">
        <v>357</v>
      </c>
      <c r="AH2170" s="60">
        <v>0.38999998569488525</v>
      </c>
      <c r="AI2170" s="57" t="s">
        <v>389</v>
      </c>
      <c r="AJ2170" s="60">
        <v>0.40999999642372131</v>
      </c>
      <c r="AK2170" s="57" t="s">
        <v>507</v>
      </c>
      <c r="AL2170" s="60">
        <v>0.11999999731779099</v>
      </c>
      <c r="AM2170" s="61" t="s">
        <v>276</v>
      </c>
      <c r="AN2170" s="62">
        <v>0</v>
      </c>
      <c r="AO2170" s="57" t="s">
        <v>1114</v>
      </c>
      <c r="AP2170" s="60">
        <v>0</v>
      </c>
      <c r="AQ2170" s="1272" t="s">
        <v>1130</v>
      </c>
      <c r="AR2170" s="1273">
        <v>0.27300000000000002</v>
      </c>
      <c r="AS2170" s="1518" t="s">
        <v>2382</v>
      </c>
      <c r="AT2170" s="1519">
        <v>0.25900000000000001</v>
      </c>
    </row>
    <row r="2171" spans="3:46" ht="18" customHeight="1" x14ac:dyDescent="0.25">
      <c r="J2171" s="36" t="e">
        <f t="shared" ca="1" si="166"/>
        <v>#REF!</v>
      </c>
      <c r="K2171" s="54" t="e">
        <f t="shared" ca="1" si="165"/>
        <v>#REF!</v>
      </c>
      <c r="Q2171" s="15"/>
      <c r="W2171" s="37"/>
      <c r="AC2171" s="57" t="s">
        <v>233</v>
      </c>
      <c r="AD2171" s="60">
        <v>0</v>
      </c>
      <c r="AE2171" s="57" t="s">
        <v>226</v>
      </c>
      <c r="AF2171" s="60">
        <v>0</v>
      </c>
      <c r="AG2171" s="57" t="s">
        <v>129</v>
      </c>
      <c r="AH2171" s="60">
        <v>0</v>
      </c>
      <c r="AI2171" s="57" t="s">
        <v>390</v>
      </c>
      <c r="AJ2171" s="60">
        <v>0</v>
      </c>
      <c r="AK2171" s="57" t="s">
        <v>281</v>
      </c>
      <c r="AL2171" s="60">
        <v>0</v>
      </c>
      <c r="AM2171" s="61" t="s">
        <v>336</v>
      </c>
      <c r="AN2171" s="62">
        <v>0</v>
      </c>
      <c r="AO2171" s="57" t="s">
        <v>1115</v>
      </c>
      <c r="AP2171" s="60">
        <v>0</v>
      </c>
      <c r="AQ2171" s="1272" t="s">
        <v>1132</v>
      </c>
      <c r="AR2171" s="1273">
        <v>0</v>
      </c>
      <c r="AS2171" s="1518" t="s">
        <v>589</v>
      </c>
      <c r="AT2171" s="1519">
        <v>0.25900000000000001</v>
      </c>
    </row>
    <row r="2172" spans="3:46" ht="18" customHeight="1" x14ac:dyDescent="0.25">
      <c r="J2172" s="36" t="e">
        <f t="shared" ca="1" si="166"/>
        <v>#REF!</v>
      </c>
      <c r="K2172" s="54" t="e">
        <f t="shared" ca="1" si="165"/>
        <v>#REF!</v>
      </c>
      <c r="Q2172" s="15"/>
      <c r="W2172" s="37"/>
      <c r="AC2172" s="57" t="s">
        <v>234</v>
      </c>
      <c r="AD2172" s="60">
        <v>0</v>
      </c>
      <c r="AE2172" s="57" t="s">
        <v>296</v>
      </c>
      <c r="AF2172" s="60">
        <v>0.34000000357627869</v>
      </c>
      <c r="AG2172" s="57" t="s">
        <v>293</v>
      </c>
      <c r="AH2172" s="60">
        <v>0</v>
      </c>
      <c r="AI2172" s="57" t="s">
        <v>391</v>
      </c>
      <c r="AJ2172" s="60">
        <v>0</v>
      </c>
      <c r="AK2172" s="57" t="s">
        <v>439</v>
      </c>
      <c r="AL2172" s="60">
        <v>0</v>
      </c>
      <c r="AM2172" s="61" t="s">
        <v>584</v>
      </c>
      <c r="AN2172" s="62">
        <v>0.19</v>
      </c>
      <c r="AO2172" s="57" t="s">
        <v>1116</v>
      </c>
      <c r="AP2172" s="60">
        <v>0</v>
      </c>
      <c r="AQ2172" s="1272" t="s">
        <v>393</v>
      </c>
      <c r="AR2172" s="1273">
        <v>0.27200000000000002</v>
      </c>
      <c r="AS2172" s="1518" t="s">
        <v>1120</v>
      </c>
      <c r="AT2172" s="1519">
        <v>0.26</v>
      </c>
    </row>
    <row r="2173" spans="3:46" ht="18" customHeight="1" x14ac:dyDescent="0.25">
      <c r="J2173" s="36" t="e">
        <f t="shared" ca="1" si="166"/>
        <v>#REF!</v>
      </c>
      <c r="K2173" s="54" t="e">
        <f t="shared" ca="1" si="165"/>
        <v>#REF!</v>
      </c>
      <c r="Q2173" s="15"/>
      <c r="W2173" s="37"/>
      <c r="AC2173" s="57" t="s">
        <v>235</v>
      </c>
      <c r="AD2173" s="60">
        <v>5.000000074505806E-2</v>
      </c>
      <c r="AE2173" s="57" t="s">
        <v>61</v>
      </c>
      <c r="AF2173" s="60">
        <v>0</v>
      </c>
      <c r="AG2173" s="57" t="s">
        <v>224</v>
      </c>
      <c r="AH2173" s="60">
        <v>0.37000000476837158</v>
      </c>
      <c r="AI2173" s="57" t="s">
        <v>218</v>
      </c>
      <c r="AJ2173" s="60">
        <v>0</v>
      </c>
      <c r="AK2173" s="57" t="s">
        <v>487</v>
      </c>
      <c r="AL2173" s="60">
        <v>0</v>
      </c>
      <c r="AM2173" s="61" t="s">
        <v>585</v>
      </c>
      <c r="AN2173" s="62">
        <v>0.28999999999999998</v>
      </c>
      <c r="AO2173" s="57" t="s">
        <v>1117</v>
      </c>
      <c r="AP2173" s="60">
        <v>0</v>
      </c>
      <c r="AQ2173" s="1272" t="s">
        <v>127</v>
      </c>
      <c r="AR2173" s="1273">
        <v>0</v>
      </c>
      <c r="AS2173" s="1518" t="s">
        <v>1121</v>
      </c>
      <c r="AT2173" s="1519">
        <v>0</v>
      </c>
    </row>
    <row r="2174" spans="3:46" ht="18" customHeight="1" x14ac:dyDescent="0.25">
      <c r="J2174" s="36" t="e">
        <f t="shared" ca="1" si="166"/>
        <v>#REF!</v>
      </c>
      <c r="K2174" s="54" t="e">
        <f t="shared" ca="1" si="165"/>
        <v>#REF!</v>
      </c>
      <c r="Q2174" s="15"/>
      <c r="W2174" s="37"/>
      <c r="AC2174" s="57" t="s">
        <v>199</v>
      </c>
      <c r="AD2174" s="60">
        <v>0</v>
      </c>
      <c r="AE2174" s="57" t="s">
        <v>483</v>
      </c>
      <c r="AF2174" s="60">
        <v>0</v>
      </c>
      <c r="AG2174" s="57" t="s">
        <v>225</v>
      </c>
      <c r="AH2174" s="60">
        <v>0</v>
      </c>
      <c r="AI2174" s="57" t="s">
        <v>219</v>
      </c>
      <c r="AJ2174" s="60">
        <v>0</v>
      </c>
      <c r="AK2174" s="57" t="s">
        <v>480</v>
      </c>
      <c r="AL2174" s="60">
        <v>0</v>
      </c>
      <c r="AM2174" s="61" t="s">
        <v>586</v>
      </c>
      <c r="AN2174" s="62">
        <v>0</v>
      </c>
      <c r="AO2174" s="57" t="s">
        <v>1118</v>
      </c>
      <c r="AP2174" s="60">
        <v>0.254</v>
      </c>
      <c r="AQ2174" s="1272" t="s">
        <v>442</v>
      </c>
      <c r="AR2174" s="1273">
        <v>0.27300000000000002</v>
      </c>
      <c r="AS2174" s="1518" t="s">
        <v>1122</v>
      </c>
      <c r="AT2174" s="1519">
        <v>0.17199999999999999</v>
      </c>
    </row>
    <row r="2175" spans="3:46" ht="18" customHeight="1" x14ac:dyDescent="0.25">
      <c r="J2175" s="36" t="e">
        <f t="shared" ca="1" si="166"/>
        <v>#REF!</v>
      </c>
      <c r="K2175" s="54" t="e">
        <f t="shared" ca="1" si="165"/>
        <v>#REF!</v>
      </c>
      <c r="Q2175" s="15"/>
      <c r="W2175" s="37"/>
      <c r="AC2175" s="57" t="s">
        <v>200</v>
      </c>
      <c r="AD2175" s="60">
        <v>0</v>
      </c>
      <c r="AE2175" s="57" t="s">
        <v>297</v>
      </c>
      <c r="AF2175" s="60">
        <v>0</v>
      </c>
      <c r="AG2175" s="57" t="s">
        <v>295</v>
      </c>
      <c r="AH2175" s="60">
        <v>0.43000000715255737</v>
      </c>
      <c r="AI2175" s="57" t="s">
        <v>421</v>
      </c>
      <c r="AJ2175" s="60">
        <v>0.34999999403953552</v>
      </c>
      <c r="AK2175" s="57" t="s">
        <v>490</v>
      </c>
      <c r="AL2175" s="60">
        <v>0</v>
      </c>
      <c r="AM2175" s="61" t="s">
        <v>353</v>
      </c>
      <c r="AN2175" s="62">
        <v>0</v>
      </c>
      <c r="AO2175" s="57" t="s">
        <v>337</v>
      </c>
      <c r="AP2175" s="60">
        <v>0.24399999999999999</v>
      </c>
      <c r="AQ2175" s="1272" t="s">
        <v>1135</v>
      </c>
      <c r="AR2175" s="1273">
        <v>0</v>
      </c>
      <c r="AS2175" s="1518" t="s">
        <v>1125</v>
      </c>
      <c r="AT2175" s="1519">
        <v>0</v>
      </c>
    </row>
    <row r="2176" spans="3:46" ht="18" customHeight="1" x14ac:dyDescent="0.25">
      <c r="J2176" s="36" t="e">
        <f t="shared" ca="1" si="166"/>
        <v>#REF!</v>
      </c>
      <c r="K2176" s="54" t="e">
        <f t="shared" ca="1" si="165"/>
        <v>#REF!</v>
      </c>
      <c r="Q2176" s="15"/>
      <c r="W2176" s="37"/>
      <c r="AC2176" s="57" t="s">
        <v>479</v>
      </c>
      <c r="AD2176" s="60">
        <v>0</v>
      </c>
      <c r="AE2176" s="57" t="s">
        <v>298</v>
      </c>
      <c r="AF2176" s="60">
        <v>0.2800000011920929</v>
      </c>
      <c r="AG2176" s="57" t="s">
        <v>226</v>
      </c>
      <c r="AH2176" s="60">
        <v>0.33000001311302185</v>
      </c>
      <c r="AI2176" s="57" t="s">
        <v>392</v>
      </c>
      <c r="AJ2176" s="60">
        <v>0</v>
      </c>
      <c r="AK2176" s="57" t="s">
        <v>389</v>
      </c>
      <c r="AL2176" s="60">
        <v>0.28999999165534973</v>
      </c>
      <c r="AM2176" s="61" t="s">
        <v>277</v>
      </c>
      <c r="AN2176" s="62">
        <v>0</v>
      </c>
      <c r="AO2176" s="57" t="s">
        <v>1119</v>
      </c>
      <c r="AP2176" s="60">
        <v>0.25900000000000001</v>
      </c>
      <c r="AQ2176" s="1272" t="s">
        <v>1133</v>
      </c>
      <c r="AR2176" s="1273">
        <v>0.25</v>
      </c>
      <c r="AS2176" s="1518" t="s">
        <v>1003</v>
      </c>
      <c r="AT2176" s="1519">
        <v>0</v>
      </c>
    </row>
    <row r="2177" spans="10:46" ht="18" customHeight="1" x14ac:dyDescent="0.25">
      <c r="J2177" s="36" t="e">
        <f t="shared" ca="1" si="166"/>
        <v>#REF!</v>
      </c>
      <c r="K2177" s="54" t="e">
        <f t="shared" ca="1" si="165"/>
        <v>#REF!</v>
      </c>
      <c r="Q2177" s="15"/>
      <c r="W2177" s="37"/>
      <c r="AC2177" s="57" t="s">
        <v>236</v>
      </c>
      <c r="AD2177" s="60">
        <v>0</v>
      </c>
      <c r="AE2177" s="57" t="s">
        <v>299</v>
      </c>
      <c r="AF2177" s="60">
        <v>0</v>
      </c>
      <c r="AG2177" s="57" t="s">
        <v>296</v>
      </c>
      <c r="AH2177" s="60">
        <v>0.37999999523162842</v>
      </c>
      <c r="AI2177" s="57" t="s">
        <v>393</v>
      </c>
      <c r="AJ2177" s="60">
        <v>0.38999998569488525</v>
      </c>
      <c r="AK2177" s="57" t="s">
        <v>390</v>
      </c>
      <c r="AL2177" s="60">
        <v>0</v>
      </c>
      <c r="AM2177" s="61" t="s">
        <v>354</v>
      </c>
      <c r="AN2177" s="62">
        <v>0</v>
      </c>
      <c r="AO2177" s="57" t="s">
        <v>589</v>
      </c>
      <c r="AP2177" s="60">
        <v>0.253</v>
      </c>
      <c r="AQ2177" s="1272" t="s">
        <v>394</v>
      </c>
      <c r="AR2177" s="1273">
        <v>0.27300000000000002</v>
      </c>
      <c r="AS2177" s="1518" t="s">
        <v>1004</v>
      </c>
      <c r="AT2177" s="1519">
        <v>0.24399999999999999</v>
      </c>
    </row>
    <row r="2178" spans="10:46" ht="18" customHeight="1" x14ac:dyDescent="0.25">
      <c r="J2178" s="36" t="e">
        <f t="shared" ca="1" si="166"/>
        <v>#REF!</v>
      </c>
      <c r="K2178" s="54" t="e">
        <f t="shared" ref="K2178:K2241" ca="1" si="170">INDIRECT("_Mix"&amp;$D$6)</f>
        <v>#REF!</v>
      </c>
      <c r="Q2178" s="15"/>
      <c r="W2178" s="37"/>
      <c r="AC2178" s="57" t="s">
        <v>69</v>
      </c>
      <c r="AD2178" s="60">
        <v>0</v>
      </c>
      <c r="AE2178" s="57" t="s">
        <v>54</v>
      </c>
      <c r="AF2178" s="60">
        <v>0.28999999165534973</v>
      </c>
      <c r="AG2178" s="57" t="s">
        <v>61</v>
      </c>
      <c r="AH2178" s="60">
        <v>0</v>
      </c>
      <c r="AI2178" s="57" t="s">
        <v>127</v>
      </c>
      <c r="AJ2178" s="60">
        <v>0</v>
      </c>
      <c r="AK2178" s="57" t="s">
        <v>391</v>
      </c>
      <c r="AL2178" s="60">
        <v>0</v>
      </c>
      <c r="AM2178" s="61" t="s">
        <v>587</v>
      </c>
      <c r="AN2178" s="62">
        <v>0</v>
      </c>
      <c r="AO2178" s="57" t="s">
        <v>1120</v>
      </c>
      <c r="AP2178" s="60">
        <v>0.25900000000000001</v>
      </c>
      <c r="AQ2178" s="1272" t="s">
        <v>67</v>
      </c>
      <c r="AR2178" s="1273">
        <v>0</v>
      </c>
      <c r="AS2178" s="1518" t="s">
        <v>1126</v>
      </c>
      <c r="AT2178" s="1519">
        <v>0.253</v>
      </c>
    </row>
    <row r="2179" spans="10:46" ht="18" customHeight="1" x14ac:dyDescent="0.25">
      <c r="J2179" s="36" t="e">
        <f t="shared" ref="J2179:J2242" ca="1" si="171">INDIRECT("_Com"&amp;$D$6)</f>
        <v>#REF!</v>
      </c>
      <c r="K2179" s="54" t="e">
        <f t="shared" ca="1" si="170"/>
        <v>#REF!</v>
      </c>
      <c r="Q2179" s="15"/>
      <c r="W2179" s="37"/>
      <c r="AC2179" s="63" t="s">
        <v>112</v>
      </c>
      <c r="AD2179" s="60">
        <v>0.4</v>
      </c>
      <c r="AE2179" s="57" t="s">
        <v>478</v>
      </c>
      <c r="AF2179" s="60">
        <v>0</v>
      </c>
      <c r="AG2179" s="57" t="s">
        <v>297</v>
      </c>
      <c r="AH2179" s="60">
        <v>0</v>
      </c>
      <c r="AI2179" s="57" t="s">
        <v>459</v>
      </c>
      <c r="AJ2179" s="60">
        <v>0</v>
      </c>
      <c r="AK2179" s="57" t="s">
        <v>218</v>
      </c>
      <c r="AL2179" s="60">
        <v>0</v>
      </c>
      <c r="AM2179" s="61" t="s">
        <v>217</v>
      </c>
      <c r="AN2179" s="62">
        <v>0.21</v>
      </c>
      <c r="AO2179" s="57" t="s">
        <v>1121</v>
      </c>
      <c r="AP2179" s="60">
        <v>0</v>
      </c>
      <c r="AQ2179" s="1272" t="s">
        <v>597</v>
      </c>
      <c r="AR2179" s="1273">
        <v>0</v>
      </c>
      <c r="AS2179" s="1518" t="s">
        <v>1127</v>
      </c>
      <c r="AT2179" s="1519">
        <v>0.24299999999999999</v>
      </c>
    </row>
    <row r="2180" spans="10:46" ht="18" customHeight="1" x14ac:dyDescent="0.25">
      <c r="J2180" s="36" t="e">
        <f t="shared" ca="1" si="171"/>
        <v>#REF!</v>
      </c>
      <c r="K2180" s="54" t="e">
        <f t="shared" ca="1" si="170"/>
        <v>#REF!</v>
      </c>
      <c r="Q2180" s="15"/>
      <c r="W2180" s="37"/>
      <c r="AC2180" s="63" t="s">
        <v>0</v>
      </c>
      <c r="AD2180" s="60">
        <v>0.4</v>
      </c>
      <c r="AE2180" s="57" t="s">
        <v>300</v>
      </c>
      <c r="AF2180" s="60">
        <v>0</v>
      </c>
      <c r="AG2180" s="57" t="s">
        <v>298</v>
      </c>
      <c r="AH2180" s="60">
        <v>0.31999999284744263</v>
      </c>
      <c r="AI2180" s="57" t="s">
        <v>220</v>
      </c>
      <c r="AJ2180" s="60">
        <v>0</v>
      </c>
      <c r="AK2180" s="57" t="s">
        <v>219</v>
      </c>
      <c r="AL2180" s="60">
        <v>0</v>
      </c>
      <c r="AM2180" s="61" t="s">
        <v>278</v>
      </c>
      <c r="AN2180" s="62">
        <v>0</v>
      </c>
      <c r="AO2180" s="57" t="s">
        <v>1122</v>
      </c>
      <c r="AP2180" s="60">
        <v>0.23499999999999999</v>
      </c>
      <c r="AQ2180" s="1272" t="s">
        <v>1137</v>
      </c>
      <c r="AR2180" s="1273">
        <v>0.27200000000000002</v>
      </c>
      <c r="AS2180" s="1518" t="s">
        <v>2400</v>
      </c>
      <c r="AT2180" s="1519">
        <v>0</v>
      </c>
    </row>
    <row r="2181" spans="10:46" ht="18" customHeight="1" x14ac:dyDescent="0.25">
      <c r="J2181" s="36" t="e">
        <f t="shared" ca="1" si="171"/>
        <v>#REF!</v>
      </c>
      <c r="K2181" s="54" t="e">
        <f t="shared" ca="1" si="170"/>
        <v>#REF!</v>
      </c>
      <c r="Q2181" s="15"/>
      <c r="Z2181" s="37"/>
      <c r="AA2181" s="37"/>
      <c r="AB2181" s="37"/>
      <c r="AC2181" s="37"/>
      <c r="AD2181" s="37"/>
      <c r="AE2181" s="57" t="s">
        <v>301</v>
      </c>
      <c r="AF2181" s="60">
        <v>0.36000001430511475</v>
      </c>
      <c r="AG2181" s="57" t="s">
        <v>54</v>
      </c>
      <c r="AH2181" s="60">
        <v>0.31999999284744263</v>
      </c>
      <c r="AI2181" s="57" t="s">
        <v>221</v>
      </c>
      <c r="AJ2181" s="60">
        <v>0</v>
      </c>
      <c r="AK2181" s="57" t="s">
        <v>421</v>
      </c>
      <c r="AL2181" s="60">
        <v>0.18000000715255737</v>
      </c>
      <c r="AM2181" s="61" t="s">
        <v>588</v>
      </c>
      <c r="AN2181" s="62">
        <v>0</v>
      </c>
      <c r="AO2181" s="57" t="s">
        <v>1123</v>
      </c>
      <c r="AP2181" s="60">
        <v>0.25900000000000001</v>
      </c>
      <c r="AQ2181" s="1272" t="s">
        <v>1138</v>
      </c>
      <c r="AR2181" s="1273">
        <v>0.26700000000000002</v>
      </c>
      <c r="AS2181" s="1518" t="s">
        <v>1130</v>
      </c>
      <c r="AT2181" s="1519">
        <v>0.26</v>
      </c>
    </row>
    <row r="2182" spans="10:46" ht="18" customHeight="1" x14ac:dyDescent="0.25">
      <c r="J2182" s="36" t="e">
        <f t="shared" ca="1" si="171"/>
        <v>#REF!</v>
      </c>
      <c r="K2182" s="54" t="e">
        <f t="shared" ca="1" si="170"/>
        <v>#REF!</v>
      </c>
      <c r="Q2182" s="15"/>
      <c r="Z2182" s="37"/>
      <c r="AA2182" s="37"/>
      <c r="AB2182" s="37"/>
      <c r="AC2182" s="37"/>
      <c r="AD2182" s="37"/>
      <c r="AE2182" s="57" t="s">
        <v>302</v>
      </c>
      <c r="AF2182" s="60">
        <v>0</v>
      </c>
      <c r="AG2182" s="57" t="s">
        <v>478</v>
      </c>
      <c r="AH2182" s="60">
        <v>0</v>
      </c>
      <c r="AI2182" s="57" t="s">
        <v>222</v>
      </c>
      <c r="AJ2182" s="60">
        <v>0</v>
      </c>
      <c r="AK2182" s="57" t="s">
        <v>220</v>
      </c>
      <c r="AL2182" s="60">
        <v>0</v>
      </c>
      <c r="AM2182" s="61" t="s">
        <v>386</v>
      </c>
      <c r="AN2182" s="62">
        <v>0.24</v>
      </c>
      <c r="AO2182" s="57" t="s">
        <v>1124</v>
      </c>
      <c r="AP2182" s="60">
        <v>0.25800000000000001</v>
      </c>
      <c r="AQ2182" s="1272" t="s">
        <v>1139</v>
      </c>
      <c r="AR2182" s="1273">
        <v>0.27300000000000002</v>
      </c>
      <c r="AS2182" s="1518" t="s">
        <v>393</v>
      </c>
      <c r="AT2182" s="1519">
        <v>0.26</v>
      </c>
    </row>
    <row r="2183" spans="10:46" ht="18" customHeight="1" x14ac:dyDescent="0.25">
      <c r="J2183" s="36" t="e">
        <f t="shared" ca="1" si="171"/>
        <v>#REF!</v>
      </c>
      <c r="K2183" s="54" t="e">
        <f t="shared" ca="1" si="170"/>
        <v>#REF!</v>
      </c>
      <c r="Q2183" s="15"/>
      <c r="Z2183" s="37"/>
      <c r="AA2183" s="37"/>
      <c r="AB2183" s="37"/>
      <c r="AC2183" s="37"/>
      <c r="AD2183" s="37"/>
      <c r="AE2183" s="57" t="s">
        <v>303</v>
      </c>
      <c r="AF2183" s="60">
        <v>0.34000000357627869</v>
      </c>
      <c r="AG2183" s="57" t="s">
        <v>301</v>
      </c>
      <c r="AH2183" s="60">
        <v>0.36000001430511475</v>
      </c>
      <c r="AI2183" s="57" t="s">
        <v>292</v>
      </c>
      <c r="AJ2183" s="60">
        <v>0.37000000476837158</v>
      </c>
      <c r="AK2183" s="57" t="s">
        <v>221</v>
      </c>
      <c r="AL2183" s="60">
        <v>0</v>
      </c>
      <c r="AM2183" s="61" t="s">
        <v>337</v>
      </c>
      <c r="AN2183" s="62">
        <v>0.25</v>
      </c>
      <c r="AO2183" s="57" t="s">
        <v>1125</v>
      </c>
      <c r="AP2183" s="60">
        <v>0</v>
      </c>
      <c r="AQ2183" s="1272" t="s">
        <v>1140</v>
      </c>
      <c r="AR2183" s="1273">
        <v>0.27300000000000002</v>
      </c>
      <c r="AS2183" s="1518" t="s">
        <v>127</v>
      </c>
      <c r="AT2183" s="1519">
        <v>0.25900000000000001</v>
      </c>
    </row>
    <row r="2184" spans="10:46" ht="18" customHeight="1" x14ac:dyDescent="0.25">
      <c r="J2184" s="36" t="e">
        <f t="shared" ca="1" si="171"/>
        <v>#REF!</v>
      </c>
      <c r="K2184" s="54" t="e">
        <f t="shared" ca="1" si="170"/>
        <v>#REF!</v>
      </c>
      <c r="Q2184" s="15"/>
      <c r="Z2184" s="37"/>
      <c r="AA2184" s="37"/>
      <c r="AB2184" s="37"/>
      <c r="AC2184" s="37"/>
      <c r="AD2184" s="37"/>
      <c r="AE2184" s="57" t="s">
        <v>58</v>
      </c>
      <c r="AF2184" s="60">
        <v>0.28999999165534973</v>
      </c>
      <c r="AG2184" s="57" t="s">
        <v>358</v>
      </c>
      <c r="AH2184" s="60">
        <v>0.40999999642372131</v>
      </c>
      <c r="AI2184" s="57" t="s">
        <v>223</v>
      </c>
      <c r="AJ2184" s="60">
        <v>0</v>
      </c>
      <c r="AK2184" s="57" t="s">
        <v>393</v>
      </c>
      <c r="AL2184" s="60">
        <v>0.28999999165534973</v>
      </c>
      <c r="AM2184" s="61" t="s">
        <v>387</v>
      </c>
      <c r="AN2184" s="62">
        <v>0</v>
      </c>
      <c r="AO2184" s="57" t="s">
        <v>1003</v>
      </c>
      <c r="AP2184" s="60">
        <v>0</v>
      </c>
      <c r="AQ2184" s="1272" t="s">
        <v>1145</v>
      </c>
      <c r="AR2184" s="1273">
        <v>0.27100000000000002</v>
      </c>
      <c r="AS2184" s="1518" t="s">
        <v>1133</v>
      </c>
      <c r="AT2184" s="1519">
        <v>0</v>
      </c>
    </row>
    <row r="2185" spans="10:46" ht="18" customHeight="1" x14ac:dyDescent="0.25">
      <c r="J2185" s="36" t="e">
        <f t="shared" ca="1" si="171"/>
        <v>#REF!</v>
      </c>
      <c r="K2185" s="54" t="e">
        <f t="shared" ca="1" si="170"/>
        <v>#REF!</v>
      </c>
      <c r="Q2185" s="15"/>
      <c r="Z2185" s="37"/>
      <c r="AA2185" s="37"/>
      <c r="AB2185" s="37"/>
      <c r="AC2185" s="37"/>
      <c r="AD2185" s="37"/>
      <c r="AE2185" s="57" t="s">
        <v>59</v>
      </c>
      <c r="AF2185" s="60">
        <v>0.28999999165534973</v>
      </c>
      <c r="AG2185" s="57" t="s">
        <v>303</v>
      </c>
      <c r="AH2185" s="60">
        <v>0</v>
      </c>
      <c r="AI2185" s="57" t="s">
        <v>394</v>
      </c>
      <c r="AJ2185" s="60">
        <v>0.40999999642372131</v>
      </c>
      <c r="AK2185" s="57" t="s">
        <v>127</v>
      </c>
      <c r="AL2185" s="60">
        <v>0</v>
      </c>
      <c r="AM2185" s="61" t="s">
        <v>589</v>
      </c>
      <c r="AN2185" s="62">
        <v>0.12</v>
      </c>
      <c r="AO2185" s="57" t="s">
        <v>1004</v>
      </c>
      <c r="AP2185" s="60">
        <v>0</v>
      </c>
      <c r="AQ2185" s="1272" t="s">
        <v>1146</v>
      </c>
      <c r="AR2185" s="1273">
        <v>0.27200000000000002</v>
      </c>
      <c r="AS2185" s="1518" t="s">
        <v>442</v>
      </c>
      <c r="AT2185" s="1519">
        <v>0.26</v>
      </c>
    </row>
    <row r="2186" spans="10:46" ht="18" customHeight="1" x14ac:dyDescent="0.25">
      <c r="J2186" s="36" t="e">
        <f t="shared" ca="1" si="171"/>
        <v>#REF!</v>
      </c>
      <c r="K2186" s="54" t="e">
        <f t="shared" ca="1" si="170"/>
        <v>#REF!</v>
      </c>
      <c r="Q2186" s="15"/>
      <c r="Z2186" s="37"/>
      <c r="AA2186" s="37"/>
      <c r="AB2186" s="37"/>
      <c r="AC2186" s="37"/>
      <c r="AD2186" s="37"/>
      <c r="AE2186" s="57" t="s">
        <v>304</v>
      </c>
      <c r="AF2186" s="60">
        <v>0</v>
      </c>
      <c r="AG2186" s="57" t="s">
        <v>58</v>
      </c>
      <c r="AH2186" s="60">
        <v>0.34999999403953552</v>
      </c>
      <c r="AI2186" s="57" t="s">
        <v>67</v>
      </c>
      <c r="AJ2186" s="60">
        <v>0</v>
      </c>
      <c r="AK2186" s="57" t="s">
        <v>459</v>
      </c>
      <c r="AL2186" s="60">
        <v>0</v>
      </c>
      <c r="AM2186" s="61" t="s">
        <v>279</v>
      </c>
      <c r="AN2186" s="62">
        <v>0.21</v>
      </c>
      <c r="AO2186" s="57" t="s">
        <v>1126</v>
      </c>
      <c r="AP2186" s="60">
        <v>0</v>
      </c>
      <c r="AQ2186" s="1272" t="s">
        <v>1147</v>
      </c>
      <c r="AR2186" s="1273">
        <v>0.27300000000000002</v>
      </c>
      <c r="AS2186" s="1518" t="s">
        <v>2383</v>
      </c>
      <c r="AT2186" s="1519">
        <v>0.26</v>
      </c>
    </row>
    <row r="2187" spans="10:46" ht="18" customHeight="1" x14ac:dyDescent="0.25">
      <c r="J2187" s="36" t="e">
        <f t="shared" ca="1" si="171"/>
        <v>#REF!</v>
      </c>
      <c r="K2187" s="54" t="e">
        <f t="shared" ca="1" si="170"/>
        <v>#REF!</v>
      </c>
      <c r="Q2187" s="15"/>
      <c r="Z2187" s="37"/>
      <c r="AA2187" s="37"/>
      <c r="AB2187" s="37"/>
      <c r="AC2187" s="37"/>
      <c r="AD2187" s="37"/>
      <c r="AE2187" s="57" t="s">
        <v>63</v>
      </c>
      <c r="AF2187" s="60">
        <v>0</v>
      </c>
      <c r="AG2187" s="57" t="s">
        <v>339</v>
      </c>
      <c r="AH2187" s="60">
        <v>0</v>
      </c>
      <c r="AI2187" s="57" t="s">
        <v>357</v>
      </c>
      <c r="AJ2187" s="60">
        <v>0.37999999523162842</v>
      </c>
      <c r="AK2187" s="57" t="s">
        <v>440</v>
      </c>
      <c r="AL2187" s="60">
        <v>0</v>
      </c>
      <c r="AM2187" s="61" t="s">
        <v>338</v>
      </c>
      <c r="AN2187" s="62">
        <v>0.22</v>
      </c>
      <c r="AO2187" s="57" t="s">
        <v>1127</v>
      </c>
      <c r="AP2187" s="60">
        <v>0.247</v>
      </c>
      <c r="AQ2187" s="1272" t="s">
        <v>1149</v>
      </c>
      <c r="AR2187" s="1273">
        <v>0.24</v>
      </c>
      <c r="AS2187" s="1518" t="s">
        <v>1135</v>
      </c>
      <c r="AT2187" s="1519">
        <v>0</v>
      </c>
    </row>
    <row r="2188" spans="10:46" ht="18" customHeight="1" x14ac:dyDescent="0.25">
      <c r="J2188" s="36" t="e">
        <f t="shared" ca="1" si="171"/>
        <v>#REF!</v>
      </c>
      <c r="K2188" s="54" t="e">
        <f t="shared" ca="1" si="170"/>
        <v>#REF!</v>
      </c>
      <c r="Q2188" s="15"/>
      <c r="Z2188" s="37"/>
      <c r="AA2188" s="37"/>
      <c r="AB2188" s="37"/>
      <c r="AC2188" s="37"/>
      <c r="AD2188" s="37"/>
      <c r="AE2188" s="57" t="s">
        <v>64</v>
      </c>
      <c r="AF2188" s="60">
        <v>0</v>
      </c>
      <c r="AG2188" s="57" t="s">
        <v>59</v>
      </c>
      <c r="AH2188" s="60">
        <v>0.38999998569488525</v>
      </c>
      <c r="AI2188" s="57" t="s">
        <v>128</v>
      </c>
      <c r="AJ2188" s="60">
        <v>0</v>
      </c>
      <c r="AK2188" s="57" t="s">
        <v>441</v>
      </c>
      <c r="AL2188" s="60">
        <v>0</v>
      </c>
      <c r="AM2188" s="61" t="s">
        <v>281</v>
      </c>
      <c r="AN2188" s="62">
        <v>0.23</v>
      </c>
      <c r="AO2188" s="57" t="s">
        <v>1128</v>
      </c>
      <c r="AP2188" s="60">
        <v>0</v>
      </c>
      <c r="AQ2188" s="1272" t="s">
        <v>294</v>
      </c>
      <c r="AR2188" s="1273">
        <v>0.27100000000000002</v>
      </c>
      <c r="AS2188" s="1518" t="s">
        <v>1136</v>
      </c>
      <c r="AT2188" s="1519">
        <v>0</v>
      </c>
    </row>
    <row r="2189" spans="10:46" ht="18" customHeight="1" x14ac:dyDescent="0.25">
      <c r="J2189" s="36" t="e">
        <f t="shared" ca="1" si="171"/>
        <v>#REF!</v>
      </c>
      <c r="K2189" s="54" t="e">
        <f t="shared" ca="1" si="170"/>
        <v>#REF!</v>
      </c>
      <c r="Q2189" s="15"/>
      <c r="Z2189" s="37"/>
      <c r="AA2189" s="37"/>
      <c r="AB2189" s="37"/>
      <c r="AC2189" s="37"/>
      <c r="AD2189" s="37"/>
      <c r="AE2189" s="57" t="s">
        <v>305</v>
      </c>
      <c r="AF2189" s="60">
        <v>7.0000000298023224E-2</v>
      </c>
      <c r="AG2189" s="57" t="s">
        <v>304</v>
      </c>
      <c r="AH2189" s="60">
        <v>0</v>
      </c>
      <c r="AI2189" s="57" t="s">
        <v>129</v>
      </c>
      <c r="AJ2189" s="60">
        <v>0.15999999642372131</v>
      </c>
      <c r="AK2189" s="57" t="s">
        <v>442</v>
      </c>
      <c r="AL2189" s="60">
        <v>0</v>
      </c>
      <c r="AM2189" s="61" t="s">
        <v>439</v>
      </c>
      <c r="AN2189" s="62">
        <v>0</v>
      </c>
      <c r="AO2189" s="57" t="s">
        <v>1129</v>
      </c>
      <c r="AP2189" s="60">
        <v>0</v>
      </c>
      <c r="AQ2189" s="1272" t="s">
        <v>1150</v>
      </c>
      <c r="AR2189" s="1273">
        <v>0.27300000000000002</v>
      </c>
      <c r="AS2189" s="1518" t="s">
        <v>2401</v>
      </c>
      <c r="AT2189" s="1519">
        <v>0</v>
      </c>
    </row>
    <row r="2190" spans="10:46" ht="18" customHeight="1" x14ac:dyDescent="0.25">
      <c r="J2190" s="36" t="e">
        <f t="shared" ca="1" si="171"/>
        <v>#REF!</v>
      </c>
      <c r="K2190" s="54" t="e">
        <f t="shared" ca="1" si="170"/>
        <v>#REF!</v>
      </c>
      <c r="Q2190" s="15"/>
      <c r="Z2190" s="37"/>
      <c r="AA2190" s="37"/>
      <c r="AB2190" s="37"/>
      <c r="AC2190" s="37"/>
      <c r="AD2190" s="37"/>
      <c r="AE2190" s="57" t="s">
        <v>306</v>
      </c>
      <c r="AF2190" s="60">
        <v>0.31999999284744263</v>
      </c>
      <c r="AG2190" s="57" t="s">
        <v>63</v>
      </c>
      <c r="AH2190" s="60">
        <v>0</v>
      </c>
      <c r="AI2190" s="57" t="s">
        <v>293</v>
      </c>
      <c r="AJ2190" s="60">
        <v>0</v>
      </c>
      <c r="AK2190" s="57" t="s">
        <v>501</v>
      </c>
      <c r="AL2190" s="60">
        <v>0.23999999463558197</v>
      </c>
      <c r="AM2190" s="61" t="s">
        <v>487</v>
      </c>
      <c r="AN2190" s="62">
        <v>0</v>
      </c>
      <c r="AO2190" s="57" t="s">
        <v>1130</v>
      </c>
      <c r="AP2190" s="60">
        <v>0.255</v>
      </c>
      <c r="AQ2190" s="1272" t="s">
        <v>2152</v>
      </c>
      <c r="AR2190" s="1273">
        <v>0.27300000000000002</v>
      </c>
      <c r="AS2190" s="1518" t="s">
        <v>2384</v>
      </c>
      <c r="AT2190" s="1519">
        <v>0.26</v>
      </c>
    </row>
    <row r="2191" spans="10:46" ht="18" customHeight="1" x14ac:dyDescent="0.25">
      <c r="J2191" s="36" t="e">
        <f t="shared" ca="1" si="171"/>
        <v>#REF!</v>
      </c>
      <c r="K2191" s="54" t="e">
        <f t="shared" ca="1" si="170"/>
        <v>#REF!</v>
      </c>
      <c r="Q2191" s="15"/>
      <c r="Z2191" s="37"/>
      <c r="AA2191" s="37"/>
      <c r="AB2191" s="37"/>
      <c r="AC2191" s="37"/>
      <c r="AD2191" s="37"/>
      <c r="AE2191" s="57" t="s">
        <v>484</v>
      </c>
      <c r="AF2191" s="60">
        <v>0</v>
      </c>
      <c r="AG2191" s="57" t="s">
        <v>64</v>
      </c>
      <c r="AH2191" s="60">
        <v>0</v>
      </c>
      <c r="AI2191" s="57" t="s">
        <v>482</v>
      </c>
      <c r="AJ2191" s="60">
        <v>0.25</v>
      </c>
      <c r="AK2191" s="57" t="s">
        <v>460</v>
      </c>
      <c r="AL2191" s="60">
        <v>0</v>
      </c>
      <c r="AM2191" s="61" t="s">
        <v>480</v>
      </c>
      <c r="AN2191" s="62">
        <v>0</v>
      </c>
      <c r="AO2191" s="57" t="s">
        <v>220</v>
      </c>
      <c r="AP2191" s="60">
        <v>0</v>
      </c>
      <c r="AQ2191" s="1272" t="s">
        <v>225</v>
      </c>
      <c r="AR2191" s="1273">
        <v>0</v>
      </c>
      <c r="AS2191" s="1518" t="s">
        <v>394</v>
      </c>
      <c r="AT2191" s="1519">
        <v>0.26</v>
      </c>
    </row>
    <row r="2192" spans="10:46" ht="18" customHeight="1" x14ac:dyDescent="0.25">
      <c r="J2192" s="36" t="e">
        <f t="shared" ca="1" si="171"/>
        <v>#REF!</v>
      </c>
      <c r="K2192" s="54" t="e">
        <f t="shared" ca="1" si="170"/>
        <v>#REF!</v>
      </c>
      <c r="Q2192" s="15"/>
      <c r="Z2192" s="37"/>
      <c r="AA2192" s="37"/>
      <c r="AB2192" s="37"/>
      <c r="AC2192" s="37"/>
      <c r="AD2192" s="37"/>
      <c r="AE2192" s="57" t="s">
        <v>131</v>
      </c>
      <c r="AF2192" s="60">
        <v>0</v>
      </c>
      <c r="AG2192" s="57" t="s">
        <v>305</v>
      </c>
      <c r="AH2192" s="60">
        <v>0</v>
      </c>
      <c r="AI2192" s="57" t="s">
        <v>224</v>
      </c>
      <c r="AJ2192" s="60">
        <v>0.20000000298023224</v>
      </c>
      <c r="AK2192" s="57" t="s">
        <v>223</v>
      </c>
      <c r="AL2192" s="60">
        <v>0</v>
      </c>
      <c r="AM2192" s="61" t="s">
        <v>490</v>
      </c>
      <c r="AN2192" s="62">
        <v>0</v>
      </c>
      <c r="AO2192" s="57" t="s">
        <v>1131</v>
      </c>
      <c r="AP2192" s="60">
        <v>0</v>
      </c>
      <c r="AQ2192" s="1272" t="s">
        <v>1141</v>
      </c>
      <c r="AR2192" s="1273">
        <v>0.27</v>
      </c>
      <c r="AS2192" s="1518" t="s">
        <v>67</v>
      </c>
      <c r="AT2192" s="1519">
        <v>0</v>
      </c>
    </row>
    <row r="2193" spans="10:46" ht="18" customHeight="1" x14ac:dyDescent="0.25">
      <c r="J2193" s="36" t="e">
        <f t="shared" ca="1" si="171"/>
        <v>#REF!</v>
      </c>
      <c r="K2193" s="54" t="e">
        <f t="shared" ca="1" si="170"/>
        <v>#REF!</v>
      </c>
      <c r="Q2193" s="15"/>
      <c r="Z2193" s="37"/>
      <c r="AA2193" s="37"/>
      <c r="AB2193" s="37"/>
      <c r="AC2193" s="37"/>
      <c r="AD2193" s="37"/>
      <c r="AE2193" s="57" t="s">
        <v>307</v>
      </c>
      <c r="AF2193" s="60">
        <v>0</v>
      </c>
      <c r="AG2193" s="57" t="s">
        <v>359</v>
      </c>
      <c r="AH2193" s="60">
        <v>0</v>
      </c>
      <c r="AI2193" s="57" t="s">
        <v>294</v>
      </c>
      <c r="AJ2193" s="60">
        <v>0.40999999642372131</v>
      </c>
      <c r="AK2193" s="57" t="s">
        <v>67</v>
      </c>
      <c r="AL2193" s="60">
        <v>0</v>
      </c>
      <c r="AM2193" s="61" t="s">
        <v>389</v>
      </c>
      <c r="AN2193" s="62">
        <v>0.23</v>
      </c>
      <c r="AO2193" s="57" t="s">
        <v>1132</v>
      </c>
      <c r="AP2193" s="60">
        <v>0</v>
      </c>
      <c r="AQ2193" s="1272" t="s">
        <v>2153</v>
      </c>
      <c r="AR2193" s="1273">
        <v>0.27300000000000002</v>
      </c>
      <c r="AS2193" s="1518" t="s">
        <v>597</v>
      </c>
      <c r="AT2193" s="1519">
        <v>0</v>
      </c>
    </row>
    <row r="2194" spans="10:46" ht="18" customHeight="1" x14ac:dyDescent="0.25">
      <c r="J2194" s="36" t="e">
        <f t="shared" ca="1" si="171"/>
        <v>#REF!</v>
      </c>
      <c r="K2194" s="54" t="e">
        <f t="shared" ca="1" si="170"/>
        <v>#REF!</v>
      </c>
      <c r="Q2194" s="15"/>
      <c r="Z2194" s="37"/>
      <c r="AA2194" s="37"/>
      <c r="AB2194" s="37"/>
      <c r="AC2194" s="37"/>
      <c r="AD2194" s="37"/>
      <c r="AE2194" s="57" t="s">
        <v>66</v>
      </c>
      <c r="AF2194" s="60">
        <v>0</v>
      </c>
      <c r="AG2194" s="57" t="s">
        <v>131</v>
      </c>
      <c r="AH2194" s="60">
        <v>0</v>
      </c>
      <c r="AI2194" s="57" t="s">
        <v>422</v>
      </c>
      <c r="AJ2194" s="60">
        <v>0</v>
      </c>
      <c r="AK2194" s="57" t="s">
        <v>357</v>
      </c>
      <c r="AL2194" s="60">
        <v>0.27000001072883606</v>
      </c>
      <c r="AM2194" s="61" t="s">
        <v>590</v>
      </c>
      <c r="AN2194" s="62">
        <v>0</v>
      </c>
      <c r="AO2194" s="57" t="s">
        <v>393</v>
      </c>
      <c r="AP2194" s="60">
        <v>0.249</v>
      </c>
      <c r="AQ2194" s="1272" t="s">
        <v>1151</v>
      </c>
      <c r="AR2194" s="1273">
        <v>0.27300000000000002</v>
      </c>
      <c r="AS2194" s="1518" t="s">
        <v>1137</v>
      </c>
      <c r="AT2194" s="1519">
        <v>0.25900000000000001</v>
      </c>
    </row>
    <row r="2195" spans="10:46" ht="18" customHeight="1" x14ac:dyDescent="0.25">
      <c r="J2195" s="36" t="e">
        <f t="shared" ca="1" si="171"/>
        <v>#REF!</v>
      </c>
      <c r="K2195" s="54" t="e">
        <f t="shared" ca="1" si="170"/>
        <v>#REF!</v>
      </c>
      <c r="Q2195" s="15"/>
      <c r="Z2195" s="37"/>
      <c r="AA2195" s="37"/>
      <c r="AB2195" s="37"/>
      <c r="AC2195" s="37"/>
      <c r="AD2195" s="37"/>
      <c r="AE2195" s="57" t="s">
        <v>197</v>
      </c>
      <c r="AF2195" s="60">
        <v>0.15000000596046448</v>
      </c>
      <c r="AG2195" s="57" t="s">
        <v>307</v>
      </c>
      <c r="AH2195" s="60">
        <v>0</v>
      </c>
      <c r="AI2195" s="57" t="s">
        <v>225</v>
      </c>
      <c r="AJ2195" s="60">
        <v>0</v>
      </c>
      <c r="AK2195" s="57" t="s">
        <v>128</v>
      </c>
      <c r="AL2195" s="60">
        <v>0.31000000238418579</v>
      </c>
      <c r="AM2195" s="61" t="s">
        <v>282</v>
      </c>
      <c r="AN2195" s="62">
        <v>0</v>
      </c>
      <c r="AO2195" s="57" t="s">
        <v>127</v>
      </c>
      <c r="AP2195" s="60">
        <v>0</v>
      </c>
      <c r="AQ2195" s="1272" t="s">
        <v>1152</v>
      </c>
      <c r="AR2195" s="1273">
        <v>0.27200000000000002</v>
      </c>
      <c r="AS2195" s="1518" t="s">
        <v>1138</v>
      </c>
      <c r="AT2195" s="1519">
        <v>0.253</v>
      </c>
    </row>
    <row r="2196" spans="10:46" ht="18" customHeight="1" x14ac:dyDescent="0.25">
      <c r="J2196" s="36" t="e">
        <f t="shared" ca="1" si="171"/>
        <v>#REF!</v>
      </c>
      <c r="K2196" s="54" t="e">
        <f t="shared" ca="1" si="170"/>
        <v>#REF!</v>
      </c>
      <c r="Q2196" s="15"/>
      <c r="Z2196" s="37"/>
      <c r="AA2196" s="37"/>
      <c r="AB2196" s="37"/>
      <c r="AC2196" s="37"/>
      <c r="AD2196" s="37"/>
      <c r="AE2196" s="57" t="s">
        <v>360</v>
      </c>
      <c r="AF2196" s="60">
        <v>0.10999999940395355</v>
      </c>
      <c r="AG2196" s="57" t="s">
        <v>66</v>
      </c>
      <c r="AH2196" s="60">
        <v>0</v>
      </c>
      <c r="AI2196" s="57" t="s">
        <v>295</v>
      </c>
      <c r="AJ2196" s="60">
        <v>0.40999999642372131</v>
      </c>
      <c r="AK2196" s="57" t="s">
        <v>461</v>
      </c>
      <c r="AL2196" s="60">
        <v>0</v>
      </c>
      <c r="AM2196" s="61" t="s">
        <v>284</v>
      </c>
      <c r="AN2196" s="62">
        <v>0</v>
      </c>
      <c r="AO2196" s="57" t="s">
        <v>1133</v>
      </c>
      <c r="AP2196" s="60">
        <v>0</v>
      </c>
      <c r="AQ2196" s="1272" t="s">
        <v>2154</v>
      </c>
      <c r="AR2196" s="1273">
        <v>0</v>
      </c>
      <c r="AS2196" s="1518" t="s">
        <v>2385</v>
      </c>
      <c r="AT2196" s="1519">
        <v>0.26</v>
      </c>
    </row>
    <row r="2197" spans="10:46" ht="18" customHeight="1" x14ac:dyDescent="0.25">
      <c r="J2197" s="36" t="e">
        <f t="shared" ca="1" si="171"/>
        <v>#REF!</v>
      </c>
      <c r="K2197" s="54" t="e">
        <f t="shared" ca="1" si="170"/>
        <v>#REF!</v>
      </c>
      <c r="Q2197" s="15"/>
      <c r="Z2197" s="37"/>
      <c r="AA2197" s="37"/>
      <c r="AB2197" s="37"/>
      <c r="AC2197" s="37"/>
      <c r="AD2197" s="37"/>
      <c r="AE2197" s="57" t="s">
        <v>227</v>
      </c>
      <c r="AF2197" s="60">
        <v>0</v>
      </c>
      <c r="AG2197" s="57" t="s">
        <v>197</v>
      </c>
      <c r="AH2197" s="60">
        <v>0.2800000011920929</v>
      </c>
      <c r="AI2197" s="57" t="s">
        <v>395</v>
      </c>
      <c r="AJ2197" s="60">
        <v>0</v>
      </c>
      <c r="AK2197" s="57" t="s">
        <v>443</v>
      </c>
      <c r="AL2197" s="60">
        <v>0</v>
      </c>
      <c r="AM2197" s="61" t="s">
        <v>285</v>
      </c>
      <c r="AN2197" s="62">
        <v>0</v>
      </c>
      <c r="AO2197" s="57" t="s">
        <v>442</v>
      </c>
      <c r="AP2197" s="60">
        <v>0.25900000000000001</v>
      </c>
      <c r="AQ2197" s="1272" t="s">
        <v>398</v>
      </c>
      <c r="AR2197" s="1273">
        <v>0.22800000000000001</v>
      </c>
      <c r="AS2197" s="1518" t="s">
        <v>225</v>
      </c>
      <c r="AT2197" s="1519">
        <v>0</v>
      </c>
    </row>
    <row r="2198" spans="10:46" ht="18" customHeight="1" x14ac:dyDescent="0.25">
      <c r="J2198" s="36" t="e">
        <f t="shared" ca="1" si="171"/>
        <v>#REF!</v>
      </c>
      <c r="K2198" s="54" t="e">
        <f t="shared" ca="1" si="170"/>
        <v>#REF!</v>
      </c>
      <c r="Q2198" s="15"/>
      <c r="Z2198" s="37"/>
      <c r="AA2198" s="37"/>
      <c r="AB2198" s="37"/>
      <c r="AC2198" s="37"/>
      <c r="AD2198" s="37"/>
      <c r="AE2198" s="57" t="s">
        <v>347</v>
      </c>
      <c r="AF2198" s="60">
        <v>0.36000001430511475</v>
      </c>
      <c r="AG2198" s="57" t="s">
        <v>340</v>
      </c>
      <c r="AH2198" s="60">
        <v>0</v>
      </c>
      <c r="AI2198" s="57" t="s">
        <v>396</v>
      </c>
      <c r="AJ2198" s="60">
        <v>0</v>
      </c>
      <c r="AK2198" s="57" t="s">
        <v>129</v>
      </c>
      <c r="AL2198" s="60">
        <v>0.25999999046325684</v>
      </c>
      <c r="AM2198" s="61" t="s">
        <v>286</v>
      </c>
      <c r="AN2198" s="62">
        <v>0</v>
      </c>
      <c r="AO2198" s="57" t="s">
        <v>1134</v>
      </c>
      <c r="AP2198" s="60">
        <v>0</v>
      </c>
      <c r="AQ2198" s="1272" t="s">
        <v>1153</v>
      </c>
      <c r="AR2198" s="1273">
        <v>0</v>
      </c>
      <c r="AS2198" s="1518" t="s">
        <v>1141</v>
      </c>
      <c r="AT2198" s="1519">
        <v>0.26</v>
      </c>
    </row>
    <row r="2199" spans="10:46" ht="18" customHeight="1" x14ac:dyDescent="0.25">
      <c r="J2199" s="36" t="e">
        <f t="shared" ca="1" si="171"/>
        <v>#REF!</v>
      </c>
      <c r="K2199" s="54" t="e">
        <f t="shared" ca="1" si="170"/>
        <v>#REF!</v>
      </c>
      <c r="Q2199" s="15"/>
      <c r="AB2199" s="16"/>
      <c r="AE2199" s="57" t="s">
        <v>53</v>
      </c>
      <c r="AF2199" s="60">
        <v>0</v>
      </c>
      <c r="AG2199" s="57" t="s">
        <v>360</v>
      </c>
      <c r="AH2199" s="60">
        <v>0.23000000417232513</v>
      </c>
      <c r="AI2199" s="57" t="s">
        <v>226</v>
      </c>
      <c r="AJ2199" s="60">
        <v>0.2800000011920929</v>
      </c>
      <c r="AK2199" s="57" t="s">
        <v>462</v>
      </c>
      <c r="AL2199" s="60">
        <v>0</v>
      </c>
      <c r="AM2199" s="61" t="s">
        <v>591</v>
      </c>
      <c r="AN2199" s="62">
        <v>0.17</v>
      </c>
      <c r="AO2199" s="57" t="s">
        <v>1135</v>
      </c>
      <c r="AP2199" s="60">
        <v>0</v>
      </c>
      <c r="AQ2199" s="1272" t="s">
        <v>1154</v>
      </c>
      <c r="AR2199" s="1273">
        <v>0.27100000000000002</v>
      </c>
      <c r="AS2199" s="1518" t="s">
        <v>1143</v>
      </c>
      <c r="AT2199" s="1519">
        <v>0.25900000000000001</v>
      </c>
    </row>
    <row r="2200" spans="10:46" ht="18" customHeight="1" x14ac:dyDescent="0.25">
      <c r="J2200" s="36" t="e">
        <f t="shared" ca="1" si="171"/>
        <v>#REF!</v>
      </c>
      <c r="K2200" s="54" t="e">
        <f t="shared" ca="1" si="170"/>
        <v>#REF!</v>
      </c>
      <c r="Q2200" s="15"/>
      <c r="AB2200" s="16"/>
      <c r="AE2200" s="57" t="s">
        <v>308</v>
      </c>
      <c r="AF2200" s="60">
        <v>0.28999999165534973</v>
      </c>
      <c r="AG2200" s="57" t="s">
        <v>227</v>
      </c>
      <c r="AH2200" s="60">
        <v>9.9999997764825821E-3</v>
      </c>
      <c r="AI2200" s="57" t="s">
        <v>397</v>
      </c>
      <c r="AJ2200" s="60">
        <v>0</v>
      </c>
      <c r="AK2200" s="57" t="s">
        <v>225</v>
      </c>
      <c r="AL2200" s="60">
        <v>0</v>
      </c>
      <c r="AM2200" s="61" t="s">
        <v>288</v>
      </c>
      <c r="AN2200" s="62">
        <v>0</v>
      </c>
      <c r="AO2200" s="57" t="s">
        <v>1136</v>
      </c>
      <c r="AP2200" s="60">
        <v>0</v>
      </c>
      <c r="AQ2200" s="1272" t="s">
        <v>1155</v>
      </c>
      <c r="AR2200" s="1273">
        <v>0</v>
      </c>
      <c r="AS2200" s="1518" t="s">
        <v>1145</v>
      </c>
      <c r="AT2200" s="1519">
        <v>0.26</v>
      </c>
    </row>
    <row r="2201" spans="10:46" ht="18" customHeight="1" x14ac:dyDescent="0.25">
      <c r="J2201" s="36" t="e">
        <f t="shared" ca="1" si="171"/>
        <v>#REF!</v>
      </c>
      <c r="K2201" s="54" t="e">
        <f t="shared" ca="1" si="170"/>
        <v>#REF!</v>
      </c>
      <c r="Q2201" s="15"/>
      <c r="AB2201" s="16"/>
      <c r="AE2201" s="57" t="s">
        <v>309</v>
      </c>
      <c r="AF2201" s="60">
        <v>0</v>
      </c>
      <c r="AG2201" s="57" t="s">
        <v>361</v>
      </c>
      <c r="AH2201" s="60">
        <v>0.43000000715255737</v>
      </c>
      <c r="AI2201" s="57" t="s">
        <v>296</v>
      </c>
      <c r="AJ2201" s="60">
        <v>0.34999999403953552</v>
      </c>
      <c r="AK2201" s="57" t="s">
        <v>295</v>
      </c>
      <c r="AL2201" s="60">
        <v>0.30000001192092896</v>
      </c>
      <c r="AM2201" s="61" t="s">
        <v>592</v>
      </c>
      <c r="AN2201" s="62">
        <v>0</v>
      </c>
      <c r="AO2201" s="57" t="s">
        <v>394</v>
      </c>
      <c r="AP2201" s="60">
        <v>0.23400000000000001</v>
      </c>
      <c r="AQ2201" s="1272" t="s">
        <v>298</v>
      </c>
      <c r="AR2201" s="1273">
        <v>0.27200000000000002</v>
      </c>
      <c r="AS2201" s="1518" t="s">
        <v>2386</v>
      </c>
      <c r="AT2201" s="1519">
        <v>0.26</v>
      </c>
    </row>
    <row r="2202" spans="10:46" ht="18" customHeight="1" x14ac:dyDescent="0.25">
      <c r="J2202" s="36" t="e">
        <f t="shared" ca="1" si="171"/>
        <v>#REF!</v>
      </c>
      <c r="K2202" s="54" t="e">
        <f t="shared" ca="1" si="170"/>
        <v>#REF!</v>
      </c>
      <c r="Q2202" s="15"/>
      <c r="AB2202" s="16"/>
      <c r="AE2202" s="57" t="s">
        <v>475</v>
      </c>
      <c r="AF2202" s="60">
        <v>1.9999999552965164E-2</v>
      </c>
      <c r="AG2202" s="57" t="s">
        <v>347</v>
      </c>
      <c r="AH2202" s="60">
        <v>0.43000000715255737</v>
      </c>
      <c r="AI2202" s="57" t="s">
        <v>398</v>
      </c>
      <c r="AJ2202" s="60">
        <v>0.40000000596046448</v>
      </c>
      <c r="AK2202" s="57" t="s">
        <v>395</v>
      </c>
      <c r="AL2202" s="60">
        <v>0</v>
      </c>
      <c r="AM2202" s="61" t="s">
        <v>593</v>
      </c>
      <c r="AN2202" s="62">
        <v>0</v>
      </c>
      <c r="AO2202" s="57" t="s">
        <v>67</v>
      </c>
      <c r="AP2202" s="60">
        <v>0</v>
      </c>
      <c r="AQ2202" s="1272" t="s">
        <v>1156</v>
      </c>
      <c r="AR2202" s="1273">
        <v>0.27200000000000002</v>
      </c>
      <c r="AS2202" s="1518" t="s">
        <v>2402</v>
      </c>
      <c r="AT2202" s="1519">
        <v>0</v>
      </c>
    </row>
    <row r="2203" spans="10:46" ht="18" customHeight="1" x14ac:dyDescent="0.25">
      <c r="J2203" s="36" t="e">
        <f t="shared" ca="1" si="171"/>
        <v>#REF!</v>
      </c>
      <c r="K2203" s="54" t="e">
        <f t="shared" ca="1" si="170"/>
        <v>#REF!</v>
      </c>
      <c r="Q2203" s="15"/>
      <c r="AB2203" s="16"/>
      <c r="AE2203" s="57" t="s">
        <v>65</v>
      </c>
      <c r="AF2203" s="60">
        <v>0</v>
      </c>
      <c r="AG2203" s="57" t="s">
        <v>341</v>
      </c>
      <c r="AH2203" s="60">
        <v>0.11999999731779099</v>
      </c>
      <c r="AI2203" s="57" t="s">
        <v>61</v>
      </c>
      <c r="AJ2203" s="60">
        <v>0.14000000059604645</v>
      </c>
      <c r="AK2203" s="57" t="s">
        <v>482</v>
      </c>
      <c r="AL2203" s="60">
        <v>0</v>
      </c>
      <c r="AM2203" s="61" t="s">
        <v>442</v>
      </c>
      <c r="AN2203" s="62">
        <v>0.17</v>
      </c>
      <c r="AO2203" s="57" t="s">
        <v>597</v>
      </c>
      <c r="AP2203" s="60">
        <v>0</v>
      </c>
      <c r="AQ2203" s="1272" t="s">
        <v>54</v>
      </c>
      <c r="AR2203" s="1273">
        <v>0.255</v>
      </c>
      <c r="AS2203" s="1518" t="s">
        <v>1147</v>
      </c>
      <c r="AT2203" s="1519">
        <v>0.26</v>
      </c>
    </row>
    <row r="2204" spans="10:46" ht="18" customHeight="1" x14ac:dyDescent="0.25">
      <c r="J2204" s="36" t="e">
        <f t="shared" ca="1" si="171"/>
        <v>#REF!</v>
      </c>
      <c r="K2204" s="54" t="e">
        <f t="shared" ca="1" si="170"/>
        <v>#REF!</v>
      </c>
      <c r="Q2204" s="15"/>
      <c r="AB2204" s="16"/>
      <c r="AE2204" s="57" t="s">
        <v>310</v>
      </c>
      <c r="AF2204" s="60">
        <v>0.27000001072883606</v>
      </c>
      <c r="AG2204" s="57" t="s">
        <v>362</v>
      </c>
      <c r="AH2204" s="60">
        <v>0</v>
      </c>
      <c r="AI2204" s="57" t="s">
        <v>483</v>
      </c>
      <c r="AJ2204" s="60">
        <v>0</v>
      </c>
      <c r="AK2204" s="57" t="s">
        <v>422</v>
      </c>
      <c r="AL2204" s="60">
        <v>0.25999999046325684</v>
      </c>
      <c r="AM2204" s="61" t="s">
        <v>594</v>
      </c>
      <c r="AN2204" s="62">
        <v>0</v>
      </c>
      <c r="AO2204" s="57" t="s">
        <v>1137</v>
      </c>
      <c r="AP2204" s="60">
        <v>0.25800000000000001</v>
      </c>
      <c r="AQ2204" s="1272" t="s">
        <v>1158</v>
      </c>
      <c r="AR2204" s="1273">
        <v>0.26700000000000002</v>
      </c>
      <c r="AS2204" s="1518" t="s">
        <v>2403</v>
      </c>
      <c r="AT2204" s="1519">
        <v>0</v>
      </c>
    </row>
    <row r="2205" spans="10:46" ht="18" customHeight="1" x14ac:dyDescent="0.25">
      <c r="J2205" s="36" t="e">
        <f t="shared" ca="1" si="171"/>
        <v>#REF!</v>
      </c>
      <c r="K2205" s="54" t="e">
        <f t="shared" ca="1" si="170"/>
        <v>#REF!</v>
      </c>
      <c r="Q2205" s="15"/>
      <c r="AB2205" s="16"/>
      <c r="AE2205" s="57" t="s">
        <v>311</v>
      </c>
      <c r="AF2205" s="60">
        <v>0</v>
      </c>
      <c r="AG2205" s="57" t="s">
        <v>308</v>
      </c>
      <c r="AH2205" s="60">
        <v>0.31000000238418579</v>
      </c>
      <c r="AI2205" s="57" t="s">
        <v>297</v>
      </c>
      <c r="AJ2205" s="60">
        <v>0</v>
      </c>
      <c r="AK2205" s="57" t="s">
        <v>502</v>
      </c>
      <c r="AL2205" s="60">
        <v>0.27000001072883606</v>
      </c>
      <c r="AM2205" s="61" t="s">
        <v>595</v>
      </c>
      <c r="AN2205" s="62">
        <v>0.21</v>
      </c>
      <c r="AO2205" s="57" t="s">
        <v>1138</v>
      </c>
      <c r="AP2205" s="60">
        <v>0</v>
      </c>
      <c r="AQ2205" s="1272" t="s">
        <v>610</v>
      </c>
      <c r="AR2205" s="1273">
        <v>0.27200000000000002</v>
      </c>
      <c r="AS2205" s="1518" t="s">
        <v>1149</v>
      </c>
      <c r="AT2205" s="1519">
        <v>0.24</v>
      </c>
    </row>
    <row r="2206" spans="10:46" ht="18" customHeight="1" x14ac:dyDescent="0.25">
      <c r="J2206" s="36" t="e">
        <f t="shared" ca="1" si="171"/>
        <v>#REF!</v>
      </c>
      <c r="K2206" s="54" t="e">
        <f t="shared" ca="1" si="170"/>
        <v>#REF!</v>
      </c>
      <c r="Q2206" s="15"/>
      <c r="AB2206" s="16"/>
      <c r="AE2206" s="57" t="s">
        <v>312</v>
      </c>
      <c r="AF2206" s="60">
        <v>0</v>
      </c>
      <c r="AG2206" s="57" t="s">
        <v>342</v>
      </c>
      <c r="AH2206" s="60">
        <v>0</v>
      </c>
      <c r="AI2206" s="57" t="s">
        <v>298</v>
      </c>
      <c r="AJ2206" s="60">
        <v>7.9999998211860657E-2</v>
      </c>
      <c r="AK2206" s="57" t="s">
        <v>224</v>
      </c>
      <c r="AL2206" s="60">
        <v>0.10000000149011612</v>
      </c>
      <c r="AM2206" s="61" t="s">
        <v>596</v>
      </c>
      <c r="AN2206" s="62">
        <v>0</v>
      </c>
      <c r="AO2206" s="57" t="s">
        <v>1139</v>
      </c>
      <c r="AP2206" s="60">
        <v>0.255</v>
      </c>
      <c r="AQ2206" s="1272" t="s">
        <v>1159</v>
      </c>
      <c r="AR2206" s="1273">
        <v>0.27200000000000002</v>
      </c>
      <c r="AS2206" s="1518" t="s">
        <v>1150</v>
      </c>
      <c r="AT2206" s="1519">
        <v>0.25800000000000001</v>
      </c>
    </row>
    <row r="2207" spans="10:46" ht="18" customHeight="1" x14ac:dyDescent="0.25">
      <c r="J2207" s="36" t="e">
        <f t="shared" ca="1" si="171"/>
        <v>#REF!</v>
      </c>
      <c r="K2207" s="54" t="e">
        <f t="shared" ca="1" si="170"/>
        <v>#REF!</v>
      </c>
      <c r="Q2207" s="15"/>
      <c r="AB2207" s="16"/>
      <c r="AE2207" s="57" t="s">
        <v>313</v>
      </c>
      <c r="AF2207" s="60">
        <v>0</v>
      </c>
      <c r="AG2207" s="57" t="s">
        <v>491</v>
      </c>
      <c r="AH2207" s="60">
        <v>0.34000000357627869</v>
      </c>
      <c r="AI2207" s="57" t="s">
        <v>399</v>
      </c>
      <c r="AJ2207" s="60">
        <v>0.40000000596046448</v>
      </c>
      <c r="AK2207" s="57" t="s">
        <v>61</v>
      </c>
      <c r="AL2207" s="60">
        <v>0.17000000178813934</v>
      </c>
      <c r="AM2207" s="61" t="s">
        <v>220</v>
      </c>
      <c r="AN2207" s="62">
        <v>0</v>
      </c>
      <c r="AO2207" s="57" t="s">
        <v>225</v>
      </c>
      <c r="AP2207" s="60">
        <v>0</v>
      </c>
      <c r="AQ2207" s="1272" t="s">
        <v>1160</v>
      </c>
      <c r="AR2207" s="1273">
        <v>0</v>
      </c>
      <c r="AS2207" s="1518" t="s">
        <v>2387</v>
      </c>
      <c r="AT2207" s="1519">
        <v>0.26</v>
      </c>
    </row>
    <row r="2208" spans="10:46" ht="18" customHeight="1" x14ac:dyDescent="0.25">
      <c r="J2208" s="36" t="e">
        <f t="shared" ca="1" si="171"/>
        <v>#REF!</v>
      </c>
      <c r="K2208" s="54" t="e">
        <f t="shared" ca="1" si="170"/>
        <v>#REF!</v>
      </c>
      <c r="Q2208" s="15"/>
      <c r="AB2208" s="16"/>
      <c r="AE2208" s="57" t="s">
        <v>314</v>
      </c>
      <c r="AF2208" s="60">
        <v>0</v>
      </c>
      <c r="AG2208" s="57" t="s">
        <v>475</v>
      </c>
      <c r="AH2208" s="60">
        <v>0</v>
      </c>
      <c r="AI2208" s="57" t="s">
        <v>54</v>
      </c>
      <c r="AJ2208" s="60">
        <v>0.2800000011920929</v>
      </c>
      <c r="AK2208" s="57" t="s">
        <v>397</v>
      </c>
      <c r="AL2208" s="60">
        <v>0</v>
      </c>
      <c r="AM2208" s="61" t="s">
        <v>221</v>
      </c>
      <c r="AN2208" s="62">
        <v>0</v>
      </c>
      <c r="AO2208" s="57" t="s">
        <v>602</v>
      </c>
      <c r="AP2208" s="60">
        <v>0</v>
      </c>
      <c r="AQ2208" s="1272" t="s">
        <v>609</v>
      </c>
      <c r="AR2208" s="1273">
        <v>0.27</v>
      </c>
      <c r="AS2208" s="1518" t="s">
        <v>2153</v>
      </c>
      <c r="AT2208" s="1519">
        <v>0.26</v>
      </c>
    </row>
    <row r="2209" spans="10:46" ht="18" customHeight="1" x14ac:dyDescent="0.25">
      <c r="J2209" s="36" t="e">
        <f t="shared" ca="1" si="171"/>
        <v>#REF!</v>
      </c>
      <c r="K2209" s="54" t="e">
        <f t="shared" ca="1" si="170"/>
        <v>#REF!</v>
      </c>
      <c r="Q2209" s="15"/>
      <c r="AB2209" s="16"/>
      <c r="AE2209" s="57" t="s">
        <v>315</v>
      </c>
      <c r="AF2209" s="60">
        <v>0</v>
      </c>
      <c r="AG2209" s="57" t="s">
        <v>310</v>
      </c>
      <c r="AH2209" s="60">
        <v>0.40000000596046448</v>
      </c>
      <c r="AI2209" s="57" t="s">
        <v>478</v>
      </c>
      <c r="AJ2209" s="60">
        <v>0</v>
      </c>
      <c r="AK2209" s="57" t="s">
        <v>296</v>
      </c>
      <c r="AL2209" s="60">
        <v>0.25999999046325684</v>
      </c>
      <c r="AM2209" s="61" t="s">
        <v>223</v>
      </c>
      <c r="AN2209" s="62">
        <v>0</v>
      </c>
      <c r="AO2209" s="57" t="s">
        <v>1140</v>
      </c>
      <c r="AP2209" s="60">
        <v>0.25900000000000001</v>
      </c>
      <c r="AQ2209" s="1272" t="s">
        <v>2155</v>
      </c>
      <c r="AR2209" s="1273">
        <v>0</v>
      </c>
      <c r="AS2209" s="1518" t="s">
        <v>1151</v>
      </c>
      <c r="AT2209" s="1519">
        <v>0.26</v>
      </c>
    </row>
    <row r="2210" spans="10:46" ht="18" customHeight="1" x14ac:dyDescent="0.25">
      <c r="J2210" s="36" t="e">
        <f t="shared" ca="1" si="171"/>
        <v>#REF!</v>
      </c>
      <c r="K2210" s="54" t="e">
        <f t="shared" ca="1" si="170"/>
        <v>#REF!</v>
      </c>
      <c r="Q2210" s="15"/>
      <c r="AB2210" s="16"/>
      <c r="AE2210" s="57" t="s">
        <v>363</v>
      </c>
      <c r="AF2210" s="60">
        <v>0.25999999046325684</v>
      </c>
      <c r="AG2210" s="57" t="s">
        <v>311</v>
      </c>
      <c r="AH2210" s="60">
        <v>0</v>
      </c>
      <c r="AI2210" s="57" t="s">
        <v>301</v>
      </c>
      <c r="AJ2210" s="60">
        <v>0.36000001430511475</v>
      </c>
      <c r="AK2210" s="57" t="s">
        <v>398</v>
      </c>
      <c r="AL2210" s="60">
        <v>0.30000001192092896</v>
      </c>
      <c r="AM2210" s="61" t="s">
        <v>394</v>
      </c>
      <c r="AN2210" s="62">
        <v>0.25</v>
      </c>
      <c r="AO2210" s="57" t="s">
        <v>1141</v>
      </c>
      <c r="AP2210" s="60">
        <v>0</v>
      </c>
      <c r="AQ2210" s="1272" t="s">
        <v>1161</v>
      </c>
      <c r="AR2210" s="1273">
        <v>0.27300000000000002</v>
      </c>
      <c r="AS2210" s="1518" t="s">
        <v>1152</v>
      </c>
      <c r="AT2210" s="1519">
        <v>0.25800000000000001</v>
      </c>
    </row>
    <row r="2211" spans="10:46" ht="18" customHeight="1" x14ac:dyDescent="0.25">
      <c r="J2211" s="36" t="e">
        <f t="shared" ca="1" si="171"/>
        <v>#REF!</v>
      </c>
      <c r="K2211" s="54" t="e">
        <f t="shared" ca="1" si="170"/>
        <v>#REF!</v>
      </c>
      <c r="Q2211" s="15"/>
      <c r="AB2211" s="16"/>
      <c r="AE2211" s="57" t="s">
        <v>316</v>
      </c>
      <c r="AF2211" s="60">
        <v>0</v>
      </c>
      <c r="AG2211" s="57" t="s">
        <v>312</v>
      </c>
      <c r="AH2211" s="60">
        <v>0</v>
      </c>
      <c r="AI2211" s="57" t="s">
        <v>400</v>
      </c>
      <c r="AJ2211" s="60">
        <v>9.0000003576278687E-2</v>
      </c>
      <c r="AK2211" s="57" t="s">
        <v>297</v>
      </c>
      <c r="AL2211" s="60">
        <v>0</v>
      </c>
      <c r="AM2211" s="61" t="s">
        <v>67</v>
      </c>
      <c r="AN2211" s="62">
        <v>0</v>
      </c>
      <c r="AO2211" s="57" t="s">
        <v>1142</v>
      </c>
      <c r="AP2211" s="60">
        <v>0.219</v>
      </c>
      <c r="AQ2211" s="1272" t="s">
        <v>1163</v>
      </c>
      <c r="AR2211" s="1273">
        <v>0.26200000000000001</v>
      </c>
      <c r="AS2211" s="1518" t="s">
        <v>2154</v>
      </c>
      <c r="AT2211" s="1519">
        <v>0.252</v>
      </c>
    </row>
    <row r="2212" spans="10:46" ht="18" customHeight="1" x14ac:dyDescent="0.25">
      <c r="J2212" s="36" t="e">
        <f t="shared" ca="1" si="171"/>
        <v>#REF!</v>
      </c>
      <c r="K2212" s="54" t="e">
        <f t="shared" ca="1" si="170"/>
        <v>#REF!</v>
      </c>
      <c r="Q2212" s="15"/>
      <c r="AB2212" s="16"/>
      <c r="AE2212" s="57" t="s">
        <v>230</v>
      </c>
      <c r="AF2212" s="60">
        <v>0</v>
      </c>
      <c r="AG2212" s="57" t="s">
        <v>343</v>
      </c>
      <c r="AH2212" s="60">
        <v>0.40000000596046448</v>
      </c>
      <c r="AI2212" s="57" t="s">
        <v>302</v>
      </c>
      <c r="AJ2212" s="60">
        <v>0</v>
      </c>
      <c r="AK2212" s="57" t="s">
        <v>298</v>
      </c>
      <c r="AL2212" s="60">
        <v>0.17000000178813934</v>
      </c>
      <c r="AM2212" s="61" t="s">
        <v>357</v>
      </c>
      <c r="AN2212" s="62">
        <v>0.2</v>
      </c>
      <c r="AO2212" s="57" t="s">
        <v>1143</v>
      </c>
      <c r="AP2212" s="60">
        <v>8.9999999999999993E-3</v>
      </c>
      <c r="AQ2212" s="1272" t="s">
        <v>1164</v>
      </c>
      <c r="AR2212" s="1273">
        <v>0.27300000000000002</v>
      </c>
      <c r="AS2212" s="1518" t="s">
        <v>398</v>
      </c>
      <c r="AT2212" s="1519">
        <v>0.252</v>
      </c>
    </row>
    <row r="2213" spans="10:46" ht="18" customHeight="1" x14ac:dyDescent="0.25">
      <c r="J2213" s="36" t="e">
        <f t="shared" ca="1" si="171"/>
        <v>#REF!</v>
      </c>
      <c r="K2213" s="54" t="e">
        <f t="shared" ca="1" si="170"/>
        <v>#REF!</v>
      </c>
      <c r="Q2213" s="15"/>
      <c r="AB2213" s="16"/>
      <c r="AE2213" s="57" t="s">
        <v>317</v>
      </c>
      <c r="AF2213" s="60">
        <v>0</v>
      </c>
      <c r="AG2213" s="57" t="s">
        <v>313</v>
      </c>
      <c r="AH2213" s="60">
        <v>0</v>
      </c>
      <c r="AI2213" s="57" t="s">
        <v>358</v>
      </c>
      <c r="AJ2213" s="60">
        <v>0.34999999403953552</v>
      </c>
      <c r="AK2213" s="57" t="s">
        <v>399</v>
      </c>
      <c r="AL2213" s="60">
        <v>0.31000000238418579</v>
      </c>
      <c r="AM2213" s="61" t="s">
        <v>597</v>
      </c>
      <c r="AN2213" s="62">
        <v>0</v>
      </c>
      <c r="AO2213" s="57" t="s">
        <v>1144</v>
      </c>
      <c r="AP2213" s="60">
        <v>0.05</v>
      </c>
      <c r="AQ2213" s="1272" t="s">
        <v>611</v>
      </c>
      <c r="AR2213" s="1273">
        <v>0</v>
      </c>
      <c r="AS2213" s="1518" t="s">
        <v>1153</v>
      </c>
      <c r="AT2213" s="1519">
        <v>1.2E-2</v>
      </c>
    </row>
    <row r="2214" spans="10:46" ht="18" customHeight="1" x14ac:dyDescent="0.25">
      <c r="J2214" s="36" t="e">
        <f t="shared" ca="1" si="171"/>
        <v>#REF!</v>
      </c>
      <c r="K2214" s="54" t="e">
        <f t="shared" ca="1" si="170"/>
        <v>#REF!</v>
      </c>
      <c r="Q2214" s="15"/>
      <c r="AB2214" s="16"/>
      <c r="AE2214" s="57" t="s">
        <v>231</v>
      </c>
      <c r="AF2214" s="60">
        <v>0</v>
      </c>
      <c r="AG2214" s="57" t="s">
        <v>314</v>
      </c>
      <c r="AH2214" s="60">
        <v>5.9999998658895493E-2</v>
      </c>
      <c r="AI2214" s="57" t="s">
        <v>303</v>
      </c>
      <c r="AJ2214" s="60">
        <v>0</v>
      </c>
      <c r="AK2214" s="57" t="s">
        <v>54</v>
      </c>
      <c r="AL2214" s="60">
        <v>0.20999999344348907</v>
      </c>
      <c r="AM2214" s="61" t="s">
        <v>598</v>
      </c>
      <c r="AN2214" s="62">
        <v>0</v>
      </c>
      <c r="AO2214" s="57" t="s">
        <v>1145</v>
      </c>
      <c r="AP2214" s="60">
        <v>0.23699999999999999</v>
      </c>
      <c r="AQ2214" s="1272" t="s">
        <v>1165</v>
      </c>
      <c r="AR2214" s="1273">
        <v>0.27300000000000002</v>
      </c>
      <c r="AS2214" s="1518" t="s">
        <v>1154</v>
      </c>
      <c r="AT2214" s="1519">
        <v>0.25900000000000001</v>
      </c>
    </row>
    <row r="2215" spans="10:46" ht="18" customHeight="1" x14ac:dyDescent="0.25">
      <c r="J2215" s="36" t="e">
        <f t="shared" ca="1" si="171"/>
        <v>#REF!</v>
      </c>
      <c r="K2215" s="54" t="e">
        <f t="shared" ca="1" si="170"/>
        <v>#REF!</v>
      </c>
      <c r="Q2215" s="15"/>
      <c r="AB2215" s="16"/>
      <c r="AE2215" s="57" t="s">
        <v>485</v>
      </c>
      <c r="AF2215" s="60">
        <v>7.0000000298023224E-2</v>
      </c>
      <c r="AG2215" s="57" t="s">
        <v>315</v>
      </c>
      <c r="AH2215" s="60">
        <v>0</v>
      </c>
      <c r="AI2215" s="57" t="s">
        <v>58</v>
      </c>
      <c r="AJ2215" s="60">
        <v>0.25</v>
      </c>
      <c r="AK2215" s="57" t="s">
        <v>444</v>
      </c>
      <c r="AL2215" s="60">
        <v>0</v>
      </c>
      <c r="AM2215" s="61" t="s">
        <v>443</v>
      </c>
      <c r="AN2215" s="62">
        <v>0</v>
      </c>
      <c r="AO2215" s="57" t="s">
        <v>1146</v>
      </c>
      <c r="AP2215" s="60">
        <v>0.11899999999999999</v>
      </c>
      <c r="AQ2215" s="1272" t="s">
        <v>1166</v>
      </c>
      <c r="AR2215" s="1273">
        <v>0</v>
      </c>
      <c r="AS2215" s="1518" t="s">
        <v>1155</v>
      </c>
      <c r="AT2215" s="1519">
        <v>0</v>
      </c>
    </row>
    <row r="2216" spans="10:46" ht="18" customHeight="1" x14ac:dyDescent="0.25">
      <c r="J2216" s="36" t="e">
        <f t="shared" ca="1" si="171"/>
        <v>#REF!</v>
      </c>
      <c r="K2216" s="54" t="e">
        <f t="shared" ca="1" si="170"/>
        <v>#REF!</v>
      </c>
      <c r="Q2216" s="15"/>
      <c r="AB2216" s="16"/>
      <c r="AE2216" s="57" t="s">
        <v>318</v>
      </c>
      <c r="AF2216" s="60">
        <v>0</v>
      </c>
      <c r="AG2216" s="57" t="s">
        <v>344</v>
      </c>
      <c r="AH2216" s="60">
        <v>0</v>
      </c>
      <c r="AI2216" s="57" t="s">
        <v>339</v>
      </c>
      <c r="AJ2216" s="60">
        <v>0</v>
      </c>
      <c r="AK2216" s="57" t="s">
        <v>478</v>
      </c>
      <c r="AL2216" s="60">
        <v>0</v>
      </c>
      <c r="AM2216" s="61" t="s">
        <v>129</v>
      </c>
      <c r="AN2216" s="62">
        <v>0.21</v>
      </c>
      <c r="AO2216" s="57" t="s">
        <v>603</v>
      </c>
      <c r="AP2216" s="60">
        <v>0</v>
      </c>
      <c r="AQ2216" s="1272" t="s">
        <v>1167</v>
      </c>
      <c r="AR2216" s="1273">
        <v>0.191</v>
      </c>
      <c r="AS2216" s="1518" t="s">
        <v>298</v>
      </c>
      <c r="AT2216" s="1519">
        <v>0.26</v>
      </c>
    </row>
    <row r="2217" spans="10:46" ht="18" customHeight="1" x14ac:dyDescent="0.25">
      <c r="J2217" s="36" t="e">
        <f t="shared" ca="1" si="171"/>
        <v>#REF!</v>
      </c>
      <c r="K2217" s="54" t="e">
        <f t="shared" ca="1" si="170"/>
        <v>#REF!</v>
      </c>
      <c r="Q2217" s="15"/>
      <c r="AB2217" s="16"/>
      <c r="AE2217" s="57" t="s">
        <v>232</v>
      </c>
      <c r="AF2217" s="60">
        <v>0.30000001192092896</v>
      </c>
      <c r="AG2217" s="57" t="s">
        <v>363</v>
      </c>
      <c r="AH2217" s="60">
        <v>0.38999998569488525</v>
      </c>
      <c r="AI2217" s="57" t="s">
        <v>59</v>
      </c>
      <c r="AJ2217" s="60">
        <v>0.40999999642372131</v>
      </c>
      <c r="AK2217" s="57" t="s">
        <v>445</v>
      </c>
      <c r="AL2217" s="60">
        <v>0.2800000011920929</v>
      </c>
      <c r="AM2217" s="61" t="s">
        <v>599</v>
      </c>
      <c r="AN2217" s="62">
        <v>0</v>
      </c>
      <c r="AO2217" s="57" t="s">
        <v>1147</v>
      </c>
      <c r="AP2217" s="60">
        <v>0.25900000000000001</v>
      </c>
      <c r="AQ2217" s="1272" t="s">
        <v>1168</v>
      </c>
      <c r="AR2217" s="1273">
        <v>0</v>
      </c>
      <c r="AS2217" s="1518" t="s">
        <v>1156</v>
      </c>
      <c r="AT2217" s="1519">
        <v>0.26</v>
      </c>
    </row>
    <row r="2218" spans="10:46" ht="18" customHeight="1" x14ac:dyDescent="0.25">
      <c r="J2218" s="36" t="e">
        <f t="shared" ca="1" si="171"/>
        <v>#REF!</v>
      </c>
      <c r="K2218" s="54" t="e">
        <f t="shared" ca="1" si="170"/>
        <v>#REF!</v>
      </c>
      <c r="Q2218" s="15"/>
      <c r="AB2218" s="16"/>
      <c r="AE2218" s="57" t="s">
        <v>68</v>
      </c>
      <c r="AF2218" s="60">
        <v>0</v>
      </c>
      <c r="AG2218" s="57" t="s">
        <v>364</v>
      </c>
      <c r="AH2218" s="60">
        <v>0</v>
      </c>
      <c r="AI2218" s="57" t="s">
        <v>304</v>
      </c>
      <c r="AJ2218" s="60">
        <v>0</v>
      </c>
      <c r="AK2218" s="57" t="s">
        <v>400</v>
      </c>
      <c r="AL2218" s="60">
        <v>0</v>
      </c>
      <c r="AM2218" s="61" t="s">
        <v>600</v>
      </c>
      <c r="AN2218" s="62">
        <v>0.03</v>
      </c>
      <c r="AO2218" s="57" t="s">
        <v>1148</v>
      </c>
      <c r="AP2218" s="60">
        <v>0</v>
      </c>
      <c r="AQ2218" s="1272" t="s">
        <v>2156</v>
      </c>
      <c r="AR2218" s="1273">
        <v>2.3E-2</v>
      </c>
      <c r="AS2218" s="1518" t="s">
        <v>54</v>
      </c>
      <c r="AT2218" s="1519">
        <v>0.25900000000000001</v>
      </c>
    </row>
    <row r="2219" spans="10:46" ht="18" customHeight="1" x14ac:dyDescent="0.25">
      <c r="J2219" s="36" t="e">
        <f t="shared" ca="1" si="171"/>
        <v>#REF!</v>
      </c>
      <c r="K2219" s="54" t="e">
        <f t="shared" ca="1" si="170"/>
        <v>#REF!</v>
      </c>
      <c r="Q2219" s="15"/>
      <c r="AB2219" s="16"/>
      <c r="AE2219" s="57" t="s">
        <v>233</v>
      </c>
      <c r="AF2219" s="60">
        <v>0</v>
      </c>
      <c r="AG2219" s="57" t="s">
        <v>230</v>
      </c>
      <c r="AH2219" s="60">
        <v>0</v>
      </c>
      <c r="AI2219" s="57" t="s">
        <v>63</v>
      </c>
      <c r="AJ2219" s="60">
        <v>0</v>
      </c>
      <c r="AK2219" s="57" t="s">
        <v>463</v>
      </c>
      <c r="AL2219" s="60">
        <v>0.31000000238418579</v>
      </c>
      <c r="AM2219" s="61" t="s">
        <v>502</v>
      </c>
      <c r="AN2219" s="62">
        <v>0</v>
      </c>
      <c r="AO2219" s="57" t="s">
        <v>1149</v>
      </c>
      <c r="AP2219" s="60">
        <v>0</v>
      </c>
      <c r="AQ2219" s="1272" t="s">
        <v>447</v>
      </c>
      <c r="AR2219" s="1273">
        <v>0.24099999999999999</v>
      </c>
      <c r="AS2219" s="1518" t="s">
        <v>1012</v>
      </c>
      <c r="AT2219" s="1519">
        <v>0.25</v>
      </c>
    </row>
    <row r="2220" spans="10:46" ht="18" customHeight="1" x14ac:dyDescent="0.25">
      <c r="J2220" s="36" t="e">
        <f t="shared" ca="1" si="171"/>
        <v>#REF!</v>
      </c>
      <c r="K2220" s="54" t="e">
        <f t="shared" ca="1" si="170"/>
        <v>#REF!</v>
      </c>
      <c r="Q2220" s="15"/>
      <c r="AB2220" s="16"/>
      <c r="AE2220" s="57" t="s">
        <v>319</v>
      </c>
      <c r="AF2220" s="60">
        <v>0.31000000238418579</v>
      </c>
      <c r="AG2220" s="57" t="s">
        <v>365</v>
      </c>
      <c r="AH2220" s="60">
        <v>0</v>
      </c>
      <c r="AI2220" s="57" t="s">
        <v>401</v>
      </c>
      <c r="AJ2220" s="60">
        <v>0</v>
      </c>
      <c r="AK2220" s="57" t="s">
        <v>302</v>
      </c>
      <c r="AL2220" s="60">
        <v>0</v>
      </c>
      <c r="AM2220" s="61" t="s">
        <v>601</v>
      </c>
      <c r="AN2220" s="62">
        <v>0</v>
      </c>
      <c r="AO2220" s="57" t="s">
        <v>1150</v>
      </c>
      <c r="AP2220" s="60">
        <v>0.25800000000000001</v>
      </c>
      <c r="AQ2220" s="1272" t="s">
        <v>1014</v>
      </c>
      <c r="AR2220" s="1273">
        <v>0.05</v>
      </c>
      <c r="AS2220" s="1518" t="s">
        <v>610</v>
      </c>
      <c r="AT2220" s="1519">
        <v>0.26</v>
      </c>
    </row>
    <row r="2221" spans="10:46" ht="18" customHeight="1" x14ac:dyDescent="0.25">
      <c r="J2221" s="36" t="e">
        <f t="shared" ca="1" si="171"/>
        <v>#REF!</v>
      </c>
      <c r="K2221" s="54" t="e">
        <f t="shared" ca="1" si="170"/>
        <v>#REF!</v>
      </c>
      <c r="Q2221" s="15"/>
      <c r="AB2221" s="16"/>
      <c r="AE2221" s="57" t="s">
        <v>234</v>
      </c>
      <c r="AF2221" s="60">
        <v>0</v>
      </c>
      <c r="AG2221" s="57" t="s">
        <v>231</v>
      </c>
      <c r="AH2221" s="60">
        <v>0</v>
      </c>
      <c r="AI2221" s="57" t="s">
        <v>64</v>
      </c>
      <c r="AJ2221" s="60">
        <v>0</v>
      </c>
      <c r="AK2221" s="57" t="s">
        <v>446</v>
      </c>
      <c r="AL2221" s="60">
        <v>0</v>
      </c>
      <c r="AM2221" s="61" t="s">
        <v>130</v>
      </c>
      <c r="AN2221" s="62">
        <v>0.26</v>
      </c>
      <c r="AO2221" s="57" t="s">
        <v>1151</v>
      </c>
      <c r="AP2221" s="60">
        <v>0.25800000000000001</v>
      </c>
      <c r="AQ2221" s="1272" t="s">
        <v>131</v>
      </c>
      <c r="AR2221" s="1273">
        <v>0</v>
      </c>
      <c r="AS2221" s="1518" t="s">
        <v>1159</v>
      </c>
      <c r="AT2221" s="1519">
        <v>0.26</v>
      </c>
    </row>
    <row r="2222" spans="10:46" ht="18" customHeight="1" x14ac:dyDescent="0.25">
      <c r="J2222" s="36" t="e">
        <f t="shared" ca="1" si="171"/>
        <v>#REF!</v>
      </c>
      <c r="K2222" s="54" t="e">
        <f t="shared" ca="1" si="170"/>
        <v>#REF!</v>
      </c>
      <c r="Q2222" s="15"/>
      <c r="AB2222" s="16"/>
      <c r="AE2222" s="57" t="s">
        <v>235</v>
      </c>
      <c r="AF2222" s="60">
        <v>0</v>
      </c>
      <c r="AG2222" s="57" t="s">
        <v>232</v>
      </c>
      <c r="AH2222" s="60">
        <v>0.31999999284744263</v>
      </c>
      <c r="AI2222" s="57" t="s">
        <v>306</v>
      </c>
      <c r="AJ2222" s="60">
        <v>0</v>
      </c>
      <c r="AK2222" s="57" t="s">
        <v>358</v>
      </c>
      <c r="AL2222" s="60">
        <v>0.27000001072883606</v>
      </c>
      <c r="AM2222" s="61" t="s">
        <v>224</v>
      </c>
      <c r="AN2222" s="62">
        <v>0</v>
      </c>
      <c r="AO2222" s="57" t="s">
        <v>1152</v>
      </c>
      <c r="AP2222" s="60">
        <v>0.255</v>
      </c>
      <c r="AQ2222" s="1272" t="s">
        <v>1169</v>
      </c>
      <c r="AR2222" s="1273">
        <v>0</v>
      </c>
      <c r="AS2222" s="1518" t="s">
        <v>1160</v>
      </c>
      <c r="AT2222" s="1519">
        <v>0.25900000000000001</v>
      </c>
    </row>
    <row r="2223" spans="10:46" ht="18" customHeight="1" x14ac:dyDescent="0.25">
      <c r="J2223" s="36" t="e">
        <f t="shared" ca="1" si="171"/>
        <v>#REF!</v>
      </c>
      <c r="K2223" s="54" t="e">
        <f t="shared" ca="1" si="170"/>
        <v>#REF!</v>
      </c>
      <c r="Q2223" s="15"/>
      <c r="AB2223" s="16"/>
      <c r="AE2223" s="57" t="s">
        <v>199</v>
      </c>
      <c r="AF2223" s="60">
        <v>0</v>
      </c>
      <c r="AG2223" s="57" t="s">
        <v>68</v>
      </c>
      <c r="AH2223" s="60">
        <v>0</v>
      </c>
      <c r="AI2223" s="57" t="s">
        <v>481</v>
      </c>
      <c r="AJ2223" s="60">
        <v>0</v>
      </c>
      <c r="AK2223" s="57" t="s">
        <v>303</v>
      </c>
      <c r="AL2223" s="60">
        <v>0</v>
      </c>
      <c r="AM2223" s="61" t="s">
        <v>225</v>
      </c>
      <c r="AN2223" s="62">
        <v>0</v>
      </c>
      <c r="AO2223" s="57" t="s">
        <v>398</v>
      </c>
      <c r="AP2223" s="60">
        <v>0.22500000000000001</v>
      </c>
      <c r="AQ2223" s="1272" t="s">
        <v>1170</v>
      </c>
      <c r="AR2223" s="1273">
        <v>0</v>
      </c>
      <c r="AS2223" s="1518" t="s">
        <v>609</v>
      </c>
      <c r="AT2223" s="1519">
        <v>0.25800000000000001</v>
      </c>
    </row>
    <row r="2224" spans="10:46" ht="18" customHeight="1" x14ac:dyDescent="0.25">
      <c r="J2224" s="36" t="e">
        <f t="shared" ca="1" si="171"/>
        <v>#REF!</v>
      </c>
      <c r="K2224" s="54" t="e">
        <f t="shared" ca="1" si="170"/>
        <v>#REF!</v>
      </c>
      <c r="Q2224" s="15"/>
      <c r="AB2224" s="16"/>
      <c r="AE2224" s="57" t="s">
        <v>320</v>
      </c>
      <c r="AF2224" s="60">
        <v>0</v>
      </c>
      <c r="AG2224" s="57" t="s">
        <v>366</v>
      </c>
      <c r="AH2224" s="60">
        <v>0</v>
      </c>
      <c r="AI2224" s="57" t="s">
        <v>131</v>
      </c>
      <c r="AJ2224" s="60">
        <v>0</v>
      </c>
      <c r="AK2224" s="57" t="s">
        <v>58</v>
      </c>
      <c r="AL2224" s="60">
        <v>0.20999999344348907</v>
      </c>
      <c r="AM2224" s="61" t="s">
        <v>602</v>
      </c>
      <c r="AN2224" s="62">
        <v>0</v>
      </c>
      <c r="AO2224" s="57" t="s">
        <v>1153</v>
      </c>
      <c r="AP2224" s="60">
        <v>0</v>
      </c>
      <c r="AQ2224" s="1272" t="s">
        <v>614</v>
      </c>
      <c r="AR2224" s="1273">
        <v>0</v>
      </c>
      <c r="AS2224" s="1518" t="s">
        <v>2155</v>
      </c>
      <c r="AT2224" s="1519">
        <v>0</v>
      </c>
    </row>
    <row r="2225" spans="10:46" ht="18" customHeight="1" x14ac:dyDescent="0.25">
      <c r="J2225" s="36" t="e">
        <f t="shared" ca="1" si="171"/>
        <v>#REF!</v>
      </c>
      <c r="K2225" s="54" t="e">
        <f t="shared" ca="1" si="170"/>
        <v>#REF!</v>
      </c>
      <c r="Q2225" s="15"/>
      <c r="AB2225" s="16"/>
      <c r="AE2225" s="57" t="s">
        <v>321</v>
      </c>
      <c r="AF2225" s="60">
        <v>0</v>
      </c>
      <c r="AG2225" s="57" t="s">
        <v>233</v>
      </c>
      <c r="AH2225" s="60">
        <v>0</v>
      </c>
      <c r="AI2225" s="57" t="s">
        <v>402</v>
      </c>
      <c r="AJ2225" s="60">
        <v>0.40999999642372131</v>
      </c>
      <c r="AK2225" s="57" t="s">
        <v>304</v>
      </c>
      <c r="AL2225" s="60">
        <v>0</v>
      </c>
      <c r="AM2225" s="61" t="s">
        <v>295</v>
      </c>
      <c r="AN2225" s="62">
        <v>0.22</v>
      </c>
      <c r="AO2225" s="57" t="s">
        <v>1154</v>
      </c>
      <c r="AP2225" s="60">
        <v>0</v>
      </c>
      <c r="AQ2225" s="1272" t="s">
        <v>1015</v>
      </c>
      <c r="AR2225" s="1273">
        <v>0.27300000000000002</v>
      </c>
      <c r="AS2225" s="1518" t="s">
        <v>1161</v>
      </c>
      <c r="AT2225" s="1519">
        <v>0.25900000000000001</v>
      </c>
    </row>
    <row r="2226" spans="10:46" ht="18" customHeight="1" x14ac:dyDescent="0.25">
      <c r="J2226" s="36" t="e">
        <f t="shared" ca="1" si="171"/>
        <v>#REF!</v>
      </c>
      <c r="K2226" s="54" t="e">
        <f t="shared" ca="1" si="170"/>
        <v>#REF!</v>
      </c>
      <c r="Q2226" s="15"/>
      <c r="AB2226" s="16"/>
      <c r="AE2226" s="57" t="s">
        <v>200</v>
      </c>
      <c r="AF2226" s="60">
        <v>0</v>
      </c>
      <c r="AG2226" s="57" t="s">
        <v>367</v>
      </c>
      <c r="AH2226" s="60">
        <v>0.38999998569488525</v>
      </c>
      <c r="AI2226" s="57" t="s">
        <v>403</v>
      </c>
      <c r="AJ2226" s="60">
        <v>0</v>
      </c>
      <c r="AK2226" s="57" t="s">
        <v>63</v>
      </c>
      <c r="AL2226" s="60">
        <v>0</v>
      </c>
      <c r="AM2226" s="61" t="s">
        <v>395</v>
      </c>
      <c r="AN2226" s="62">
        <v>0</v>
      </c>
      <c r="AO2226" s="57" t="s">
        <v>1155</v>
      </c>
      <c r="AP2226" s="60">
        <v>0</v>
      </c>
      <c r="AQ2226" s="1272" t="s">
        <v>307</v>
      </c>
      <c r="AR2226" s="1273">
        <v>0.27300000000000002</v>
      </c>
      <c r="AS2226" s="1518" t="s">
        <v>1163</v>
      </c>
      <c r="AT2226" s="1519">
        <v>0.249</v>
      </c>
    </row>
    <row r="2227" spans="10:46" ht="18" customHeight="1" x14ac:dyDescent="0.25">
      <c r="J2227" s="36" t="e">
        <f t="shared" ca="1" si="171"/>
        <v>#REF!</v>
      </c>
      <c r="K2227" s="54" t="e">
        <f t="shared" ca="1" si="170"/>
        <v>#REF!</v>
      </c>
      <c r="Q2227" s="15"/>
      <c r="AB2227" s="16"/>
      <c r="AE2227" s="57" t="s">
        <v>322</v>
      </c>
      <c r="AF2227" s="60">
        <v>0.2800000011920929</v>
      </c>
      <c r="AG2227" s="57" t="s">
        <v>234</v>
      </c>
      <c r="AH2227" s="60">
        <v>0</v>
      </c>
      <c r="AI2227" s="57" t="s">
        <v>492</v>
      </c>
      <c r="AJ2227" s="60">
        <v>0</v>
      </c>
      <c r="AK2227" s="57" t="s">
        <v>401</v>
      </c>
      <c r="AL2227" s="60">
        <v>0</v>
      </c>
      <c r="AM2227" s="61" t="s">
        <v>422</v>
      </c>
      <c r="AN2227" s="62">
        <v>0.25</v>
      </c>
      <c r="AO2227" s="57" t="s">
        <v>298</v>
      </c>
      <c r="AP2227" s="60">
        <v>0.25900000000000001</v>
      </c>
      <c r="AQ2227" s="1272" t="s">
        <v>1172</v>
      </c>
      <c r="AR2227" s="1273">
        <v>0</v>
      </c>
      <c r="AS2227" s="1518" t="s">
        <v>1164</v>
      </c>
      <c r="AT2227" s="1519">
        <v>0.25900000000000001</v>
      </c>
    </row>
    <row r="2228" spans="10:46" ht="18" customHeight="1" x14ac:dyDescent="0.25">
      <c r="J2228" s="36" t="e">
        <f t="shared" ca="1" si="171"/>
        <v>#REF!</v>
      </c>
      <c r="K2228" s="54" t="e">
        <f t="shared" ca="1" si="170"/>
        <v>#REF!</v>
      </c>
      <c r="Q2228" s="15"/>
      <c r="AB2228" s="16"/>
      <c r="AE2228" s="57" t="s">
        <v>323</v>
      </c>
      <c r="AF2228" s="60">
        <v>0.25999999046325684</v>
      </c>
      <c r="AG2228" s="57" t="s">
        <v>235</v>
      </c>
      <c r="AH2228" s="60">
        <v>0</v>
      </c>
      <c r="AI2228" s="57" t="s">
        <v>132</v>
      </c>
      <c r="AJ2228" s="60">
        <v>0</v>
      </c>
      <c r="AK2228" s="57" t="s">
        <v>64</v>
      </c>
      <c r="AL2228" s="60">
        <v>0</v>
      </c>
      <c r="AM2228" s="61" t="s">
        <v>603</v>
      </c>
      <c r="AN2228" s="62">
        <v>0</v>
      </c>
      <c r="AO2228" s="57" t="s">
        <v>605</v>
      </c>
      <c r="AP2228" s="60">
        <v>0</v>
      </c>
      <c r="AQ2228" s="1272" t="s">
        <v>1174</v>
      </c>
      <c r="AR2228" s="1273">
        <v>0</v>
      </c>
      <c r="AS2228" s="1518" t="s">
        <v>611</v>
      </c>
      <c r="AT2228" s="1519">
        <v>4.0000000000000001E-3</v>
      </c>
    </row>
    <row r="2229" spans="10:46" ht="18" customHeight="1" x14ac:dyDescent="0.25">
      <c r="J2229" s="36" t="e">
        <f t="shared" ca="1" si="171"/>
        <v>#REF!</v>
      </c>
      <c r="K2229" s="54" t="e">
        <f t="shared" ca="1" si="170"/>
        <v>#REF!</v>
      </c>
      <c r="Q2229" s="15"/>
      <c r="AB2229" s="16"/>
      <c r="AE2229" s="57" t="s">
        <v>236</v>
      </c>
      <c r="AF2229" s="60">
        <v>0</v>
      </c>
      <c r="AG2229" s="57" t="s">
        <v>199</v>
      </c>
      <c r="AH2229" s="60">
        <v>0</v>
      </c>
      <c r="AI2229" s="57" t="s">
        <v>66</v>
      </c>
      <c r="AJ2229" s="60">
        <v>0</v>
      </c>
      <c r="AK2229" s="57" t="s">
        <v>306</v>
      </c>
      <c r="AL2229" s="60">
        <v>0</v>
      </c>
      <c r="AM2229" s="61" t="s">
        <v>226</v>
      </c>
      <c r="AN2229" s="62">
        <v>0.23</v>
      </c>
      <c r="AO2229" s="57" t="s">
        <v>1156</v>
      </c>
      <c r="AP2229" s="60">
        <v>0.251</v>
      </c>
      <c r="AQ2229" s="1272" t="s">
        <v>197</v>
      </c>
      <c r="AR2229" s="1273">
        <v>0.27</v>
      </c>
      <c r="AS2229" s="1518" t="s">
        <v>1165</v>
      </c>
      <c r="AT2229" s="1519">
        <v>0.25800000000000001</v>
      </c>
    </row>
    <row r="2230" spans="10:46" ht="18" customHeight="1" x14ac:dyDescent="0.25">
      <c r="J2230" s="36" t="e">
        <f t="shared" ca="1" si="171"/>
        <v>#REF!</v>
      </c>
      <c r="K2230" s="54" t="e">
        <f t="shared" ca="1" si="170"/>
        <v>#REF!</v>
      </c>
      <c r="Q2230" s="15"/>
      <c r="AB2230" s="16"/>
      <c r="AE2230" s="57" t="s">
        <v>324</v>
      </c>
      <c r="AF2230" s="60">
        <v>0</v>
      </c>
      <c r="AG2230" s="57" t="s">
        <v>320</v>
      </c>
      <c r="AH2230" s="60">
        <v>0</v>
      </c>
      <c r="AI2230" s="57" t="s">
        <v>197</v>
      </c>
      <c r="AJ2230" s="60">
        <v>0.27000001072883606</v>
      </c>
      <c r="AK2230" s="57" t="s">
        <v>447</v>
      </c>
      <c r="AL2230" s="60">
        <v>0.2199999988079071</v>
      </c>
      <c r="AM2230" s="61" t="s">
        <v>296</v>
      </c>
      <c r="AN2230" s="62">
        <v>0.2</v>
      </c>
      <c r="AO2230" s="57" t="s">
        <v>54</v>
      </c>
      <c r="AP2230" s="60">
        <v>0.215</v>
      </c>
      <c r="AQ2230" s="1272" t="s">
        <v>2157</v>
      </c>
      <c r="AR2230" s="1273">
        <v>0.27300000000000002</v>
      </c>
      <c r="AS2230" s="1518" t="s">
        <v>1166</v>
      </c>
      <c r="AT2230" s="1519">
        <v>0</v>
      </c>
    </row>
    <row r="2231" spans="10:46" ht="18" customHeight="1" x14ac:dyDescent="0.25">
      <c r="J2231" s="36" t="e">
        <f t="shared" ca="1" si="171"/>
        <v>#REF!</v>
      </c>
      <c r="K2231" s="54" t="e">
        <f t="shared" ca="1" si="170"/>
        <v>#REF!</v>
      </c>
      <c r="Q2231" s="15"/>
      <c r="AB2231" s="16"/>
      <c r="AE2231" s="57" t="s">
        <v>69</v>
      </c>
      <c r="AF2231" s="60">
        <v>0</v>
      </c>
      <c r="AG2231" s="57" t="s">
        <v>200</v>
      </c>
      <c r="AH2231" s="60">
        <v>0</v>
      </c>
      <c r="AI2231" s="57" t="s">
        <v>404</v>
      </c>
      <c r="AJ2231" s="60">
        <v>0</v>
      </c>
      <c r="AK2231" s="57" t="s">
        <v>481</v>
      </c>
      <c r="AL2231" s="60">
        <v>0</v>
      </c>
      <c r="AM2231" s="61" t="s">
        <v>398</v>
      </c>
      <c r="AN2231" s="62">
        <v>0.24</v>
      </c>
      <c r="AO2231" s="57" t="s">
        <v>1157</v>
      </c>
      <c r="AP2231" s="60">
        <v>0</v>
      </c>
      <c r="AQ2231" s="1272" t="s">
        <v>405</v>
      </c>
      <c r="AR2231" s="1273">
        <v>0</v>
      </c>
      <c r="AS2231" s="1518" t="s">
        <v>1167</v>
      </c>
      <c r="AT2231" s="1519">
        <v>0</v>
      </c>
    </row>
    <row r="2232" spans="10:46" ht="18" customHeight="1" x14ac:dyDescent="0.25">
      <c r="J2232" s="36" t="e">
        <f t="shared" ca="1" si="171"/>
        <v>#REF!</v>
      </c>
      <c r="K2232" s="54" t="e">
        <f t="shared" ca="1" si="170"/>
        <v>#REF!</v>
      </c>
      <c r="Q2232" s="15"/>
      <c r="AB2232" s="16"/>
      <c r="AE2232" s="63" t="s">
        <v>112</v>
      </c>
      <c r="AF2232" s="60">
        <v>0.36</v>
      </c>
      <c r="AG2232" s="57" t="s">
        <v>322</v>
      </c>
      <c r="AH2232" s="60">
        <v>0.37000000476837158</v>
      </c>
      <c r="AI2232" s="57" t="s">
        <v>405</v>
      </c>
      <c r="AJ2232" s="60">
        <v>0</v>
      </c>
      <c r="AK2232" s="57" t="s">
        <v>131</v>
      </c>
      <c r="AL2232" s="60">
        <v>0</v>
      </c>
      <c r="AM2232" s="61" t="s">
        <v>604</v>
      </c>
      <c r="AN2232" s="62">
        <v>0.2</v>
      </c>
      <c r="AO2232" s="57" t="s">
        <v>1158</v>
      </c>
      <c r="AP2232" s="60">
        <v>0</v>
      </c>
      <c r="AQ2232" s="1272" t="s">
        <v>1177</v>
      </c>
      <c r="AR2232" s="1273">
        <v>0.246</v>
      </c>
      <c r="AS2232" s="1518" t="s">
        <v>1168</v>
      </c>
      <c r="AT2232" s="1519">
        <v>0</v>
      </c>
    </row>
    <row r="2233" spans="10:46" ht="18" customHeight="1" x14ac:dyDescent="0.25">
      <c r="J2233" s="36" t="e">
        <f t="shared" ca="1" si="171"/>
        <v>#REF!</v>
      </c>
      <c r="K2233" s="54" t="e">
        <f t="shared" ca="1" si="170"/>
        <v>#REF!</v>
      </c>
      <c r="Q2233" s="15"/>
      <c r="AB2233" s="16"/>
      <c r="AE2233" s="63" t="s">
        <v>0</v>
      </c>
      <c r="AF2233" s="60">
        <v>0.36</v>
      </c>
      <c r="AG2233" s="57" t="s">
        <v>345</v>
      </c>
      <c r="AH2233" s="60">
        <v>0.31999999284744263</v>
      </c>
      <c r="AI2233" s="57" t="s">
        <v>406</v>
      </c>
      <c r="AJ2233" s="60">
        <v>0.40999999642372131</v>
      </c>
      <c r="AK2233" s="57" t="s">
        <v>402</v>
      </c>
      <c r="AL2233" s="60">
        <v>0.31000000238418579</v>
      </c>
      <c r="AM2233" s="61" t="s">
        <v>483</v>
      </c>
      <c r="AN2233" s="62">
        <v>0</v>
      </c>
      <c r="AO2233" s="57" t="s">
        <v>610</v>
      </c>
      <c r="AP2233" s="60">
        <v>0.24099999999999999</v>
      </c>
      <c r="AQ2233" s="1272" t="s">
        <v>1178</v>
      </c>
      <c r="AR2233" s="1273">
        <v>0.27</v>
      </c>
      <c r="AS2233" s="1518" t="s">
        <v>612</v>
      </c>
      <c r="AT2233" s="1519">
        <v>0.26</v>
      </c>
    </row>
    <row r="2234" spans="10:46" ht="18" customHeight="1" x14ac:dyDescent="0.25">
      <c r="J2234" s="36" t="e">
        <f t="shared" ca="1" si="171"/>
        <v>#REF!</v>
      </c>
      <c r="K2234" s="54" t="e">
        <f t="shared" ca="1" si="170"/>
        <v>#REF!</v>
      </c>
      <c r="Q2234" s="15"/>
      <c r="AB2234" s="16"/>
      <c r="AF2234" s="16"/>
      <c r="AG2234" s="57" t="s">
        <v>236</v>
      </c>
      <c r="AH2234" s="60">
        <v>0</v>
      </c>
      <c r="AI2234" s="57" t="s">
        <v>340</v>
      </c>
      <c r="AJ2234" s="60">
        <v>0.31000000238418579</v>
      </c>
      <c r="AK2234" s="57" t="s">
        <v>403</v>
      </c>
      <c r="AL2234" s="60">
        <v>0</v>
      </c>
      <c r="AM2234" s="61" t="s">
        <v>297</v>
      </c>
      <c r="AN2234" s="62">
        <v>0</v>
      </c>
      <c r="AO2234" s="57" t="s">
        <v>1159</v>
      </c>
      <c r="AP2234" s="60">
        <v>0.25900000000000001</v>
      </c>
      <c r="AQ2234" s="1272" t="s">
        <v>2158</v>
      </c>
      <c r="AR2234" s="1273">
        <v>0.26600000000000001</v>
      </c>
      <c r="AS2234" s="1518" t="s">
        <v>2156</v>
      </c>
      <c r="AT2234" s="1519">
        <v>0.254</v>
      </c>
    </row>
    <row r="2235" spans="10:46" ht="18" customHeight="1" x14ac:dyDescent="0.25">
      <c r="J2235" s="36" t="e">
        <f t="shared" ca="1" si="171"/>
        <v>#REF!</v>
      </c>
      <c r="K2235" s="54" t="e">
        <f t="shared" ca="1" si="170"/>
        <v>#REF!</v>
      </c>
      <c r="Q2235" s="15"/>
      <c r="AB2235" s="16"/>
      <c r="AF2235" s="16"/>
      <c r="AG2235" s="57" t="s">
        <v>324</v>
      </c>
      <c r="AH2235" s="60">
        <v>0.18000000715255737</v>
      </c>
      <c r="AI2235" s="57" t="s">
        <v>360</v>
      </c>
      <c r="AJ2235" s="60">
        <v>0.31000000238418579</v>
      </c>
      <c r="AK2235" s="57" t="s">
        <v>492</v>
      </c>
      <c r="AL2235" s="60">
        <v>0</v>
      </c>
      <c r="AM2235" s="61" t="s">
        <v>298</v>
      </c>
      <c r="AN2235" s="62">
        <v>0.18</v>
      </c>
      <c r="AO2235" s="57" t="s">
        <v>1160</v>
      </c>
      <c r="AP2235" s="60">
        <v>0</v>
      </c>
      <c r="AQ2235" s="1272" t="s">
        <v>1019</v>
      </c>
      <c r="AR2235" s="1273">
        <v>0.27300000000000002</v>
      </c>
      <c r="AS2235" s="1518" t="s">
        <v>447</v>
      </c>
      <c r="AT2235" s="1519">
        <v>0.254</v>
      </c>
    </row>
    <row r="2236" spans="10:46" ht="18" customHeight="1" x14ac:dyDescent="0.25">
      <c r="J2236" s="36" t="e">
        <f t="shared" ca="1" si="171"/>
        <v>#REF!</v>
      </c>
      <c r="K2236" s="54" t="e">
        <f t="shared" ca="1" si="170"/>
        <v>#REF!</v>
      </c>
      <c r="Q2236" s="15"/>
      <c r="AB2236" s="16"/>
      <c r="AF2236" s="16"/>
      <c r="AG2236" s="63" t="s">
        <v>112</v>
      </c>
      <c r="AH2236" s="60">
        <v>0.43</v>
      </c>
      <c r="AI2236" s="57" t="s">
        <v>493</v>
      </c>
      <c r="AJ2236" s="60">
        <v>0.40999999642372131</v>
      </c>
      <c r="AK2236" s="57" t="s">
        <v>132</v>
      </c>
      <c r="AL2236" s="60">
        <v>0</v>
      </c>
      <c r="AM2236" s="61" t="s">
        <v>605</v>
      </c>
      <c r="AN2236" s="62">
        <v>0</v>
      </c>
      <c r="AO2236" s="57" t="s">
        <v>609</v>
      </c>
      <c r="AP2236" s="60">
        <v>0</v>
      </c>
      <c r="AQ2236" s="1272" t="s">
        <v>464</v>
      </c>
      <c r="AR2236" s="1273">
        <v>0.251</v>
      </c>
      <c r="AS2236" s="1518" t="s">
        <v>1014</v>
      </c>
      <c r="AT2236" s="1519">
        <v>0.20799999999999999</v>
      </c>
    </row>
    <row r="2237" spans="10:46" ht="18" customHeight="1" x14ac:dyDescent="0.25">
      <c r="J2237" s="36" t="e">
        <f t="shared" ca="1" si="171"/>
        <v>#REF!</v>
      </c>
      <c r="K2237" s="54" t="e">
        <f t="shared" ca="1" si="170"/>
        <v>#REF!</v>
      </c>
      <c r="Q2237" s="15"/>
      <c r="AB2237" s="16"/>
      <c r="AF2237" s="16"/>
      <c r="AG2237" s="63" t="s">
        <v>0</v>
      </c>
      <c r="AH2237" s="60">
        <v>0.43</v>
      </c>
      <c r="AI2237" s="57" t="s">
        <v>227</v>
      </c>
      <c r="AJ2237" s="60">
        <v>0</v>
      </c>
      <c r="AK2237" s="57" t="s">
        <v>66</v>
      </c>
      <c r="AL2237" s="60">
        <v>0</v>
      </c>
      <c r="AM2237" s="61" t="s">
        <v>399</v>
      </c>
      <c r="AN2237" s="62">
        <v>0.25</v>
      </c>
      <c r="AO2237" s="57" t="s">
        <v>1161</v>
      </c>
      <c r="AP2237" s="60">
        <v>0.25600000000000001</v>
      </c>
      <c r="AQ2237" s="1272" t="s">
        <v>1179</v>
      </c>
      <c r="AR2237" s="1273">
        <v>0.26900000000000002</v>
      </c>
      <c r="AS2237" s="1518" t="s">
        <v>131</v>
      </c>
      <c r="AT2237" s="1519">
        <v>0</v>
      </c>
    </row>
    <row r="2238" spans="10:46" ht="18" customHeight="1" x14ac:dyDescent="0.25">
      <c r="J2238" s="36" t="e">
        <f t="shared" ca="1" si="171"/>
        <v>#REF!</v>
      </c>
      <c r="K2238" s="54" t="e">
        <f t="shared" ca="1" si="170"/>
        <v>#REF!</v>
      </c>
      <c r="Q2238" s="15"/>
      <c r="AB2238" s="16"/>
      <c r="AF2238" s="16"/>
      <c r="AH2238" s="16"/>
      <c r="AI2238" s="57" t="s">
        <v>494</v>
      </c>
      <c r="AJ2238" s="60">
        <v>0.40999999642372131</v>
      </c>
      <c r="AK2238" s="57" t="s">
        <v>503</v>
      </c>
      <c r="AL2238" s="60">
        <v>0</v>
      </c>
      <c r="AM2238" s="61" t="s">
        <v>54</v>
      </c>
      <c r="AN2238" s="62">
        <v>0.16</v>
      </c>
      <c r="AO2238" s="57" t="s">
        <v>1162</v>
      </c>
      <c r="AP2238" s="60">
        <v>0</v>
      </c>
      <c r="AQ2238" s="1272" t="s">
        <v>1180</v>
      </c>
      <c r="AR2238" s="1273">
        <v>0.26700000000000002</v>
      </c>
      <c r="AS2238" s="1518" t="s">
        <v>1170</v>
      </c>
      <c r="AT2238" s="1519">
        <v>0</v>
      </c>
    </row>
    <row r="2239" spans="10:46" ht="18" customHeight="1" x14ac:dyDescent="0.25">
      <c r="J2239" s="36" t="e">
        <f t="shared" ca="1" si="171"/>
        <v>#REF!</v>
      </c>
      <c r="K2239" s="54" t="e">
        <f t="shared" ca="1" si="170"/>
        <v>#REF!</v>
      </c>
      <c r="Q2239" s="15"/>
      <c r="AB2239" s="16"/>
      <c r="AF2239" s="16"/>
      <c r="AH2239" s="16"/>
      <c r="AI2239" s="57" t="s">
        <v>347</v>
      </c>
      <c r="AJ2239" s="60">
        <v>0.40999999642372131</v>
      </c>
      <c r="AK2239" s="57" t="s">
        <v>197</v>
      </c>
      <c r="AL2239" s="60">
        <v>0.20000000298023224</v>
      </c>
      <c r="AM2239" s="61" t="s">
        <v>606</v>
      </c>
      <c r="AN2239" s="62">
        <v>0</v>
      </c>
      <c r="AO2239" s="57" t="s">
        <v>1163</v>
      </c>
      <c r="AP2239" s="60">
        <v>0.254</v>
      </c>
      <c r="AQ2239" s="1272" t="s">
        <v>449</v>
      </c>
      <c r="AR2239" s="1273">
        <v>0</v>
      </c>
      <c r="AS2239" s="1518" t="s">
        <v>614</v>
      </c>
      <c r="AT2239" s="1519">
        <v>0</v>
      </c>
    </row>
    <row r="2240" spans="10:46" ht="18" customHeight="1" x14ac:dyDescent="0.25">
      <c r="J2240" s="36" t="e">
        <f t="shared" ca="1" si="171"/>
        <v>#REF!</v>
      </c>
      <c r="K2240" s="54" t="e">
        <f t="shared" ca="1" si="170"/>
        <v>#REF!</v>
      </c>
      <c r="Q2240" s="15"/>
      <c r="AB2240" s="16"/>
      <c r="AF2240" s="16"/>
      <c r="AH2240" s="16"/>
      <c r="AI2240" s="57" t="s">
        <v>341</v>
      </c>
      <c r="AJ2240" s="60">
        <v>9.9999997764825821E-3</v>
      </c>
      <c r="AK2240" s="57" t="s">
        <v>404</v>
      </c>
      <c r="AL2240" s="60">
        <v>0</v>
      </c>
      <c r="AM2240" s="61" t="s">
        <v>607</v>
      </c>
      <c r="AN2240" s="62">
        <v>0</v>
      </c>
      <c r="AO2240" s="57" t="s">
        <v>1164</v>
      </c>
      <c r="AP2240" s="60">
        <v>0.25900000000000001</v>
      </c>
      <c r="AQ2240" s="1272" t="s">
        <v>450</v>
      </c>
      <c r="AR2240" s="1273">
        <v>0</v>
      </c>
      <c r="AS2240" s="1518" t="s">
        <v>1015</v>
      </c>
      <c r="AT2240" s="1519">
        <v>0.222</v>
      </c>
    </row>
    <row r="2241" spans="10:46" ht="18" customHeight="1" x14ac:dyDescent="0.25">
      <c r="J2241" s="36" t="e">
        <f t="shared" ca="1" si="171"/>
        <v>#REF!</v>
      </c>
      <c r="K2241" s="54" t="e">
        <f t="shared" ca="1" si="170"/>
        <v>#REF!</v>
      </c>
      <c r="Q2241" s="15"/>
      <c r="AB2241" s="16"/>
      <c r="AF2241" s="16"/>
      <c r="AH2241" s="16"/>
      <c r="AI2241" s="57" t="s">
        <v>407</v>
      </c>
      <c r="AJ2241" s="60">
        <v>0</v>
      </c>
      <c r="AK2241" s="57" t="s">
        <v>405</v>
      </c>
      <c r="AL2241" s="60">
        <v>0</v>
      </c>
      <c r="AM2241" s="61" t="s">
        <v>478</v>
      </c>
      <c r="AN2241" s="62">
        <v>0</v>
      </c>
      <c r="AO2241" s="57" t="s">
        <v>1165</v>
      </c>
      <c r="AP2241" s="60">
        <v>0</v>
      </c>
      <c r="AQ2241" s="1272" t="s">
        <v>1182</v>
      </c>
      <c r="AR2241" s="1273">
        <v>0</v>
      </c>
      <c r="AS2241" s="1518" t="s">
        <v>307</v>
      </c>
      <c r="AT2241" s="1519">
        <v>0.26</v>
      </c>
    </row>
    <row r="2242" spans="10:46" ht="18" customHeight="1" x14ac:dyDescent="0.25">
      <c r="J2242" s="36" t="e">
        <f t="shared" ca="1" si="171"/>
        <v>#REF!</v>
      </c>
      <c r="K2242" s="54" t="e">
        <f t="shared" ref="K2242:K2305" ca="1" si="172">INDIRECT("_Mix"&amp;$D$6)</f>
        <v>#REF!</v>
      </c>
      <c r="Q2242" s="15"/>
      <c r="AB2242" s="16"/>
      <c r="AF2242" s="16"/>
      <c r="AH2242" s="16"/>
      <c r="AI2242" s="57" t="s">
        <v>408</v>
      </c>
      <c r="AJ2242" s="60">
        <v>0</v>
      </c>
      <c r="AK2242" s="57" t="s">
        <v>406</v>
      </c>
      <c r="AL2242" s="60">
        <v>0.31000000238418579</v>
      </c>
      <c r="AM2242" s="61" t="s">
        <v>608</v>
      </c>
      <c r="AN2242" s="62">
        <v>0.24</v>
      </c>
      <c r="AO2242" s="57" t="s">
        <v>1166</v>
      </c>
      <c r="AP2242" s="60">
        <v>0</v>
      </c>
      <c r="AQ2242" s="1272" t="s">
        <v>622</v>
      </c>
      <c r="AR2242" s="1273">
        <v>0.223</v>
      </c>
      <c r="AS2242" s="1518" t="s">
        <v>1172</v>
      </c>
      <c r="AT2242" s="1519">
        <v>0</v>
      </c>
    </row>
    <row r="2243" spans="10:46" ht="18" customHeight="1" x14ac:dyDescent="0.25">
      <c r="J2243" s="36" t="e">
        <f t="shared" ref="J2243:J2306" ca="1" si="173">INDIRECT("_Com"&amp;$D$6)</f>
        <v>#REF!</v>
      </c>
      <c r="K2243" s="54" t="e">
        <f t="shared" ca="1" si="172"/>
        <v>#REF!</v>
      </c>
      <c r="Q2243" s="15"/>
      <c r="AB2243" s="16"/>
      <c r="AF2243" s="16"/>
      <c r="AH2243" s="16"/>
      <c r="AI2243" s="57" t="s">
        <v>308</v>
      </c>
      <c r="AJ2243" s="60">
        <v>0.34000000357627869</v>
      </c>
      <c r="AK2243" s="57" t="s">
        <v>340</v>
      </c>
      <c r="AL2243" s="60">
        <v>0</v>
      </c>
      <c r="AM2243" s="61" t="s">
        <v>400</v>
      </c>
      <c r="AN2243" s="62">
        <v>0</v>
      </c>
      <c r="AO2243" s="57" t="s">
        <v>1167</v>
      </c>
      <c r="AP2243" s="60">
        <v>0</v>
      </c>
      <c r="AQ2243" s="1272" t="s">
        <v>623</v>
      </c>
      <c r="AR2243" s="1273">
        <v>0</v>
      </c>
      <c r="AS2243" s="1518" t="s">
        <v>1174</v>
      </c>
      <c r="AT2243" s="1519">
        <v>0</v>
      </c>
    </row>
    <row r="2244" spans="10:46" ht="18" customHeight="1" x14ac:dyDescent="0.25">
      <c r="J2244" s="36" t="e">
        <f t="shared" ca="1" si="173"/>
        <v>#REF!</v>
      </c>
      <c r="K2244" s="54" t="e">
        <f t="shared" ca="1" si="172"/>
        <v>#REF!</v>
      </c>
      <c r="Q2244" s="15"/>
      <c r="AB2244" s="16"/>
      <c r="AF2244" s="16"/>
      <c r="AH2244" s="16"/>
      <c r="AI2244" s="57" t="s">
        <v>342</v>
      </c>
      <c r="AJ2244" s="60">
        <v>0</v>
      </c>
      <c r="AK2244" s="57" t="s">
        <v>360</v>
      </c>
      <c r="AL2244" s="60">
        <v>0.12999999523162842</v>
      </c>
      <c r="AM2244" s="61" t="s">
        <v>609</v>
      </c>
      <c r="AN2244" s="62">
        <v>0.31</v>
      </c>
      <c r="AO2244" s="57" t="s">
        <v>1168</v>
      </c>
      <c r="AP2244" s="60">
        <v>0</v>
      </c>
      <c r="AQ2244" s="1272" t="s">
        <v>625</v>
      </c>
      <c r="AR2244" s="1273">
        <v>0</v>
      </c>
      <c r="AS2244" s="1518" t="s">
        <v>197</v>
      </c>
      <c r="AT2244" s="1519">
        <v>0.24099999999999999</v>
      </c>
    </row>
    <row r="2245" spans="10:46" ht="18" customHeight="1" x14ac:dyDescent="0.25">
      <c r="J2245" s="36" t="e">
        <f t="shared" ca="1" si="173"/>
        <v>#REF!</v>
      </c>
      <c r="K2245" s="54" t="e">
        <f t="shared" ca="1" si="172"/>
        <v>#REF!</v>
      </c>
      <c r="Q2245" s="15"/>
      <c r="AB2245" s="16"/>
      <c r="AG2245" s="15"/>
      <c r="AI2245" s="57" t="s">
        <v>409</v>
      </c>
      <c r="AJ2245" s="60">
        <v>0</v>
      </c>
      <c r="AK2245" s="57" t="s">
        <v>493</v>
      </c>
      <c r="AL2245" s="60">
        <v>0.28999999165534973</v>
      </c>
      <c r="AM2245" s="61" t="s">
        <v>302</v>
      </c>
      <c r="AN2245" s="62">
        <v>0</v>
      </c>
      <c r="AO2245" s="57" t="s">
        <v>612</v>
      </c>
      <c r="AP2245" s="60">
        <v>7.6999999999999999E-2</v>
      </c>
      <c r="AQ2245" s="1272" t="s">
        <v>626</v>
      </c>
      <c r="AR2245" s="1273">
        <v>0</v>
      </c>
      <c r="AS2245" s="1518" t="s">
        <v>405</v>
      </c>
      <c r="AT2245" s="1519">
        <v>0</v>
      </c>
    </row>
    <row r="2246" spans="10:46" ht="18" customHeight="1" x14ac:dyDescent="0.25">
      <c r="J2246" s="36" t="e">
        <f t="shared" ca="1" si="173"/>
        <v>#REF!</v>
      </c>
      <c r="K2246" s="54" t="e">
        <f t="shared" ca="1" si="172"/>
        <v>#REF!</v>
      </c>
      <c r="Q2246" s="15"/>
      <c r="AB2246" s="16"/>
      <c r="AG2246" s="15"/>
      <c r="AI2246" s="57" t="s">
        <v>410</v>
      </c>
      <c r="AJ2246" s="60">
        <v>2.9999999329447746E-2</v>
      </c>
      <c r="AK2246" s="57" t="s">
        <v>227</v>
      </c>
      <c r="AL2246" s="60">
        <v>0</v>
      </c>
      <c r="AM2246" s="61" t="s">
        <v>610</v>
      </c>
      <c r="AN2246" s="62">
        <v>0.21</v>
      </c>
      <c r="AO2246" s="57" t="s">
        <v>447</v>
      </c>
      <c r="AP2246" s="60">
        <v>0.25900000000000001</v>
      </c>
      <c r="AQ2246" s="1272" t="s">
        <v>1187</v>
      </c>
      <c r="AR2246" s="1273">
        <v>0</v>
      </c>
      <c r="AS2246" s="1518" t="s">
        <v>1176</v>
      </c>
      <c r="AT2246" s="1519">
        <v>0.252</v>
      </c>
    </row>
    <row r="2247" spans="10:46" ht="18" customHeight="1" x14ac:dyDescent="0.25">
      <c r="J2247" s="36" t="e">
        <f t="shared" ca="1" si="173"/>
        <v>#REF!</v>
      </c>
      <c r="K2247" s="54" t="e">
        <f t="shared" ca="1" si="172"/>
        <v>#REF!</v>
      </c>
      <c r="Q2247" s="15"/>
      <c r="AB2247" s="16"/>
      <c r="AG2247" s="15"/>
      <c r="AI2247" s="57" t="s">
        <v>491</v>
      </c>
      <c r="AJ2247" s="60">
        <v>0.31000000238418579</v>
      </c>
      <c r="AK2247" s="57" t="s">
        <v>448</v>
      </c>
      <c r="AL2247" s="60">
        <v>0</v>
      </c>
      <c r="AM2247" s="61" t="s">
        <v>446</v>
      </c>
      <c r="AN2247" s="62">
        <v>0</v>
      </c>
      <c r="AO2247" s="57" t="s">
        <v>1014</v>
      </c>
      <c r="AP2247" s="60">
        <v>0</v>
      </c>
      <c r="AQ2247" s="1272" t="s">
        <v>2159</v>
      </c>
      <c r="AR2247" s="1273">
        <v>0.27300000000000002</v>
      </c>
      <c r="AS2247" s="1518" t="s">
        <v>2404</v>
      </c>
      <c r="AT2247" s="1519">
        <v>0</v>
      </c>
    </row>
    <row r="2248" spans="10:46" ht="18" customHeight="1" x14ac:dyDescent="0.25">
      <c r="J2248" s="36" t="e">
        <f t="shared" ca="1" si="173"/>
        <v>#REF!</v>
      </c>
      <c r="K2248" s="54" t="e">
        <f t="shared" ca="1" si="172"/>
        <v>#REF!</v>
      </c>
      <c r="Q2248" s="15"/>
      <c r="AB2248" s="16"/>
      <c r="AG2248" s="15"/>
      <c r="AI2248" s="57" t="s">
        <v>475</v>
      </c>
      <c r="AJ2248" s="60">
        <v>0</v>
      </c>
      <c r="AK2248" s="57" t="s">
        <v>347</v>
      </c>
      <c r="AL2248" s="60">
        <v>0.31000000238418579</v>
      </c>
      <c r="AM2248" s="61" t="s">
        <v>358</v>
      </c>
      <c r="AN2248" s="62">
        <v>0.24</v>
      </c>
      <c r="AO2248" s="57" t="s">
        <v>131</v>
      </c>
      <c r="AP2248" s="60">
        <v>0</v>
      </c>
      <c r="AQ2248" s="1272" t="s">
        <v>1189</v>
      </c>
      <c r="AR2248" s="1273">
        <v>0.26</v>
      </c>
      <c r="AS2248" s="1518" t="s">
        <v>1177</v>
      </c>
      <c r="AT2248" s="1519">
        <v>0.23300000000000001</v>
      </c>
    </row>
    <row r="2249" spans="10:46" ht="18" customHeight="1" x14ac:dyDescent="0.25">
      <c r="J2249" s="36" t="e">
        <f t="shared" ca="1" si="173"/>
        <v>#REF!</v>
      </c>
      <c r="K2249" s="54" t="e">
        <f t="shared" ca="1" si="172"/>
        <v>#REF!</v>
      </c>
      <c r="Q2249" s="15"/>
      <c r="AB2249" s="16"/>
      <c r="AG2249" s="15"/>
      <c r="AI2249" s="57" t="s">
        <v>310</v>
      </c>
      <c r="AJ2249" s="60">
        <v>0.37000000476837158</v>
      </c>
      <c r="AK2249" s="57" t="s">
        <v>494</v>
      </c>
      <c r="AL2249" s="60">
        <v>0.30000001192092896</v>
      </c>
      <c r="AM2249" s="61" t="s">
        <v>303</v>
      </c>
      <c r="AN2249" s="62">
        <v>0</v>
      </c>
      <c r="AO2249" s="57" t="s">
        <v>1169</v>
      </c>
      <c r="AP2249" s="60">
        <v>0</v>
      </c>
      <c r="AQ2249" s="1272" t="s">
        <v>1190</v>
      </c>
      <c r="AR2249" s="1273">
        <v>0.26600000000000001</v>
      </c>
      <c r="AS2249" s="1518" t="s">
        <v>1178</v>
      </c>
      <c r="AT2249" s="1519">
        <v>0.25700000000000001</v>
      </c>
    </row>
    <row r="2250" spans="10:46" ht="18" customHeight="1" x14ac:dyDescent="0.25">
      <c r="J2250" s="36" t="e">
        <f t="shared" ca="1" si="173"/>
        <v>#REF!</v>
      </c>
      <c r="K2250" s="54" t="e">
        <f t="shared" ca="1" si="172"/>
        <v>#REF!</v>
      </c>
      <c r="Q2250" s="15"/>
      <c r="AB2250" s="16"/>
      <c r="AG2250" s="15"/>
      <c r="AI2250" s="57" t="s">
        <v>311</v>
      </c>
      <c r="AJ2250" s="60">
        <v>0</v>
      </c>
      <c r="AK2250" s="57" t="s">
        <v>464</v>
      </c>
      <c r="AL2250" s="60">
        <v>0</v>
      </c>
      <c r="AM2250" s="61" t="s">
        <v>58</v>
      </c>
      <c r="AN2250" s="62">
        <v>0.14000000000000001</v>
      </c>
      <c r="AO2250" s="57" t="s">
        <v>1170</v>
      </c>
      <c r="AP2250" s="60">
        <v>0</v>
      </c>
      <c r="AQ2250" s="1272" t="s">
        <v>2160</v>
      </c>
      <c r="AR2250" s="1273">
        <v>0</v>
      </c>
      <c r="AS2250" s="1518" t="s">
        <v>2158</v>
      </c>
      <c r="AT2250" s="1519">
        <v>0.23400000000000001</v>
      </c>
    </row>
    <row r="2251" spans="10:46" ht="18" customHeight="1" x14ac:dyDescent="0.25">
      <c r="J2251" s="36" t="e">
        <f t="shared" ca="1" si="173"/>
        <v>#REF!</v>
      </c>
      <c r="K2251" s="54" t="e">
        <f t="shared" ca="1" si="172"/>
        <v>#REF!</v>
      </c>
      <c r="Q2251" s="15"/>
      <c r="AB2251" s="16"/>
      <c r="AG2251" s="15"/>
      <c r="AI2251" s="57" t="s">
        <v>312</v>
      </c>
      <c r="AJ2251" s="60">
        <v>0</v>
      </c>
      <c r="AK2251" s="57" t="s">
        <v>341</v>
      </c>
      <c r="AL2251" s="60">
        <v>0.10999999940395355</v>
      </c>
      <c r="AM2251" s="61" t="s">
        <v>611</v>
      </c>
      <c r="AN2251" s="62">
        <v>0</v>
      </c>
      <c r="AO2251" s="57" t="s">
        <v>614</v>
      </c>
      <c r="AP2251" s="60">
        <v>0</v>
      </c>
      <c r="AQ2251" s="1272" t="s">
        <v>453</v>
      </c>
      <c r="AR2251" s="1273">
        <v>0.27100000000000002</v>
      </c>
      <c r="AS2251" s="1518" t="s">
        <v>2388</v>
      </c>
      <c r="AT2251" s="1519">
        <v>0.26</v>
      </c>
    </row>
    <row r="2252" spans="10:46" ht="18" customHeight="1" x14ac:dyDescent="0.25">
      <c r="J2252" s="36" t="e">
        <f t="shared" ca="1" si="173"/>
        <v>#REF!</v>
      </c>
      <c r="K2252" s="54" t="e">
        <f t="shared" ca="1" si="172"/>
        <v>#REF!</v>
      </c>
      <c r="Q2252" s="15"/>
      <c r="AB2252" s="16"/>
      <c r="AG2252" s="15"/>
      <c r="AI2252" s="57" t="s">
        <v>313</v>
      </c>
      <c r="AJ2252" s="60">
        <v>0</v>
      </c>
      <c r="AK2252" s="57" t="s">
        <v>449</v>
      </c>
      <c r="AL2252" s="60">
        <v>0</v>
      </c>
      <c r="AM2252" s="61" t="s">
        <v>304</v>
      </c>
      <c r="AN2252" s="62">
        <v>0</v>
      </c>
      <c r="AO2252" s="57" t="s">
        <v>403</v>
      </c>
      <c r="AP2252" s="60">
        <v>4.2999999999999997E-2</v>
      </c>
      <c r="AQ2252" s="1272" t="s">
        <v>1191</v>
      </c>
      <c r="AR2252" s="1273">
        <v>0</v>
      </c>
      <c r="AS2252" s="1518" t="s">
        <v>1019</v>
      </c>
      <c r="AT2252" s="1519">
        <v>0.25900000000000001</v>
      </c>
    </row>
    <row r="2253" spans="10:46" ht="18" customHeight="1" x14ac:dyDescent="0.25">
      <c r="J2253" s="36" t="e">
        <f t="shared" ca="1" si="173"/>
        <v>#REF!</v>
      </c>
      <c r="K2253" s="54" t="e">
        <f t="shared" ca="1" si="172"/>
        <v>#REF!</v>
      </c>
      <c r="Q2253" s="15"/>
      <c r="AB2253" s="16"/>
      <c r="AG2253" s="15"/>
      <c r="AI2253" s="57" t="s">
        <v>314</v>
      </c>
      <c r="AJ2253" s="60">
        <v>0</v>
      </c>
      <c r="AK2253" s="57" t="s">
        <v>450</v>
      </c>
      <c r="AL2253" s="60">
        <v>0</v>
      </c>
      <c r="AM2253" s="61" t="s">
        <v>63</v>
      </c>
      <c r="AN2253" s="62">
        <v>0</v>
      </c>
      <c r="AO2253" s="57" t="s">
        <v>1015</v>
      </c>
      <c r="AP2253" s="60">
        <v>0</v>
      </c>
      <c r="AQ2253" s="1272" t="s">
        <v>2161</v>
      </c>
      <c r="AR2253" s="1273">
        <v>0.27300000000000002</v>
      </c>
      <c r="AS2253" s="1518" t="s">
        <v>464</v>
      </c>
      <c r="AT2253" s="1519">
        <v>0.248</v>
      </c>
    </row>
    <row r="2254" spans="10:46" ht="18" customHeight="1" x14ac:dyDescent="0.25">
      <c r="J2254" s="36" t="e">
        <f t="shared" ca="1" si="173"/>
        <v>#REF!</v>
      </c>
      <c r="K2254" s="54" t="e">
        <f t="shared" ca="1" si="172"/>
        <v>#REF!</v>
      </c>
      <c r="Q2254" s="15"/>
      <c r="AB2254" s="16"/>
      <c r="AG2254" s="15"/>
      <c r="AI2254" s="57" t="s">
        <v>315</v>
      </c>
      <c r="AJ2254" s="60">
        <v>0</v>
      </c>
      <c r="AK2254" s="57" t="s">
        <v>407</v>
      </c>
      <c r="AL2254" s="60">
        <v>0</v>
      </c>
      <c r="AM2254" s="61" t="s">
        <v>401</v>
      </c>
      <c r="AN2254" s="62">
        <v>0</v>
      </c>
      <c r="AO2254" s="57" t="s">
        <v>1171</v>
      </c>
      <c r="AP2254" s="60">
        <v>0</v>
      </c>
      <c r="AQ2254" s="1272" t="s">
        <v>1192</v>
      </c>
      <c r="AR2254" s="1273">
        <v>0</v>
      </c>
      <c r="AS2254" s="1518" t="s">
        <v>1179</v>
      </c>
      <c r="AT2254" s="1519">
        <v>0.26</v>
      </c>
    </row>
    <row r="2255" spans="10:46" ht="18" customHeight="1" x14ac:dyDescent="0.25">
      <c r="J2255" s="36" t="e">
        <f t="shared" ca="1" si="173"/>
        <v>#REF!</v>
      </c>
      <c r="K2255" s="54" t="e">
        <f t="shared" ca="1" si="172"/>
        <v>#REF!</v>
      </c>
      <c r="Q2255" s="15"/>
      <c r="AB2255" s="16"/>
      <c r="AG2255" s="15"/>
      <c r="AI2255" s="57" t="s">
        <v>344</v>
      </c>
      <c r="AJ2255" s="60">
        <v>0</v>
      </c>
      <c r="AK2255" s="57" t="s">
        <v>308</v>
      </c>
      <c r="AL2255" s="60">
        <v>0.25</v>
      </c>
      <c r="AM2255" s="61" t="s">
        <v>64</v>
      </c>
      <c r="AN2255" s="62">
        <v>0</v>
      </c>
      <c r="AO2255" s="57" t="s">
        <v>307</v>
      </c>
      <c r="AP2255" s="60">
        <v>0</v>
      </c>
      <c r="AQ2255" s="1272" t="s">
        <v>1193</v>
      </c>
      <c r="AR2255" s="1273">
        <v>0.27100000000000002</v>
      </c>
      <c r="AS2255" s="1518" t="s">
        <v>1180</v>
      </c>
      <c r="AT2255" s="1519">
        <v>0.26</v>
      </c>
    </row>
    <row r="2256" spans="10:46" ht="18" customHeight="1" x14ac:dyDescent="0.25">
      <c r="J2256" s="36" t="e">
        <f t="shared" ca="1" si="173"/>
        <v>#REF!</v>
      </c>
      <c r="K2256" s="54" t="e">
        <f t="shared" ca="1" si="172"/>
        <v>#REF!</v>
      </c>
      <c r="Q2256" s="15"/>
      <c r="AB2256" s="16"/>
      <c r="AG2256" s="15"/>
      <c r="AI2256" s="57" t="s">
        <v>363</v>
      </c>
      <c r="AJ2256" s="60">
        <v>0.38999998569488525</v>
      </c>
      <c r="AK2256" s="57" t="s">
        <v>451</v>
      </c>
      <c r="AL2256" s="60">
        <v>0</v>
      </c>
      <c r="AM2256" s="61" t="s">
        <v>612</v>
      </c>
      <c r="AN2256" s="62">
        <v>0</v>
      </c>
      <c r="AO2256" s="57" t="s">
        <v>1172</v>
      </c>
      <c r="AP2256" s="60">
        <v>0</v>
      </c>
      <c r="AQ2256" s="1272" t="s">
        <v>1194</v>
      </c>
      <c r="AR2256" s="1273">
        <v>0</v>
      </c>
      <c r="AS2256" s="1518" t="s">
        <v>1181</v>
      </c>
      <c r="AT2256" s="1519">
        <v>0.17</v>
      </c>
    </row>
    <row r="2257" spans="1:53" ht="18" customHeight="1" x14ac:dyDescent="0.25">
      <c r="J2257" s="36" t="e">
        <f t="shared" ca="1" si="173"/>
        <v>#REF!</v>
      </c>
      <c r="K2257" s="54" t="e">
        <f t="shared" ca="1" si="172"/>
        <v>#REF!</v>
      </c>
      <c r="Q2257" s="15"/>
      <c r="AB2257" s="16"/>
      <c r="AG2257" s="15"/>
      <c r="AI2257" s="57" t="s">
        <v>316</v>
      </c>
      <c r="AJ2257" s="60">
        <v>0</v>
      </c>
      <c r="AK2257" s="57" t="s">
        <v>342</v>
      </c>
      <c r="AL2257" s="60">
        <v>0</v>
      </c>
      <c r="AM2257" s="61" t="s">
        <v>306</v>
      </c>
      <c r="AN2257" s="62">
        <v>0</v>
      </c>
      <c r="AO2257" s="57" t="s">
        <v>1173</v>
      </c>
      <c r="AP2257" s="60">
        <v>0.24299999999999999</v>
      </c>
      <c r="AQ2257" s="1272" t="s">
        <v>1195</v>
      </c>
      <c r="AR2257" s="1273">
        <v>0</v>
      </c>
      <c r="AS2257" s="1518" t="s">
        <v>449</v>
      </c>
      <c r="AT2257" s="1519">
        <v>0</v>
      </c>
    </row>
    <row r="2258" spans="1:53" ht="18" customHeight="1" x14ac:dyDescent="0.25">
      <c r="J2258" s="36" t="e">
        <f t="shared" ca="1" si="173"/>
        <v>#REF!</v>
      </c>
      <c r="K2258" s="54" t="e">
        <f t="shared" ca="1" si="172"/>
        <v>#REF!</v>
      </c>
      <c r="Q2258" s="15"/>
      <c r="AB2258" s="16"/>
      <c r="AG2258" s="15"/>
      <c r="AI2258" s="57" t="s">
        <v>230</v>
      </c>
      <c r="AJ2258" s="60">
        <v>0</v>
      </c>
      <c r="AK2258" s="57" t="s">
        <v>452</v>
      </c>
      <c r="AL2258" s="60">
        <v>0.2800000011920929</v>
      </c>
      <c r="AM2258" s="61" t="s">
        <v>447</v>
      </c>
      <c r="AN2258" s="62">
        <v>0.23</v>
      </c>
      <c r="AO2258" s="57" t="s">
        <v>1174</v>
      </c>
      <c r="AP2258" s="60">
        <v>0</v>
      </c>
      <c r="AQ2258" s="1272" t="s">
        <v>1196</v>
      </c>
      <c r="AR2258" s="1273">
        <v>0.26800000000000002</v>
      </c>
      <c r="AS2258" s="1518" t="s">
        <v>450</v>
      </c>
      <c r="AT2258" s="1519">
        <v>0</v>
      </c>
    </row>
    <row r="2259" spans="1:53" ht="18" customHeight="1" x14ac:dyDescent="0.25">
      <c r="J2259" s="36" t="e">
        <f t="shared" ca="1" si="173"/>
        <v>#REF!</v>
      </c>
      <c r="K2259" s="54" t="e">
        <f t="shared" ca="1" si="172"/>
        <v>#REF!</v>
      </c>
      <c r="Q2259" s="15"/>
      <c r="AB2259" s="16"/>
      <c r="AG2259" s="15"/>
      <c r="AI2259" s="57" t="s">
        <v>317</v>
      </c>
      <c r="AJ2259" s="60">
        <v>0</v>
      </c>
      <c r="AK2259" s="57" t="s">
        <v>409</v>
      </c>
      <c r="AL2259" s="60">
        <v>0</v>
      </c>
      <c r="AM2259" s="61" t="s">
        <v>359</v>
      </c>
      <c r="AN2259" s="62">
        <v>0</v>
      </c>
      <c r="AO2259" s="57" t="s">
        <v>197</v>
      </c>
      <c r="AP2259" s="60">
        <v>0.23200000000000001</v>
      </c>
      <c r="AQ2259" s="1272" t="s">
        <v>1198</v>
      </c>
      <c r="AR2259" s="1273">
        <v>0.27200000000000002</v>
      </c>
      <c r="AS2259" s="1518" t="s">
        <v>1182</v>
      </c>
      <c r="AT2259" s="1519">
        <v>0</v>
      </c>
    </row>
    <row r="2260" spans="1:53" ht="18" customHeight="1" x14ac:dyDescent="0.25">
      <c r="J2260" s="36" t="e">
        <f t="shared" ca="1" si="173"/>
        <v>#REF!</v>
      </c>
      <c r="K2260" s="54" t="e">
        <f t="shared" ca="1" si="172"/>
        <v>#REF!</v>
      </c>
      <c r="Q2260" s="15"/>
      <c r="AB2260" s="16"/>
      <c r="AG2260" s="15"/>
      <c r="AI2260" s="57" t="s">
        <v>411</v>
      </c>
      <c r="AJ2260" s="60">
        <v>0.23999999463558197</v>
      </c>
      <c r="AK2260" s="57" t="s">
        <v>410</v>
      </c>
      <c r="AL2260" s="60">
        <v>0</v>
      </c>
      <c r="AM2260" s="61" t="s">
        <v>131</v>
      </c>
      <c r="AN2260" s="62">
        <v>0</v>
      </c>
      <c r="AO2260" s="57" t="s">
        <v>405</v>
      </c>
      <c r="AP2260" s="60">
        <v>0</v>
      </c>
      <c r="AQ2260" s="1272" t="s">
        <v>2162</v>
      </c>
      <c r="AR2260" s="1273">
        <v>0</v>
      </c>
      <c r="AS2260" s="1518" t="s">
        <v>2405</v>
      </c>
      <c r="AT2260" s="1519">
        <v>0</v>
      </c>
    </row>
    <row r="2261" spans="1:53" ht="18" customHeight="1" x14ac:dyDescent="0.25">
      <c r="J2261" s="36" t="e">
        <f t="shared" ca="1" si="173"/>
        <v>#REF!</v>
      </c>
      <c r="K2261" s="54" t="e">
        <f t="shared" ca="1" si="172"/>
        <v>#REF!</v>
      </c>
      <c r="Q2261" s="15"/>
      <c r="AB2261" s="16"/>
      <c r="AG2261" s="15"/>
      <c r="AI2261" s="57" t="s">
        <v>231</v>
      </c>
      <c r="AJ2261" s="60">
        <v>0</v>
      </c>
      <c r="AK2261" s="57" t="s">
        <v>491</v>
      </c>
      <c r="AL2261" s="60">
        <v>0.14000000059604645</v>
      </c>
      <c r="AM2261" s="61" t="s">
        <v>613</v>
      </c>
      <c r="AN2261" s="62">
        <v>0</v>
      </c>
      <c r="AO2261" s="57" t="s">
        <v>1175</v>
      </c>
      <c r="AP2261" s="60">
        <v>0.25700000000000001</v>
      </c>
      <c r="AQ2261" s="1272" t="s">
        <v>1199</v>
      </c>
      <c r="AR2261" s="1273">
        <v>0</v>
      </c>
      <c r="AS2261" s="1518" t="s">
        <v>622</v>
      </c>
      <c r="AT2261" s="1519">
        <v>0.20399999999999999</v>
      </c>
    </row>
    <row r="2262" spans="1:53" ht="18" customHeight="1" x14ac:dyDescent="0.25">
      <c r="J2262" s="36" t="e">
        <f t="shared" ca="1" si="173"/>
        <v>#REF!</v>
      </c>
      <c r="K2262" s="54" t="e">
        <f t="shared" ca="1" si="172"/>
        <v>#REF!</v>
      </c>
      <c r="Q2262" s="15"/>
      <c r="AB2262" s="16"/>
      <c r="AG2262" s="15"/>
      <c r="AI2262" s="57" t="s">
        <v>495</v>
      </c>
      <c r="AJ2262" s="60">
        <v>2.9999999329447746E-2</v>
      </c>
      <c r="AK2262" s="57" t="s">
        <v>453</v>
      </c>
      <c r="AL2262" s="60">
        <v>0.30000001192092896</v>
      </c>
      <c r="AM2262" s="61" t="s">
        <v>402</v>
      </c>
      <c r="AN2262" s="62">
        <v>0.25</v>
      </c>
      <c r="AO2262" s="57" t="s">
        <v>1176</v>
      </c>
      <c r="AP2262" s="60">
        <v>0.25900000000000001</v>
      </c>
      <c r="AQ2262" s="1272" t="s">
        <v>1021</v>
      </c>
      <c r="AR2262" s="1273">
        <v>0.25</v>
      </c>
      <c r="AS2262" s="1518" t="s">
        <v>623</v>
      </c>
      <c r="AT2262" s="1519">
        <v>0</v>
      </c>
    </row>
    <row r="2263" spans="1:53" ht="18" customHeight="1" x14ac:dyDescent="0.25">
      <c r="J2263" s="36" t="e">
        <f t="shared" ca="1" si="173"/>
        <v>#REF!</v>
      </c>
      <c r="K2263" s="54" t="e">
        <f t="shared" ca="1" si="172"/>
        <v>#REF!</v>
      </c>
      <c r="Q2263" s="15"/>
      <c r="AB2263" s="16"/>
      <c r="AG2263" s="15"/>
      <c r="AI2263" s="57" t="s">
        <v>412</v>
      </c>
      <c r="AJ2263" s="60">
        <v>0.37000000476837158</v>
      </c>
      <c r="AK2263" s="57" t="s">
        <v>454</v>
      </c>
      <c r="AL2263" s="60">
        <v>0</v>
      </c>
      <c r="AM2263" s="61" t="s">
        <v>614</v>
      </c>
      <c r="AN2263" s="62">
        <v>0</v>
      </c>
      <c r="AO2263" s="57" t="s">
        <v>1177</v>
      </c>
      <c r="AP2263" s="60">
        <v>0.247</v>
      </c>
      <c r="AQ2263" s="1272" t="s">
        <v>1200</v>
      </c>
      <c r="AR2263" s="1273">
        <v>0</v>
      </c>
      <c r="AS2263" s="1518" t="s">
        <v>2406</v>
      </c>
      <c r="AT2263" s="1519">
        <v>0</v>
      </c>
    </row>
    <row r="2264" spans="1:53" s="16" customFormat="1" ht="18" customHeight="1" x14ac:dyDescent="0.25">
      <c r="A2264" s="866"/>
      <c r="B2264" s="15"/>
      <c r="C2264" s="15"/>
      <c r="D2264" s="15"/>
      <c r="E2264" s="15"/>
      <c r="F2264" s="15"/>
      <c r="J2264" s="36" t="e">
        <f t="shared" ca="1" si="173"/>
        <v>#REF!</v>
      </c>
      <c r="K2264" s="54" t="e">
        <f t="shared" ca="1" si="172"/>
        <v>#REF!</v>
      </c>
      <c r="W2264" s="15"/>
      <c r="X2264" s="15"/>
      <c r="Y2264" s="15"/>
      <c r="Z2264" s="15"/>
      <c r="AA2264" s="15"/>
      <c r="AC2264" s="15"/>
      <c r="AD2264" s="15"/>
      <c r="AE2264" s="15"/>
      <c r="AF2264" s="15"/>
      <c r="AG2264" s="15"/>
      <c r="AH2264" s="15"/>
      <c r="AI2264" s="57" t="s">
        <v>423</v>
      </c>
      <c r="AJ2264" s="60">
        <v>0.36000001430511475</v>
      </c>
      <c r="AK2264" s="57" t="s">
        <v>465</v>
      </c>
      <c r="AL2264" s="60">
        <v>0</v>
      </c>
      <c r="AM2264" s="61" t="s">
        <v>403</v>
      </c>
      <c r="AN2264" s="62">
        <v>0</v>
      </c>
      <c r="AO2264" s="57" t="s">
        <v>1178</v>
      </c>
      <c r="AP2264" s="60">
        <v>0.251</v>
      </c>
      <c r="AQ2264" s="1272" t="s">
        <v>1201</v>
      </c>
      <c r="AR2264" s="1273">
        <v>0.26900000000000002</v>
      </c>
      <c r="AS2264" s="1518" t="s">
        <v>625</v>
      </c>
      <c r="AT2264" s="1519">
        <v>0</v>
      </c>
      <c r="AU2264" s="15"/>
      <c r="BA2264" s="15"/>
    </row>
    <row r="2265" spans="1:53" ht="18" customHeight="1" x14ac:dyDescent="0.25">
      <c r="J2265" s="36" t="e">
        <f t="shared" ca="1" si="173"/>
        <v>#REF!</v>
      </c>
      <c r="K2265" s="54" t="e">
        <f t="shared" ca="1" si="172"/>
        <v>#REF!</v>
      </c>
      <c r="Q2265" s="15"/>
      <c r="AB2265" s="16"/>
      <c r="AG2265" s="15"/>
      <c r="AI2265" s="57" t="s">
        <v>232</v>
      </c>
      <c r="AJ2265" s="60">
        <v>0.33000001311302185</v>
      </c>
      <c r="AK2265" s="57" t="s">
        <v>475</v>
      </c>
      <c r="AL2265" s="60">
        <v>0</v>
      </c>
      <c r="AM2265" s="61" t="s">
        <v>615</v>
      </c>
      <c r="AN2265" s="62">
        <v>0</v>
      </c>
      <c r="AO2265" s="57" t="s">
        <v>1019</v>
      </c>
      <c r="AP2265" s="60">
        <v>0.25900000000000001</v>
      </c>
      <c r="AQ2265" s="1272" t="s">
        <v>631</v>
      </c>
      <c r="AR2265" s="1273">
        <v>0.27300000000000002</v>
      </c>
      <c r="AS2265" s="1518" t="s">
        <v>1186</v>
      </c>
      <c r="AT2265" s="1519">
        <v>0.25900000000000001</v>
      </c>
    </row>
    <row r="2266" spans="1:53" ht="18" customHeight="1" x14ac:dyDescent="0.25">
      <c r="J2266" s="36" t="e">
        <f t="shared" ca="1" si="173"/>
        <v>#REF!</v>
      </c>
      <c r="K2266" s="54" t="e">
        <f t="shared" ca="1" si="172"/>
        <v>#REF!</v>
      </c>
      <c r="Q2266" s="15"/>
      <c r="AB2266" s="16"/>
      <c r="AG2266" s="15"/>
      <c r="AI2266" s="57" t="s">
        <v>424</v>
      </c>
      <c r="AJ2266" s="60">
        <v>0</v>
      </c>
      <c r="AK2266" s="57" t="s">
        <v>310</v>
      </c>
      <c r="AL2266" s="60">
        <v>0.28999999165534973</v>
      </c>
      <c r="AM2266" s="61" t="s">
        <v>307</v>
      </c>
      <c r="AN2266" s="62">
        <v>0</v>
      </c>
      <c r="AO2266" s="57" t="s">
        <v>464</v>
      </c>
      <c r="AP2266" s="60">
        <v>0.24299999999999999</v>
      </c>
      <c r="AQ2266" s="1272" t="s">
        <v>1202</v>
      </c>
      <c r="AR2266" s="1273">
        <v>0</v>
      </c>
      <c r="AS2266" s="1518" t="s">
        <v>2389</v>
      </c>
      <c r="AT2266" s="1519">
        <v>0</v>
      </c>
    </row>
    <row r="2267" spans="1:53" ht="18" customHeight="1" x14ac:dyDescent="0.25">
      <c r="J2267" s="36" t="e">
        <f t="shared" ca="1" si="173"/>
        <v>#REF!</v>
      </c>
      <c r="K2267" s="54" t="e">
        <f t="shared" ca="1" si="172"/>
        <v>#REF!</v>
      </c>
      <c r="Q2267" s="15"/>
      <c r="AB2267" s="16"/>
      <c r="AG2267" s="15"/>
      <c r="AI2267" s="57" t="s">
        <v>68</v>
      </c>
      <c r="AJ2267" s="60">
        <v>0</v>
      </c>
      <c r="AK2267" s="57" t="s">
        <v>311</v>
      </c>
      <c r="AL2267" s="60">
        <v>0</v>
      </c>
      <c r="AM2267" s="61" t="s">
        <v>616</v>
      </c>
      <c r="AN2267" s="62">
        <v>0.25</v>
      </c>
      <c r="AO2267" s="57" t="s">
        <v>1179</v>
      </c>
      <c r="AP2267" s="60">
        <v>0</v>
      </c>
      <c r="AQ2267" s="1272" t="s">
        <v>1203</v>
      </c>
      <c r="AR2267" s="1273">
        <v>0.27300000000000002</v>
      </c>
      <c r="AS2267" s="1518" t="s">
        <v>626</v>
      </c>
      <c r="AT2267" s="1519">
        <v>0.26</v>
      </c>
    </row>
    <row r="2268" spans="1:53" ht="18" customHeight="1" x14ac:dyDescent="0.25">
      <c r="J2268" s="36" t="e">
        <f t="shared" ca="1" si="173"/>
        <v>#REF!</v>
      </c>
      <c r="K2268" s="54" t="e">
        <f t="shared" ca="1" si="172"/>
        <v>#REF!</v>
      </c>
      <c r="Q2268" s="15"/>
      <c r="AB2268" s="16"/>
      <c r="AG2268" s="15"/>
      <c r="AI2268" s="57" t="s">
        <v>413</v>
      </c>
      <c r="AJ2268" s="60">
        <v>0.38999998569488525</v>
      </c>
      <c r="AK2268" s="57" t="s">
        <v>312</v>
      </c>
      <c r="AL2268" s="60">
        <v>0</v>
      </c>
      <c r="AM2268" s="61" t="s">
        <v>66</v>
      </c>
      <c r="AN2268" s="62">
        <v>0</v>
      </c>
      <c r="AO2268" s="57" t="s">
        <v>1180</v>
      </c>
      <c r="AP2268" s="60">
        <v>0</v>
      </c>
      <c r="AQ2268" s="1272" t="s">
        <v>1205</v>
      </c>
      <c r="AR2268" s="1273">
        <v>0.26900000000000002</v>
      </c>
      <c r="AS2268" s="1518" t="s">
        <v>1187</v>
      </c>
      <c r="AT2268" s="1519">
        <v>0</v>
      </c>
    </row>
    <row r="2269" spans="1:53" ht="18" customHeight="1" x14ac:dyDescent="0.25">
      <c r="J2269" s="36" t="e">
        <f t="shared" ca="1" si="173"/>
        <v>#REF!</v>
      </c>
      <c r="K2269" s="54" t="e">
        <f t="shared" ca="1" si="172"/>
        <v>#REF!</v>
      </c>
      <c r="Q2269" s="15"/>
      <c r="AB2269" s="16"/>
      <c r="AG2269" s="15"/>
      <c r="AI2269" s="57" t="s">
        <v>414</v>
      </c>
      <c r="AJ2269" s="60">
        <v>0</v>
      </c>
      <c r="AK2269" s="57" t="s">
        <v>313</v>
      </c>
      <c r="AL2269" s="60">
        <v>0</v>
      </c>
      <c r="AM2269" s="61" t="s">
        <v>617</v>
      </c>
      <c r="AN2269" s="62">
        <v>0</v>
      </c>
      <c r="AO2269" s="57" t="s">
        <v>1181</v>
      </c>
      <c r="AP2269" s="60">
        <v>0.14399999999999999</v>
      </c>
      <c r="AQ2269" s="1272" t="s">
        <v>1207</v>
      </c>
      <c r="AR2269" s="1273">
        <v>0</v>
      </c>
      <c r="AS2269" s="1518" t="s">
        <v>2159</v>
      </c>
      <c r="AT2269" s="1519">
        <v>0.26</v>
      </c>
    </row>
    <row r="2270" spans="1:53" ht="18" customHeight="1" x14ac:dyDescent="0.25">
      <c r="J2270" s="36" t="e">
        <f t="shared" ca="1" si="173"/>
        <v>#REF!</v>
      </c>
      <c r="K2270" s="54" t="e">
        <f t="shared" ca="1" si="172"/>
        <v>#REF!</v>
      </c>
      <c r="Q2270" s="15"/>
      <c r="AB2270" s="16"/>
      <c r="AG2270" s="15"/>
      <c r="AI2270" s="57" t="s">
        <v>233</v>
      </c>
      <c r="AJ2270" s="60">
        <v>0</v>
      </c>
      <c r="AK2270" s="57" t="s">
        <v>314</v>
      </c>
      <c r="AL2270" s="60">
        <v>0</v>
      </c>
      <c r="AM2270" s="61" t="s">
        <v>618</v>
      </c>
      <c r="AN2270" s="62">
        <v>0</v>
      </c>
      <c r="AO2270" s="57" t="s">
        <v>621</v>
      </c>
      <c r="AP2270" s="60">
        <v>0.2</v>
      </c>
      <c r="AQ2270" s="1272" t="s">
        <v>1208</v>
      </c>
      <c r="AR2270" s="1273">
        <v>0.27200000000000002</v>
      </c>
      <c r="AS2270" s="1518" t="s">
        <v>2407</v>
      </c>
      <c r="AT2270" s="1519">
        <v>0</v>
      </c>
    </row>
    <row r="2271" spans="1:53" ht="18" customHeight="1" x14ac:dyDescent="0.25">
      <c r="J2271" s="36" t="e">
        <f t="shared" ca="1" si="173"/>
        <v>#REF!</v>
      </c>
      <c r="K2271" s="54" t="e">
        <f t="shared" ca="1" si="172"/>
        <v>#REF!</v>
      </c>
      <c r="Q2271" s="15"/>
      <c r="AB2271" s="16"/>
      <c r="AG2271" s="15"/>
      <c r="AI2271" s="57" t="s">
        <v>319</v>
      </c>
      <c r="AJ2271" s="60">
        <v>0.37999999523162842</v>
      </c>
      <c r="AK2271" s="57" t="s">
        <v>466</v>
      </c>
      <c r="AL2271" s="60">
        <v>0</v>
      </c>
      <c r="AM2271" s="61" t="s">
        <v>503</v>
      </c>
      <c r="AN2271" s="62">
        <v>0</v>
      </c>
      <c r="AO2271" s="57" t="s">
        <v>449</v>
      </c>
      <c r="AP2271" s="60">
        <v>0</v>
      </c>
      <c r="AQ2271" s="1272" t="s">
        <v>1209</v>
      </c>
      <c r="AR2271" s="1273">
        <v>0.112</v>
      </c>
      <c r="AS2271" s="1518" t="s">
        <v>1189</v>
      </c>
      <c r="AT2271" s="1519">
        <v>0.21199999999999999</v>
      </c>
    </row>
    <row r="2272" spans="1:53" ht="18" customHeight="1" x14ac:dyDescent="0.25">
      <c r="J2272" s="36" t="e">
        <f t="shared" ca="1" si="173"/>
        <v>#REF!</v>
      </c>
      <c r="K2272" s="54" t="e">
        <f t="shared" ca="1" si="172"/>
        <v>#REF!</v>
      </c>
      <c r="Q2272" s="15"/>
      <c r="AB2272" s="16"/>
      <c r="AG2272" s="15"/>
      <c r="AI2272" s="57" t="s">
        <v>415</v>
      </c>
      <c r="AJ2272" s="60">
        <v>0.20000000298023224</v>
      </c>
      <c r="AK2272" s="57" t="s">
        <v>315</v>
      </c>
      <c r="AL2272" s="60">
        <v>0</v>
      </c>
      <c r="AM2272" s="61" t="s">
        <v>197</v>
      </c>
      <c r="AN2272" s="62">
        <v>0.15</v>
      </c>
      <c r="AO2272" s="57" t="s">
        <v>450</v>
      </c>
      <c r="AP2272" s="60">
        <v>0</v>
      </c>
      <c r="AQ2272" s="1272" t="s">
        <v>1210</v>
      </c>
      <c r="AR2272" s="1273">
        <v>0.27300000000000002</v>
      </c>
      <c r="AS2272" s="1518" t="s">
        <v>1190</v>
      </c>
      <c r="AT2272" s="1519">
        <v>0.26</v>
      </c>
    </row>
    <row r="2273" spans="10:46" ht="18" customHeight="1" x14ac:dyDescent="0.25">
      <c r="J2273" s="36" t="e">
        <f t="shared" ca="1" si="173"/>
        <v>#REF!</v>
      </c>
      <c r="K2273" s="54" t="e">
        <f t="shared" ca="1" si="172"/>
        <v>#REF!</v>
      </c>
      <c r="Q2273" s="15"/>
      <c r="AB2273" s="16"/>
      <c r="AG2273" s="15"/>
      <c r="AI2273" s="57" t="s">
        <v>234</v>
      </c>
      <c r="AJ2273" s="60">
        <v>0</v>
      </c>
      <c r="AK2273" s="57" t="s">
        <v>344</v>
      </c>
      <c r="AL2273" s="60">
        <v>0</v>
      </c>
      <c r="AM2273" s="61" t="s">
        <v>405</v>
      </c>
      <c r="AN2273" s="62">
        <v>0</v>
      </c>
      <c r="AO2273" s="57" t="s">
        <v>1182</v>
      </c>
      <c r="AP2273" s="60">
        <v>0</v>
      </c>
      <c r="AQ2273" s="1272" t="s">
        <v>1212</v>
      </c>
      <c r="AR2273" s="1273">
        <v>0.27100000000000002</v>
      </c>
      <c r="AS2273" s="1518" t="s">
        <v>2160</v>
      </c>
      <c r="AT2273" s="1519">
        <v>0</v>
      </c>
    </row>
    <row r="2274" spans="10:46" ht="18" customHeight="1" x14ac:dyDescent="0.25">
      <c r="J2274" s="36" t="e">
        <f t="shared" ca="1" si="173"/>
        <v>#REF!</v>
      </c>
      <c r="K2274" s="54" t="e">
        <f t="shared" ca="1" si="172"/>
        <v>#REF!</v>
      </c>
      <c r="Q2274" s="15"/>
      <c r="AB2274" s="16"/>
      <c r="AG2274" s="15"/>
      <c r="AI2274" s="57" t="s">
        <v>416</v>
      </c>
      <c r="AJ2274" s="60">
        <v>0.20000000298023224</v>
      </c>
      <c r="AK2274" s="57" t="s">
        <v>364</v>
      </c>
      <c r="AL2274" s="60">
        <v>0</v>
      </c>
      <c r="AM2274" s="61" t="s">
        <v>340</v>
      </c>
      <c r="AN2274" s="62">
        <v>0</v>
      </c>
      <c r="AO2274" s="57" t="s">
        <v>1183</v>
      </c>
      <c r="AP2274" s="60">
        <v>0</v>
      </c>
      <c r="AQ2274" s="1272" t="s">
        <v>1213</v>
      </c>
      <c r="AR2274" s="1273">
        <v>0.26900000000000002</v>
      </c>
      <c r="AS2274" s="1518" t="s">
        <v>453</v>
      </c>
      <c r="AT2274" s="1519">
        <v>0.215</v>
      </c>
    </row>
    <row r="2275" spans="10:46" ht="18" customHeight="1" x14ac:dyDescent="0.25">
      <c r="J2275" s="36" t="e">
        <f t="shared" ca="1" si="173"/>
        <v>#REF!</v>
      </c>
      <c r="K2275" s="54" t="e">
        <f t="shared" ca="1" si="172"/>
        <v>#REF!</v>
      </c>
      <c r="Q2275" s="15"/>
      <c r="AB2275" s="16"/>
      <c r="AG2275" s="15"/>
      <c r="AI2275" s="57" t="s">
        <v>199</v>
      </c>
      <c r="AJ2275" s="60">
        <v>0</v>
      </c>
      <c r="AK2275" s="57" t="s">
        <v>467</v>
      </c>
      <c r="AL2275" s="60">
        <v>0</v>
      </c>
      <c r="AM2275" s="61" t="s">
        <v>360</v>
      </c>
      <c r="AN2275" s="62">
        <v>0.04</v>
      </c>
      <c r="AO2275" s="57" t="s">
        <v>1184</v>
      </c>
      <c r="AP2275" s="60">
        <v>0</v>
      </c>
      <c r="AQ2275" s="1272" t="s">
        <v>1214</v>
      </c>
      <c r="AR2275" s="1273">
        <v>0.26700000000000002</v>
      </c>
      <c r="AS2275" s="1518" t="s">
        <v>2161</v>
      </c>
      <c r="AT2275" s="1519">
        <v>0.25900000000000001</v>
      </c>
    </row>
    <row r="2276" spans="10:46" ht="18" customHeight="1" x14ac:dyDescent="0.25">
      <c r="J2276" s="36" t="e">
        <f t="shared" ca="1" si="173"/>
        <v>#REF!</v>
      </c>
      <c r="K2276" s="54" t="e">
        <f t="shared" ca="1" si="172"/>
        <v>#REF!</v>
      </c>
      <c r="Q2276" s="15"/>
      <c r="AB2276" s="16"/>
      <c r="AG2276" s="15"/>
      <c r="AI2276" s="57" t="s">
        <v>425</v>
      </c>
      <c r="AJ2276" s="60">
        <v>0.37999999523162842</v>
      </c>
      <c r="AK2276" s="57" t="s">
        <v>230</v>
      </c>
      <c r="AL2276" s="60">
        <v>0</v>
      </c>
      <c r="AM2276" s="61" t="s">
        <v>493</v>
      </c>
      <c r="AN2276" s="62">
        <v>0</v>
      </c>
      <c r="AO2276" s="57" t="s">
        <v>622</v>
      </c>
      <c r="AP2276" s="60">
        <v>0.21099999999999999</v>
      </c>
      <c r="AQ2276" s="1272" t="s">
        <v>1215</v>
      </c>
      <c r="AR2276" s="1273">
        <v>0.27300000000000002</v>
      </c>
      <c r="AS2276" s="1518" t="s">
        <v>1192</v>
      </c>
      <c r="AT2276" s="1519">
        <v>0</v>
      </c>
    </row>
    <row r="2277" spans="10:46" ht="18" customHeight="1" x14ac:dyDescent="0.25">
      <c r="J2277" s="36" t="e">
        <f t="shared" ca="1" si="173"/>
        <v>#REF!</v>
      </c>
      <c r="K2277" s="54" t="e">
        <f t="shared" ca="1" si="172"/>
        <v>#REF!</v>
      </c>
      <c r="Q2277" s="15"/>
      <c r="AB2277" s="16"/>
      <c r="AG2277" s="15"/>
      <c r="AI2277" s="57" t="s">
        <v>426</v>
      </c>
      <c r="AJ2277" s="60">
        <v>0</v>
      </c>
      <c r="AK2277" s="57" t="s">
        <v>468</v>
      </c>
      <c r="AL2277" s="60">
        <v>0</v>
      </c>
      <c r="AM2277" s="61" t="s">
        <v>227</v>
      </c>
      <c r="AN2277" s="62">
        <v>0</v>
      </c>
      <c r="AO2277" s="57" t="s">
        <v>1185</v>
      </c>
      <c r="AP2277" s="60">
        <v>0</v>
      </c>
      <c r="AQ2277" s="1272" t="s">
        <v>1217</v>
      </c>
      <c r="AR2277" s="1273">
        <v>0.27300000000000002</v>
      </c>
      <c r="AS2277" s="1518" t="s">
        <v>1194</v>
      </c>
      <c r="AT2277" s="1519">
        <v>0</v>
      </c>
    </row>
    <row r="2278" spans="10:46" ht="18" customHeight="1" x14ac:dyDescent="0.25">
      <c r="J2278" s="36" t="e">
        <f t="shared" ca="1" si="173"/>
        <v>#REF!</v>
      </c>
      <c r="K2278" s="54" t="e">
        <f t="shared" ca="1" si="172"/>
        <v>#REF!</v>
      </c>
      <c r="Q2278" s="15"/>
      <c r="AB2278" s="16"/>
      <c r="AG2278" s="15"/>
      <c r="AI2278" s="57" t="s">
        <v>320</v>
      </c>
      <c r="AJ2278" s="60">
        <v>0</v>
      </c>
      <c r="AK2278" s="57" t="s">
        <v>411</v>
      </c>
      <c r="AL2278" s="60">
        <v>0.20999999344348907</v>
      </c>
      <c r="AM2278" s="61" t="s">
        <v>448</v>
      </c>
      <c r="AN2278" s="62">
        <v>0</v>
      </c>
      <c r="AO2278" s="57" t="s">
        <v>623</v>
      </c>
      <c r="AP2278" s="60">
        <v>0</v>
      </c>
      <c r="AQ2278" s="1272" t="s">
        <v>2163</v>
      </c>
      <c r="AR2278" s="1273">
        <v>0</v>
      </c>
      <c r="AS2278" s="1518" t="s">
        <v>1195</v>
      </c>
      <c r="AT2278" s="1519">
        <v>0</v>
      </c>
    </row>
    <row r="2279" spans="10:46" ht="18" customHeight="1" x14ac:dyDescent="0.25">
      <c r="J2279" s="36" t="e">
        <f t="shared" ca="1" si="173"/>
        <v>#REF!</v>
      </c>
      <c r="K2279" s="54" t="e">
        <f t="shared" ca="1" si="172"/>
        <v>#REF!</v>
      </c>
      <c r="Q2279" s="15"/>
      <c r="AB2279" s="16"/>
      <c r="AG2279" s="15"/>
      <c r="AI2279" s="57" t="s">
        <v>200</v>
      </c>
      <c r="AJ2279" s="60">
        <v>0</v>
      </c>
      <c r="AK2279" s="57" t="s">
        <v>231</v>
      </c>
      <c r="AL2279" s="60">
        <v>0</v>
      </c>
      <c r="AM2279" s="61" t="s">
        <v>619</v>
      </c>
      <c r="AN2279" s="62">
        <v>0.25</v>
      </c>
      <c r="AO2279" s="57" t="s">
        <v>625</v>
      </c>
      <c r="AP2279" s="60">
        <v>0</v>
      </c>
      <c r="AQ2279" s="1272" t="s">
        <v>2164</v>
      </c>
      <c r="AR2279" s="1273">
        <v>0.25</v>
      </c>
      <c r="AS2279" s="1518" t="s">
        <v>1196</v>
      </c>
      <c r="AT2279" s="1519">
        <v>0</v>
      </c>
    </row>
    <row r="2280" spans="10:46" ht="18" customHeight="1" x14ac:dyDescent="0.25">
      <c r="J2280" s="36" t="e">
        <f t="shared" ca="1" si="173"/>
        <v>#REF!</v>
      </c>
      <c r="K2280" s="54" t="e">
        <f t="shared" ca="1" si="172"/>
        <v>#REF!</v>
      </c>
      <c r="Q2280" s="15"/>
      <c r="AB2280" s="16"/>
      <c r="AG2280" s="15"/>
      <c r="AI2280" s="57" t="s">
        <v>322</v>
      </c>
      <c r="AJ2280" s="60">
        <v>0.30000001192092896</v>
      </c>
      <c r="AK2280" s="57" t="s">
        <v>455</v>
      </c>
      <c r="AL2280" s="60">
        <v>1.9999999552965164E-2</v>
      </c>
      <c r="AM2280" s="61" t="s">
        <v>494</v>
      </c>
      <c r="AN2280" s="62">
        <v>0.25</v>
      </c>
      <c r="AO2280" s="57" t="s">
        <v>1186</v>
      </c>
      <c r="AP2280" s="60">
        <v>0</v>
      </c>
      <c r="AQ2280" s="1272" t="s">
        <v>1218</v>
      </c>
      <c r="AR2280" s="1273">
        <v>4.0000000000000001E-3</v>
      </c>
      <c r="AS2280" s="1518" t="s">
        <v>2408</v>
      </c>
      <c r="AT2280" s="1519">
        <v>0</v>
      </c>
    </row>
    <row r="2281" spans="10:46" ht="18" customHeight="1" x14ac:dyDescent="0.25">
      <c r="J2281" s="36" t="e">
        <f t="shared" ca="1" si="173"/>
        <v>#REF!</v>
      </c>
      <c r="K2281" s="54" t="e">
        <f t="shared" ca="1" si="172"/>
        <v>#REF!</v>
      </c>
      <c r="Q2281" s="15"/>
      <c r="AB2281" s="16"/>
      <c r="AG2281" s="15"/>
      <c r="AI2281" s="57" t="s">
        <v>345</v>
      </c>
      <c r="AJ2281" s="60">
        <v>0.20999999344348907</v>
      </c>
      <c r="AK2281" s="57" t="s">
        <v>412</v>
      </c>
      <c r="AL2281" s="60">
        <v>0.31000000238418579</v>
      </c>
      <c r="AM2281" s="61" t="s">
        <v>347</v>
      </c>
      <c r="AN2281" s="62">
        <v>0.05</v>
      </c>
      <c r="AO2281" s="57" t="s">
        <v>626</v>
      </c>
      <c r="AP2281" s="60">
        <v>0</v>
      </c>
      <c r="AQ2281" s="1272" t="s">
        <v>2165</v>
      </c>
      <c r="AR2281" s="1273">
        <v>0</v>
      </c>
      <c r="AS2281" s="1518" t="s">
        <v>1198</v>
      </c>
      <c r="AT2281" s="1519">
        <v>0.254</v>
      </c>
    </row>
    <row r="2282" spans="10:46" ht="18" customHeight="1" x14ac:dyDescent="0.25">
      <c r="J2282" s="36" t="e">
        <f t="shared" ca="1" si="173"/>
        <v>#REF!</v>
      </c>
      <c r="K2282" s="54" t="e">
        <f t="shared" ca="1" si="172"/>
        <v>#REF!</v>
      </c>
      <c r="Q2282" s="15"/>
      <c r="AB2282" s="16"/>
      <c r="AG2282" s="15"/>
      <c r="AI2282" s="57" t="s">
        <v>417</v>
      </c>
      <c r="AJ2282" s="60">
        <v>0</v>
      </c>
      <c r="AK2282" s="57" t="s">
        <v>495</v>
      </c>
      <c r="AL2282" s="60">
        <v>5.000000074505806E-2</v>
      </c>
      <c r="AM2282" s="61" t="s">
        <v>620</v>
      </c>
      <c r="AN2282" s="62">
        <v>0</v>
      </c>
      <c r="AO2282" s="57" t="s">
        <v>1187</v>
      </c>
      <c r="AP2282" s="60">
        <v>0</v>
      </c>
      <c r="AQ2282" s="1272" t="s">
        <v>2166</v>
      </c>
      <c r="AR2282" s="1273">
        <v>0</v>
      </c>
      <c r="AS2282" s="1518" t="s">
        <v>2162</v>
      </c>
      <c r="AT2282" s="1519">
        <v>0.26</v>
      </c>
    </row>
    <row r="2283" spans="10:46" ht="18" customHeight="1" x14ac:dyDescent="0.25">
      <c r="J2283" s="36" t="e">
        <f t="shared" ca="1" si="173"/>
        <v>#REF!</v>
      </c>
      <c r="K2283" s="54" t="e">
        <f t="shared" ca="1" si="172"/>
        <v>#REF!</v>
      </c>
      <c r="Q2283" s="15"/>
      <c r="AB2283" s="16"/>
      <c r="AG2283" s="15"/>
      <c r="AI2283" s="57" t="s">
        <v>418</v>
      </c>
      <c r="AJ2283" s="60">
        <v>0.40999999642372131</v>
      </c>
      <c r="AK2283" s="57" t="s">
        <v>504</v>
      </c>
      <c r="AL2283" s="60">
        <v>0.30000001192092896</v>
      </c>
      <c r="AM2283" s="61" t="s">
        <v>341</v>
      </c>
      <c r="AN2283" s="62">
        <v>0</v>
      </c>
      <c r="AO2283" s="57" t="s">
        <v>1188</v>
      </c>
      <c r="AP2283" s="60">
        <v>0.25600000000000001</v>
      </c>
      <c r="AQ2283" s="1272" t="s">
        <v>1219</v>
      </c>
      <c r="AR2283" s="1273">
        <v>0</v>
      </c>
      <c r="AS2283" s="1518" t="s">
        <v>1199</v>
      </c>
      <c r="AT2283" s="1519">
        <v>0</v>
      </c>
    </row>
    <row r="2284" spans="10:46" ht="18" customHeight="1" x14ac:dyDescent="0.25">
      <c r="J2284" s="36" t="e">
        <f t="shared" ca="1" si="173"/>
        <v>#REF!</v>
      </c>
      <c r="K2284" s="54" t="e">
        <f t="shared" ca="1" si="172"/>
        <v>#REF!</v>
      </c>
      <c r="Q2284" s="15"/>
      <c r="AB2284" s="16"/>
      <c r="AG2284" s="15"/>
      <c r="AI2284" s="57" t="s">
        <v>419</v>
      </c>
      <c r="AJ2284" s="60">
        <v>0.38999998569488525</v>
      </c>
      <c r="AK2284" s="57" t="s">
        <v>318</v>
      </c>
      <c r="AL2284" s="60">
        <v>0.28999999165534973</v>
      </c>
      <c r="AM2284" s="61" t="s">
        <v>621</v>
      </c>
      <c r="AN2284" s="62">
        <v>0</v>
      </c>
      <c r="AO2284" s="57" t="s">
        <v>1189</v>
      </c>
      <c r="AP2284" s="60">
        <v>0.25900000000000001</v>
      </c>
      <c r="AQ2284" s="1272" t="s">
        <v>1220</v>
      </c>
      <c r="AR2284" s="1273">
        <v>0.27300000000000002</v>
      </c>
      <c r="AS2284" s="1518" t="s">
        <v>1021</v>
      </c>
      <c r="AT2284" s="1519">
        <v>0.26</v>
      </c>
    </row>
    <row r="2285" spans="10:46" ht="18" customHeight="1" x14ac:dyDescent="0.25">
      <c r="J2285" s="36" t="e">
        <f t="shared" ca="1" si="173"/>
        <v>#REF!</v>
      </c>
      <c r="K2285" s="54" t="e">
        <f t="shared" ca="1" si="172"/>
        <v>#REF!</v>
      </c>
      <c r="Q2285" s="15"/>
      <c r="AB2285" s="16"/>
      <c r="AG2285" s="15"/>
      <c r="AI2285" s="57" t="s">
        <v>236</v>
      </c>
      <c r="AJ2285" s="60">
        <v>0.34999999403953552</v>
      </c>
      <c r="AK2285" s="57" t="s">
        <v>232</v>
      </c>
      <c r="AL2285" s="60">
        <v>0.18000000715255737</v>
      </c>
      <c r="AM2285" s="61" t="s">
        <v>449</v>
      </c>
      <c r="AN2285" s="62">
        <v>0</v>
      </c>
      <c r="AO2285" s="57" t="s">
        <v>1190</v>
      </c>
      <c r="AP2285" s="60">
        <v>0</v>
      </c>
      <c r="AQ2285" s="1272" t="s">
        <v>1222</v>
      </c>
      <c r="AR2285" s="1273">
        <v>0.27300000000000002</v>
      </c>
      <c r="AS2285" s="1518" t="s">
        <v>1201</v>
      </c>
      <c r="AT2285" s="1519">
        <v>0.25900000000000001</v>
      </c>
    </row>
    <row r="2286" spans="10:46" ht="18" customHeight="1" x14ac:dyDescent="0.25">
      <c r="J2286" s="36" t="e">
        <f t="shared" ca="1" si="173"/>
        <v>#REF!</v>
      </c>
      <c r="K2286" s="54" t="e">
        <f t="shared" ca="1" si="172"/>
        <v>#REF!</v>
      </c>
      <c r="Q2286" s="15"/>
      <c r="AB2286" s="16"/>
      <c r="AG2286" s="15"/>
      <c r="AI2286" s="57" t="s">
        <v>324</v>
      </c>
      <c r="AJ2286" s="60">
        <v>0.20000000298023224</v>
      </c>
      <c r="AK2286" s="57" t="s">
        <v>424</v>
      </c>
      <c r="AL2286" s="60">
        <v>0</v>
      </c>
      <c r="AM2286" s="61" t="s">
        <v>450</v>
      </c>
      <c r="AN2286" s="62">
        <v>0</v>
      </c>
      <c r="AO2286" s="57" t="s">
        <v>453</v>
      </c>
      <c r="AP2286" s="60">
        <v>0.25900000000000001</v>
      </c>
      <c r="AQ2286" s="1272" t="s">
        <v>1224</v>
      </c>
      <c r="AR2286" s="1273">
        <v>0.25800000000000001</v>
      </c>
      <c r="AS2286" s="1518" t="s">
        <v>631</v>
      </c>
      <c r="AT2286" s="1519">
        <v>0.26</v>
      </c>
    </row>
    <row r="2287" spans="10:46" ht="18" customHeight="1" x14ac:dyDescent="0.25">
      <c r="J2287" s="36" t="e">
        <f t="shared" ca="1" si="173"/>
        <v>#REF!</v>
      </c>
      <c r="K2287" s="54" t="e">
        <f t="shared" ca="1" si="172"/>
        <v>#REF!</v>
      </c>
      <c r="Q2287" s="15"/>
      <c r="AB2287" s="16"/>
      <c r="AG2287" s="15"/>
      <c r="AI2287" s="63" t="s">
        <v>112</v>
      </c>
      <c r="AJ2287" s="60">
        <v>0.41</v>
      </c>
      <c r="AK2287" s="57" t="s">
        <v>68</v>
      </c>
      <c r="AL2287" s="60">
        <v>0</v>
      </c>
      <c r="AM2287" s="61" t="s">
        <v>362</v>
      </c>
      <c r="AN2287" s="62">
        <v>0</v>
      </c>
      <c r="AO2287" s="57" t="s">
        <v>1191</v>
      </c>
      <c r="AP2287" s="60">
        <v>0</v>
      </c>
      <c r="AQ2287" s="1272" t="s">
        <v>1226</v>
      </c>
      <c r="AR2287" s="1273">
        <v>0</v>
      </c>
      <c r="AS2287" s="1518" t="s">
        <v>1202</v>
      </c>
      <c r="AT2287" s="1519">
        <v>4.0000000000000001E-3</v>
      </c>
    </row>
    <row r="2288" spans="10:46" ht="18" customHeight="1" x14ac:dyDescent="0.25">
      <c r="J2288" s="36" t="e">
        <f t="shared" ca="1" si="173"/>
        <v>#REF!</v>
      </c>
      <c r="K2288" s="54" t="e">
        <f t="shared" ca="1" si="172"/>
        <v>#REF!</v>
      </c>
      <c r="Q2288" s="15"/>
      <c r="AB2288" s="16"/>
      <c r="AG2288" s="15"/>
      <c r="AI2288" s="63" t="s">
        <v>0</v>
      </c>
      <c r="AJ2288" s="60">
        <v>0.41</v>
      </c>
      <c r="AK2288" s="57" t="s">
        <v>413</v>
      </c>
      <c r="AL2288" s="60">
        <v>0.23999999463558197</v>
      </c>
      <c r="AM2288" s="61" t="s">
        <v>622</v>
      </c>
      <c r="AN2288" s="62">
        <v>0.21</v>
      </c>
      <c r="AO2288" s="57" t="s">
        <v>628</v>
      </c>
      <c r="AP2288" s="60">
        <v>0.254</v>
      </c>
      <c r="AQ2288" s="1272" t="s">
        <v>1228</v>
      </c>
      <c r="AR2288" s="1273">
        <v>0.27300000000000002</v>
      </c>
      <c r="AS2288" s="1518" t="s">
        <v>1203</v>
      </c>
      <c r="AT2288" s="1519">
        <v>0.26</v>
      </c>
    </row>
    <row r="2289" spans="10:46" ht="18" customHeight="1" x14ac:dyDescent="0.25">
      <c r="J2289" s="36" t="e">
        <f t="shared" ca="1" si="173"/>
        <v>#REF!</v>
      </c>
      <c r="K2289" s="54" t="e">
        <f t="shared" ca="1" si="172"/>
        <v>#REF!</v>
      </c>
      <c r="Q2289" s="15"/>
      <c r="AB2289" s="16"/>
      <c r="AG2289" s="15"/>
      <c r="AK2289" s="57" t="s">
        <v>469</v>
      </c>
      <c r="AL2289" s="60">
        <v>0</v>
      </c>
      <c r="AM2289" s="61" t="s">
        <v>451</v>
      </c>
      <c r="AN2289" s="62">
        <v>0</v>
      </c>
      <c r="AO2289" s="57" t="s">
        <v>1192</v>
      </c>
      <c r="AP2289" s="60">
        <v>0</v>
      </c>
      <c r="AQ2289" s="1272" t="s">
        <v>1229</v>
      </c>
      <c r="AR2289" s="1273">
        <v>5.0999999999999997E-2</v>
      </c>
      <c r="AS2289" s="1518" t="s">
        <v>1204</v>
      </c>
      <c r="AT2289" s="1519">
        <v>0.25800000000000001</v>
      </c>
    </row>
    <row r="2290" spans="10:46" ht="18" customHeight="1" x14ac:dyDescent="0.25">
      <c r="J2290" s="36" t="e">
        <f t="shared" ca="1" si="173"/>
        <v>#REF!</v>
      </c>
      <c r="K2290" s="54" t="e">
        <f t="shared" ca="1" si="172"/>
        <v>#REF!</v>
      </c>
      <c r="Q2290" s="15"/>
      <c r="AB2290" s="16"/>
      <c r="AG2290" s="15"/>
      <c r="AK2290" s="57" t="s">
        <v>233</v>
      </c>
      <c r="AL2290" s="60">
        <v>0</v>
      </c>
      <c r="AM2290" s="61" t="s">
        <v>623</v>
      </c>
      <c r="AN2290" s="62">
        <v>0</v>
      </c>
      <c r="AO2290" s="57" t="s">
        <v>1193</v>
      </c>
      <c r="AP2290" s="60">
        <v>0</v>
      </c>
      <c r="AQ2290" s="1272" t="s">
        <v>1230</v>
      </c>
      <c r="AR2290" s="1273">
        <v>0.27</v>
      </c>
      <c r="AS2290" s="1518" t="s">
        <v>1207</v>
      </c>
      <c r="AT2290" s="1519">
        <v>0.25900000000000001</v>
      </c>
    </row>
    <row r="2291" spans="10:46" ht="18" customHeight="1" x14ac:dyDescent="0.25">
      <c r="J2291" s="36" t="e">
        <f t="shared" ca="1" si="173"/>
        <v>#REF!</v>
      </c>
      <c r="K2291" s="54" t="e">
        <f t="shared" ca="1" si="172"/>
        <v>#REF!</v>
      </c>
      <c r="Q2291" s="15"/>
      <c r="AB2291" s="16"/>
      <c r="AG2291" s="15"/>
      <c r="AK2291" s="57" t="s">
        <v>319</v>
      </c>
      <c r="AL2291" s="60">
        <v>0</v>
      </c>
      <c r="AM2291" s="61" t="s">
        <v>624</v>
      </c>
      <c r="AN2291" s="62">
        <v>0</v>
      </c>
      <c r="AO2291" s="57" t="s">
        <v>1194</v>
      </c>
      <c r="AP2291" s="60">
        <v>0</v>
      </c>
      <c r="AQ2291" s="1272" t="s">
        <v>1231</v>
      </c>
      <c r="AR2291" s="1273">
        <v>0.23</v>
      </c>
      <c r="AS2291" s="1518" t="s">
        <v>1208</v>
      </c>
      <c r="AT2291" s="1519">
        <v>0</v>
      </c>
    </row>
    <row r="2292" spans="10:46" ht="18" customHeight="1" x14ac:dyDescent="0.25">
      <c r="J2292" s="36" t="e">
        <f t="shared" ca="1" si="173"/>
        <v>#REF!</v>
      </c>
      <c r="K2292" s="54" t="e">
        <f t="shared" ca="1" si="172"/>
        <v>#REF!</v>
      </c>
      <c r="Q2292" s="15"/>
      <c r="AB2292" s="16"/>
      <c r="AG2292" s="15"/>
      <c r="AK2292" s="57" t="s">
        <v>415</v>
      </c>
      <c r="AL2292" s="60">
        <v>0</v>
      </c>
      <c r="AM2292" s="61" t="s">
        <v>452</v>
      </c>
      <c r="AN2292" s="62">
        <v>0.2</v>
      </c>
      <c r="AO2292" s="57" t="s">
        <v>1195</v>
      </c>
      <c r="AP2292" s="60">
        <v>0</v>
      </c>
      <c r="AQ2292" s="1272" t="s">
        <v>426</v>
      </c>
      <c r="AR2292" s="1273">
        <v>0</v>
      </c>
      <c r="AS2292" s="1518" t="s">
        <v>2390</v>
      </c>
      <c r="AT2292" s="1519">
        <v>8.9999999999999993E-3</v>
      </c>
    </row>
    <row r="2293" spans="10:46" ht="18" customHeight="1" x14ac:dyDescent="0.25">
      <c r="J2293" s="36" t="e">
        <f t="shared" ca="1" si="173"/>
        <v>#REF!</v>
      </c>
      <c r="K2293" s="54" t="e">
        <f t="shared" ca="1" si="172"/>
        <v>#REF!</v>
      </c>
      <c r="Q2293" s="15"/>
      <c r="AB2293" s="16"/>
      <c r="AG2293" s="15"/>
      <c r="AK2293" s="57" t="s">
        <v>234</v>
      </c>
      <c r="AL2293" s="60">
        <v>0</v>
      </c>
      <c r="AM2293" s="61" t="s">
        <v>625</v>
      </c>
      <c r="AN2293" s="62">
        <v>0</v>
      </c>
      <c r="AO2293" s="57" t="s">
        <v>1196</v>
      </c>
      <c r="AP2293" s="60">
        <v>0.25600000000000001</v>
      </c>
      <c r="AQ2293" s="1272" t="s">
        <v>1232</v>
      </c>
      <c r="AR2293" s="1273">
        <v>0</v>
      </c>
      <c r="AS2293" s="1518" t="s">
        <v>2409</v>
      </c>
      <c r="AT2293" s="1519">
        <v>0</v>
      </c>
    </row>
    <row r="2294" spans="10:46" ht="18" customHeight="1" x14ac:dyDescent="0.25">
      <c r="J2294" s="36" t="e">
        <f t="shared" ca="1" si="173"/>
        <v>#REF!</v>
      </c>
      <c r="K2294" s="54" t="e">
        <f t="shared" ca="1" si="172"/>
        <v>#REF!</v>
      </c>
      <c r="Q2294" s="15"/>
      <c r="AB2294" s="16"/>
      <c r="AG2294" s="15"/>
      <c r="AK2294" s="57" t="s">
        <v>416</v>
      </c>
      <c r="AL2294" s="60">
        <v>0</v>
      </c>
      <c r="AM2294" s="61" t="s">
        <v>626</v>
      </c>
      <c r="AN2294" s="62">
        <v>0</v>
      </c>
      <c r="AO2294" s="57" t="s">
        <v>1197</v>
      </c>
      <c r="AP2294" s="60">
        <v>0</v>
      </c>
      <c r="AQ2294" s="1272" t="s">
        <v>1233</v>
      </c>
      <c r="AR2294" s="1273">
        <v>0</v>
      </c>
      <c r="AS2294" s="1518" t="s">
        <v>1210</v>
      </c>
      <c r="AT2294" s="1519">
        <v>0.26300000000000001</v>
      </c>
    </row>
    <row r="2295" spans="10:46" ht="18" customHeight="1" x14ac:dyDescent="0.25">
      <c r="J2295" s="36" t="e">
        <f t="shared" ca="1" si="173"/>
        <v>#REF!</v>
      </c>
      <c r="K2295" s="54" t="e">
        <f t="shared" ca="1" si="172"/>
        <v>#REF!</v>
      </c>
      <c r="Q2295" s="15"/>
      <c r="AB2295" s="16"/>
      <c r="AG2295" s="15"/>
      <c r="AK2295" s="57" t="s">
        <v>470</v>
      </c>
      <c r="AL2295" s="60">
        <v>0</v>
      </c>
      <c r="AM2295" s="61" t="s">
        <v>409</v>
      </c>
      <c r="AN2295" s="62">
        <v>0</v>
      </c>
      <c r="AO2295" s="57" t="s">
        <v>1198</v>
      </c>
      <c r="AP2295" s="60">
        <v>0.18</v>
      </c>
      <c r="AQ2295" s="1272" t="s">
        <v>1234</v>
      </c>
      <c r="AR2295" s="1273">
        <v>0</v>
      </c>
      <c r="AS2295" s="1518" t="s">
        <v>1212</v>
      </c>
      <c r="AT2295" s="1519">
        <v>0.25</v>
      </c>
    </row>
    <row r="2296" spans="10:46" ht="18" customHeight="1" x14ac:dyDescent="0.25">
      <c r="J2296" s="36" t="e">
        <f t="shared" ca="1" si="173"/>
        <v>#REF!</v>
      </c>
      <c r="K2296" s="54" t="e">
        <f t="shared" ca="1" si="172"/>
        <v>#REF!</v>
      </c>
      <c r="Q2296" s="15"/>
      <c r="AB2296" s="16"/>
      <c r="AG2296" s="15"/>
      <c r="AK2296" s="57" t="s">
        <v>456</v>
      </c>
      <c r="AL2296" s="60">
        <v>0</v>
      </c>
      <c r="AM2296" s="61" t="s">
        <v>627</v>
      </c>
      <c r="AN2296" s="62">
        <v>0</v>
      </c>
      <c r="AO2296" s="57" t="s">
        <v>630</v>
      </c>
      <c r="AP2296" s="60">
        <v>0</v>
      </c>
      <c r="AQ2296" s="1272" t="s">
        <v>1236</v>
      </c>
      <c r="AR2296" s="1273">
        <v>0.27300000000000002</v>
      </c>
      <c r="AS2296" s="1518" t="s">
        <v>1213</v>
      </c>
      <c r="AT2296" s="1519">
        <v>0</v>
      </c>
    </row>
    <row r="2297" spans="10:46" ht="18" customHeight="1" x14ac:dyDescent="0.25">
      <c r="J2297" s="36" t="e">
        <f t="shared" ca="1" si="173"/>
        <v>#REF!</v>
      </c>
      <c r="K2297" s="54" t="e">
        <f t="shared" ca="1" si="172"/>
        <v>#REF!</v>
      </c>
      <c r="Q2297" s="15"/>
      <c r="AB2297" s="16"/>
      <c r="AG2297" s="15"/>
      <c r="AK2297" s="57" t="s">
        <v>199</v>
      </c>
      <c r="AL2297" s="60">
        <v>0</v>
      </c>
      <c r="AM2297" s="61" t="s">
        <v>410</v>
      </c>
      <c r="AN2297" s="62">
        <v>0</v>
      </c>
      <c r="AO2297" s="57" t="s">
        <v>1199</v>
      </c>
      <c r="AP2297" s="60">
        <v>0</v>
      </c>
      <c r="AQ2297" s="1272" t="s">
        <v>1237</v>
      </c>
      <c r="AR2297" s="1273">
        <v>0.27200000000000002</v>
      </c>
      <c r="AS2297" s="1518" t="s">
        <v>1214</v>
      </c>
      <c r="AT2297" s="1519">
        <v>0.25700000000000001</v>
      </c>
    </row>
    <row r="2298" spans="10:46" ht="18" customHeight="1" x14ac:dyDescent="0.25">
      <c r="J2298" s="36" t="e">
        <f t="shared" ca="1" si="173"/>
        <v>#REF!</v>
      </c>
      <c r="K2298" s="54" t="e">
        <f t="shared" ca="1" si="172"/>
        <v>#REF!</v>
      </c>
      <c r="Q2298" s="15"/>
      <c r="AB2298" s="16"/>
      <c r="AG2298" s="15"/>
      <c r="AK2298" s="57" t="s">
        <v>471</v>
      </c>
      <c r="AL2298" s="60">
        <v>0.30000001192092896</v>
      </c>
      <c r="AM2298" s="61" t="s">
        <v>491</v>
      </c>
      <c r="AN2298" s="62">
        <v>0</v>
      </c>
      <c r="AO2298" s="57" t="s">
        <v>1021</v>
      </c>
      <c r="AP2298" s="60">
        <v>0.25900000000000001</v>
      </c>
      <c r="AQ2298" s="1272" t="s">
        <v>2167</v>
      </c>
      <c r="AR2298" s="1273">
        <v>0</v>
      </c>
      <c r="AS2298" s="1518" t="s">
        <v>1215</v>
      </c>
      <c r="AT2298" s="1519">
        <v>0.26</v>
      </c>
    </row>
    <row r="2299" spans="10:46" ht="18" customHeight="1" x14ac:dyDescent="0.25">
      <c r="J2299" s="36" t="e">
        <f t="shared" ca="1" si="173"/>
        <v>#REF!</v>
      </c>
      <c r="K2299" s="54" t="e">
        <f t="shared" ca="1" si="172"/>
        <v>#REF!</v>
      </c>
      <c r="Q2299" s="15"/>
      <c r="AB2299" s="16"/>
      <c r="AG2299" s="15"/>
      <c r="AK2299" s="57" t="s">
        <v>426</v>
      </c>
      <c r="AL2299" s="60">
        <v>0</v>
      </c>
      <c r="AM2299" s="61" t="s">
        <v>453</v>
      </c>
      <c r="AN2299" s="62">
        <v>0.25</v>
      </c>
      <c r="AO2299" s="57" t="s">
        <v>1200</v>
      </c>
      <c r="AP2299" s="60">
        <v>0</v>
      </c>
      <c r="AQ2299" s="1272" t="s">
        <v>1239</v>
      </c>
      <c r="AR2299" s="1273">
        <v>0.27300000000000002</v>
      </c>
      <c r="AS2299" s="1518" t="s">
        <v>1217</v>
      </c>
      <c r="AT2299" s="1519">
        <v>0.25900000000000001</v>
      </c>
    </row>
    <row r="2300" spans="10:46" ht="18" customHeight="1" x14ac:dyDescent="0.25">
      <c r="J2300" s="36" t="e">
        <f t="shared" ca="1" si="173"/>
        <v>#REF!</v>
      </c>
      <c r="K2300" s="54" t="e">
        <f t="shared" ca="1" si="172"/>
        <v>#REF!</v>
      </c>
      <c r="Q2300" s="15"/>
      <c r="AB2300" s="16"/>
      <c r="AG2300" s="15"/>
      <c r="AK2300" s="57" t="s">
        <v>320</v>
      </c>
      <c r="AL2300" s="60">
        <v>0</v>
      </c>
      <c r="AM2300" s="61" t="s">
        <v>454</v>
      </c>
      <c r="AN2300" s="62">
        <v>0</v>
      </c>
      <c r="AO2300" s="57" t="s">
        <v>1201</v>
      </c>
      <c r="AP2300" s="60">
        <v>0.22</v>
      </c>
      <c r="AQ2300" s="1272" t="s">
        <v>236</v>
      </c>
      <c r="AR2300" s="1273">
        <v>0.27300000000000002</v>
      </c>
      <c r="AS2300" s="1518" t="s">
        <v>2164</v>
      </c>
      <c r="AT2300" s="1519">
        <v>0.25600000000000001</v>
      </c>
    </row>
    <row r="2301" spans="10:46" ht="18" customHeight="1" x14ac:dyDescent="0.25">
      <c r="J2301" s="36" t="e">
        <f t="shared" ca="1" si="173"/>
        <v>#REF!</v>
      </c>
      <c r="K2301" s="54" t="e">
        <f t="shared" ca="1" si="172"/>
        <v>#REF!</v>
      </c>
      <c r="Q2301" s="15"/>
      <c r="AB2301" s="16"/>
      <c r="AG2301" s="15"/>
      <c r="AK2301" s="57" t="s">
        <v>200</v>
      </c>
      <c r="AL2301" s="60">
        <v>0</v>
      </c>
      <c r="AM2301" s="61" t="s">
        <v>628</v>
      </c>
      <c r="AN2301" s="62">
        <v>0.24</v>
      </c>
      <c r="AO2301" s="57" t="s">
        <v>631</v>
      </c>
      <c r="AP2301" s="60">
        <v>0.25900000000000001</v>
      </c>
      <c r="AQ2301" s="1272" t="s">
        <v>1240</v>
      </c>
      <c r="AR2301" s="1273">
        <v>0.26100000000000001</v>
      </c>
      <c r="AS2301" s="1518" t="s">
        <v>1218</v>
      </c>
      <c r="AT2301" s="1519">
        <v>0</v>
      </c>
    </row>
    <row r="2302" spans="10:46" ht="18" customHeight="1" x14ac:dyDescent="0.25">
      <c r="J2302" s="36" t="e">
        <f t="shared" ca="1" si="173"/>
        <v>#REF!</v>
      </c>
      <c r="K2302" s="54" t="e">
        <f t="shared" ca="1" si="172"/>
        <v>#REF!</v>
      </c>
      <c r="Q2302" s="15"/>
      <c r="AB2302" s="16"/>
      <c r="AG2302" s="15"/>
      <c r="AK2302" s="57" t="s">
        <v>472</v>
      </c>
      <c r="AL2302" s="60">
        <v>0</v>
      </c>
      <c r="AM2302" s="61" t="s">
        <v>629</v>
      </c>
      <c r="AN2302" s="62">
        <v>0</v>
      </c>
      <c r="AO2302" s="57" t="s">
        <v>1202</v>
      </c>
      <c r="AP2302" s="60">
        <v>0</v>
      </c>
      <c r="AQ2302" s="1272" t="s">
        <v>112</v>
      </c>
      <c r="AR2302" s="1273">
        <v>0.27300000000000002</v>
      </c>
      <c r="AS2302" s="1518" t="s">
        <v>2165</v>
      </c>
      <c r="AT2302" s="1519">
        <v>0</v>
      </c>
    </row>
    <row r="2303" spans="10:46" ht="18" customHeight="1" x14ac:dyDescent="0.25">
      <c r="J2303" s="36" t="e">
        <f t="shared" ca="1" si="173"/>
        <v>#REF!</v>
      </c>
      <c r="K2303" s="54" t="e">
        <f t="shared" ca="1" si="172"/>
        <v>#REF!</v>
      </c>
      <c r="Q2303" s="15"/>
      <c r="AB2303" s="16"/>
      <c r="AG2303" s="15"/>
      <c r="AK2303" s="57" t="s">
        <v>505</v>
      </c>
      <c r="AL2303" s="60">
        <v>0</v>
      </c>
      <c r="AM2303" s="61" t="s">
        <v>475</v>
      </c>
      <c r="AN2303" s="62">
        <v>0</v>
      </c>
      <c r="AO2303" s="57" t="s">
        <v>365</v>
      </c>
      <c r="AP2303" s="60">
        <v>0</v>
      </c>
      <c r="AQ2303" s="1272" t="s">
        <v>0</v>
      </c>
      <c r="AR2303" s="1273">
        <v>0.27300000000000002</v>
      </c>
      <c r="AS2303" s="1518" t="s">
        <v>2166</v>
      </c>
      <c r="AT2303" s="1519">
        <v>0</v>
      </c>
    </row>
    <row r="2304" spans="10:46" ht="18" customHeight="1" x14ac:dyDescent="0.25">
      <c r="J2304" s="36" t="e">
        <f t="shared" ca="1" si="173"/>
        <v>#REF!</v>
      </c>
      <c r="K2304" s="54" t="e">
        <f t="shared" ca="1" si="172"/>
        <v>#REF!</v>
      </c>
      <c r="Q2304" s="15"/>
      <c r="AB2304" s="16"/>
      <c r="AG2304" s="15"/>
      <c r="AK2304" s="57" t="s">
        <v>473</v>
      </c>
      <c r="AL2304" s="60">
        <v>0</v>
      </c>
      <c r="AM2304" s="61" t="s">
        <v>310</v>
      </c>
      <c r="AN2304" s="62">
        <v>0</v>
      </c>
      <c r="AO2304" s="57" t="s">
        <v>1203</v>
      </c>
      <c r="AP2304" s="60">
        <v>0.25900000000000001</v>
      </c>
      <c r="AS2304" s="1518" t="s">
        <v>2410</v>
      </c>
      <c r="AT2304" s="1519">
        <v>0</v>
      </c>
    </row>
    <row r="2305" spans="2:46" ht="18" customHeight="1" x14ac:dyDescent="0.25">
      <c r="J2305" s="36" t="e">
        <f t="shared" ca="1" si="173"/>
        <v>#REF!</v>
      </c>
      <c r="K2305" s="54" t="e">
        <f t="shared" ca="1" si="172"/>
        <v>#REF!</v>
      </c>
      <c r="Q2305" s="15"/>
      <c r="AB2305" s="16"/>
      <c r="AG2305" s="15"/>
      <c r="AK2305" s="57" t="s">
        <v>506</v>
      </c>
      <c r="AL2305" s="60">
        <v>0</v>
      </c>
      <c r="AM2305" s="61" t="s">
        <v>311</v>
      </c>
      <c r="AN2305" s="62">
        <v>0</v>
      </c>
      <c r="AO2305" s="57" t="s">
        <v>1204</v>
      </c>
      <c r="AP2305" s="60">
        <v>0</v>
      </c>
      <c r="AS2305" s="1518" t="s">
        <v>1219</v>
      </c>
      <c r="AT2305" s="1519">
        <v>0</v>
      </c>
    </row>
    <row r="2306" spans="2:46" ht="18" customHeight="1" x14ac:dyDescent="0.25">
      <c r="J2306" s="36" t="e">
        <f t="shared" ca="1" si="173"/>
        <v>#REF!</v>
      </c>
      <c r="K2306" s="54" t="e">
        <f t="shared" ref="K2306:K2358" ca="1" si="174">INDIRECT("_Mix"&amp;$D$6)</f>
        <v>#REF!</v>
      </c>
      <c r="Q2306" s="15"/>
      <c r="AB2306" s="16"/>
      <c r="AG2306" s="15"/>
      <c r="AK2306" s="57" t="s">
        <v>457</v>
      </c>
      <c r="AL2306" s="60">
        <v>0</v>
      </c>
      <c r="AM2306" s="61" t="s">
        <v>312</v>
      </c>
      <c r="AN2306" s="62">
        <v>0</v>
      </c>
      <c r="AO2306" s="57" t="s">
        <v>1205</v>
      </c>
      <c r="AP2306" s="60">
        <v>0.25900000000000001</v>
      </c>
      <c r="AS2306" s="1518" t="s">
        <v>1220</v>
      </c>
      <c r="AT2306" s="1519">
        <v>0.25900000000000001</v>
      </c>
    </row>
    <row r="2307" spans="2:46" ht="18" customHeight="1" x14ac:dyDescent="0.25">
      <c r="J2307" s="36" t="e">
        <f t="shared" ref="J2307:J2358" ca="1" si="175">INDIRECT("_Com"&amp;$D$6)</f>
        <v>#REF!</v>
      </c>
      <c r="K2307" s="54" t="e">
        <f t="shared" ca="1" si="174"/>
        <v>#REF!</v>
      </c>
      <c r="Q2307" s="15"/>
      <c r="AB2307" s="16"/>
      <c r="AG2307" s="15"/>
      <c r="AK2307" s="57" t="s">
        <v>322</v>
      </c>
      <c r="AL2307" s="60">
        <v>5.000000074505806E-2</v>
      </c>
      <c r="AM2307" s="61" t="s">
        <v>343</v>
      </c>
      <c r="AN2307" s="62">
        <v>0.02</v>
      </c>
      <c r="AO2307" s="57" t="s">
        <v>1206</v>
      </c>
      <c r="AP2307" s="60">
        <v>0</v>
      </c>
      <c r="AS2307" s="1518" t="s">
        <v>2391</v>
      </c>
      <c r="AT2307" s="1519">
        <v>0.26</v>
      </c>
    </row>
    <row r="2308" spans="2:46" ht="18" customHeight="1" x14ac:dyDescent="0.25">
      <c r="J2308" s="36" t="e">
        <f t="shared" ca="1" si="175"/>
        <v>#REF!</v>
      </c>
      <c r="K2308" s="54" t="e">
        <f t="shared" ca="1" si="174"/>
        <v>#REF!</v>
      </c>
      <c r="Q2308" s="15"/>
      <c r="AB2308" s="16"/>
      <c r="AG2308" s="15"/>
      <c r="AK2308" s="57" t="s">
        <v>419</v>
      </c>
      <c r="AL2308" s="60">
        <v>0.27000001072883606</v>
      </c>
      <c r="AM2308" s="61" t="s">
        <v>313</v>
      </c>
      <c r="AN2308" s="62">
        <v>0</v>
      </c>
      <c r="AO2308" s="57" t="s">
        <v>1207</v>
      </c>
      <c r="AP2308" s="60">
        <v>0</v>
      </c>
      <c r="AS2308" s="1518" t="s">
        <v>1224</v>
      </c>
      <c r="AT2308" s="1519">
        <v>0.26</v>
      </c>
    </row>
    <row r="2309" spans="2:46" ht="18" customHeight="1" x14ac:dyDescent="0.25">
      <c r="J2309" s="36" t="e">
        <f t="shared" ca="1" si="175"/>
        <v>#REF!</v>
      </c>
      <c r="K2309" s="54" t="e">
        <f t="shared" ca="1" si="174"/>
        <v>#REF!</v>
      </c>
      <c r="Q2309" s="15"/>
      <c r="AB2309" s="16"/>
      <c r="AG2309" s="15"/>
      <c r="AK2309" s="57" t="s">
        <v>236</v>
      </c>
      <c r="AL2309" s="60">
        <v>0.2800000011920929</v>
      </c>
      <c r="AM2309" s="61" t="s">
        <v>314</v>
      </c>
      <c r="AN2309" s="62">
        <v>0</v>
      </c>
      <c r="AO2309" s="57" t="s">
        <v>1208</v>
      </c>
      <c r="AP2309" s="60">
        <v>0.246</v>
      </c>
      <c r="AS2309" s="1518" t="s">
        <v>1226</v>
      </c>
      <c r="AT2309" s="1519">
        <v>0</v>
      </c>
    </row>
    <row r="2310" spans="2:46" ht="18" customHeight="1" x14ac:dyDescent="0.25">
      <c r="J2310" s="36" t="e">
        <f t="shared" ca="1" si="175"/>
        <v>#REF!</v>
      </c>
      <c r="K2310" s="54" t="e">
        <f t="shared" ca="1" si="174"/>
        <v>#REF!</v>
      </c>
      <c r="Q2310" s="15"/>
      <c r="AB2310" s="16"/>
      <c r="AG2310" s="15"/>
      <c r="AK2310" s="57" t="s">
        <v>324</v>
      </c>
      <c r="AL2310" s="60">
        <v>0.20999999344348907</v>
      </c>
      <c r="AM2310" s="61" t="s">
        <v>630</v>
      </c>
      <c r="AN2310" s="62">
        <v>0</v>
      </c>
      <c r="AO2310" s="57" t="s">
        <v>1209</v>
      </c>
      <c r="AP2310" s="60">
        <v>9.1999999999999998E-2</v>
      </c>
      <c r="AS2310" s="1518" t="s">
        <v>1227</v>
      </c>
      <c r="AT2310" s="1519">
        <v>0</v>
      </c>
    </row>
    <row r="2311" spans="2:46" ht="18" customHeight="1" x14ac:dyDescent="0.25">
      <c r="J2311" s="36" t="e">
        <f t="shared" ca="1" si="175"/>
        <v>#REF!</v>
      </c>
      <c r="K2311" s="54" t="e">
        <f t="shared" ca="1" si="174"/>
        <v>#REF!</v>
      </c>
      <c r="Q2311" s="15"/>
      <c r="AB2311" s="16"/>
      <c r="AG2311" s="15"/>
      <c r="AK2311" s="57" t="s">
        <v>377</v>
      </c>
      <c r="AL2311" s="60">
        <v>0</v>
      </c>
      <c r="AM2311" s="61" t="s">
        <v>315</v>
      </c>
      <c r="AN2311" s="62">
        <v>0</v>
      </c>
      <c r="AO2311" s="57" t="s">
        <v>1210</v>
      </c>
      <c r="AP2311" s="60">
        <v>0.25900000000000001</v>
      </c>
      <c r="AS2311" s="1518" t="s">
        <v>638</v>
      </c>
      <c r="AT2311" s="1519">
        <v>0.26</v>
      </c>
    </row>
    <row r="2312" spans="2:46" ht="18" customHeight="1" x14ac:dyDescent="0.25">
      <c r="J2312" s="36" t="e">
        <f t="shared" ca="1" si="175"/>
        <v>#REF!</v>
      </c>
      <c r="K2312" s="54" t="e">
        <f t="shared" ca="1" si="174"/>
        <v>#REF!</v>
      </c>
      <c r="Q2312" s="15"/>
      <c r="AB2312" s="16"/>
      <c r="AG2312" s="15"/>
      <c r="AK2312" s="63" t="s">
        <v>112</v>
      </c>
      <c r="AL2312" s="60">
        <v>0.31000000238418579</v>
      </c>
      <c r="AM2312" s="61" t="s">
        <v>344</v>
      </c>
      <c r="AN2312" s="62">
        <v>0.22</v>
      </c>
      <c r="AO2312" s="57" t="s">
        <v>1211</v>
      </c>
      <c r="AP2312" s="60">
        <v>1.4E-2</v>
      </c>
      <c r="AS2312" s="1518" t="s">
        <v>1228</v>
      </c>
      <c r="AT2312" s="1519">
        <v>0.26</v>
      </c>
    </row>
    <row r="2313" spans="2:46" ht="18" customHeight="1" x14ac:dyDescent="0.25">
      <c r="J2313" s="36" t="e">
        <f t="shared" ca="1" si="175"/>
        <v>#REF!</v>
      </c>
      <c r="K2313" s="54" t="e">
        <f t="shared" ca="1" si="174"/>
        <v>#REF!</v>
      </c>
      <c r="Q2313" s="15"/>
      <c r="AB2313" s="16"/>
      <c r="AG2313" s="15"/>
      <c r="AK2313" s="63" t="s">
        <v>0</v>
      </c>
      <c r="AL2313" s="60">
        <v>0.31000000238418579</v>
      </c>
      <c r="AM2313" s="61" t="s">
        <v>363</v>
      </c>
      <c r="AN2313" s="62">
        <v>0.24</v>
      </c>
      <c r="AO2313" s="57" t="s">
        <v>1212</v>
      </c>
      <c r="AP2313" s="60">
        <v>0.25900000000000001</v>
      </c>
      <c r="AS2313" s="1518" t="s">
        <v>1229</v>
      </c>
      <c r="AT2313" s="1519">
        <v>0</v>
      </c>
    </row>
    <row r="2314" spans="2:46" ht="18" customHeight="1" x14ac:dyDescent="0.25">
      <c r="J2314" s="36" t="e">
        <f t="shared" ca="1" si="175"/>
        <v>#REF!</v>
      </c>
      <c r="K2314" s="54" t="e">
        <f t="shared" ca="1" si="174"/>
        <v>#REF!</v>
      </c>
      <c r="Q2314" s="15"/>
      <c r="AC2314" s="16"/>
      <c r="AG2314" s="15"/>
      <c r="AM2314" s="61" t="s">
        <v>631</v>
      </c>
      <c r="AN2314" s="62">
        <v>0</v>
      </c>
      <c r="AO2314" s="57" t="s">
        <v>1213</v>
      </c>
      <c r="AP2314" s="60">
        <v>0.252</v>
      </c>
      <c r="AS2314" s="1518" t="s">
        <v>1230</v>
      </c>
      <c r="AT2314" s="1519">
        <v>0.249</v>
      </c>
    </row>
    <row r="2315" spans="2:46" ht="18" customHeight="1" x14ac:dyDescent="0.25">
      <c r="B2315" s="16"/>
      <c r="C2315" s="16"/>
      <c r="D2315" s="16"/>
      <c r="E2315" s="16"/>
      <c r="F2315" s="16"/>
      <c r="J2315" s="36" t="e">
        <f t="shared" ca="1" si="175"/>
        <v>#REF!</v>
      </c>
      <c r="K2315" s="54" t="e">
        <f t="shared" ca="1" si="174"/>
        <v>#REF!</v>
      </c>
      <c r="Q2315" s="15"/>
      <c r="W2315" s="16"/>
      <c r="X2315" s="16"/>
      <c r="Y2315" s="16"/>
      <c r="Z2315" s="16"/>
      <c r="AA2315" s="16"/>
      <c r="AB2315" s="16"/>
      <c r="AC2315" s="16"/>
      <c r="AD2315" s="16"/>
      <c r="AE2315" s="16"/>
      <c r="AF2315" s="16"/>
      <c r="AH2315" s="16"/>
      <c r="AI2315" s="16"/>
      <c r="AJ2315" s="16"/>
      <c r="AK2315" s="16"/>
      <c r="AL2315" s="16"/>
      <c r="AM2315" s="61" t="s">
        <v>230</v>
      </c>
      <c r="AN2315" s="62">
        <v>0</v>
      </c>
      <c r="AO2315" s="57" t="s">
        <v>1214</v>
      </c>
      <c r="AP2315" s="60">
        <v>0.254</v>
      </c>
      <c r="AS2315" s="1518" t="s">
        <v>1231</v>
      </c>
      <c r="AT2315" s="1519">
        <v>0.247</v>
      </c>
    </row>
    <row r="2316" spans="2:46" ht="18" customHeight="1" x14ac:dyDescent="0.25">
      <c r="J2316" s="36" t="e">
        <f t="shared" ca="1" si="175"/>
        <v>#REF!</v>
      </c>
      <c r="K2316" s="54" t="e">
        <f t="shared" ca="1" si="174"/>
        <v>#REF!</v>
      </c>
      <c r="Q2316" s="15"/>
      <c r="AC2316" s="16"/>
      <c r="AG2316" s="15"/>
      <c r="AM2316" s="61" t="s">
        <v>317</v>
      </c>
      <c r="AN2316" s="62">
        <v>0</v>
      </c>
      <c r="AO2316" s="57" t="s">
        <v>1215</v>
      </c>
      <c r="AP2316" s="60">
        <v>0.25900000000000001</v>
      </c>
      <c r="AS2316" s="1518" t="s">
        <v>426</v>
      </c>
      <c r="AT2316" s="1519">
        <v>0</v>
      </c>
    </row>
    <row r="2317" spans="2:46" ht="18" customHeight="1" x14ac:dyDescent="0.25">
      <c r="J2317" s="36" t="e">
        <f t="shared" ca="1" si="175"/>
        <v>#REF!</v>
      </c>
      <c r="K2317" s="54" t="e">
        <f t="shared" ca="1" si="174"/>
        <v>#REF!</v>
      </c>
      <c r="Q2317" s="15"/>
      <c r="AC2317" s="16"/>
      <c r="AG2317" s="15"/>
      <c r="AM2317" s="61" t="s">
        <v>632</v>
      </c>
      <c r="AN2317" s="62">
        <v>0</v>
      </c>
      <c r="AO2317" s="57" t="s">
        <v>1216</v>
      </c>
      <c r="AP2317" s="60">
        <v>0.25900000000000001</v>
      </c>
      <c r="AS2317" s="1518" t="s">
        <v>2392</v>
      </c>
      <c r="AT2317" s="1519">
        <v>0.26</v>
      </c>
    </row>
    <row r="2318" spans="2:46" ht="18" customHeight="1" x14ac:dyDescent="0.25">
      <c r="J2318" s="36" t="e">
        <f t="shared" ca="1" si="175"/>
        <v>#REF!</v>
      </c>
      <c r="K2318" s="54" t="e">
        <f t="shared" ca="1" si="174"/>
        <v>#REF!</v>
      </c>
      <c r="Q2318" s="15"/>
      <c r="AC2318" s="16"/>
      <c r="AG2318" s="15"/>
      <c r="AM2318" s="61" t="s">
        <v>231</v>
      </c>
      <c r="AN2318" s="62">
        <v>0</v>
      </c>
      <c r="AO2318" s="57" t="s">
        <v>1217</v>
      </c>
      <c r="AP2318" s="60">
        <v>0.25800000000000001</v>
      </c>
      <c r="AS2318" s="1518" t="s">
        <v>1233</v>
      </c>
      <c r="AT2318" s="1519">
        <v>0</v>
      </c>
    </row>
    <row r="2319" spans="2:46" ht="18" customHeight="1" x14ac:dyDescent="0.25">
      <c r="J2319" s="36" t="e">
        <f t="shared" ca="1" si="175"/>
        <v>#REF!</v>
      </c>
      <c r="K2319" s="54" t="e">
        <f t="shared" ca="1" si="174"/>
        <v>#REF!</v>
      </c>
      <c r="Q2319" s="15"/>
      <c r="AC2319" s="16"/>
      <c r="AG2319" s="15"/>
      <c r="AM2319" s="61" t="s">
        <v>455</v>
      </c>
      <c r="AN2319" s="62">
        <v>0</v>
      </c>
      <c r="AO2319" s="57" t="s">
        <v>1218</v>
      </c>
      <c r="AP2319" s="60">
        <v>0</v>
      </c>
      <c r="AS2319" s="1518" t="s">
        <v>1237</v>
      </c>
      <c r="AT2319" s="1519">
        <v>0.26</v>
      </c>
    </row>
    <row r="2320" spans="2:46" ht="18" customHeight="1" x14ac:dyDescent="0.25">
      <c r="J2320" s="36" t="e">
        <f t="shared" ca="1" si="175"/>
        <v>#REF!</v>
      </c>
      <c r="K2320" s="54" t="e">
        <f t="shared" ca="1" si="174"/>
        <v>#REF!</v>
      </c>
      <c r="Q2320" s="15"/>
      <c r="AC2320" s="16"/>
      <c r="AG2320" s="15"/>
      <c r="AM2320" s="61" t="s">
        <v>495</v>
      </c>
      <c r="AN2320" s="62">
        <v>0.02</v>
      </c>
      <c r="AO2320" s="57" t="s">
        <v>1219</v>
      </c>
      <c r="AP2320" s="60">
        <v>0</v>
      </c>
      <c r="AS2320" s="1518" t="s">
        <v>2167</v>
      </c>
      <c r="AT2320" s="1519">
        <v>0</v>
      </c>
    </row>
    <row r="2321" spans="10:46" ht="18" customHeight="1" x14ac:dyDescent="0.25">
      <c r="J2321" s="36" t="e">
        <f t="shared" ca="1" si="175"/>
        <v>#REF!</v>
      </c>
      <c r="K2321" s="54" t="e">
        <f t="shared" ca="1" si="174"/>
        <v>#REF!</v>
      </c>
      <c r="Q2321" s="15"/>
      <c r="AC2321" s="16"/>
      <c r="AG2321" s="15"/>
      <c r="AM2321" s="61" t="s">
        <v>412</v>
      </c>
      <c r="AN2321" s="62">
        <v>0.01</v>
      </c>
      <c r="AO2321" s="57" t="s">
        <v>1220</v>
      </c>
      <c r="AP2321" s="60">
        <v>0.245</v>
      </c>
      <c r="AS2321" s="1518" t="s">
        <v>1239</v>
      </c>
      <c r="AT2321" s="1519">
        <v>0.26</v>
      </c>
    </row>
    <row r="2322" spans="10:46" ht="18" customHeight="1" x14ac:dyDescent="0.25">
      <c r="J2322" s="36" t="e">
        <f t="shared" ca="1" si="175"/>
        <v>#REF!</v>
      </c>
      <c r="K2322" s="54" t="e">
        <f t="shared" ca="1" si="174"/>
        <v>#REF!</v>
      </c>
      <c r="Q2322" s="15"/>
      <c r="AC2322" s="16"/>
      <c r="AG2322" s="15"/>
      <c r="AM2322" s="61" t="s">
        <v>504</v>
      </c>
      <c r="AN2322" s="62">
        <v>0.21</v>
      </c>
      <c r="AO2322" s="57" t="s">
        <v>1221</v>
      </c>
      <c r="AP2322" s="60">
        <v>0</v>
      </c>
      <c r="AS2322" s="1518" t="s">
        <v>236</v>
      </c>
      <c r="AT2322" s="1519">
        <v>0.26</v>
      </c>
    </row>
    <row r="2323" spans="10:46" ht="18" customHeight="1" x14ac:dyDescent="0.25">
      <c r="J2323" s="36" t="e">
        <f t="shared" ca="1" si="175"/>
        <v>#REF!</v>
      </c>
      <c r="K2323" s="54" t="e">
        <f t="shared" ca="1" si="174"/>
        <v>#REF!</v>
      </c>
      <c r="Q2323" s="15"/>
      <c r="AC2323" s="16"/>
      <c r="AG2323" s="15"/>
      <c r="AM2323" s="61" t="s">
        <v>318</v>
      </c>
      <c r="AN2323" s="62">
        <v>0.24</v>
      </c>
      <c r="AO2323" s="57" t="s">
        <v>1222</v>
      </c>
      <c r="AP2323" s="60">
        <v>0</v>
      </c>
      <c r="AS2323" s="1518" t="s">
        <v>1240</v>
      </c>
      <c r="AT2323" s="1519">
        <v>0.254</v>
      </c>
    </row>
    <row r="2324" spans="10:46" ht="18" customHeight="1" x14ac:dyDescent="0.25">
      <c r="J2324" s="36" t="e">
        <f t="shared" ca="1" si="175"/>
        <v>#REF!</v>
      </c>
      <c r="K2324" s="54" t="e">
        <f t="shared" ca="1" si="174"/>
        <v>#REF!</v>
      </c>
      <c r="Q2324" s="15"/>
      <c r="AC2324" s="16"/>
      <c r="AG2324" s="15"/>
      <c r="AM2324" s="61" t="s">
        <v>232</v>
      </c>
      <c r="AN2324" s="62">
        <v>0.05</v>
      </c>
      <c r="AO2324" s="57" t="s">
        <v>1223</v>
      </c>
      <c r="AP2324" s="60">
        <v>0</v>
      </c>
      <c r="AS2324" s="1518" t="s">
        <v>112</v>
      </c>
      <c r="AT2324" s="1519">
        <v>0.26</v>
      </c>
    </row>
    <row r="2325" spans="10:46" ht="18" customHeight="1" x14ac:dyDescent="0.25">
      <c r="J2325" s="36" t="e">
        <f t="shared" ca="1" si="175"/>
        <v>#REF!</v>
      </c>
      <c r="K2325" s="54" t="e">
        <f t="shared" ca="1" si="174"/>
        <v>#REF!</v>
      </c>
      <c r="Q2325" s="15"/>
      <c r="AC2325" s="16"/>
      <c r="AG2325" s="15"/>
      <c r="AM2325" s="61" t="s">
        <v>424</v>
      </c>
      <c r="AN2325" s="62">
        <v>0</v>
      </c>
      <c r="AO2325" s="57" t="s">
        <v>1224</v>
      </c>
      <c r="AP2325" s="60">
        <v>0.20100000000000001</v>
      </c>
      <c r="AS2325" s="1518" t="s">
        <v>0</v>
      </c>
      <c r="AT2325" s="1519">
        <v>0.26</v>
      </c>
    </row>
    <row r="2326" spans="10:46" ht="18" customHeight="1" x14ac:dyDescent="0.25">
      <c r="J2326" s="36" t="e">
        <f t="shared" ca="1" si="175"/>
        <v>#REF!</v>
      </c>
      <c r="K2326" s="54" t="e">
        <f t="shared" ca="1" si="174"/>
        <v>#REF!</v>
      </c>
      <c r="Q2326" s="15"/>
      <c r="AC2326" s="16"/>
      <c r="AG2326" s="15"/>
      <c r="AM2326" s="61" t="s">
        <v>633</v>
      </c>
      <c r="AN2326" s="62">
        <v>0.24</v>
      </c>
      <c r="AO2326" s="57" t="s">
        <v>1225</v>
      </c>
      <c r="AP2326" s="60">
        <v>8.5999999999999993E-2</v>
      </c>
    </row>
    <row r="2327" spans="10:46" ht="18" customHeight="1" x14ac:dyDescent="0.25">
      <c r="J2327" s="36" t="e">
        <f t="shared" ca="1" si="175"/>
        <v>#REF!</v>
      </c>
      <c r="K2327" s="54" t="e">
        <f t="shared" ca="1" si="174"/>
        <v>#REF!</v>
      </c>
      <c r="Q2327" s="15"/>
      <c r="AC2327" s="16"/>
      <c r="AG2327" s="15"/>
      <c r="AM2327" s="61" t="s">
        <v>634</v>
      </c>
      <c r="AN2327" s="62">
        <v>0.2</v>
      </c>
      <c r="AO2327" s="57" t="s">
        <v>1226</v>
      </c>
      <c r="AP2327" s="60">
        <v>0</v>
      </c>
    </row>
    <row r="2328" spans="10:46" ht="18" customHeight="1" x14ac:dyDescent="0.25">
      <c r="J2328" s="36" t="e">
        <f t="shared" ca="1" si="175"/>
        <v>#REF!</v>
      </c>
      <c r="K2328" s="54" t="e">
        <f t="shared" ca="1" si="174"/>
        <v>#REF!</v>
      </c>
      <c r="Q2328" s="15"/>
      <c r="AC2328" s="16"/>
      <c r="AG2328" s="15"/>
      <c r="AM2328" s="61" t="s">
        <v>635</v>
      </c>
      <c r="AN2328" s="62">
        <v>0</v>
      </c>
      <c r="AO2328" s="57" t="s">
        <v>1227</v>
      </c>
      <c r="AP2328" s="60">
        <v>0</v>
      </c>
    </row>
    <row r="2329" spans="10:46" ht="18" customHeight="1" x14ac:dyDescent="0.25">
      <c r="J2329" s="36" t="e">
        <f t="shared" ca="1" si="175"/>
        <v>#REF!</v>
      </c>
      <c r="K2329" s="54" t="e">
        <f t="shared" ca="1" si="174"/>
        <v>#REF!</v>
      </c>
      <c r="Q2329" s="15"/>
      <c r="AC2329" s="16"/>
      <c r="AG2329" s="15"/>
      <c r="AM2329" s="61" t="s">
        <v>636</v>
      </c>
      <c r="AN2329" s="62">
        <v>0.25</v>
      </c>
      <c r="AO2329" s="57" t="s">
        <v>1228</v>
      </c>
      <c r="AP2329" s="60">
        <v>0.25900000000000001</v>
      </c>
    </row>
    <row r="2330" spans="10:46" ht="18" customHeight="1" x14ac:dyDescent="0.25">
      <c r="J2330" s="36" t="e">
        <f t="shared" ca="1" si="175"/>
        <v>#REF!</v>
      </c>
      <c r="K2330" s="54" t="e">
        <f t="shared" ca="1" si="174"/>
        <v>#REF!</v>
      </c>
      <c r="Q2330" s="15"/>
      <c r="AC2330" s="16"/>
      <c r="AG2330" s="15"/>
      <c r="AM2330" s="61" t="s">
        <v>68</v>
      </c>
      <c r="AN2330" s="62">
        <v>0</v>
      </c>
      <c r="AO2330" s="57" t="s">
        <v>1229</v>
      </c>
      <c r="AP2330" s="60">
        <v>0.25900000000000001</v>
      </c>
    </row>
    <row r="2331" spans="10:46" ht="18" customHeight="1" x14ac:dyDescent="0.25">
      <c r="J2331" s="36" t="e">
        <f t="shared" ca="1" si="175"/>
        <v>#REF!</v>
      </c>
      <c r="K2331" s="54" t="e">
        <f t="shared" ca="1" si="174"/>
        <v>#REF!</v>
      </c>
      <c r="Q2331" s="15"/>
      <c r="AC2331" s="16"/>
      <c r="AG2331" s="15"/>
      <c r="AM2331" s="61" t="s">
        <v>413</v>
      </c>
      <c r="AN2331" s="62">
        <v>0.23</v>
      </c>
      <c r="AO2331" s="57" t="s">
        <v>1230</v>
      </c>
      <c r="AP2331" s="60">
        <v>0.25900000000000001</v>
      </c>
    </row>
    <row r="2332" spans="10:46" ht="18" customHeight="1" x14ac:dyDescent="0.25">
      <c r="J2332" s="36" t="e">
        <f t="shared" ca="1" si="175"/>
        <v>#REF!</v>
      </c>
      <c r="K2332" s="54" t="e">
        <f t="shared" ca="1" si="174"/>
        <v>#REF!</v>
      </c>
      <c r="Q2332" s="15"/>
      <c r="AC2332" s="16"/>
      <c r="AG2332" s="15"/>
      <c r="AM2332" s="61" t="s">
        <v>233</v>
      </c>
      <c r="AN2332" s="62">
        <v>0</v>
      </c>
      <c r="AO2332" s="57" t="s">
        <v>1231</v>
      </c>
      <c r="AP2332" s="60">
        <v>0.23300000000000001</v>
      </c>
    </row>
    <row r="2333" spans="10:46" ht="18" customHeight="1" x14ac:dyDescent="0.25">
      <c r="J2333" s="36" t="e">
        <f t="shared" ca="1" si="175"/>
        <v>#REF!</v>
      </c>
      <c r="K2333" s="54" t="e">
        <f t="shared" ca="1" si="174"/>
        <v>#REF!</v>
      </c>
      <c r="Q2333" s="15"/>
      <c r="AC2333" s="16"/>
      <c r="AG2333" s="15"/>
      <c r="AM2333" s="61" t="s">
        <v>637</v>
      </c>
      <c r="AN2333" s="62">
        <v>0</v>
      </c>
      <c r="AO2333" s="57" t="s">
        <v>426</v>
      </c>
      <c r="AP2333" s="60">
        <v>0</v>
      </c>
    </row>
    <row r="2334" spans="10:46" ht="18" customHeight="1" x14ac:dyDescent="0.25">
      <c r="J2334" s="36" t="e">
        <f t="shared" ca="1" si="175"/>
        <v>#REF!</v>
      </c>
      <c r="K2334" s="54" t="e">
        <f t="shared" ca="1" si="174"/>
        <v>#REF!</v>
      </c>
      <c r="Q2334" s="15"/>
      <c r="AC2334" s="16"/>
      <c r="AG2334" s="15"/>
      <c r="AM2334" s="61" t="s">
        <v>319</v>
      </c>
      <c r="AN2334" s="62">
        <v>0</v>
      </c>
      <c r="AO2334" s="57" t="s">
        <v>320</v>
      </c>
      <c r="AP2334" s="60">
        <v>0.191</v>
      </c>
    </row>
    <row r="2335" spans="10:46" ht="18" customHeight="1" x14ac:dyDescent="0.25">
      <c r="J2335" s="36" t="e">
        <f t="shared" ca="1" si="175"/>
        <v>#REF!</v>
      </c>
      <c r="K2335" s="54" t="e">
        <f t="shared" ca="1" si="174"/>
        <v>#REF!</v>
      </c>
      <c r="Q2335" s="15"/>
      <c r="AC2335" s="16"/>
      <c r="AG2335" s="15"/>
      <c r="AM2335" s="61" t="s">
        <v>415</v>
      </c>
      <c r="AN2335" s="62">
        <v>0</v>
      </c>
      <c r="AO2335" s="57" t="s">
        <v>1232</v>
      </c>
      <c r="AP2335" s="60">
        <v>0</v>
      </c>
    </row>
    <row r="2336" spans="10:46" ht="18" customHeight="1" x14ac:dyDescent="0.25">
      <c r="J2336" s="36" t="e">
        <f t="shared" ca="1" si="175"/>
        <v>#REF!</v>
      </c>
      <c r="K2336" s="54" t="e">
        <f t="shared" ca="1" si="174"/>
        <v>#REF!</v>
      </c>
      <c r="Q2336" s="15"/>
      <c r="AC2336" s="16"/>
      <c r="AG2336" s="15"/>
      <c r="AM2336" s="61" t="s">
        <v>234</v>
      </c>
      <c r="AN2336" s="62">
        <v>0</v>
      </c>
      <c r="AO2336" s="57" t="s">
        <v>1233</v>
      </c>
      <c r="AP2336" s="60">
        <v>0</v>
      </c>
    </row>
    <row r="2337" spans="10:42" ht="18" customHeight="1" x14ac:dyDescent="0.25">
      <c r="J2337" s="36" t="e">
        <f t="shared" ca="1" si="175"/>
        <v>#REF!</v>
      </c>
      <c r="K2337" s="54" t="e">
        <f t="shared" ca="1" si="174"/>
        <v>#REF!</v>
      </c>
      <c r="Q2337" s="15"/>
      <c r="AC2337" s="16"/>
      <c r="AG2337" s="15"/>
      <c r="AM2337" s="61" t="s">
        <v>416</v>
      </c>
      <c r="AN2337" s="62">
        <v>0</v>
      </c>
      <c r="AO2337" s="57" t="s">
        <v>1234</v>
      </c>
      <c r="AP2337" s="60">
        <v>0</v>
      </c>
    </row>
    <row r="2338" spans="10:42" ht="18" customHeight="1" x14ac:dyDescent="0.25">
      <c r="J2338" s="36" t="e">
        <f t="shared" ca="1" si="175"/>
        <v>#REF!</v>
      </c>
      <c r="K2338" s="54" t="e">
        <f t="shared" ca="1" si="174"/>
        <v>#REF!</v>
      </c>
      <c r="Q2338" s="15"/>
      <c r="AC2338" s="16"/>
      <c r="AG2338" s="15"/>
      <c r="AM2338" s="61" t="s">
        <v>638</v>
      </c>
      <c r="AN2338" s="62">
        <v>0</v>
      </c>
      <c r="AO2338" s="57" t="s">
        <v>1235</v>
      </c>
      <c r="AP2338" s="60">
        <v>0.25900000000000001</v>
      </c>
    </row>
    <row r="2339" spans="10:42" ht="18" customHeight="1" x14ac:dyDescent="0.25">
      <c r="J2339" s="36" t="e">
        <f t="shared" ca="1" si="175"/>
        <v>#REF!</v>
      </c>
      <c r="K2339" s="54" t="e">
        <f t="shared" ca="1" si="174"/>
        <v>#REF!</v>
      </c>
      <c r="Q2339" s="15"/>
      <c r="AC2339" s="16"/>
      <c r="AG2339" s="15"/>
      <c r="AM2339" s="61" t="s">
        <v>199</v>
      </c>
      <c r="AN2339" s="62">
        <v>0</v>
      </c>
      <c r="AO2339" s="57" t="s">
        <v>417</v>
      </c>
      <c r="AP2339" s="60">
        <v>0.25900000000000001</v>
      </c>
    </row>
    <row r="2340" spans="10:42" ht="18" customHeight="1" x14ac:dyDescent="0.25">
      <c r="J2340" s="36" t="e">
        <f t="shared" ca="1" si="175"/>
        <v>#REF!</v>
      </c>
      <c r="K2340" s="54" t="e">
        <f t="shared" ca="1" si="174"/>
        <v>#REF!</v>
      </c>
      <c r="Q2340" s="15"/>
      <c r="AC2340" s="16"/>
      <c r="AG2340" s="15"/>
      <c r="AM2340" s="61" t="s">
        <v>425</v>
      </c>
      <c r="AN2340" s="62">
        <v>0.19</v>
      </c>
      <c r="AO2340" s="57" t="s">
        <v>1236</v>
      </c>
      <c r="AP2340" s="60">
        <v>0.25800000000000001</v>
      </c>
    </row>
    <row r="2341" spans="10:42" ht="18" customHeight="1" x14ac:dyDescent="0.25">
      <c r="J2341" s="36" t="e">
        <f t="shared" ca="1" si="175"/>
        <v>#REF!</v>
      </c>
      <c r="K2341" s="54" t="e">
        <f t="shared" ca="1" si="174"/>
        <v>#REF!</v>
      </c>
      <c r="Q2341" s="15"/>
      <c r="AC2341" s="16"/>
      <c r="AG2341" s="15"/>
      <c r="AM2341" s="61" t="s">
        <v>426</v>
      </c>
      <c r="AN2341" s="62">
        <v>0</v>
      </c>
      <c r="AO2341" s="57" t="s">
        <v>1237</v>
      </c>
      <c r="AP2341" s="60">
        <v>0</v>
      </c>
    </row>
    <row r="2342" spans="10:42" ht="18" customHeight="1" x14ac:dyDescent="0.25">
      <c r="J2342" s="36" t="e">
        <f t="shared" ca="1" si="175"/>
        <v>#REF!</v>
      </c>
      <c r="K2342" s="54" t="e">
        <f t="shared" ca="1" si="174"/>
        <v>#REF!</v>
      </c>
      <c r="Q2342" s="15"/>
      <c r="AC2342" s="16"/>
      <c r="AG2342" s="15"/>
      <c r="AM2342" s="61" t="s">
        <v>320</v>
      </c>
      <c r="AN2342" s="62">
        <v>0</v>
      </c>
      <c r="AO2342" s="57" t="s">
        <v>1238</v>
      </c>
      <c r="AP2342" s="60">
        <v>0</v>
      </c>
    </row>
    <row r="2343" spans="10:42" ht="18" customHeight="1" x14ac:dyDescent="0.25">
      <c r="J2343" s="36" t="e">
        <f t="shared" ca="1" si="175"/>
        <v>#REF!</v>
      </c>
      <c r="K2343" s="54" t="e">
        <f t="shared" ca="1" si="174"/>
        <v>#REF!</v>
      </c>
      <c r="Q2343" s="15"/>
      <c r="AC2343" s="16"/>
      <c r="AG2343" s="15"/>
      <c r="AM2343" s="61" t="s">
        <v>639</v>
      </c>
      <c r="AN2343" s="62">
        <v>0.19</v>
      </c>
      <c r="AO2343" s="57" t="s">
        <v>1239</v>
      </c>
      <c r="AP2343" s="60">
        <v>0.25900000000000001</v>
      </c>
    </row>
    <row r="2344" spans="10:42" ht="18" customHeight="1" x14ac:dyDescent="0.25">
      <c r="J2344" s="36" t="e">
        <f t="shared" ca="1" si="175"/>
        <v>#REF!</v>
      </c>
      <c r="K2344" s="54" t="e">
        <f t="shared" ca="1" si="174"/>
        <v>#REF!</v>
      </c>
      <c r="Q2344" s="15"/>
      <c r="AC2344" s="16"/>
      <c r="AG2344" s="15"/>
      <c r="AM2344" s="61" t="s">
        <v>200</v>
      </c>
      <c r="AN2344" s="62">
        <v>0</v>
      </c>
      <c r="AO2344" s="57" t="s">
        <v>236</v>
      </c>
      <c r="AP2344" s="60">
        <v>0.25900000000000001</v>
      </c>
    </row>
    <row r="2345" spans="10:42" ht="18" customHeight="1" x14ac:dyDescent="0.25">
      <c r="J2345" s="36" t="e">
        <f t="shared" ca="1" si="175"/>
        <v>#REF!</v>
      </c>
      <c r="K2345" s="54" t="e">
        <f t="shared" ca="1" si="174"/>
        <v>#REF!</v>
      </c>
      <c r="Q2345" s="15"/>
      <c r="AC2345" s="16"/>
      <c r="AG2345" s="15"/>
      <c r="AM2345" s="61" t="s">
        <v>640</v>
      </c>
      <c r="AN2345" s="62">
        <v>0.01</v>
      </c>
      <c r="AO2345" s="57" t="s">
        <v>1240</v>
      </c>
      <c r="AP2345" s="60">
        <v>0.25900000000000001</v>
      </c>
    </row>
    <row r="2346" spans="10:42" ht="18" customHeight="1" x14ac:dyDescent="0.25">
      <c r="J2346" s="36" t="e">
        <f t="shared" ca="1" si="175"/>
        <v>#REF!</v>
      </c>
      <c r="K2346" s="54" t="e">
        <f t="shared" ca="1" si="174"/>
        <v>#REF!</v>
      </c>
      <c r="Q2346" s="15"/>
      <c r="AC2346" s="16"/>
      <c r="AG2346" s="15"/>
      <c r="AM2346" s="61" t="s">
        <v>641</v>
      </c>
      <c r="AN2346" s="62">
        <v>0.24</v>
      </c>
      <c r="AO2346" s="57" t="s">
        <v>1241</v>
      </c>
      <c r="AP2346" s="60">
        <v>0</v>
      </c>
    </row>
    <row r="2347" spans="10:42" ht="18" customHeight="1" x14ac:dyDescent="0.25">
      <c r="J2347" s="36" t="e">
        <f t="shared" ca="1" si="175"/>
        <v>#REF!</v>
      </c>
      <c r="K2347" s="54" t="e">
        <f t="shared" ca="1" si="174"/>
        <v>#REF!</v>
      </c>
      <c r="Q2347" s="15"/>
      <c r="AC2347" s="16"/>
      <c r="AG2347" s="15"/>
      <c r="AM2347" s="61" t="s">
        <v>417</v>
      </c>
      <c r="AN2347" s="62">
        <v>0</v>
      </c>
      <c r="AO2347" s="57" t="s">
        <v>1242</v>
      </c>
      <c r="AP2347" s="60">
        <v>5.3999999999999999E-2</v>
      </c>
    </row>
    <row r="2348" spans="10:42" ht="18" customHeight="1" x14ac:dyDescent="0.25">
      <c r="J2348" s="36" t="e">
        <f t="shared" ca="1" si="175"/>
        <v>#REF!</v>
      </c>
      <c r="K2348" s="54" t="e">
        <f t="shared" ca="1" si="174"/>
        <v>#REF!</v>
      </c>
      <c r="Q2348" s="15"/>
      <c r="AC2348" s="16"/>
      <c r="AG2348" s="15"/>
      <c r="AM2348" s="61" t="s">
        <v>642</v>
      </c>
      <c r="AN2348" s="62">
        <v>0.2</v>
      </c>
      <c r="AO2348" s="57" t="s">
        <v>112</v>
      </c>
      <c r="AP2348" s="60">
        <v>0.25900000000000001</v>
      </c>
    </row>
    <row r="2349" spans="10:42" ht="18" customHeight="1" x14ac:dyDescent="0.25">
      <c r="J2349" s="36" t="e">
        <f t="shared" ca="1" si="175"/>
        <v>#REF!</v>
      </c>
      <c r="K2349" s="54" t="e">
        <f t="shared" ca="1" si="174"/>
        <v>#REF!</v>
      </c>
      <c r="Q2349" s="15"/>
      <c r="AC2349" s="16"/>
      <c r="AG2349" s="15"/>
      <c r="AM2349" s="61" t="s">
        <v>643</v>
      </c>
      <c r="AN2349" s="62">
        <v>0</v>
      </c>
      <c r="AO2349" s="57" t="s">
        <v>0</v>
      </c>
      <c r="AP2349" s="60">
        <v>0.25900000000000001</v>
      </c>
    </row>
    <row r="2350" spans="10:42" ht="18" customHeight="1" x14ac:dyDescent="0.25">
      <c r="J2350" s="36" t="e">
        <f t="shared" ca="1" si="175"/>
        <v>#REF!</v>
      </c>
      <c r="K2350" s="54" t="e">
        <f t="shared" ca="1" si="174"/>
        <v>#REF!</v>
      </c>
      <c r="Q2350" s="15"/>
      <c r="AC2350" s="16"/>
      <c r="AG2350" s="15"/>
      <c r="AM2350" s="61" t="s">
        <v>418</v>
      </c>
      <c r="AN2350" s="62">
        <v>0</v>
      </c>
    </row>
    <row r="2351" spans="10:42" ht="18" customHeight="1" x14ac:dyDescent="0.25">
      <c r="J2351" s="36" t="e">
        <f t="shared" ca="1" si="175"/>
        <v>#REF!</v>
      </c>
      <c r="K2351" s="54" t="e">
        <f t="shared" ca="1" si="174"/>
        <v>#REF!</v>
      </c>
      <c r="Q2351" s="15"/>
      <c r="AC2351" s="16"/>
      <c r="AG2351" s="15"/>
      <c r="AM2351" s="61" t="s">
        <v>644</v>
      </c>
      <c r="AN2351" s="62">
        <v>0</v>
      </c>
    </row>
    <row r="2352" spans="10:42" ht="18" customHeight="1" x14ac:dyDescent="0.25">
      <c r="J2352" s="36" t="e">
        <f t="shared" ca="1" si="175"/>
        <v>#REF!</v>
      </c>
      <c r="K2352" s="54" t="e">
        <f t="shared" ca="1" si="174"/>
        <v>#REF!</v>
      </c>
      <c r="Q2352" s="15"/>
      <c r="AC2352" s="16"/>
      <c r="AG2352" s="15"/>
      <c r="AM2352" s="61" t="s">
        <v>457</v>
      </c>
      <c r="AN2352" s="62">
        <v>0</v>
      </c>
    </row>
    <row r="2353" spans="8:41" ht="18" customHeight="1" x14ac:dyDescent="0.25">
      <c r="J2353" s="36" t="e">
        <f t="shared" ca="1" si="175"/>
        <v>#REF!</v>
      </c>
      <c r="K2353" s="54" t="e">
        <f t="shared" ca="1" si="174"/>
        <v>#REF!</v>
      </c>
      <c r="Q2353" s="15"/>
      <c r="AC2353" s="16"/>
      <c r="AG2353" s="15"/>
      <c r="AM2353" s="61" t="s">
        <v>419</v>
      </c>
      <c r="AN2353" s="62">
        <v>0.17</v>
      </c>
    </row>
    <row r="2354" spans="8:41" ht="18" customHeight="1" x14ac:dyDescent="0.25">
      <c r="J2354" s="36" t="e">
        <f t="shared" ca="1" si="175"/>
        <v>#REF!</v>
      </c>
      <c r="K2354" s="54" t="e">
        <f t="shared" ca="1" si="174"/>
        <v>#REF!</v>
      </c>
      <c r="Q2354" s="15"/>
      <c r="AC2354" s="16"/>
      <c r="AG2354" s="15"/>
      <c r="AM2354" s="61" t="s">
        <v>236</v>
      </c>
      <c r="AN2354" s="62">
        <v>0.25</v>
      </c>
    </row>
    <row r="2355" spans="8:41" ht="18" customHeight="1" x14ac:dyDescent="0.25">
      <c r="J2355" s="36" t="e">
        <f t="shared" ca="1" si="175"/>
        <v>#REF!</v>
      </c>
      <c r="K2355" s="54" t="e">
        <f t="shared" ca="1" si="174"/>
        <v>#REF!</v>
      </c>
      <c r="Q2355" s="15"/>
      <c r="AC2355" s="16"/>
      <c r="AG2355" s="15"/>
      <c r="AM2355" s="61" t="s">
        <v>324</v>
      </c>
      <c r="AN2355" s="62">
        <v>0.16</v>
      </c>
    </row>
    <row r="2356" spans="8:41" ht="18" customHeight="1" x14ac:dyDescent="0.25">
      <c r="J2356" s="36" t="e">
        <f t="shared" ca="1" si="175"/>
        <v>#REF!</v>
      </c>
      <c r="K2356" s="54" t="e">
        <f t="shared" ca="1" si="174"/>
        <v>#REF!</v>
      </c>
      <c r="Q2356" s="15"/>
      <c r="AC2356" s="16"/>
      <c r="AG2356" s="15"/>
      <c r="AM2356" s="61" t="s">
        <v>645</v>
      </c>
      <c r="AN2356" s="62">
        <v>0.24</v>
      </c>
    </row>
    <row r="2357" spans="8:41" ht="18" customHeight="1" x14ac:dyDescent="0.25">
      <c r="J2357" s="36" t="e">
        <f t="shared" ca="1" si="175"/>
        <v>#REF!</v>
      </c>
      <c r="K2357" s="54" t="e">
        <f t="shared" ca="1" si="174"/>
        <v>#REF!</v>
      </c>
      <c r="Q2357" s="15"/>
      <c r="AC2357" s="16"/>
      <c r="AG2357" s="15"/>
      <c r="AM2357" s="64" t="s">
        <v>112</v>
      </c>
      <c r="AN2357" s="38">
        <v>0.25</v>
      </c>
    </row>
    <row r="2358" spans="8:41" ht="18" customHeight="1" x14ac:dyDescent="0.25">
      <c r="J2358" s="36" t="e">
        <f t="shared" ca="1" si="175"/>
        <v>#REF!</v>
      </c>
      <c r="K2358" s="54" t="e">
        <f t="shared" ca="1" si="174"/>
        <v>#REF!</v>
      </c>
      <c r="Q2358" s="15"/>
      <c r="AC2358" s="16"/>
      <c r="AG2358" s="15"/>
      <c r="AM2358" s="63" t="s">
        <v>0</v>
      </c>
      <c r="AN2358" s="11">
        <v>0.25</v>
      </c>
    </row>
    <row r="2359" spans="8:41" ht="18" customHeight="1" x14ac:dyDescent="0.25">
      <c r="H2359" s="125"/>
      <c r="I2359" s="126"/>
      <c r="Q2359" s="15"/>
      <c r="AD2359" s="16"/>
      <c r="AG2359" s="15"/>
      <c r="AN2359" s="127"/>
    </row>
    <row r="2360" spans="8:41" ht="18" customHeight="1" x14ac:dyDescent="0.25">
      <c r="H2360" s="125"/>
      <c r="I2360" s="126"/>
      <c r="Q2360" s="15"/>
      <c r="AD2360" s="16"/>
      <c r="AG2360" s="15"/>
      <c r="AN2360" s="127"/>
    </row>
    <row r="2361" spans="8:41" ht="18" customHeight="1" x14ac:dyDescent="0.25">
      <c r="H2361" s="125"/>
      <c r="I2361" s="126"/>
      <c r="Q2361" s="15"/>
      <c r="AD2361" s="16"/>
      <c r="AG2361" s="15"/>
      <c r="AN2361" s="127"/>
    </row>
    <row r="2362" spans="8:41" ht="18" customHeight="1" x14ac:dyDescent="0.25">
      <c r="H2362" s="125"/>
      <c r="I2362" s="126"/>
      <c r="Q2362" s="15"/>
      <c r="AD2362" s="16"/>
      <c r="AG2362" s="15"/>
      <c r="AN2362" s="127"/>
    </row>
    <row r="2363" spans="8:41" ht="18" customHeight="1" x14ac:dyDescent="0.25">
      <c r="H2363" s="125"/>
      <c r="I2363" s="126"/>
      <c r="Q2363" s="15"/>
      <c r="AD2363" s="16"/>
      <c r="AG2363" s="15"/>
      <c r="AN2363" s="127"/>
      <c r="AO2363" s="25"/>
    </row>
    <row r="2364" spans="8:41" ht="18" customHeight="1" x14ac:dyDescent="0.25">
      <c r="H2364" s="125"/>
      <c r="I2364" s="126"/>
      <c r="Q2364" s="15"/>
      <c r="AD2364" s="16"/>
      <c r="AG2364" s="15"/>
      <c r="AN2364" s="127"/>
      <c r="AO2364" s="25"/>
    </row>
    <row r="2365" spans="8:41" ht="18" customHeight="1" x14ac:dyDescent="0.25">
      <c r="H2365" s="125"/>
      <c r="I2365" s="126"/>
      <c r="Q2365" s="15"/>
      <c r="AD2365" s="16"/>
      <c r="AG2365" s="15"/>
      <c r="AN2365" s="127"/>
      <c r="AO2365" s="25"/>
    </row>
    <row r="2366" spans="8:41" ht="18" customHeight="1" x14ac:dyDescent="0.25">
      <c r="H2366" s="125"/>
      <c r="I2366" s="126"/>
      <c r="Q2366" s="15"/>
      <c r="AD2366" s="16"/>
      <c r="AG2366" s="15"/>
      <c r="AN2366" s="127"/>
      <c r="AO2366" s="25"/>
    </row>
    <row r="2367" spans="8:41" ht="18" customHeight="1" x14ac:dyDescent="0.25">
      <c r="H2367" s="125"/>
      <c r="I2367" s="126"/>
      <c r="Q2367" s="15"/>
      <c r="AD2367" s="16"/>
      <c r="AG2367" s="15"/>
      <c r="AN2367" s="127"/>
      <c r="AO2367" s="25"/>
    </row>
    <row r="2368" spans="8:41" ht="18" customHeight="1" x14ac:dyDescent="0.25">
      <c r="H2368" s="125"/>
      <c r="I2368" s="126"/>
      <c r="Q2368" s="15"/>
      <c r="AD2368" s="16"/>
      <c r="AG2368" s="15"/>
      <c r="AN2368" s="127"/>
      <c r="AO2368" s="25"/>
    </row>
    <row r="2369" spans="1:53" ht="18" customHeight="1" x14ac:dyDescent="0.25">
      <c r="H2369" s="125"/>
      <c r="I2369" s="126"/>
      <c r="Q2369" s="15"/>
      <c r="AD2369" s="16"/>
      <c r="AG2369" s="15"/>
      <c r="AN2369" s="127"/>
      <c r="AO2369" s="25"/>
    </row>
    <row r="2370" spans="1:53" ht="18" customHeight="1" x14ac:dyDescent="0.25">
      <c r="H2370" s="125"/>
      <c r="I2370" s="126"/>
      <c r="Q2370" s="15"/>
      <c r="AD2370" s="16"/>
      <c r="AG2370" s="15"/>
      <c r="AN2370" s="127"/>
      <c r="AO2370" s="25"/>
    </row>
    <row r="2371" spans="1:53" ht="18" customHeight="1" x14ac:dyDescent="0.25">
      <c r="B2371" s="523" t="s">
        <v>749</v>
      </c>
      <c r="C2371" s="523"/>
      <c r="D2371" s="523"/>
      <c r="E2371" s="523"/>
      <c r="F2371" s="523"/>
      <c r="G2371" s="523"/>
      <c r="H2371" s="523"/>
      <c r="I2371" s="523"/>
      <c r="J2371" s="523"/>
      <c r="K2371" s="523"/>
      <c r="Q2371" s="15"/>
    </row>
    <row r="2372" spans="1:53" ht="18" customHeight="1" x14ac:dyDescent="0.25">
      <c r="B2372" s="3"/>
      <c r="C2372" s="3"/>
      <c r="D2372" s="3"/>
      <c r="E2372" s="3"/>
      <c r="F2372" s="3"/>
      <c r="G2372" s="3"/>
      <c r="H2372" s="3"/>
      <c r="I2372" s="3"/>
      <c r="J2372" s="3"/>
      <c r="K2372" s="3"/>
      <c r="Q2372" s="15"/>
    </row>
    <row r="2373" spans="1:53" ht="18" customHeight="1" x14ac:dyDescent="0.25">
      <c r="D2373" s="144" t="s">
        <v>851</v>
      </c>
      <c r="E2373" s="144" t="s">
        <v>852</v>
      </c>
      <c r="F2373" s="144" t="s">
        <v>853</v>
      </c>
      <c r="G2373" s="144" t="s">
        <v>854</v>
      </c>
      <c r="Q2373" s="15"/>
    </row>
    <row r="2374" spans="1:53" ht="18" customHeight="1" x14ac:dyDescent="0.25">
      <c r="A2374" s="866">
        <v>26</v>
      </c>
      <c r="B2374" s="15">
        <v>11</v>
      </c>
      <c r="C2374" s="110" t="s">
        <v>842</v>
      </c>
      <c r="D2374" s="152" t="s">
        <v>158</v>
      </c>
      <c r="E2374" s="152" t="s">
        <v>158</v>
      </c>
      <c r="F2374" s="152" t="s">
        <v>158</v>
      </c>
      <c r="G2374" s="145">
        <f ca="1">ROUND(H2391,2)</f>
        <v>0</v>
      </c>
      <c r="J2374" s="25"/>
      <c r="K2374" s="25"/>
      <c r="Q2374" s="15"/>
      <c r="R2374" s="16"/>
      <c r="AG2374" s="15"/>
      <c r="AH2374" s="16"/>
    </row>
    <row r="2375" spans="1:53" ht="18" customHeight="1" x14ac:dyDescent="0.25">
      <c r="A2375" s="868"/>
      <c r="B2375" s="70"/>
      <c r="C2375" s="67"/>
      <c r="D2375" s="67"/>
      <c r="E2375" s="67"/>
      <c r="F2375" s="67"/>
      <c r="G2375" s="143" t="e">
        <f>D2374+E2374*$H$9/1000+F2374*$H$10/1000</f>
        <v>#VALUE!</v>
      </c>
      <c r="H2375" s="67"/>
      <c r="J2375" s="69"/>
      <c r="K2375" s="69"/>
      <c r="L2375" s="69"/>
      <c r="M2375" s="69"/>
      <c r="N2375" s="69"/>
      <c r="O2375" s="69"/>
      <c r="P2375" s="67"/>
      <c r="Q2375" s="67"/>
      <c r="R2375" s="67"/>
      <c r="S2375" s="67"/>
      <c r="T2375" s="67"/>
      <c r="U2375" s="67"/>
      <c r="V2375" s="69"/>
      <c r="W2375" s="69"/>
      <c r="X2375" s="69"/>
      <c r="Y2375" s="69"/>
      <c r="Z2375" s="69"/>
      <c r="AA2375" s="69"/>
      <c r="AB2375" s="67"/>
      <c r="AC2375" s="67"/>
      <c r="AD2375" s="67"/>
      <c r="AE2375" s="67"/>
      <c r="AF2375" s="67"/>
      <c r="AG2375" s="67"/>
      <c r="AH2375" s="69"/>
      <c r="AI2375" s="69"/>
      <c r="AJ2375" s="69"/>
      <c r="AK2375" s="69"/>
      <c r="AL2375" s="69"/>
      <c r="AM2375" s="69"/>
      <c r="AN2375" s="67"/>
      <c r="AO2375" s="67"/>
      <c r="AP2375" s="67"/>
      <c r="AQ2375" s="67"/>
      <c r="AR2375" s="67"/>
      <c r="AS2375" s="67"/>
      <c r="AT2375" s="69"/>
      <c r="AU2375" s="69"/>
      <c r="AV2375" s="69"/>
      <c r="AW2375" s="69"/>
      <c r="AX2375" s="69"/>
      <c r="AY2375" s="69"/>
      <c r="AZ2375" s="67"/>
      <c r="BA2375" s="67"/>
    </row>
    <row r="2376" spans="1:53" ht="18" customHeight="1" x14ac:dyDescent="0.25">
      <c r="B2376" s="3"/>
      <c r="C2376" s="3"/>
      <c r="D2376" s="3"/>
      <c r="E2376" s="3"/>
      <c r="J2376" s="25"/>
      <c r="K2376" s="25"/>
      <c r="Q2376" s="15"/>
      <c r="R2376" s="16"/>
      <c r="AG2376" s="15"/>
      <c r="AH2376" s="16"/>
    </row>
    <row r="2377" spans="1:53" ht="18" customHeight="1" x14ac:dyDescent="0.25">
      <c r="B2377" s="94" t="s">
        <v>844</v>
      </c>
      <c r="F2377" s="117"/>
      <c r="J2377" s="25"/>
      <c r="K2377" s="25"/>
      <c r="Q2377" s="15"/>
      <c r="R2377" s="16"/>
      <c r="AG2377" s="15"/>
      <c r="AH2377" s="16"/>
    </row>
    <row r="2378" spans="1:53" ht="18" customHeight="1" x14ac:dyDescent="0.25">
      <c r="F2378" s="12" t="s">
        <v>810</v>
      </c>
      <c r="M2378" s="25"/>
      <c r="N2378" s="25"/>
      <c r="Q2378" s="15"/>
      <c r="R2378" s="16"/>
      <c r="AG2378" s="15"/>
      <c r="AH2378" s="16"/>
    </row>
    <row r="2379" spans="1:53" ht="18" customHeight="1" x14ac:dyDescent="0.25">
      <c r="C2379" s="81" t="s">
        <v>897</v>
      </c>
      <c r="D2379" s="81" t="s">
        <v>245</v>
      </c>
      <c r="E2379" s="81" t="s">
        <v>548</v>
      </c>
      <c r="F2379" s="81" t="s">
        <v>1030</v>
      </c>
      <c r="G2379" s="81" t="s">
        <v>246</v>
      </c>
      <c r="H2379" s="81" t="s">
        <v>247</v>
      </c>
      <c r="J2379" s="109" t="s">
        <v>846</v>
      </c>
      <c r="L2379" s="11" t="s">
        <v>546</v>
      </c>
      <c r="M2379" s="11">
        <v>1</v>
      </c>
      <c r="Q2379" s="15"/>
      <c r="R2379" s="16"/>
      <c r="AG2379" s="15"/>
      <c r="AH2379" s="16"/>
    </row>
    <row r="2380" spans="1:53" ht="18" customHeight="1" x14ac:dyDescent="0.25">
      <c r="C2380" s="507" t="s">
        <v>249</v>
      </c>
      <c r="D2380" s="507"/>
      <c r="E2380" s="507"/>
      <c r="F2380" s="507"/>
      <c r="G2380" s="507"/>
      <c r="H2380" s="507" t="s">
        <v>248</v>
      </c>
      <c r="J2380" s="11">
        <f>IF(D2381="Varias comercializadoras",1,2)</f>
        <v>2</v>
      </c>
      <c r="L2380" s="11" t="s">
        <v>547</v>
      </c>
      <c r="M2380" s="11">
        <v>2</v>
      </c>
      <c r="Q2380" s="15"/>
      <c r="R2380" s="16"/>
      <c r="AG2380" s="15"/>
      <c r="AH2380" s="16"/>
    </row>
    <row r="2381" spans="1:53" ht="18" customHeight="1" x14ac:dyDescent="0.25">
      <c r="C2381" s="34" t="str">
        <f>IF(ISTEXT('10. Electricidad y otras energ.'!E73),'10. Electricidad y otras energ.'!E73,"")</f>
        <v/>
      </c>
      <c r="D2381" s="34">
        <f>'10. Electricidad y otras energ.'!F73</f>
        <v>0</v>
      </c>
      <c r="E2381" s="34">
        <f>'10. Electricidad y otras energ.'!G73</f>
        <v>0</v>
      </c>
      <c r="F2381" s="193">
        <f>'10. Electricidad y otras energ.'!H73</f>
        <v>0</v>
      </c>
      <c r="G2381" s="205" t="str">
        <f ca="1">IFERROR((IF($E2381=$L$2383,$M$2383,IF($E2381=$L$2384,$M$2384,VLOOKUP(D2381,$J$2113:$K$2358,2,0)))),"")</f>
        <v/>
      </c>
      <c r="H2381" s="55" t="str">
        <f ca="1">IF(ISNUMBER(F2381*G2381),F2381*G2381,"")</f>
        <v/>
      </c>
      <c r="J2381" s="11">
        <f t="shared" ref="J2381:J2389" si="176">IF(D2382="Varias comercializadoras",1,2)</f>
        <v>2</v>
      </c>
      <c r="Q2381" s="15"/>
      <c r="R2381" s="16"/>
      <c r="AG2381" s="15"/>
      <c r="AH2381" s="16"/>
    </row>
    <row r="2382" spans="1:53" ht="18" customHeight="1" x14ac:dyDescent="0.25">
      <c r="C2382" s="34" t="str">
        <f>IF(ISTEXT('10. Electricidad y otras energ.'!E74),'10. Electricidad y otras energ.'!E74,"")</f>
        <v/>
      </c>
      <c r="D2382" s="34">
        <f>'10. Electricidad y otras energ.'!F74</f>
        <v>0</v>
      </c>
      <c r="E2382" s="34">
        <f>'10. Electricidad y otras energ.'!G74</f>
        <v>0</v>
      </c>
      <c r="F2382" s="193">
        <f>'10. Electricidad y otras energ.'!H74</f>
        <v>0</v>
      </c>
      <c r="G2382" s="205" t="str">
        <f t="shared" ref="G2382:G2390" ca="1" si="177">IFERROR((IF($E2382=$L$2383,$M$2383,IF($E2382=$L$2384,$M$2384,VLOOKUP(D2382,$J$2113:$K$2358,2,0)))),"")</f>
        <v/>
      </c>
      <c r="H2382" s="55" t="str">
        <f t="shared" ref="H2382:H2390" ca="1" si="178">IF(ISNUMBER(F2382*G2382),F2382*G2382,"")</f>
        <v/>
      </c>
      <c r="J2382" s="11">
        <f t="shared" si="176"/>
        <v>2</v>
      </c>
      <c r="L2382" s="10" t="s">
        <v>549</v>
      </c>
      <c r="M2382" s="16"/>
      <c r="Q2382" s="15"/>
      <c r="R2382" s="16"/>
      <c r="AG2382" s="15"/>
      <c r="AH2382" s="16"/>
    </row>
    <row r="2383" spans="1:53" ht="18" customHeight="1" x14ac:dyDescent="0.25">
      <c r="C2383" s="34" t="str">
        <f>IF(ISTEXT('10. Electricidad y otras energ.'!E75),'10. Electricidad y otras energ.'!E75,"")</f>
        <v/>
      </c>
      <c r="D2383" s="34">
        <f>'10. Electricidad y otras energ.'!F75</f>
        <v>0</v>
      </c>
      <c r="E2383" s="34">
        <f>'10. Electricidad y otras energ.'!G75</f>
        <v>0</v>
      </c>
      <c r="F2383" s="193">
        <f>'10. Electricidad y otras energ.'!H75</f>
        <v>0</v>
      </c>
      <c r="G2383" s="205" t="str">
        <f t="shared" ca="1" si="177"/>
        <v/>
      </c>
      <c r="H2383" s="55" t="str">
        <f t="shared" ca="1" si="178"/>
        <v/>
      </c>
      <c r="J2383" s="11">
        <f t="shared" si="176"/>
        <v>2</v>
      </c>
      <c r="L2383" s="107" t="s">
        <v>544</v>
      </c>
      <c r="M2383" s="107">
        <f>D2168</f>
        <v>0</v>
      </c>
      <c r="Q2383" s="15"/>
      <c r="R2383" s="16"/>
      <c r="AG2383" s="15"/>
      <c r="AH2383" s="16"/>
    </row>
    <row r="2384" spans="1:53" ht="18" customHeight="1" x14ac:dyDescent="0.25">
      <c r="C2384" s="34" t="str">
        <f>IF(ISTEXT('10. Electricidad y otras energ.'!E76),'10. Electricidad y otras energ.'!E76,"")</f>
        <v/>
      </c>
      <c r="D2384" s="34">
        <f>'10. Electricidad y otras energ.'!F76</f>
        <v>0</v>
      </c>
      <c r="E2384" s="34">
        <f>'10. Electricidad y otras energ.'!G76</f>
        <v>0</v>
      </c>
      <c r="F2384" s="193">
        <f>'10. Electricidad y otras energ.'!H76</f>
        <v>0</v>
      </c>
      <c r="G2384" s="205" t="str">
        <f t="shared" ca="1" si="177"/>
        <v/>
      </c>
      <c r="H2384" s="55" t="str">
        <f t="shared" ca="1" si="178"/>
        <v/>
      </c>
      <c r="J2384" s="11">
        <f t="shared" si="176"/>
        <v>2</v>
      </c>
      <c r="L2384" s="107" t="s">
        <v>545</v>
      </c>
      <c r="M2384" s="107">
        <f>D2169</f>
        <v>0.30199999999999999</v>
      </c>
      <c r="Q2384" s="15"/>
      <c r="R2384" s="16"/>
      <c r="AG2384" s="15"/>
      <c r="AH2384" s="16"/>
    </row>
    <row r="2385" spans="1:53" ht="18" customHeight="1" x14ac:dyDescent="0.25">
      <c r="C2385" s="34" t="str">
        <f>IF(ISTEXT('10. Electricidad y otras energ.'!E77),'10. Electricidad y otras energ.'!E77,"")</f>
        <v/>
      </c>
      <c r="D2385" s="34">
        <f>'10. Electricidad y otras energ.'!F77</f>
        <v>0</v>
      </c>
      <c r="E2385" s="34">
        <f>'10. Electricidad y otras energ.'!G77</f>
        <v>0</v>
      </c>
      <c r="F2385" s="193">
        <f>'10. Electricidad y otras energ.'!H77</f>
        <v>0</v>
      </c>
      <c r="G2385" s="205" t="str">
        <f t="shared" ca="1" si="177"/>
        <v/>
      </c>
      <c r="H2385" s="55" t="str">
        <f t="shared" ca="1" si="178"/>
        <v/>
      </c>
      <c r="J2385" s="11">
        <f t="shared" si="176"/>
        <v>2</v>
      </c>
      <c r="L2385" s="107" t="s">
        <v>7</v>
      </c>
      <c r="M2385" s="107" t="s">
        <v>158</v>
      </c>
      <c r="Q2385" s="15"/>
      <c r="R2385" s="16"/>
      <c r="AG2385" s="15"/>
      <c r="AH2385" s="16"/>
    </row>
    <row r="2386" spans="1:53" ht="18" customHeight="1" x14ac:dyDescent="0.25">
      <c r="C2386" s="34" t="str">
        <f>IF(ISTEXT('10. Electricidad y otras energ.'!E78),'10. Electricidad y otras energ.'!E78,"")</f>
        <v/>
      </c>
      <c r="D2386" s="34">
        <f>'10. Electricidad y otras energ.'!F78</f>
        <v>0</v>
      </c>
      <c r="E2386" s="34">
        <f>'10. Electricidad y otras energ.'!G78</f>
        <v>0</v>
      </c>
      <c r="F2386" s="193">
        <f>'10. Electricidad y otras energ.'!H78</f>
        <v>0</v>
      </c>
      <c r="G2386" s="205" t="str">
        <f t="shared" ca="1" si="177"/>
        <v/>
      </c>
      <c r="H2386" s="55" t="str">
        <f t="shared" ca="1" si="178"/>
        <v/>
      </c>
      <c r="J2386" s="11">
        <f t="shared" si="176"/>
        <v>2</v>
      </c>
      <c r="L2386" s="25"/>
      <c r="M2386" s="25"/>
      <c r="Q2386" s="15"/>
      <c r="R2386" s="16"/>
      <c r="AG2386" s="15"/>
      <c r="AH2386" s="16"/>
    </row>
    <row r="2387" spans="1:53" ht="18" customHeight="1" x14ac:dyDescent="0.25">
      <c r="C2387" s="34" t="str">
        <f>IF(ISTEXT('10. Electricidad y otras energ.'!E79),'10. Electricidad y otras energ.'!E79,"")</f>
        <v/>
      </c>
      <c r="D2387" s="34">
        <f>'10. Electricidad y otras energ.'!F79</f>
        <v>0</v>
      </c>
      <c r="E2387" s="34">
        <f>'10. Electricidad y otras energ.'!G79</f>
        <v>0</v>
      </c>
      <c r="F2387" s="193">
        <f>'10. Electricidad y otras energ.'!H79</f>
        <v>0</v>
      </c>
      <c r="G2387" s="205" t="str">
        <f t="shared" ca="1" si="177"/>
        <v/>
      </c>
      <c r="H2387" s="55" t="str">
        <f t="shared" ca="1" si="178"/>
        <v/>
      </c>
      <c r="J2387" s="11">
        <f t="shared" si="176"/>
        <v>2</v>
      </c>
      <c r="L2387" s="25"/>
      <c r="M2387" s="25"/>
      <c r="Q2387" s="15"/>
      <c r="R2387" s="16"/>
      <c r="AG2387" s="15"/>
      <c r="AH2387" s="16"/>
    </row>
    <row r="2388" spans="1:53" ht="18" customHeight="1" x14ac:dyDescent="0.25">
      <c r="C2388" s="34" t="str">
        <f>IF(ISTEXT('10. Electricidad y otras energ.'!E80),'10. Electricidad y otras energ.'!E80,"")</f>
        <v/>
      </c>
      <c r="D2388" s="34">
        <f>'10. Electricidad y otras energ.'!F80</f>
        <v>0</v>
      </c>
      <c r="E2388" s="34">
        <f>'10. Electricidad y otras energ.'!G80</f>
        <v>0</v>
      </c>
      <c r="F2388" s="193">
        <f>'10. Electricidad y otras energ.'!H80</f>
        <v>0</v>
      </c>
      <c r="G2388" s="205" t="str">
        <f t="shared" ca="1" si="177"/>
        <v/>
      </c>
      <c r="H2388" s="55" t="str">
        <f t="shared" ca="1" si="178"/>
        <v/>
      </c>
      <c r="J2388" s="11">
        <f t="shared" si="176"/>
        <v>2</v>
      </c>
      <c r="L2388" s="25"/>
      <c r="M2388" s="25"/>
      <c r="Q2388" s="15"/>
      <c r="R2388" s="16"/>
      <c r="AG2388" s="15"/>
      <c r="AH2388" s="16"/>
    </row>
    <row r="2389" spans="1:53" ht="18" customHeight="1" x14ac:dyDescent="0.25">
      <c r="C2389" s="34" t="str">
        <f>IF(ISTEXT('10. Electricidad y otras energ.'!E81),'10. Electricidad y otras energ.'!E81,"")</f>
        <v/>
      </c>
      <c r="D2389" s="34">
        <f>'10. Electricidad y otras energ.'!F81</f>
        <v>0</v>
      </c>
      <c r="E2389" s="34">
        <f>'10. Electricidad y otras energ.'!G81</f>
        <v>0</v>
      </c>
      <c r="F2389" s="193">
        <f>'10. Electricidad y otras energ.'!H81</f>
        <v>0</v>
      </c>
      <c r="G2389" s="205" t="str">
        <f t="shared" ca="1" si="177"/>
        <v/>
      </c>
      <c r="H2389" s="55" t="str">
        <f t="shared" ca="1" si="178"/>
        <v/>
      </c>
      <c r="J2389" s="11">
        <f t="shared" si="176"/>
        <v>2</v>
      </c>
      <c r="L2389" s="25"/>
      <c r="M2389" s="25"/>
      <c r="Q2389" s="15"/>
      <c r="R2389" s="16"/>
      <c r="AG2389" s="15"/>
      <c r="AH2389" s="16"/>
    </row>
    <row r="2390" spans="1:53" ht="18" customHeight="1" x14ac:dyDescent="0.25">
      <c r="C2390" s="34" t="str">
        <f>IF(ISTEXT('10. Electricidad y otras energ.'!E82),'10. Electricidad y otras energ.'!E82,"")</f>
        <v/>
      </c>
      <c r="D2390" s="34">
        <f>'10. Electricidad y otras energ.'!F82</f>
        <v>0</v>
      </c>
      <c r="E2390" s="34">
        <f>'10. Electricidad y otras energ.'!G82</f>
        <v>0</v>
      </c>
      <c r="F2390" s="193">
        <f>'10. Electricidad y otras energ.'!H82</f>
        <v>0</v>
      </c>
      <c r="G2390" s="205" t="str">
        <f t="shared" ca="1" si="177"/>
        <v/>
      </c>
      <c r="H2390" s="55" t="str">
        <f t="shared" ca="1" si="178"/>
        <v/>
      </c>
      <c r="M2390" s="25"/>
      <c r="Q2390" s="15"/>
      <c r="R2390" s="16"/>
      <c r="AG2390" s="15"/>
      <c r="AH2390" s="16"/>
    </row>
    <row r="2391" spans="1:53" ht="18" customHeight="1" x14ac:dyDescent="0.25">
      <c r="H2391" s="124">
        <f ca="1">SUMIF(H2381:H2390,"&gt;0")</f>
        <v>0</v>
      </c>
      <c r="K2391" s="25"/>
      <c r="L2391" s="25"/>
      <c r="Q2391" s="15"/>
      <c r="R2391" s="16"/>
      <c r="AG2391" s="15"/>
      <c r="AH2391" s="16"/>
    </row>
    <row r="2392" spans="1:53" ht="18" customHeight="1" x14ac:dyDescent="0.25">
      <c r="Q2392" s="15"/>
      <c r="R2392" s="16"/>
      <c r="AG2392" s="15"/>
      <c r="AH2392" s="16"/>
    </row>
    <row r="2393" spans="1:53" ht="18" customHeight="1" x14ac:dyDescent="0.25">
      <c r="J2393" s="25"/>
      <c r="K2393" s="25"/>
      <c r="Q2393" s="15"/>
      <c r="R2393" s="16"/>
      <c r="AG2393" s="15"/>
      <c r="AH2393" s="16"/>
    </row>
    <row r="2394" spans="1:53" ht="18" customHeight="1" x14ac:dyDescent="0.25">
      <c r="K2394" s="125"/>
      <c r="L2394" s="126"/>
      <c r="Q2394" s="15"/>
      <c r="AQ2394" s="127"/>
      <c r="AR2394" s="25"/>
      <c r="AS2394" s="128"/>
      <c r="AT2394" s="129"/>
    </row>
    <row r="2395" spans="1:53" ht="18" customHeight="1" x14ac:dyDescent="0.25">
      <c r="B2395" s="523" t="s">
        <v>743</v>
      </c>
      <c r="C2395" s="523"/>
      <c r="D2395" s="523"/>
      <c r="E2395" s="523"/>
      <c r="F2395" s="523"/>
      <c r="G2395" s="523"/>
      <c r="H2395" s="523"/>
      <c r="I2395" s="523"/>
      <c r="J2395" s="523"/>
      <c r="K2395" s="523"/>
    </row>
    <row r="2396" spans="1:53" ht="18" customHeight="1" x14ac:dyDescent="0.25">
      <c r="B2396" s="3"/>
      <c r="C2396" s="3"/>
      <c r="D2396" s="3"/>
      <c r="E2396" s="3"/>
      <c r="F2396" s="3"/>
      <c r="G2396" s="3"/>
      <c r="H2396" s="3"/>
      <c r="I2396" s="3"/>
      <c r="J2396" s="3"/>
      <c r="K2396" s="3"/>
    </row>
    <row r="2397" spans="1:53" ht="18" customHeight="1" x14ac:dyDescent="0.25">
      <c r="D2397" s="144" t="s">
        <v>851</v>
      </c>
      <c r="E2397" s="144" t="s">
        <v>852</v>
      </c>
      <c r="F2397" s="144" t="s">
        <v>853</v>
      </c>
      <c r="G2397" s="144" t="s">
        <v>854</v>
      </c>
    </row>
    <row r="2398" spans="1:53" ht="18" customHeight="1" x14ac:dyDescent="0.25">
      <c r="A2398" s="866">
        <v>27</v>
      </c>
      <c r="B2398" s="15">
        <v>12</v>
      </c>
      <c r="C2398" s="110" t="s">
        <v>843</v>
      </c>
      <c r="D2398" s="152" t="s">
        <v>158</v>
      </c>
      <c r="E2398" s="152" t="s">
        <v>158</v>
      </c>
      <c r="F2398" s="152" t="s">
        <v>158</v>
      </c>
      <c r="G2398" s="145">
        <f>ROUND(G2415,2)</f>
        <v>0</v>
      </c>
      <c r="Q2398" s="15"/>
      <c r="R2398" s="16"/>
      <c r="AG2398" s="15"/>
      <c r="AH2398" s="16"/>
    </row>
    <row r="2399" spans="1:53" ht="18" customHeight="1" x14ac:dyDescent="0.25">
      <c r="A2399" s="868"/>
      <c r="B2399" s="70"/>
      <c r="C2399" s="67"/>
      <c r="D2399" s="67"/>
      <c r="E2399" s="67"/>
      <c r="F2399" s="67"/>
      <c r="G2399" s="143" t="e">
        <f>D2398+E2398*$H$9/1000+F2398*$H$10/1000</f>
        <v>#VALUE!</v>
      </c>
      <c r="H2399" s="67"/>
      <c r="J2399" s="69"/>
      <c r="K2399" s="69"/>
      <c r="L2399" s="69"/>
      <c r="M2399" s="69"/>
      <c r="N2399" s="69"/>
      <c r="O2399" s="69"/>
      <c r="P2399" s="67"/>
      <c r="Q2399" s="67"/>
      <c r="R2399" s="67"/>
      <c r="S2399" s="67"/>
      <c r="T2399" s="67"/>
      <c r="U2399" s="67"/>
      <c r="V2399" s="69"/>
      <c r="W2399" s="69"/>
      <c r="X2399" s="69"/>
      <c r="Y2399" s="69"/>
      <c r="Z2399" s="69"/>
      <c r="AA2399" s="69"/>
      <c r="AB2399" s="67"/>
      <c r="AC2399" s="67"/>
      <c r="AD2399" s="67"/>
      <c r="AE2399" s="67"/>
      <c r="AF2399" s="67"/>
      <c r="AG2399" s="67"/>
      <c r="AH2399" s="69"/>
      <c r="AI2399" s="69"/>
      <c r="AJ2399" s="69"/>
      <c r="AK2399" s="69"/>
      <c r="AL2399" s="69"/>
      <c r="AM2399" s="69"/>
      <c r="AN2399" s="67"/>
      <c r="AO2399" s="67"/>
      <c r="AP2399" s="67"/>
      <c r="AQ2399" s="67"/>
      <c r="AR2399" s="67"/>
      <c r="AS2399" s="67"/>
      <c r="AT2399" s="69"/>
      <c r="AU2399" s="69"/>
      <c r="AV2399" s="69"/>
      <c r="AW2399" s="69"/>
      <c r="AX2399" s="69"/>
      <c r="AY2399" s="69"/>
      <c r="AZ2399" s="67"/>
      <c r="BA2399" s="67"/>
    </row>
    <row r="2400" spans="1:53" ht="18" customHeight="1" x14ac:dyDescent="0.25">
      <c r="Q2400" s="15"/>
      <c r="AQ2400" s="127"/>
      <c r="AR2400" s="25"/>
      <c r="AS2400" s="128"/>
      <c r="AT2400" s="129"/>
    </row>
    <row r="2401" spans="2:34" ht="18" customHeight="1" x14ac:dyDescent="0.25">
      <c r="B2401" s="94" t="s">
        <v>849</v>
      </c>
      <c r="F2401" s="117"/>
      <c r="G2401" s="117"/>
      <c r="H2401" s="117"/>
      <c r="I2401" s="117"/>
      <c r="J2401" s="117"/>
      <c r="K2401" s="117"/>
      <c r="L2401" s="117"/>
      <c r="Q2401" s="15"/>
      <c r="R2401" s="16"/>
      <c r="AG2401" s="15"/>
      <c r="AH2401" s="16"/>
    </row>
    <row r="2402" spans="2:34" ht="18" customHeight="1" x14ac:dyDescent="0.25">
      <c r="B2402" s="3"/>
      <c r="J2402" s="37"/>
      <c r="Q2402" s="15"/>
      <c r="R2402" s="16"/>
      <c r="AG2402" s="15"/>
      <c r="AH2402" s="16"/>
    </row>
    <row r="2403" spans="2:34" ht="18" customHeight="1" x14ac:dyDescent="0.25">
      <c r="C2403" s="81" t="s">
        <v>897</v>
      </c>
      <c r="D2403" s="81" t="s">
        <v>757</v>
      </c>
      <c r="E2403" s="81" t="s">
        <v>834</v>
      </c>
      <c r="F2403" s="81" t="s">
        <v>850</v>
      </c>
      <c r="G2403" s="81" t="s">
        <v>775</v>
      </c>
      <c r="I2403" s="108" t="s">
        <v>741</v>
      </c>
      <c r="Q2403" s="15"/>
      <c r="R2403" s="16"/>
      <c r="AG2403" s="15"/>
      <c r="AH2403" s="16"/>
    </row>
    <row r="2404" spans="2:34" ht="18" customHeight="1" x14ac:dyDescent="0.25">
      <c r="C2404" s="507" t="s">
        <v>249</v>
      </c>
      <c r="D2404" s="507"/>
      <c r="E2404" s="507"/>
      <c r="F2404" s="507"/>
      <c r="G2404" s="507" t="s">
        <v>248</v>
      </c>
      <c r="I2404" s="40" t="s">
        <v>672</v>
      </c>
      <c r="Q2404" s="15"/>
      <c r="R2404" s="16"/>
      <c r="AG2404" s="15"/>
      <c r="AH2404" s="16"/>
    </row>
    <row r="2405" spans="2:34" ht="18" customHeight="1" x14ac:dyDescent="0.25">
      <c r="C2405" s="34" t="str">
        <f>IF(ISTEXT('10. Electricidad y otras energ.'!E102),'10. Electricidad y otras energ.'!E102,"")</f>
        <v/>
      </c>
      <c r="D2405" s="34">
        <f>'10. Electricidad y otras energ.'!F102</f>
        <v>0</v>
      </c>
      <c r="E2405" s="34">
        <f>'10. Electricidad y otras energ.'!G102</f>
        <v>0</v>
      </c>
      <c r="F2405" s="35" t="str">
        <f>IF(ISNUMBER('10. Electricidad y otras energ.'!H102),'10. Electricidad y otras energ.'!H102,"")</f>
        <v/>
      </c>
      <c r="G2405" s="55" t="str">
        <f>IF(ISNUMBER(E2405*F2405),E2405*F2405,"")</f>
        <v/>
      </c>
      <c r="I2405" s="41" t="s">
        <v>673</v>
      </c>
    </row>
    <row r="2406" spans="2:34" ht="18" customHeight="1" x14ac:dyDescent="0.25">
      <c r="C2406" s="34" t="str">
        <f>IF(ISTEXT('10. Electricidad y otras energ.'!E103),'10. Electricidad y otras energ.'!E103,"")</f>
        <v/>
      </c>
      <c r="D2406" s="34">
        <f>'10. Electricidad y otras energ.'!F103</f>
        <v>0</v>
      </c>
      <c r="E2406" s="34">
        <f>'10. Electricidad y otras energ.'!G103</f>
        <v>0</v>
      </c>
      <c r="F2406" s="35" t="str">
        <f>IF(ISNUMBER('10. Electricidad y otras energ.'!H103),'10. Electricidad y otras energ.'!H103,"")</f>
        <v/>
      </c>
      <c r="G2406" s="55" t="str">
        <f t="shared" ref="G2406:G2414" si="179">IF(ISNUMBER(E2406*F2406),E2406*F2406,"")</f>
        <v/>
      </c>
      <c r="I2406" s="41" t="s">
        <v>674</v>
      </c>
    </row>
    <row r="2407" spans="2:34" ht="18" customHeight="1" x14ac:dyDescent="0.25">
      <c r="C2407" s="34" t="str">
        <f>IF(ISTEXT('10. Electricidad y otras energ.'!E104),'10. Electricidad y otras energ.'!E104,"")</f>
        <v/>
      </c>
      <c r="D2407" s="34">
        <f>'10. Electricidad y otras energ.'!F104</f>
        <v>0</v>
      </c>
      <c r="E2407" s="34">
        <f>'10. Electricidad y otras energ.'!G104</f>
        <v>0</v>
      </c>
      <c r="F2407" s="35" t="str">
        <f>IF(ISNUMBER('10. Electricidad y otras energ.'!H104),'10. Electricidad y otras energ.'!H104,"")</f>
        <v/>
      </c>
      <c r="G2407" s="55" t="str">
        <f t="shared" si="179"/>
        <v/>
      </c>
      <c r="I2407" s="42" t="s">
        <v>675</v>
      </c>
    </row>
    <row r="2408" spans="2:34" ht="18" customHeight="1" x14ac:dyDescent="0.25">
      <c r="C2408" s="34" t="str">
        <f>IF(ISTEXT('10. Electricidad y otras energ.'!E105),'10. Electricidad y otras energ.'!E105,"")</f>
        <v/>
      </c>
      <c r="D2408" s="34">
        <f>'10. Electricidad y otras energ.'!F105</f>
        <v>0</v>
      </c>
      <c r="E2408" s="34">
        <f>'10. Electricidad y otras energ.'!G105</f>
        <v>0</v>
      </c>
      <c r="F2408" s="35" t="str">
        <f>IF(ISNUMBER('10. Electricidad y otras energ.'!H105),'10. Electricidad y otras energ.'!H105,"")</f>
        <v/>
      </c>
      <c r="G2408" s="55" t="str">
        <f t="shared" si="179"/>
        <v/>
      </c>
    </row>
    <row r="2409" spans="2:34" ht="18" customHeight="1" x14ac:dyDescent="0.25">
      <c r="C2409" s="34" t="str">
        <f>IF(ISTEXT('10. Electricidad y otras energ.'!E106),'10. Electricidad y otras energ.'!E106,"")</f>
        <v/>
      </c>
      <c r="D2409" s="34">
        <f>'10. Electricidad y otras energ.'!F106</f>
        <v>0</v>
      </c>
      <c r="E2409" s="34">
        <f>'10. Electricidad y otras energ.'!G106</f>
        <v>0</v>
      </c>
      <c r="F2409" s="35" t="str">
        <f>IF(ISNUMBER('10. Electricidad y otras energ.'!H106),'10. Electricidad y otras energ.'!H106,"")</f>
        <v/>
      </c>
      <c r="G2409" s="55" t="str">
        <f t="shared" si="179"/>
        <v/>
      </c>
      <c r="J2409" s="37"/>
    </row>
    <row r="2410" spans="2:34" ht="18" customHeight="1" x14ac:dyDescent="0.25">
      <c r="C2410" s="34" t="str">
        <f>IF(ISTEXT('10. Electricidad y otras energ.'!E107),'10. Electricidad y otras energ.'!E107,"")</f>
        <v/>
      </c>
      <c r="D2410" s="34">
        <f>'10. Electricidad y otras energ.'!F107</f>
        <v>0</v>
      </c>
      <c r="E2410" s="34">
        <f>'10. Electricidad y otras energ.'!G107</f>
        <v>0</v>
      </c>
      <c r="F2410" s="35" t="str">
        <f>IF(ISNUMBER('10. Electricidad y otras energ.'!H107),'10. Electricidad y otras energ.'!H107,"")</f>
        <v/>
      </c>
      <c r="G2410" s="55" t="str">
        <f t="shared" si="179"/>
        <v/>
      </c>
      <c r="J2410" s="37"/>
    </row>
    <row r="2411" spans="2:34" ht="18" customHeight="1" x14ac:dyDescent="0.25">
      <c r="C2411" s="34" t="str">
        <f>IF(ISTEXT('10. Electricidad y otras energ.'!E108),'10. Electricidad y otras energ.'!E108,"")</f>
        <v/>
      </c>
      <c r="D2411" s="34">
        <f>'10. Electricidad y otras energ.'!F108</f>
        <v>0</v>
      </c>
      <c r="E2411" s="34">
        <f>'10. Electricidad y otras energ.'!G108</f>
        <v>0</v>
      </c>
      <c r="F2411" s="35" t="str">
        <f>IF(ISNUMBER('10. Electricidad y otras energ.'!H108),'10. Electricidad y otras energ.'!H108,"")</f>
        <v/>
      </c>
      <c r="G2411" s="55" t="str">
        <f t="shared" si="179"/>
        <v/>
      </c>
      <c r="J2411" s="37"/>
    </row>
    <row r="2412" spans="2:34" ht="18" customHeight="1" x14ac:dyDescent="0.25">
      <c r="C2412" s="34" t="str">
        <f>IF(ISTEXT('10. Electricidad y otras energ.'!E109),'10. Electricidad y otras energ.'!E109,"")</f>
        <v/>
      </c>
      <c r="D2412" s="34">
        <f>'10. Electricidad y otras energ.'!F109</f>
        <v>0</v>
      </c>
      <c r="E2412" s="34">
        <f>'10. Electricidad y otras energ.'!G109</f>
        <v>0</v>
      </c>
      <c r="F2412" s="35" t="str">
        <f>IF(ISNUMBER('10. Electricidad y otras energ.'!H109),'10. Electricidad y otras energ.'!H109,"")</f>
        <v/>
      </c>
      <c r="G2412" s="55" t="str">
        <f t="shared" si="179"/>
        <v/>
      </c>
      <c r="J2412" s="37"/>
    </row>
    <row r="2413" spans="2:34" ht="18" customHeight="1" x14ac:dyDescent="0.25">
      <c r="C2413" s="34" t="str">
        <f>IF(ISTEXT('10. Electricidad y otras energ.'!E110),'10. Electricidad y otras energ.'!E110,"")</f>
        <v/>
      </c>
      <c r="D2413" s="34">
        <f>'10. Electricidad y otras energ.'!F110</f>
        <v>0</v>
      </c>
      <c r="E2413" s="34">
        <f>'10. Electricidad y otras energ.'!G110</f>
        <v>0</v>
      </c>
      <c r="F2413" s="35" t="str">
        <f>IF(ISNUMBER('10. Electricidad y otras energ.'!H110),'10. Electricidad y otras energ.'!H110,"")</f>
        <v/>
      </c>
      <c r="G2413" s="55" t="str">
        <f t="shared" si="179"/>
        <v/>
      </c>
      <c r="J2413" s="37"/>
    </row>
    <row r="2414" spans="2:34" ht="18" customHeight="1" x14ac:dyDescent="0.25">
      <c r="C2414" s="34" t="str">
        <f>IF(ISTEXT('10. Electricidad y otras energ.'!E111),'10. Electricidad y otras energ.'!E111,"")</f>
        <v/>
      </c>
      <c r="D2414" s="34">
        <f>'10. Electricidad y otras energ.'!F111</f>
        <v>0</v>
      </c>
      <c r="E2414" s="34">
        <f>'10. Electricidad y otras energ.'!G111</f>
        <v>0</v>
      </c>
      <c r="F2414" s="35" t="str">
        <f>IF(ISNUMBER('10. Electricidad y otras energ.'!H111),'10. Electricidad y otras energ.'!H111,"")</f>
        <v/>
      </c>
      <c r="G2414" s="55" t="str">
        <f t="shared" si="179"/>
        <v/>
      </c>
      <c r="J2414" s="37"/>
    </row>
    <row r="2415" spans="2:34" ht="18" customHeight="1" x14ac:dyDescent="0.25">
      <c r="G2415" s="124">
        <f>SUMIF(G2405:G2414,"&gt;0")</f>
        <v>0</v>
      </c>
      <c r="Q2415" s="15"/>
      <c r="R2415" s="16"/>
      <c r="AG2415" s="15"/>
      <c r="AH2415" s="16"/>
    </row>
    <row r="2416" spans="2:34" ht="18" customHeight="1" x14ac:dyDescent="0.25"/>
    <row r="2417" spans="1:17" ht="18" customHeight="1" x14ac:dyDescent="0.25">
      <c r="A2417" s="889" t="s">
        <v>691</v>
      </c>
      <c r="B2417" s="500" t="s">
        <v>36</v>
      </c>
      <c r="C2417" s="501"/>
      <c r="D2417" s="501"/>
      <c r="E2417" s="501"/>
      <c r="F2417" s="501"/>
      <c r="G2417" s="501"/>
      <c r="H2417" s="501"/>
      <c r="I2417" s="501"/>
      <c r="J2417" s="501"/>
      <c r="K2417" s="501"/>
      <c r="L2417" s="501"/>
      <c r="M2417" s="501"/>
    </row>
    <row r="2418" spans="1:17" ht="18" customHeight="1" x14ac:dyDescent="0.25"/>
    <row r="2419" spans="1:17" ht="18" customHeight="1" x14ac:dyDescent="0.25">
      <c r="H2419" s="37"/>
    </row>
    <row r="2420" spans="1:17" ht="18" customHeight="1" x14ac:dyDescent="0.25">
      <c r="A2420" s="866" t="s">
        <v>250</v>
      </c>
      <c r="D2420" s="37"/>
      <c r="E2420" s="37"/>
      <c r="H2420" s="37"/>
    </row>
    <row r="2421" spans="1:17" ht="18" customHeight="1" x14ac:dyDescent="0.25">
      <c r="B2421" s="137" t="s">
        <v>251</v>
      </c>
      <c r="C2421" s="138"/>
      <c r="D2421" s="139">
        <f>'1.Datos generales organización '!H3</f>
        <v>0</v>
      </c>
      <c r="H2421" s="37"/>
      <c r="I2421" s="37"/>
    </row>
    <row r="2422" spans="1:17" ht="18" customHeight="1" x14ac:dyDescent="0.25">
      <c r="B2422" s="115" t="s">
        <v>1286</v>
      </c>
      <c r="C2422" s="25"/>
      <c r="D2422" s="142">
        <f>'1.Datos generales organización '!K5</f>
        <v>0</v>
      </c>
      <c r="H2422" s="37"/>
      <c r="I2422" s="37"/>
    </row>
    <row r="2423" spans="1:17" ht="18" customHeight="1" x14ac:dyDescent="0.25">
      <c r="B2423" s="140" t="s">
        <v>188</v>
      </c>
      <c r="C2423" s="25"/>
      <c r="D2423" s="142" t="str">
        <f>D6</f>
        <v/>
      </c>
      <c r="H2423" s="37"/>
      <c r="I2423" s="37"/>
    </row>
    <row r="2424" spans="1:17" ht="18" customHeight="1" x14ac:dyDescent="0.25">
      <c r="B2424" s="76" t="s">
        <v>1265</v>
      </c>
      <c r="C2424" s="25"/>
      <c r="D2424" s="190">
        <f>ROUND(I2468/1000,2)</f>
        <v>0</v>
      </c>
      <c r="H2424" s="37"/>
      <c r="I2424" s="37"/>
    </row>
    <row r="2425" spans="1:17" ht="18" customHeight="1" x14ac:dyDescent="0.25">
      <c r="B2425" s="76" t="s">
        <v>1266</v>
      </c>
      <c r="C2425" s="25"/>
      <c r="D2425" s="190">
        <f ca="1">ROUND(I2474/1000,2)</f>
        <v>0</v>
      </c>
      <c r="H2425" s="37"/>
      <c r="I2425" s="37"/>
    </row>
    <row r="2426" spans="1:17" ht="18" customHeight="1" x14ac:dyDescent="0.25">
      <c r="B2426" s="32" t="s">
        <v>252</v>
      </c>
      <c r="C2426" s="141"/>
      <c r="D2426" s="206">
        <f ca="1">D2424+D2425</f>
        <v>0</v>
      </c>
      <c r="I2426" s="37"/>
    </row>
    <row r="2427" spans="1:17" ht="18" customHeight="1" x14ac:dyDescent="0.25">
      <c r="B2427" s="25"/>
      <c r="C2427" s="25"/>
      <c r="D2427" s="25"/>
      <c r="I2427" s="37"/>
    </row>
    <row r="2428" spans="1:17" ht="18" customHeight="1" thickBot="1" x14ac:dyDescent="0.3">
      <c r="E2428" s="177" t="s">
        <v>851</v>
      </c>
      <c r="F2428" s="177" t="s">
        <v>852</v>
      </c>
      <c r="G2428" s="177" t="s">
        <v>853</v>
      </c>
      <c r="H2428" s="177" t="s">
        <v>854</v>
      </c>
      <c r="Q2428" s="15"/>
    </row>
    <row r="2429" spans="1:17" ht="18" customHeight="1" x14ac:dyDescent="0.25">
      <c r="B2429" s="15">
        <v>1</v>
      </c>
      <c r="C2429" s="178" t="s">
        <v>1983</v>
      </c>
      <c r="D2429" s="883"/>
      <c r="E2429" s="892" t="str">
        <f>D653</f>
        <v>-</v>
      </c>
      <c r="F2429" s="892" t="str">
        <f>E653</f>
        <v>-</v>
      </c>
      <c r="G2429" s="892">
        <f>F653</f>
        <v>0</v>
      </c>
      <c r="H2429" s="892">
        <f>G653</f>
        <v>0</v>
      </c>
      <c r="I2429" s="176">
        <f>SUM(H2429:H2438)</f>
        <v>0</v>
      </c>
      <c r="K2429" s="143"/>
      <c r="M2429" s="15">
        <v>1</v>
      </c>
      <c r="N2429" s="15" t="s">
        <v>1663</v>
      </c>
      <c r="Q2429" s="15"/>
    </row>
    <row r="2430" spans="1:17" ht="18" customHeight="1" x14ac:dyDescent="0.25">
      <c r="B2430" s="15">
        <v>2</v>
      </c>
      <c r="C2430" s="888" t="s">
        <v>1644</v>
      </c>
      <c r="D2430" s="881"/>
      <c r="E2430" s="878" t="str">
        <f>D667</f>
        <v>-</v>
      </c>
      <c r="F2430" s="878" t="str">
        <f>E667</f>
        <v>-</v>
      </c>
      <c r="G2430" s="878">
        <f>F667</f>
        <v>0</v>
      </c>
      <c r="H2430" s="878">
        <f>G667</f>
        <v>0</v>
      </c>
      <c r="K2430" s="143"/>
      <c r="M2430" s="15">
        <v>2</v>
      </c>
      <c r="N2430" s="15" t="s">
        <v>1525</v>
      </c>
      <c r="Q2430" s="15"/>
    </row>
    <row r="2431" spans="1:17" ht="18" customHeight="1" x14ac:dyDescent="0.25">
      <c r="B2431" s="15">
        <v>3</v>
      </c>
      <c r="C2431" s="888" t="s">
        <v>1675</v>
      </c>
      <c r="D2431" s="881"/>
      <c r="E2431" s="878" t="str">
        <f>D681</f>
        <v>-</v>
      </c>
      <c r="F2431" s="878" t="str">
        <f>E681</f>
        <v>-</v>
      </c>
      <c r="G2431" s="878">
        <f>F681</f>
        <v>0</v>
      </c>
      <c r="H2431" s="878">
        <f>G681</f>
        <v>0</v>
      </c>
      <c r="K2431" s="143"/>
      <c r="M2431" s="15">
        <v>3</v>
      </c>
      <c r="N2431" s="15" t="s">
        <v>1675</v>
      </c>
      <c r="Q2431" s="15"/>
    </row>
    <row r="2432" spans="1:17" ht="18" customHeight="1" x14ac:dyDescent="0.25">
      <c r="B2432" s="15">
        <v>4</v>
      </c>
      <c r="C2432" s="888" t="s">
        <v>1362</v>
      </c>
      <c r="D2432" s="881"/>
      <c r="E2432" s="878" t="str">
        <f>D696</f>
        <v>-</v>
      </c>
      <c r="F2432" s="878" t="str">
        <f>E696</f>
        <v>-</v>
      </c>
      <c r="G2432" s="878">
        <f>F696</f>
        <v>0</v>
      </c>
      <c r="H2432" s="878">
        <f>G696</f>
        <v>0</v>
      </c>
      <c r="K2432" s="143"/>
      <c r="M2432" s="15">
        <v>4</v>
      </c>
      <c r="N2432" s="15" t="s">
        <v>1362</v>
      </c>
      <c r="Q2432" s="15"/>
    </row>
    <row r="2433" spans="2:17" ht="18" customHeight="1" x14ac:dyDescent="0.35">
      <c r="B2433" s="15">
        <v>5</v>
      </c>
      <c r="C2433" s="888" t="s">
        <v>1986</v>
      </c>
      <c r="D2433" s="881"/>
      <c r="E2433" s="878" t="str">
        <f>D978</f>
        <v>-</v>
      </c>
      <c r="F2433" s="878" t="str">
        <f>E978</f>
        <v>-</v>
      </c>
      <c r="G2433" s="878">
        <f>F978</f>
        <v>0</v>
      </c>
      <c r="H2433" s="878">
        <f>G978</f>
        <v>0</v>
      </c>
      <c r="K2433" s="143"/>
      <c r="M2433" s="15">
        <v>5</v>
      </c>
      <c r="N2433" s="15" t="s">
        <v>1691</v>
      </c>
      <c r="Q2433" s="15"/>
    </row>
    <row r="2434" spans="2:17" ht="18" customHeight="1" x14ac:dyDescent="0.25">
      <c r="B2434" s="15">
        <v>6</v>
      </c>
      <c r="C2434" s="888" t="s">
        <v>1695</v>
      </c>
      <c r="D2434" s="881"/>
      <c r="E2434" s="878" t="str">
        <f>D1001</f>
        <v>-</v>
      </c>
      <c r="F2434" s="878" t="str">
        <f>E1001</f>
        <v>-</v>
      </c>
      <c r="G2434" s="878" t="str">
        <f>F1001</f>
        <v>-</v>
      </c>
      <c r="H2434" s="878">
        <f>G1001</f>
        <v>0</v>
      </c>
      <c r="K2434" s="143"/>
      <c r="M2434" s="15">
        <v>6</v>
      </c>
      <c r="N2434" s="15" t="s">
        <v>1695</v>
      </c>
      <c r="Q2434" s="15"/>
    </row>
    <row r="2435" spans="2:17" ht="18" customHeight="1" x14ac:dyDescent="0.25">
      <c r="B2435" s="15">
        <v>7</v>
      </c>
      <c r="C2435" s="888" t="s">
        <v>1700</v>
      </c>
      <c r="D2435" s="881"/>
      <c r="E2435" s="878" t="str">
        <f>D1027</f>
        <v>-</v>
      </c>
      <c r="F2435" s="878">
        <f>E1027</f>
        <v>0</v>
      </c>
      <c r="G2435" s="878" t="str">
        <f>F1027</f>
        <v>-</v>
      </c>
      <c r="H2435" s="878">
        <f>G1027</f>
        <v>0</v>
      </c>
      <c r="K2435" s="143"/>
      <c r="M2435" s="15">
        <v>7</v>
      </c>
      <c r="N2435" s="15" t="s">
        <v>1700</v>
      </c>
      <c r="Q2435" s="15"/>
    </row>
    <row r="2436" spans="2:17" ht="18" customHeight="1" x14ac:dyDescent="0.25">
      <c r="B2436" s="15">
        <v>8</v>
      </c>
      <c r="C2436" s="888" t="s">
        <v>1706</v>
      </c>
      <c r="D2436" s="881"/>
      <c r="E2436" s="878">
        <f>D1054</f>
        <v>0</v>
      </c>
      <c r="F2436" s="878" t="str">
        <f>E1054</f>
        <v>-</v>
      </c>
      <c r="G2436" s="878" t="str">
        <f>F1054</f>
        <v>-</v>
      </c>
      <c r="H2436" s="878">
        <f>G1054</f>
        <v>0</v>
      </c>
      <c r="K2436" s="143"/>
      <c r="M2436" s="15">
        <v>8</v>
      </c>
      <c r="N2436" s="15" t="s">
        <v>1706</v>
      </c>
      <c r="Q2436" s="15"/>
    </row>
    <row r="2437" spans="2:17" ht="18" customHeight="1" x14ac:dyDescent="0.25">
      <c r="B2437" s="15">
        <v>9</v>
      </c>
      <c r="C2437" s="888" t="s">
        <v>1713</v>
      </c>
      <c r="D2437" s="881"/>
      <c r="E2437" s="878">
        <f>D1075</f>
        <v>0</v>
      </c>
      <c r="F2437" s="878" t="str">
        <f>E1075</f>
        <v>-</v>
      </c>
      <c r="G2437" s="878" t="str">
        <f>F1075</f>
        <v>-</v>
      </c>
      <c r="H2437" s="878">
        <f>G1075</f>
        <v>0</v>
      </c>
      <c r="K2437" s="143"/>
      <c r="M2437" s="15">
        <v>9</v>
      </c>
      <c r="N2437" s="15" t="s">
        <v>1713</v>
      </c>
      <c r="Q2437" s="15"/>
    </row>
    <row r="2438" spans="2:17" ht="18" customHeight="1" thickBot="1" x14ac:dyDescent="0.3">
      <c r="B2438" s="15">
        <v>10</v>
      </c>
      <c r="C2438" s="448" t="s">
        <v>2045</v>
      </c>
      <c r="D2438" s="887"/>
      <c r="E2438" s="893" t="str">
        <f>D1127</f>
        <v>-</v>
      </c>
      <c r="F2438" s="893">
        <f>E1127</f>
        <v>0</v>
      </c>
      <c r="G2438" s="893">
        <f>F1127</f>
        <v>0</v>
      </c>
      <c r="H2438" s="893">
        <f>G1127</f>
        <v>0</v>
      </c>
      <c r="K2438" s="143"/>
      <c r="M2438" s="15">
        <v>10</v>
      </c>
      <c r="N2438" s="15" t="s">
        <v>1715</v>
      </c>
      <c r="Q2438" s="15"/>
    </row>
    <row r="2439" spans="2:17" ht="18" customHeight="1" x14ac:dyDescent="0.25">
      <c r="B2439" s="15">
        <v>11</v>
      </c>
      <c r="C2439" s="885" t="s">
        <v>1833</v>
      </c>
      <c r="D2439" s="886"/>
      <c r="E2439" s="892">
        <f>D1147</f>
        <v>0</v>
      </c>
      <c r="F2439" s="892">
        <f>E1147</f>
        <v>0</v>
      </c>
      <c r="G2439" s="892">
        <f>F1147</f>
        <v>0</v>
      </c>
      <c r="H2439" s="892">
        <f>G1147</f>
        <v>0</v>
      </c>
      <c r="I2439" s="176">
        <f>SUM(H2439:H2440)</f>
        <v>0</v>
      </c>
      <c r="K2439" s="143"/>
      <c r="M2439" s="15">
        <v>11</v>
      </c>
      <c r="N2439" s="15" t="s">
        <v>1833</v>
      </c>
      <c r="Q2439" s="15"/>
    </row>
    <row r="2440" spans="2:17" ht="18" customHeight="1" thickBot="1" x14ac:dyDescent="0.3">
      <c r="B2440" s="15">
        <v>12</v>
      </c>
      <c r="C2440" s="448" t="s">
        <v>1832</v>
      </c>
      <c r="D2440" s="887"/>
      <c r="E2440" s="893">
        <f>D1261</f>
        <v>0</v>
      </c>
      <c r="F2440" s="893">
        <f>E1261</f>
        <v>0</v>
      </c>
      <c r="G2440" s="893">
        <f>F1261</f>
        <v>0</v>
      </c>
      <c r="H2440" s="893">
        <f>G1261</f>
        <v>0</v>
      </c>
      <c r="K2440" s="143"/>
      <c r="M2440" s="15">
        <v>12</v>
      </c>
      <c r="N2440" s="15" t="s">
        <v>1832</v>
      </c>
      <c r="Q2440" s="15"/>
    </row>
    <row r="2441" spans="2:17" ht="18" customHeight="1" x14ac:dyDescent="0.25">
      <c r="B2441" s="15">
        <v>13</v>
      </c>
      <c r="C2441" s="885" t="s">
        <v>1829</v>
      </c>
      <c r="D2441" s="886"/>
      <c r="E2441" s="892">
        <f>D1344</f>
        <v>0</v>
      </c>
      <c r="F2441" s="892">
        <f>E1344</f>
        <v>0</v>
      </c>
      <c r="G2441" s="892">
        <f>F1344</f>
        <v>0</v>
      </c>
      <c r="H2441" s="892">
        <f>G1344</f>
        <v>0</v>
      </c>
      <c r="I2441" s="176">
        <f>SUM(H2441:H2449)</f>
        <v>0</v>
      </c>
      <c r="K2441" s="143"/>
      <c r="M2441" s="15">
        <v>13</v>
      </c>
      <c r="N2441" s="15" t="s">
        <v>1829</v>
      </c>
      <c r="Q2441" s="15"/>
    </row>
    <row r="2442" spans="2:17" ht="18" customHeight="1" x14ac:dyDescent="0.25">
      <c r="B2442" s="15">
        <v>14</v>
      </c>
      <c r="C2442" s="888" t="s">
        <v>1830</v>
      </c>
      <c r="D2442" s="881"/>
      <c r="E2442" s="878">
        <f>D1489</f>
        <v>0</v>
      </c>
      <c r="F2442" s="878">
        <f>E1489</f>
        <v>0</v>
      </c>
      <c r="G2442" s="878">
        <f>F1489</f>
        <v>0</v>
      </c>
      <c r="H2442" s="878">
        <f>G1489</f>
        <v>0</v>
      </c>
      <c r="K2442" s="143"/>
      <c r="M2442" s="15">
        <v>14</v>
      </c>
      <c r="N2442" s="15" t="s">
        <v>1830</v>
      </c>
      <c r="Q2442" s="15"/>
    </row>
    <row r="2443" spans="2:17" ht="18" customHeight="1" x14ac:dyDescent="0.25">
      <c r="B2443" s="15">
        <v>15</v>
      </c>
      <c r="C2443" s="888" t="s">
        <v>1831</v>
      </c>
      <c r="D2443" s="881"/>
      <c r="E2443" s="878">
        <f>D1587</f>
        <v>0</v>
      </c>
      <c r="F2443" s="878">
        <f t="shared" ref="F2443:H2443" si="180">E1587</f>
        <v>0</v>
      </c>
      <c r="G2443" s="878">
        <f t="shared" si="180"/>
        <v>0</v>
      </c>
      <c r="H2443" s="878">
        <f t="shared" si="180"/>
        <v>0</v>
      </c>
      <c r="K2443" s="143"/>
      <c r="M2443" s="15">
        <v>15</v>
      </c>
      <c r="N2443" s="15" t="s">
        <v>1831</v>
      </c>
      <c r="Q2443" s="15"/>
    </row>
    <row r="2444" spans="2:17" ht="18" customHeight="1" x14ac:dyDescent="0.25">
      <c r="B2444" s="15">
        <v>16</v>
      </c>
      <c r="C2444" s="888" t="s">
        <v>1803</v>
      </c>
      <c r="D2444" s="881"/>
      <c r="E2444" s="878">
        <f>D1687</f>
        <v>0</v>
      </c>
      <c r="F2444" s="878">
        <f t="shared" ref="F2444:H2444" si="181">E1687</f>
        <v>0</v>
      </c>
      <c r="G2444" s="878">
        <f t="shared" si="181"/>
        <v>0</v>
      </c>
      <c r="H2444" s="878">
        <f t="shared" si="181"/>
        <v>0</v>
      </c>
      <c r="K2444" s="143"/>
      <c r="M2444" s="15">
        <v>16</v>
      </c>
      <c r="N2444" s="15" t="s">
        <v>1803</v>
      </c>
      <c r="Q2444" s="15"/>
    </row>
    <row r="2445" spans="2:17" ht="18" customHeight="1" x14ac:dyDescent="0.25">
      <c r="B2445" s="15">
        <v>17</v>
      </c>
      <c r="C2445" s="888" t="s">
        <v>1804</v>
      </c>
      <c r="D2445" s="881"/>
      <c r="E2445" s="878">
        <f>D1688</f>
        <v>0</v>
      </c>
      <c r="F2445" s="878">
        <f t="shared" ref="F2445:H2446" si="182">E1688</f>
        <v>0</v>
      </c>
      <c r="G2445" s="878">
        <f t="shared" si="182"/>
        <v>0</v>
      </c>
      <c r="H2445" s="878">
        <f t="shared" si="182"/>
        <v>0</v>
      </c>
      <c r="K2445" s="143"/>
      <c r="M2445" s="15">
        <v>17</v>
      </c>
      <c r="N2445" s="15" t="s">
        <v>1804</v>
      </c>
      <c r="Q2445" s="15"/>
    </row>
    <row r="2446" spans="2:17" ht="18" customHeight="1" x14ac:dyDescent="0.25">
      <c r="B2446" s="15">
        <v>18</v>
      </c>
      <c r="C2446" s="888" t="s">
        <v>1805</v>
      </c>
      <c r="D2446" s="881"/>
      <c r="E2446" s="878">
        <f>D1689</f>
        <v>0</v>
      </c>
      <c r="F2446" s="878">
        <f t="shared" si="182"/>
        <v>0</v>
      </c>
      <c r="G2446" s="878">
        <f t="shared" si="182"/>
        <v>0</v>
      </c>
      <c r="H2446" s="878">
        <f t="shared" si="182"/>
        <v>0</v>
      </c>
      <c r="K2446" s="143"/>
      <c r="M2446" s="15">
        <v>18</v>
      </c>
      <c r="N2446" s="15" t="s">
        <v>1805</v>
      </c>
      <c r="Q2446" s="15"/>
    </row>
    <row r="2447" spans="2:17" ht="18" customHeight="1" x14ac:dyDescent="0.25">
      <c r="B2447" s="15">
        <v>19</v>
      </c>
      <c r="C2447" s="1343" t="s">
        <v>706</v>
      </c>
      <c r="D2447" s="1344"/>
      <c r="E2447" s="1345">
        <f>D1884</f>
        <v>0</v>
      </c>
      <c r="F2447" s="1345">
        <f t="shared" ref="F2447:H2447" si="183">E1884</f>
        <v>0</v>
      </c>
      <c r="G2447" s="1345">
        <f t="shared" si="183"/>
        <v>0</v>
      </c>
      <c r="H2447" s="1345">
        <f t="shared" si="183"/>
        <v>0</v>
      </c>
      <c r="K2447" s="143"/>
      <c r="M2447" s="15">
        <v>19</v>
      </c>
      <c r="N2447" s="15" t="s">
        <v>706</v>
      </c>
      <c r="Q2447" s="15"/>
    </row>
    <row r="2448" spans="2:17" ht="18" customHeight="1" x14ac:dyDescent="0.25">
      <c r="B2448" s="15">
        <v>20</v>
      </c>
      <c r="C2448" s="1343" t="s">
        <v>667</v>
      </c>
      <c r="D2448" s="1344"/>
      <c r="E2448" s="1345">
        <f>D1885</f>
        <v>0</v>
      </c>
      <c r="F2448" s="1345">
        <f t="shared" ref="F2448:H2449" si="184">E1885</f>
        <v>0</v>
      </c>
      <c r="G2448" s="1345">
        <f t="shared" si="184"/>
        <v>0</v>
      </c>
      <c r="H2448" s="1345">
        <f t="shared" si="184"/>
        <v>0</v>
      </c>
      <c r="K2448" s="143"/>
      <c r="M2448" s="15">
        <v>20</v>
      </c>
      <c r="N2448" s="15" t="s">
        <v>667</v>
      </c>
      <c r="Q2448" s="15"/>
    </row>
    <row r="2449" spans="2:17" ht="18" customHeight="1" thickBot="1" x14ac:dyDescent="0.3">
      <c r="B2449" s="15">
        <v>21</v>
      </c>
      <c r="C2449" s="448" t="s">
        <v>707</v>
      </c>
      <c r="D2449" s="887"/>
      <c r="E2449" s="1345">
        <f>D1886</f>
        <v>0</v>
      </c>
      <c r="F2449" s="1345">
        <f t="shared" si="184"/>
        <v>0</v>
      </c>
      <c r="G2449" s="1345">
        <f t="shared" si="184"/>
        <v>0</v>
      </c>
      <c r="H2449" s="1345">
        <f t="shared" si="184"/>
        <v>0</v>
      </c>
      <c r="K2449" s="143"/>
      <c r="M2449" s="15">
        <v>21</v>
      </c>
      <c r="N2449" s="15" t="s">
        <v>707</v>
      </c>
      <c r="Q2449" s="15"/>
    </row>
    <row r="2450" spans="2:17" ht="18" customHeight="1" x14ac:dyDescent="0.25">
      <c r="B2450" s="15">
        <v>22</v>
      </c>
      <c r="C2450" s="885" t="s">
        <v>1802</v>
      </c>
      <c r="D2450" s="886"/>
      <c r="E2450" s="892" t="str">
        <f>D1927</f>
        <v>-</v>
      </c>
      <c r="F2450" s="892" t="str">
        <f>E1927</f>
        <v>-</v>
      </c>
      <c r="G2450" s="892" t="str">
        <f>F1927</f>
        <v>-</v>
      </c>
      <c r="H2450" s="892">
        <f>G1927</f>
        <v>0</v>
      </c>
      <c r="I2450" s="176">
        <f>SUM(H2450:H2451)</f>
        <v>0</v>
      </c>
      <c r="K2450" s="143"/>
      <c r="M2450" s="15">
        <v>22</v>
      </c>
      <c r="N2450" s="15" t="s">
        <v>1802</v>
      </c>
      <c r="Q2450" s="15"/>
    </row>
    <row r="2451" spans="2:17" ht="18" customHeight="1" thickBot="1" x14ac:dyDescent="0.3">
      <c r="B2451" s="15">
        <v>23</v>
      </c>
      <c r="C2451" s="448" t="s">
        <v>1801</v>
      </c>
      <c r="D2451" s="887"/>
      <c r="E2451" s="893" t="str">
        <f>D2011</f>
        <v>-</v>
      </c>
      <c r="F2451" s="893" t="str">
        <f>E2011</f>
        <v>-</v>
      </c>
      <c r="G2451" s="893" t="str">
        <f>F2011</f>
        <v>-</v>
      </c>
      <c r="H2451" s="893">
        <f>G2011</f>
        <v>0</v>
      </c>
      <c r="K2451" s="143"/>
      <c r="M2451" s="15">
        <v>23</v>
      </c>
      <c r="N2451" s="15" t="s">
        <v>1801</v>
      </c>
      <c r="Q2451" s="15"/>
    </row>
    <row r="2452" spans="2:17" ht="18" customHeight="1" thickBot="1" x14ac:dyDescent="0.3">
      <c r="B2452" s="15">
        <v>24</v>
      </c>
      <c r="C2452" s="877" t="s">
        <v>681</v>
      </c>
      <c r="D2452" s="884"/>
      <c r="E2452" s="894">
        <f>D2046</f>
        <v>0</v>
      </c>
      <c r="F2452" s="894">
        <f>E2046</f>
        <v>0</v>
      </c>
      <c r="G2452" s="894">
        <f>F2046</f>
        <v>0</v>
      </c>
      <c r="H2452" s="894">
        <f>G2046</f>
        <v>0</v>
      </c>
      <c r="I2452" s="176">
        <f>H2452</f>
        <v>0</v>
      </c>
      <c r="K2452" s="143"/>
      <c r="M2452" s="15">
        <v>24</v>
      </c>
      <c r="N2452" s="15" t="s">
        <v>681</v>
      </c>
      <c r="Q2452" s="15"/>
    </row>
    <row r="2453" spans="2:17" ht="18" customHeight="1" x14ac:dyDescent="0.25">
      <c r="B2453" s="15">
        <v>25</v>
      </c>
      <c r="C2453" s="178" t="s">
        <v>900</v>
      </c>
      <c r="D2453" s="883"/>
      <c r="E2453" s="895" t="str">
        <f>D2108</f>
        <v>-</v>
      </c>
      <c r="F2453" s="895" t="str">
        <f>E2108</f>
        <v>-</v>
      </c>
      <c r="G2453" s="895" t="str">
        <f>F2108</f>
        <v>-</v>
      </c>
      <c r="H2453" s="895">
        <f ca="1">G2108</f>
        <v>0</v>
      </c>
      <c r="I2453" s="176">
        <f ca="1">SUM(H2453:H2455)</f>
        <v>0</v>
      </c>
      <c r="K2453" s="143"/>
      <c r="M2453" s="15">
        <v>25</v>
      </c>
      <c r="N2453" s="15" t="s">
        <v>900</v>
      </c>
      <c r="Q2453" s="15"/>
    </row>
    <row r="2454" spans="2:17" ht="18" customHeight="1" x14ac:dyDescent="0.25">
      <c r="B2454" s="15">
        <v>26</v>
      </c>
      <c r="C2454" s="449" t="s">
        <v>901</v>
      </c>
      <c r="D2454" s="880"/>
      <c r="E2454" s="896" t="str">
        <f>D2374</f>
        <v>-</v>
      </c>
      <c r="F2454" s="896" t="str">
        <f>E2374</f>
        <v>-</v>
      </c>
      <c r="G2454" s="896" t="str">
        <f>F2374</f>
        <v>-</v>
      </c>
      <c r="H2454" s="896">
        <f ca="1">G2374</f>
        <v>0</v>
      </c>
      <c r="K2454" s="143"/>
      <c r="M2454" s="15">
        <v>26</v>
      </c>
      <c r="N2454" s="15" t="s">
        <v>901</v>
      </c>
      <c r="Q2454" s="15"/>
    </row>
    <row r="2455" spans="2:17" ht="18" customHeight="1" thickBot="1" x14ac:dyDescent="0.3">
      <c r="B2455" s="15">
        <v>27</v>
      </c>
      <c r="C2455" s="451" t="s">
        <v>899</v>
      </c>
      <c r="D2455" s="882"/>
      <c r="E2455" s="897" t="str">
        <f>D2398</f>
        <v>-</v>
      </c>
      <c r="F2455" s="897" t="str">
        <f>E2398</f>
        <v>-</v>
      </c>
      <c r="G2455" s="897" t="str">
        <f>F2398</f>
        <v>-</v>
      </c>
      <c r="H2455" s="897">
        <f>G2398</f>
        <v>0</v>
      </c>
      <c r="K2455" s="143"/>
      <c r="M2455" s="15">
        <v>27</v>
      </c>
      <c r="N2455" s="15" t="s">
        <v>899</v>
      </c>
      <c r="Q2455" s="15"/>
    </row>
    <row r="2456" spans="2:17" ht="18" customHeight="1" x14ac:dyDescent="0.25">
      <c r="I2456" s="37"/>
      <c r="Q2456" s="15"/>
    </row>
    <row r="2457" spans="2:17" ht="18" customHeight="1" x14ac:dyDescent="0.25">
      <c r="I2457" s="37"/>
      <c r="Q2457" s="15"/>
    </row>
    <row r="2458" spans="2:17" ht="18" customHeight="1" x14ac:dyDescent="0.25">
      <c r="F2458" s="177" t="s">
        <v>851</v>
      </c>
      <c r="G2458" s="177" t="s">
        <v>852</v>
      </c>
      <c r="H2458" s="177" t="s">
        <v>853</v>
      </c>
      <c r="I2458" s="177" t="s">
        <v>854</v>
      </c>
      <c r="K2458" s="499" t="s">
        <v>918</v>
      </c>
      <c r="Q2458" s="15"/>
    </row>
    <row r="2459" spans="2:17" ht="18" customHeight="1" x14ac:dyDescent="0.25">
      <c r="B2459" s="3"/>
      <c r="C2459" s="902" t="s">
        <v>677</v>
      </c>
      <c r="D2459" s="879" t="s">
        <v>1987</v>
      </c>
      <c r="E2459" s="898"/>
      <c r="F2459" s="185">
        <f>IFERROR(SUM(E2429:E2438),"")</f>
        <v>0</v>
      </c>
      <c r="G2459" s="185">
        <f>IFERROR(SUM(F2429:F2438),"")</f>
        <v>0</v>
      </c>
      <c r="H2459" s="185">
        <f>IFERROR(SUM(G2429:G2438),"")</f>
        <v>0</v>
      </c>
      <c r="I2459" s="185">
        <f>IFERROR(SUM(H2429:H2438),"")</f>
        <v>0</v>
      </c>
      <c r="K2459" s="189" t="e">
        <f>I2459/$I$2468</f>
        <v>#DIV/0!</v>
      </c>
    </row>
    <row r="2460" spans="2:17" ht="15.75" customHeight="1" x14ac:dyDescent="0.25">
      <c r="C2460" s="904"/>
      <c r="D2460" s="183" t="s">
        <v>9</v>
      </c>
      <c r="E2460" s="551"/>
      <c r="F2460" s="185">
        <f>IFERROR(SUM(E2439:E2440),"")</f>
        <v>0</v>
      </c>
      <c r="G2460" s="185">
        <f>IFERROR(SUM(F2439:F2440),"")</f>
        <v>0</v>
      </c>
      <c r="H2460" s="185">
        <f>IFERROR(SUM(G2439:G2440),"")</f>
        <v>0</v>
      </c>
      <c r="I2460" s="185">
        <f>IFERROR(SUM(H2439:H2440),"")</f>
        <v>0</v>
      </c>
      <c r="K2460" s="189" t="e">
        <f>I2460/$I$2468</f>
        <v>#DIV/0!</v>
      </c>
    </row>
    <row r="2461" spans="2:17" ht="15" customHeight="1" x14ac:dyDescent="0.25">
      <c r="C2461" s="904"/>
      <c r="D2461" s="183" t="s">
        <v>708</v>
      </c>
      <c r="F2461" s="185">
        <f>IFERROR(SUM(E2441:E2442),"")</f>
        <v>0</v>
      </c>
      <c r="G2461" s="185">
        <f>IFERROR(SUM(F2441:F2442),"")</f>
        <v>0</v>
      </c>
      <c r="H2461" s="185">
        <f>IFERROR(SUM(G2441:G2442),"")</f>
        <v>0</v>
      </c>
      <c r="I2461" s="185">
        <f>IFERROR(SUM(H2441:H2442),"")</f>
        <v>0</v>
      </c>
      <c r="K2461" s="189" t="e">
        <f t="shared" ref="K2461:K2468" si="185">I2461/$I$2468</f>
        <v>#DIV/0!</v>
      </c>
    </row>
    <row r="2462" spans="2:17" ht="15" customHeight="1" x14ac:dyDescent="0.25">
      <c r="C2462" s="904"/>
      <c r="D2462" s="183" t="s">
        <v>716</v>
      </c>
      <c r="E2462" s="175"/>
      <c r="F2462" s="185">
        <f>IFERROR(SUM(E2443:E2446),"")</f>
        <v>0</v>
      </c>
      <c r="G2462" s="185">
        <f>IFERROR(SUM(F2443:F2446),"")</f>
        <v>0</v>
      </c>
      <c r="H2462" s="185">
        <f>IFERROR(SUM(G2443:G2446),"")</f>
        <v>0</v>
      </c>
      <c r="I2462" s="185">
        <f>IFERROR(SUM(H2443:H2446),"")</f>
        <v>0</v>
      </c>
      <c r="K2462" s="189" t="e">
        <f t="shared" si="185"/>
        <v>#DIV/0!</v>
      </c>
    </row>
    <row r="2463" spans="2:17" ht="15" customHeight="1" x14ac:dyDescent="0.25">
      <c r="C2463" s="1346"/>
      <c r="D2463" s="1347" t="s">
        <v>706</v>
      </c>
      <c r="E2463" s="1348"/>
      <c r="F2463" s="185">
        <f t="shared" ref="F2463:I2464" si="186">IFERROR(E2447,"")</f>
        <v>0</v>
      </c>
      <c r="G2463" s="185">
        <f t="shared" si="186"/>
        <v>0</v>
      </c>
      <c r="H2463" s="185">
        <f t="shared" si="186"/>
        <v>0</v>
      </c>
      <c r="I2463" s="185">
        <f t="shared" si="186"/>
        <v>0</v>
      </c>
      <c r="K2463" s="189" t="e">
        <f t="shared" si="185"/>
        <v>#DIV/0!</v>
      </c>
    </row>
    <row r="2464" spans="2:17" ht="15" customHeight="1" x14ac:dyDescent="0.25">
      <c r="C2464" s="1346"/>
      <c r="D2464" s="1347" t="s">
        <v>667</v>
      </c>
      <c r="E2464" s="1348"/>
      <c r="F2464" s="185">
        <f t="shared" si="186"/>
        <v>0</v>
      </c>
      <c r="G2464" s="185">
        <f t="shared" si="186"/>
        <v>0</v>
      </c>
      <c r="H2464" s="185">
        <f t="shared" si="186"/>
        <v>0</v>
      </c>
      <c r="I2464" s="185">
        <f t="shared" si="186"/>
        <v>0</v>
      </c>
      <c r="K2464" s="189" t="e">
        <f t="shared" si="185"/>
        <v>#DIV/0!</v>
      </c>
    </row>
    <row r="2465" spans="2:17" ht="15" customHeight="1" x14ac:dyDescent="0.25">
      <c r="C2465" s="904"/>
      <c r="D2465" s="183" t="s">
        <v>707</v>
      </c>
      <c r="E2465" s="175"/>
      <c r="F2465" s="185">
        <f>IFERROR(E2449,"")</f>
        <v>0</v>
      </c>
      <c r="G2465" s="185">
        <f t="shared" ref="G2465:I2465" si="187">IFERROR(F2449,"")</f>
        <v>0</v>
      </c>
      <c r="H2465" s="185">
        <f t="shared" si="187"/>
        <v>0</v>
      </c>
      <c r="I2465" s="185">
        <f t="shared" si="187"/>
        <v>0</v>
      </c>
      <c r="K2465" s="189" t="e">
        <f t="shared" si="185"/>
        <v>#DIV/0!</v>
      </c>
    </row>
    <row r="2466" spans="2:17" ht="15" customHeight="1" x14ac:dyDescent="0.25">
      <c r="C2466" s="904"/>
      <c r="D2466" s="183" t="s">
        <v>919</v>
      </c>
      <c r="E2466" s="175"/>
      <c r="F2466" s="185">
        <f>IFERROR(SUM(E2450:E2451),"")</f>
        <v>0</v>
      </c>
      <c r="G2466" s="185">
        <f t="shared" ref="G2466:I2466" si="188">IFERROR(SUM(F2450:F2451),"")</f>
        <v>0</v>
      </c>
      <c r="H2466" s="185">
        <f t="shared" si="188"/>
        <v>0</v>
      </c>
      <c r="I2466" s="185">
        <f t="shared" si="188"/>
        <v>0</v>
      </c>
      <c r="K2466" s="189" t="e">
        <f t="shared" si="185"/>
        <v>#DIV/0!</v>
      </c>
    </row>
    <row r="2467" spans="2:17" ht="15" customHeight="1" x14ac:dyDescent="0.25">
      <c r="C2467" s="904"/>
      <c r="D2467" s="183" t="s">
        <v>904</v>
      </c>
      <c r="E2467" s="175"/>
      <c r="F2467" s="185">
        <f>IFERROR(E2452,"")</f>
        <v>0</v>
      </c>
      <c r="G2467" s="185">
        <f t="shared" ref="G2467:I2467" si="189">IFERROR(F2452,"")</f>
        <v>0</v>
      </c>
      <c r="H2467" s="185">
        <f t="shared" si="189"/>
        <v>0</v>
      </c>
      <c r="I2467" s="185">
        <f t="shared" si="189"/>
        <v>0</v>
      </c>
      <c r="K2467" s="189" t="e">
        <f t="shared" si="185"/>
        <v>#DIV/0!</v>
      </c>
    </row>
    <row r="2468" spans="2:17" ht="15" customHeight="1" x14ac:dyDescent="0.25">
      <c r="C2468" s="905"/>
      <c r="D2468" s="899" t="s">
        <v>916</v>
      </c>
      <c r="E2468" s="175"/>
      <c r="F2468" s="186">
        <f>ROUND(SUM(F2459:F2467),2)</f>
        <v>0</v>
      </c>
      <c r="G2468" s="186">
        <f>ROUND(SUM(G2459:G2467),2)</f>
        <v>0</v>
      </c>
      <c r="H2468" s="186">
        <f>ROUND(SUM(H2459:H2467),2)</f>
        <v>0</v>
      </c>
      <c r="I2468" s="910">
        <f>ROUND(SUM(I2459:I2467),2)</f>
        <v>0</v>
      </c>
      <c r="K2468" s="189" t="e">
        <f t="shared" si="185"/>
        <v>#DIV/0!</v>
      </c>
    </row>
    <row r="2469" spans="2:17" ht="13.5" customHeight="1" x14ac:dyDescent="0.25">
      <c r="B2469" s="866"/>
      <c r="C2469" s="866"/>
      <c r="D2469" s="458"/>
      <c r="E2469" s="31"/>
      <c r="F2469" s="906"/>
      <c r="G2469" s="906"/>
      <c r="H2469" s="906"/>
      <c r="I2469" s="906"/>
    </row>
    <row r="2470" spans="2:17" ht="13.5" customHeight="1" x14ac:dyDescent="0.25">
      <c r="B2470" s="3"/>
      <c r="C2470" s="3"/>
      <c r="D2470" s="3"/>
      <c r="E2470" s="3"/>
      <c r="F2470" s="3"/>
      <c r="G2470" s="3"/>
      <c r="H2470" s="3"/>
      <c r="I2470" s="3"/>
      <c r="J2470" s="3"/>
      <c r="K2470" s="499" t="s">
        <v>1034</v>
      </c>
    </row>
    <row r="2471" spans="2:17" ht="15" customHeight="1" x14ac:dyDescent="0.25">
      <c r="C2471" s="902" t="s">
        <v>915</v>
      </c>
      <c r="D2471" s="183" t="s">
        <v>900</v>
      </c>
      <c r="E2471" s="552"/>
      <c r="F2471" s="909" t="s">
        <v>158</v>
      </c>
      <c r="G2471" s="909" t="s">
        <v>158</v>
      </c>
      <c r="H2471" s="909" t="s">
        <v>158</v>
      </c>
      <c r="I2471" s="187">
        <f ca="1">IFERROR(H2453,"")</f>
        <v>0</v>
      </c>
      <c r="K2471" s="189" t="e">
        <f ca="1">I2471/$I$2474</f>
        <v>#DIV/0!</v>
      </c>
      <c r="Q2471" s="15"/>
    </row>
    <row r="2472" spans="2:17" ht="15" customHeight="1" x14ac:dyDescent="0.25">
      <c r="C2472" s="903"/>
      <c r="D2472" s="195" t="s">
        <v>901</v>
      </c>
      <c r="E2472" s="553"/>
      <c r="F2472" s="909" t="s">
        <v>158</v>
      </c>
      <c r="G2472" s="909" t="s">
        <v>158</v>
      </c>
      <c r="H2472" s="909" t="s">
        <v>158</v>
      </c>
      <c r="I2472" s="187">
        <f ca="1">IFERROR(H2454,"")</f>
        <v>0</v>
      </c>
      <c r="K2472" s="189" t="e">
        <f ca="1">I2472/$I$2474</f>
        <v>#DIV/0!</v>
      </c>
      <c r="Q2472" s="15"/>
    </row>
    <row r="2473" spans="2:17" ht="15" customHeight="1" x14ac:dyDescent="0.25">
      <c r="C2473" s="904"/>
      <c r="D2473" s="183" t="s">
        <v>1035</v>
      </c>
      <c r="E2473" s="184"/>
      <c r="F2473" s="187">
        <f t="shared" ref="F2473:H2473" si="190">SUM(E2455:E2457)</f>
        <v>0</v>
      </c>
      <c r="G2473" s="187">
        <f t="shared" si="190"/>
        <v>0</v>
      </c>
      <c r="H2473" s="187">
        <f t="shared" si="190"/>
        <v>0</v>
      </c>
      <c r="I2473" s="187">
        <f>IFERROR(H2455,"")</f>
        <v>0</v>
      </c>
      <c r="K2473" s="189" t="e">
        <f ca="1">I2473/$I$2474</f>
        <v>#DIV/0!</v>
      </c>
      <c r="Q2473" s="15"/>
    </row>
    <row r="2474" spans="2:17" ht="15.75" customHeight="1" x14ac:dyDescent="0.25">
      <c r="C2474" s="905"/>
      <c r="D2474" s="899" t="s">
        <v>916</v>
      </c>
      <c r="E2474" s="900"/>
      <c r="F2474" s="901">
        <f>SUM(F2471:F2473)</f>
        <v>0</v>
      </c>
      <c r="G2474" s="901">
        <f t="shared" ref="G2474:H2474" si="191">SUM(G2471:G2473)</f>
        <v>0</v>
      </c>
      <c r="H2474" s="901">
        <f t="shared" si="191"/>
        <v>0</v>
      </c>
      <c r="I2474" s="911">
        <f ca="1">SUM(I2471:I2473)</f>
        <v>0</v>
      </c>
      <c r="K2474" s="189" t="e">
        <f ca="1">I2474/$I$2474</f>
        <v>#DIV/0!</v>
      </c>
      <c r="Q2474" s="15"/>
    </row>
    <row r="2475" spans="2:17" ht="18" customHeight="1" x14ac:dyDescent="0.25">
      <c r="B2475" s="3"/>
      <c r="C2475" s="3"/>
      <c r="D2475" s="3"/>
      <c r="E2475" s="3"/>
      <c r="F2475" s="3"/>
      <c r="G2475" s="3"/>
      <c r="H2475" s="3"/>
      <c r="I2475" s="3"/>
      <c r="J2475" s="3"/>
      <c r="K2475" s="3"/>
      <c r="Q2475" s="15"/>
    </row>
    <row r="2476" spans="2:17" x14ac:dyDescent="0.25">
      <c r="C2476" s="2061" t="s">
        <v>528</v>
      </c>
      <c r="D2476" s="2062"/>
      <c r="E2476" s="2063"/>
      <c r="F2476" s="188">
        <f>IF(ISNUMBER(SUM(F2468+F2474)),ROUND(SUM(F2468+F2474),2),"")</f>
        <v>0</v>
      </c>
      <c r="G2476" s="188">
        <f t="shared" ref="G2476:I2476" si="192">IF(ISNUMBER(SUM(G2468+G2474)),ROUND(SUM(G2468+G2474),2),"")</f>
        <v>0</v>
      </c>
      <c r="H2476" s="188">
        <f t="shared" si="192"/>
        <v>0</v>
      </c>
      <c r="I2476" s="188">
        <f t="shared" ca="1" si="192"/>
        <v>0</v>
      </c>
      <c r="K2476" s="3"/>
      <c r="Q2476" s="15"/>
    </row>
    <row r="2477" spans="2:17" x14ac:dyDescent="0.25">
      <c r="K2477" s="3"/>
      <c r="Q2477" s="15"/>
    </row>
    <row r="2478" spans="2:17" x14ac:dyDescent="0.25">
      <c r="Q2478" s="15"/>
    </row>
    <row r="2479" spans="2:17" ht="18" customHeight="1" x14ac:dyDescent="0.25">
      <c r="D2479" s="15" t="s">
        <v>116</v>
      </c>
      <c r="E2479" s="15" t="s">
        <v>118</v>
      </c>
      <c r="F2479" s="15" t="s">
        <v>255</v>
      </c>
      <c r="G2479" s="15" t="s">
        <v>184</v>
      </c>
      <c r="I2479" s="37"/>
      <c r="Q2479" s="15"/>
    </row>
    <row r="2480" spans="2:17" ht="18" customHeight="1" x14ac:dyDescent="0.25">
      <c r="C2480" s="11" t="s">
        <v>188</v>
      </c>
      <c r="D2480" s="11" t="str">
        <f>IF(ISNUMBER('1.Datos generales organización '!H15),'1.Datos generales organización '!H15,"")</f>
        <v/>
      </c>
      <c r="E2480" s="11" t="str">
        <f>IF(ISNUMBER('1.Datos generales organización '!H17),'1.Datos generales organización '!H17,"")</f>
        <v/>
      </c>
      <c r="F2480" s="11" t="str">
        <f>IF(ISNUMBER('1.Datos generales organización '!H19),'1.Datos generales organización '!H19,"")</f>
        <v/>
      </c>
      <c r="G2480" s="11" t="str">
        <f>IF(ISNUMBER('1.Datos generales organización '!G5),'1.Datos generales organización '!G5,"")</f>
        <v/>
      </c>
      <c r="I2480" s="37"/>
      <c r="Q2480" s="15"/>
    </row>
    <row r="2481" spans="3:17" ht="18" customHeight="1" x14ac:dyDescent="0.25">
      <c r="C2481" s="11" t="s">
        <v>187</v>
      </c>
      <c r="D2481" s="44" t="str">
        <f>IF(ISNUMBER('1.Datos generales organización '!L30),ROUND('1.Datos generales organización '!L30,2),"")</f>
        <v/>
      </c>
      <c r="E2481" s="44" t="str">
        <f>IF(ISNUMBER('1.Datos generales organización '!L31),ROUND('1.Datos generales organización '!L31,2),"")</f>
        <v/>
      </c>
      <c r="F2481" s="44" t="str">
        <f>IF(ISNUMBER('1.Datos generales organización '!L32),ROUND('1.Datos generales organización '!L32,2),"")</f>
        <v/>
      </c>
      <c r="G2481" s="44" t="str">
        <f>IF(ISNUMBER('1.Datos generales organización '!L28),ROUND('1.Datos generales organización '!L28,2),"")</f>
        <v/>
      </c>
      <c r="H2481" s="9" t="s">
        <v>539</v>
      </c>
      <c r="I2481" s="37"/>
      <c r="Q2481" s="15"/>
    </row>
    <row r="2482" spans="3:17" ht="18" customHeight="1" x14ac:dyDescent="0.25">
      <c r="C2482" s="11" t="s">
        <v>1537</v>
      </c>
      <c r="D2482" s="44" t="str">
        <f>IF(ISNUMBER('1.Datos generales organización '!I30),'1.Datos generales organización '!I30,"")</f>
        <v/>
      </c>
      <c r="E2482" s="44" t="str">
        <f>IF(ISNUMBER('1.Datos generales organización '!I31),'1.Datos generales organización '!I31,"")</f>
        <v/>
      </c>
      <c r="F2482" s="44" t="str">
        <f>IF(ISNUMBER('1.Datos generales organización '!I32),'1.Datos generales organización '!I32,"")</f>
        <v/>
      </c>
      <c r="G2482" s="44" t="str">
        <f>IF(ISNUMBER('1.Datos generales organización '!I28),'1.Datos generales organización '!I28,"")</f>
        <v/>
      </c>
      <c r="H2482" s="9" t="s">
        <v>539</v>
      </c>
      <c r="I2482" s="37"/>
      <c r="Q2482" s="15"/>
    </row>
    <row r="2483" spans="3:17" ht="18" customHeight="1" x14ac:dyDescent="0.25">
      <c r="C2483" s="11" t="s">
        <v>1838</v>
      </c>
      <c r="D2483" s="44" t="str">
        <f>IF(ISNUMBER('1.Datos generales organización '!J30),'1.Datos generales organización '!J30,"")</f>
        <v/>
      </c>
      <c r="E2483" s="44" t="str">
        <f>IF(ISNUMBER('1.Datos generales organización '!J31),'1.Datos generales organización '!J31,"")</f>
        <v/>
      </c>
      <c r="F2483" s="44" t="str">
        <f>IF(ISNUMBER('1.Datos generales organización '!J32),'1.Datos generales organización '!J32,"")</f>
        <v/>
      </c>
      <c r="G2483" s="44" t="str">
        <f>IF(ISNUMBER('1.Datos generales organización '!J28),'1.Datos generales organización '!J28,"")</f>
        <v/>
      </c>
      <c r="H2483" s="9" t="s">
        <v>539</v>
      </c>
      <c r="I2483" s="37"/>
      <c r="Q2483" s="15"/>
    </row>
    <row r="2484" spans="3:17" ht="18" customHeight="1" x14ac:dyDescent="0.25">
      <c r="D2484" s="16"/>
      <c r="G2484" s="16"/>
      <c r="H2484" s="9"/>
      <c r="I2484" s="37"/>
      <c r="Q2484" s="15"/>
    </row>
    <row r="2485" spans="3:17" ht="18" customHeight="1" x14ac:dyDescent="0.25">
      <c r="D2485" s="16" t="s">
        <v>116</v>
      </c>
      <c r="E2485" s="16" t="s">
        <v>118</v>
      </c>
      <c r="F2485" s="16" t="s">
        <v>255</v>
      </c>
      <c r="G2485" s="16" t="s">
        <v>184</v>
      </c>
      <c r="Q2485" s="15"/>
    </row>
    <row r="2486" spans="3:17" ht="18" customHeight="1" x14ac:dyDescent="0.25">
      <c r="D2486" s="16" t="str">
        <f>IF(ISNUMBER(D2480),D2480,"")</f>
        <v/>
      </c>
      <c r="E2486" s="16" t="str">
        <f>IF(ISNUMBER(E2480),E2480,"")</f>
        <v/>
      </c>
      <c r="F2486" s="16" t="str">
        <f>IF(ISNUMBER(F2480),F2480,"")</f>
        <v/>
      </c>
      <c r="G2486" s="16" t="str">
        <f>IF(ISNUMBER(G2480),G2480,"")</f>
        <v/>
      </c>
      <c r="Q2486" s="15"/>
    </row>
    <row r="2487" spans="3:17" ht="18" customHeight="1" x14ac:dyDescent="0.25">
      <c r="C2487" s="11" t="s">
        <v>185</v>
      </c>
      <c r="D2487" s="44">
        <f>ROUND('1.Datos generales organización '!K15,2)</f>
        <v>0</v>
      </c>
      <c r="E2487" s="44">
        <f>ROUND('1.Datos generales organización '!K17,2)</f>
        <v>0</v>
      </c>
      <c r="F2487" s="44">
        <f>ROUND('1.Datos generales organización '!K19,2)</f>
        <v>0</v>
      </c>
      <c r="G2487" s="44">
        <f ca="1">ROUND(D2426,2)</f>
        <v>0</v>
      </c>
      <c r="H2487" s="9" t="s">
        <v>539</v>
      </c>
      <c r="Q2487" s="15"/>
    </row>
    <row r="2488" spans="3:17" ht="18" customHeight="1" x14ac:dyDescent="0.25">
      <c r="D2488" s="16"/>
      <c r="E2488" s="16"/>
      <c r="F2488" s="16"/>
      <c r="G2488" s="16"/>
      <c r="Q2488" s="15"/>
    </row>
    <row r="2489" spans="3:17" ht="18" customHeight="1" x14ac:dyDescent="0.25">
      <c r="Q2489" s="15"/>
    </row>
    <row r="2490" spans="3:17" ht="18" customHeight="1" x14ac:dyDescent="0.25">
      <c r="D2490" s="11" t="str">
        <f>D2480</f>
        <v/>
      </c>
      <c r="E2490" s="11" t="str">
        <f>E2480</f>
        <v/>
      </c>
      <c r="F2490" s="11" t="str">
        <f>F2480</f>
        <v/>
      </c>
      <c r="G2490" s="11" t="str">
        <f>G2480</f>
        <v/>
      </c>
      <c r="Q2490" s="15"/>
    </row>
    <row r="2491" spans="3:17" ht="18" customHeight="1" x14ac:dyDescent="0.25">
      <c r="C2491" s="907" t="s">
        <v>185</v>
      </c>
      <c r="D2491" s="26">
        <f>D2487</f>
        <v>0</v>
      </c>
      <c r="E2491" s="26">
        <f>E2487</f>
        <v>0</v>
      </c>
      <c r="F2491" s="26">
        <f>F2487</f>
        <v>0</v>
      </c>
      <c r="G2491" s="26">
        <f ca="1">G2487</f>
        <v>0</v>
      </c>
      <c r="Q2491" s="15"/>
    </row>
    <row r="2492" spans="3:17" ht="18" customHeight="1" x14ac:dyDescent="0.25">
      <c r="C2492" s="907" t="s">
        <v>189</v>
      </c>
      <c r="D2492" s="908" t="str">
        <f>IFERROR(ROUND((D2491/D2481),4),"")</f>
        <v/>
      </c>
      <c r="E2492" s="908" t="str">
        <f>IFERROR(ROUND((E2491/E2481),4),"")</f>
        <v/>
      </c>
      <c r="F2492" s="908" t="str">
        <f>IFERROR(ROUND((F2491/F2481),4),"")</f>
        <v/>
      </c>
      <c r="G2492" s="908" t="str">
        <f ca="1">IFERROR(ROUND((G2491/G2481),4),"")</f>
        <v/>
      </c>
      <c r="H2492" s="9" t="s">
        <v>538</v>
      </c>
      <c r="Q2492" s="15"/>
    </row>
    <row r="2493" spans="3:17" ht="18" customHeight="1" x14ac:dyDescent="0.25">
      <c r="C2493" s="914" t="s">
        <v>1835</v>
      </c>
      <c r="D2493" s="915" t="str">
        <f>IFERROR(ROUND((D2491/D2482),4),"")</f>
        <v/>
      </c>
      <c r="E2493" s="915" t="str">
        <f>IFERROR(ROUND((E2491/E2482),4),"")</f>
        <v/>
      </c>
      <c r="F2493" s="915" t="str">
        <f t="shared" ref="F2493:G2493" si="193">IFERROR(ROUND((F2491/F2482),4),"")</f>
        <v/>
      </c>
      <c r="G2493" s="915" t="str">
        <f t="shared" ca="1" si="193"/>
        <v/>
      </c>
      <c r="H2493" s="9" t="s">
        <v>538</v>
      </c>
      <c r="Q2493" s="15"/>
    </row>
    <row r="2494" spans="3:17" ht="18" customHeight="1" x14ac:dyDescent="0.25">
      <c r="C2494" s="916" t="s">
        <v>1837</v>
      </c>
      <c r="D2494" s="917" t="str">
        <f>IFERROR(ROUND((D2491/D2483),4),"")</f>
        <v/>
      </c>
      <c r="E2494" s="917" t="str">
        <f t="shared" ref="E2494:G2494" si="194">IFERROR(ROUND((E2491/E2483),4),"")</f>
        <v/>
      </c>
      <c r="F2494" s="917" t="str">
        <f>IFERROR(ROUND((F2491/F2483),4),"")</f>
        <v/>
      </c>
      <c r="G2494" s="917" t="str">
        <f t="shared" ca="1" si="194"/>
        <v/>
      </c>
      <c r="H2494" s="9" t="s">
        <v>538</v>
      </c>
      <c r="Q2494" s="15"/>
    </row>
    <row r="2495" spans="3:17" ht="18" customHeight="1" x14ac:dyDescent="0.25">
      <c r="C2495" s="16"/>
      <c r="D2495" s="16"/>
      <c r="E2495" s="16"/>
      <c r="F2495" s="16"/>
      <c r="G2495" s="16"/>
      <c r="Q2495" s="15"/>
    </row>
    <row r="2496" spans="3:17" ht="18" customHeight="1" x14ac:dyDescent="0.25">
      <c r="C2496" s="485" t="s">
        <v>1836</v>
      </c>
      <c r="Q2496" s="15"/>
    </row>
    <row r="2497" spans="3:17" ht="18" customHeight="1" thickBot="1" x14ac:dyDescent="0.3">
      <c r="C2497" s="11" t="s">
        <v>540</v>
      </c>
      <c r="D2497" s="45" t="e">
        <f>ROUND(AVERAGE((D2493,E2493,F2493)),4)</f>
        <v>#DIV/0!</v>
      </c>
      <c r="F2497" s="15" t="str">
        <f ca="1">IF(ISNUMBER(D2500),"Se cumple la condición de reducción","No se cumple la condición de reducción")</f>
        <v>No se cumple la condición de reducción</v>
      </c>
      <c r="Q2497" s="15"/>
    </row>
    <row r="2498" spans="3:17" ht="18" customHeight="1" thickBot="1" x14ac:dyDescent="0.3">
      <c r="C2498" s="11" t="s">
        <v>541</v>
      </c>
      <c r="D2498" s="11" t="e">
        <f ca="1">ROUND(AVERAGE((E2493,F2493,G2493)),4)</f>
        <v>#DIV/0!</v>
      </c>
      <c r="G2498" s="202" t="str">
        <f ca="1">IF(OR(ISNUMBER(D2499),ISNUMBER(D2500)),IF(ISNUMBER(D2500),"Reducción de","Incremento de"),"")</f>
        <v/>
      </c>
      <c r="H2498" s="203" t="str">
        <f ca="1">IFERROR(IF(ISNUMBER(D2499),D2499,D2500),"")</f>
        <v/>
      </c>
      <c r="I2498" s="9" t="s">
        <v>538</v>
      </c>
      <c r="Q2498" s="15"/>
    </row>
    <row r="2499" spans="3:17" ht="18" customHeight="1" x14ac:dyDescent="0.25">
      <c r="C2499" s="46" t="s">
        <v>325</v>
      </c>
      <c r="D2499" s="47" t="e">
        <f ca="1">IF(D2498-D2497&gt;0,ROUND((D2498-D2497)/D2497,4),"")</f>
        <v>#DIV/0!</v>
      </c>
      <c r="F2499" s="48" t="e">
        <f ca="1">$D$2498-$D$2497</f>
        <v>#DIV/0!</v>
      </c>
      <c r="I2499" s="9" t="s">
        <v>538</v>
      </c>
      <c r="Q2499" s="15"/>
    </row>
    <row r="2500" spans="3:17" ht="18" customHeight="1" x14ac:dyDescent="0.25">
      <c r="C2500" s="49" t="s">
        <v>326</v>
      </c>
      <c r="D2500" s="50" t="e">
        <f ca="1">IF(D2497-D2498&gt;0,ROUND((D2497-D2498)/D2497,4),"")</f>
        <v>#DIV/0!</v>
      </c>
      <c r="Q2500" s="15"/>
    </row>
    <row r="2501" spans="3:17" ht="18" customHeight="1" x14ac:dyDescent="0.25">
      <c r="K2501" s="16"/>
      <c r="L2501" s="16"/>
      <c r="M2501" s="16"/>
      <c r="N2501" s="16"/>
      <c r="O2501" s="16"/>
      <c r="Q2501" s="15"/>
    </row>
    <row r="2502" spans="3:17" ht="18" customHeight="1" x14ac:dyDescent="0.25">
      <c r="C2502" s="673" t="s">
        <v>1839</v>
      </c>
      <c r="K2502" s="16"/>
      <c r="L2502" s="16"/>
      <c r="M2502" s="16"/>
      <c r="N2502" s="16"/>
      <c r="O2502" s="16"/>
      <c r="Q2502" s="15"/>
    </row>
    <row r="2503" spans="3:17" ht="18" customHeight="1" thickBot="1" x14ac:dyDescent="0.3">
      <c r="C2503" s="11" t="s">
        <v>540</v>
      </c>
      <c r="D2503" s="45" t="e">
        <f>ROUND(AVERAGE((D2494,E2494,F2494)),4)</f>
        <v>#DIV/0!</v>
      </c>
      <c r="F2503" s="15" t="str">
        <f ca="1">IF(ISNUMBER(D2506),"Se cumple la condición de reducción","No se cumple la condición de reducción")</f>
        <v>No se cumple la condición de reducción</v>
      </c>
      <c r="K2503" s="16"/>
      <c r="L2503" s="16"/>
      <c r="M2503" s="16"/>
      <c r="N2503" s="16"/>
      <c r="O2503" s="16"/>
      <c r="Q2503" s="15"/>
    </row>
    <row r="2504" spans="3:17" ht="18" customHeight="1" thickBot="1" x14ac:dyDescent="0.3">
      <c r="C2504" s="11" t="s">
        <v>541</v>
      </c>
      <c r="D2504" s="11" t="e">
        <f ca="1">ROUND(AVERAGE((E2494,F2494,G2494)),4)</f>
        <v>#DIV/0!</v>
      </c>
      <c r="G2504" s="202" t="str">
        <f ca="1">IF(OR(ISNUMBER(D2505),ISNUMBER(D2506)),IF(ISNUMBER(D2506),"Reducción de","Incremento de"),"")</f>
        <v/>
      </c>
      <c r="H2504" s="203" t="str">
        <f ca="1">IFERROR(IF(ISNUMBER(D2505),D2505,D2506),"")</f>
        <v/>
      </c>
      <c r="I2504" s="9" t="s">
        <v>538</v>
      </c>
      <c r="K2504" s="16"/>
      <c r="L2504" s="16"/>
      <c r="M2504" s="16"/>
      <c r="N2504" s="16"/>
      <c r="O2504" s="16"/>
      <c r="Q2504" s="15"/>
    </row>
    <row r="2505" spans="3:17" ht="18" customHeight="1" x14ac:dyDescent="0.25">
      <c r="C2505" s="46" t="s">
        <v>325</v>
      </c>
      <c r="D2505" s="47" t="e">
        <f ca="1">IF(D2504-D2503&gt;0,ROUND((D2504-D2503)/D2503,4),"")</f>
        <v>#DIV/0!</v>
      </c>
      <c r="F2505" s="48" t="e">
        <f ca="1">$D$2498-$D$2497</f>
        <v>#DIV/0!</v>
      </c>
      <c r="I2505" s="9" t="s">
        <v>538</v>
      </c>
      <c r="K2505" s="16"/>
      <c r="L2505" s="16"/>
      <c r="M2505" s="16"/>
      <c r="N2505" s="16"/>
      <c r="O2505" s="16"/>
      <c r="Q2505" s="15"/>
    </row>
    <row r="2506" spans="3:17" ht="18" customHeight="1" x14ac:dyDescent="0.25">
      <c r="C2506" s="49" t="s">
        <v>326</v>
      </c>
      <c r="D2506" s="50" t="e">
        <f ca="1">IF(D2503-D2504&gt;0,ROUND((D2503-D2504)/D2503,4),"")</f>
        <v>#DIV/0!</v>
      </c>
      <c r="K2506" s="16"/>
      <c r="L2506" s="16"/>
      <c r="M2506" s="16"/>
      <c r="N2506" s="16"/>
      <c r="O2506" s="16"/>
      <c r="Q2506" s="15"/>
    </row>
    <row r="2507" spans="3:17" ht="18" customHeight="1" x14ac:dyDescent="0.25">
      <c r="F2507" s="11" t="s">
        <v>253</v>
      </c>
      <c r="K2507" s="16"/>
      <c r="L2507" s="16"/>
      <c r="M2507" s="16"/>
      <c r="N2507" s="16"/>
      <c r="O2507" s="16"/>
      <c r="Q2507" s="15"/>
    </row>
    <row r="2508" spans="3:17" ht="18" customHeight="1" x14ac:dyDescent="0.25">
      <c r="F2508" s="11"/>
      <c r="K2508" s="16"/>
      <c r="L2508" s="16"/>
      <c r="M2508" s="16"/>
      <c r="N2508" s="16"/>
      <c r="O2508" s="16"/>
      <c r="Q2508" s="15"/>
    </row>
    <row r="2509" spans="3:17" ht="18" customHeight="1" x14ac:dyDescent="0.25">
      <c r="K2509" s="16"/>
      <c r="L2509" s="16"/>
      <c r="M2509" s="16"/>
      <c r="N2509" s="16"/>
      <c r="O2509" s="16"/>
      <c r="Q2509" s="15"/>
    </row>
  </sheetData>
  <sheetProtection algorithmName="SHA-512" hashValue="sDBUqxsm684AVeOhKEEJiTkEu3h4/yKpa4n0q0vd6PYDKM4ZgzR4oCNPm9eKGInfVknViPJ/nRAMdKt4VYRDkw==" saltValue="ijZYw+TwymnCrYLbVwi1TA==" spinCount="100000" sheet="1" objects="1" scenarios="1"/>
  <protectedRanges>
    <protectedRange sqref="D2033:D2041 C2006 C2033:C2040 C2069:I2083 C1983:C2004 D1983:D2005" name="Rango5_1"/>
    <protectedRange sqref="C2006:E2006 C2033:C2040 C2069:I2083 C1983:C2004 D2033:F2041 D1983:F2005" name="Rango1_1"/>
    <protectedRange sqref="AH1667:AI1667" name="Rango5_2"/>
    <protectedRange sqref="X1667" name="Rango1_3_1"/>
    <protectedRange sqref="AH1667 AA1667:AD1667 Y1667 AJ1667:AK1667" name="Rango1_2"/>
    <protectedRange sqref="X1667" name="Rango4_1"/>
    <protectedRange sqref="H469:H470 C1234:C1255" name="Rango3"/>
    <protectedRange sqref="I469 D1234:E1255" name="Rango1_4"/>
    <protectedRange sqref="C1302:D1333" name="Rango3_3"/>
    <protectedRange sqref="E1302:E1333" name="Rango1_7"/>
    <protectedRange sqref="I482:I487 J493:J498" name="Celdas a rellenar"/>
    <protectedRange sqref="G493:G498" name="Celdas a rellenar_4"/>
  </protectedRanges>
  <autoFilter ref="C1357:E1397"/>
  <mergeCells count="97">
    <mergeCell ref="M1865:O1865"/>
    <mergeCell ref="G1798:G1799"/>
    <mergeCell ref="D1739:D1740"/>
    <mergeCell ref="E1739:E1740"/>
    <mergeCell ref="F1739:F1740"/>
    <mergeCell ref="G1739:G1740"/>
    <mergeCell ref="H1739:H1740"/>
    <mergeCell ref="D1798:D1799"/>
    <mergeCell ref="D1865:D1866"/>
    <mergeCell ref="I1798:I1799"/>
    <mergeCell ref="E1798:E1799"/>
    <mergeCell ref="J1798:L1798"/>
    <mergeCell ref="M1798:O1798"/>
    <mergeCell ref="F897:F898"/>
    <mergeCell ref="M1668:P1668"/>
    <mergeCell ref="F1461:F1462"/>
    <mergeCell ref="F1299:I1299"/>
    <mergeCell ref="G1461:I1461"/>
    <mergeCell ref="J1556:L1556"/>
    <mergeCell ref="M1556:P1556"/>
    <mergeCell ref="C1231:C1232"/>
    <mergeCell ref="D1299:D1300"/>
    <mergeCell ref="C1299:C1300"/>
    <mergeCell ref="D1461:D1462"/>
    <mergeCell ref="E1461:E1462"/>
    <mergeCell ref="E1299:E1300"/>
    <mergeCell ref="M1911:P1911"/>
    <mergeCell ref="C1461:C1462"/>
    <mergeCell ref="C1911:C1912"/>
    <mergeCell ref="M1461:P1461"/>
    <mergeCell ref="J1461:L1461"/>
    <mergeCell ref="E1911:E1912"/>
    <mergeCell ref="F1911:F1912"/>
    <mergeCell ref="G1911:I1911"/>
    <mergeCell ref="C1865:C1866"/>
    <mergeCell ref="I1865:I1866"/>
    <mergeCell ref="G1865:G1866"/>
    <mergeCell ref="F1865:F1866"/>
    <mergeCell ref="E1865:E1866"/>
    <mergeCell ref="M1739:O1739"/>
    <mergeCell ref="P1798:S1798"/>
    <mergeCell ref="H1798:H1799"/>
    <mergeCell ref="G2066:J2066"/>
    <mergeCell ref="C2476:E2476"/>
    <mergeCell ref="C1668:C1669"/>
    <mergeCell ref="G1668:I1668"/>
    <mergeCell ref="J1911:L1911"/>
    <mergeCell ref="J1668:L1668"/>
    <mergeCell ref="D1668:D1669"/>
    <mergeCell ref="E1668:E1669"/>
    <mergeCell ref="F1668:F1669"/>
    <mergeCell ref="C1739:C1740"/>
    <mergeCell ref="I1739:I1740"/>
    <mergeCell ref="J1739:L1739"/>
    <mergeCell ref="C1798:C1799"/>
    <mergeCell ref="F1798:F1799"/>
    <mergeCell ref="D1911:D1912"/>
    <mergeCell ref="H1865:H1866"/>
    <mergeCell ref="E479:E481"/>
    <mergeCell ref="F479:H479"/>
    <mergeCell ref="F480:F481"/>
    <mergeCell ref="G480:H480"/>
    <mergeCell ref="I480:I481"/>
    <mergeCell ref="E490:E492"/>
    <mergeCell ref="F490:F492"/>
    <mergeCell ref="E501:E503"/>
    <mergeCell ref="G490:I490"/>
    <mergeCell ref="G491:G492"/>
    <mergeCell ref="H491:I491"/>
    <mergeCell ref="F501:J501"/>
    <mergeCell ref="J491:J492"/>
    <mergeCell ref="F502:F503"/>
    <mergeCell ref="G502:H502"/>
    <mergeCell ref="I502:J502"/>
    <mergeCell ref="C467:C468"/>
    <mergeCell ref="C479:C481"/>
    <mergeCell ref="D467:D468"/>
    <mergeCell ref="C501:C503"/>
    <mergeCell ref="D501:D503"/>
    <mergeCell ref="D479:D481"/>
    <mergeCell ref="D490:D492"/>
    <mergeCell ref="C490:C492"/>
    <mergeCell ref="K502:K503"/>
    <mergeCell ref="C512:C513"/>
    <mergeCell ref="C520:C521"/>
    <mergeCell ref="C718:AO718"/>
    <mergeCell ref="C716:E716"/>
    <mergeCell ref="D520:D521"/>
    <mergeCell ref="E520:E521"/>
    <mergeCell ref="F520:F521"/>
    <mergeCell ref="D512:D513"/>
    <mergeCell ref="E512:E513"/>
    <mergeCell ref="C1556:C1557"/>
    <mergeCell ref="D1556:D1557"/>
    <mergeCell ref="E1556:E1557"/>
    <mergeCell ref="F1556:F1557"/>
    <mergeCell ref="G1556:I1556"/>
  </mergeCells>
  <conditionalFormatting sqref="C2491">
    <cfRule type="iconSet" priority="118">
      <iconSet iconSet="3Arrows">
        <cfvo type="percent" val="0"/>
        <cfvo type="percent" val="33"/>
        <cfvo type="percent" val="67"/>
      </iconSet>
    </cfRule>
  </conditionalFormatting>
  <conditionalFormatting sqref="AK1932:AK1935">
    <cfRule type="cellIs" dxfId="7" priority="110" operator="lessThan">
      <formula>0</formula>
    </cfRule>
    <cfRule type="cellIs" dxfId="6" priority="111" operator="greaterThan">
      <formula>0</formula>
    </cfRule>
  </conditionalFormatting>
  <conditionalFormatting sqref="I671:J676">
    <cfRule type="expression" dxfId="5" priority="15" stopIfTrue="1">
      <formula>I671&lt;&gt;""</formula>
    </cfRule>
  </conditionalFormatting>
  <conditionalFormatting sqref="C671:C676">
    <cfRule type="expression" dxfId="4" priority="7" stopIfTrue="1">
      <formula>C671&lt;&gt;""</formula>
    </cfRule>
  </conditionalFormatting>
  <conditionalFormatting sqref="C685:C690">
    <cfRule type="expression" dxfId="3" priority="6" stopIfTrue="1">
      <formula>C685&lt;&gt;""</formula>
    </cfRule>
  </conditionalFormatting>
  <conditionalFormatting sqref="C700:C705">
    <cfRule type="expression" dxfId="2" priority="4" stopIfTrue="1">
      <formula>C700&lt;&gt;""</formula>
    </cfRule>
  </conditionalFormatting>
  <conditionalFormatting sqref="J685:J690 J692:J697">
    <cfRule type="expression" dxfId="1" priority="2" stopIfTrue="1">
      <formula>J685&lt;&gt;""</formula>
    </cfRule>
  </conditionalFormatting>
  <conditionalFormatting sqref="J700:J705">
    <cfRule type="expression" dxfId="0" priority="1" stopIfTrue="1">
      <formula>J700&lt;&gt;""</formula>
    </cfRule>
  </conditionalFormatting>
  <dataValidations count="6">
    <dataValidation type="decimal" allowBlank="1" showInputMessage="1" showErrorMessage="1" sqref="AK1667">
      <formula1>0</formula1>
      <formula2>500</formula2>
    </dataValidation>
    <dataValidation type="decimal" allowBlank="1" showInputMessage="1" showErrorMessage="1" sqref="AJ1667">
      <formula1>0</formula1>
      <formula2>100000000</formula2>
    </dataValidation>
    <dataValidation type="decimal" operator="greaterThan" allowBlank="1" showInputMessage="1" showErrorMessage="1" sqref="AD1667">
      <formula1>0</formula1>
    </dataValidation>
    <dataValidation type="decimal" allowBlank="1" showInputMessage="1" showErrorMessage="1" sqref="AA1667:AC1667">
      <formula1>0</formula1>
      <formula2>10</formula2>
    </dataValidation>
    <dataValidation type="list" allowBlank="1" showInputMessage="1" showErrorMessage="1" sqref="Y1667">
      <formula1>INDIRECT("Lista_Comb_fósiles_vehículos_"&amp;$D$1)</formula1>
    </dataValidation>
    <dataValidation allowBlank="1" showInputMessage="1" showErrorMessage="1" sqref="D1019:R1019 C1018:C1019"/>
  </dataValidations>
  <hyperlinks>
    <hyperlink ref="J58" r:id="rId1"/>
    <hyperlink ref="G45" r:id="rId2"/>
    <hyperlink ref="C1734" r:id="rId3"/>
    <hyperlink ref="C994" r:id="rId4"/>
    <hyperlink ref="C1047" r:id="rId5"/>
    <hyperlink ref="C1088" r:id="rId6"/>
    <hyperlink ref="C597" r:id="rId7"/>
    <hyperlink ref="C720" r:id="rId8"/>
    <hyperlink ref="C1021" r:id="rId9"/>
    <hyperlink ref="C1120" r:id="rId10"/>
  </hyperlinks>
  <pageMargins left="0.7" right="0.7" top="0.75" bottom="0.75" header="0.3" footer="0.3"/>
  <pageSetup paperSize="9" orientation="portrait" r:id="rId11"/>
  <drawing r:id="rId12"/>
  <legacy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88"/>
  <sheetViews>
    <sheetView showRowColHeaders="0" zoomScaleNormal="100" zoomScaleSheetLayoutView="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63" customWidth="1"/>
    <col min="2" max="2" width="0.5703125" style="919" customWidth="1"/>
    <col min="3" max="3" width="1.7109375" style="236" customWidth="1"/>
    <col min="4" max="5" width="8.7109375" style="236" customWidth="1"/>
    <col min="6" max="6" width="9.5703125" style="236" customWidth="1"/>
    <col min="7" max="7" width="13.28515625" style="236" customWidth="1"/>
    <col min="8" max="8" width="14.5703125" style="236" customWidth="1"/>
    <col min="9" max="9" width="15.5703125" style="236" customWidth="1"/>
    <col min="10" max="10" width="15.85546875" style="236" customWidth="1"/>
    <col min="11" max="11" width="14.5703125" style="236" customWidth="1"/>
    <col min="12" max="12" width="10.140625" style="236" customWidth="1"/>
    <col min="13" max="13" width="12.28515625" style="236" customWidth="1"/>
    <col min="14" max="14" width="12.85546875" style="236" customWidth="1"/>
    <col min="15" max="15" width="2.7109375" style="236" customWidth="1"/>
    <col min="16" max="16384" width="11.42578125" style="236"/>
  </cols>
  <sheetData>
    <row r="1" spans="1:25" ht="36" customHeight="1" x14ac:dyDescent="0.25">
      <c r="A1" s="234"/>
      <c r="C1" s="1574" t="s">
        <v>121</v>
      </c>
      <c r="D1" s="1575"/>
      <c r="E1" s="1575"/>
      <c r="F1" s="1575"/>
      <c r="G1" s="1575"/>
      <c r="H1" s="1575"/>
      <c r="I1" s="1575"/>
      <c r="J1" s="1575"/>
      <c r="K1" s="1575"/>
      <c r="L1" s="1575"/>
      <c r="M1" s="1575"/>
      <c r="N1" s="1575"/>
      <c r="O1" s="1575"/>
    </row>
    <row r="2" spans="1:25" ht="36" customHeight="1" x14ac:dyDescent="0.3">
      <c r="B2" s="920"/>
      <c r="H2" s="215"/>
    </row>
    <row r="3" spans="1:25" ht="17.25" customHeight="1" x14ac:dyDescent="0.25">
      <c r="A3" s="360" t="s">
        <v>49</v>
      </c>
      <c r="B3" s="921"/>
      <c r="D3" s="1578" t="s">
        <v>162</v>
      </c>
      <c r="E3" s="1579"/>
      <c r="F3" s="1579"/>
      <c r="G3" s="1579"/>
      <c r="H3" s="1581"/>
      <c r="I3" s="1582"/>
      <c r="J3" s="1582"/>
      <c r="K3" s="1582"/>
      <c r="L3" s="1582"/>
      <c r="M3" s="1583"/>
    </row>
    <row r="4" spans="1:25" ht="17.25" customHeight="1" x14ac:dyDescent="0.25">
      <c r="A4" s="364" t="s">
        <v>1054</v>
      </c>
      <c r="B4" s="921"/>
    </row>
    <row r="5" spans="1:25" ht="17.25" customHeight="1" x14ac:dyDescent="0.3">
      <c r="A5" s="364" t="s">
        <v>1636</v>
      </c>
      <c r="B5" s="921"/>
      <c r="D5" s="1578" t="s">
        <v>140</v>
      </c>
      <c r="E5" s="1579"/>
      <c r="F5" s="1584"/>
      <c r="G5" s="876"/>
      <c r="H5" s="215"/>
      <c r="J5" s="482" t="s">
        <v>1757</v>
      </c>
      <c r="K5" s="1590"/>
      <c r="L5" s="1591"/>
      <c r="M5" s="1592"/>
      <c r="Y5" s="238">
        <f>H3</f>
        <v>0</v>
      </c>
    </row>
    <row r="6" spans="1:25" ht="17.25" customHeight="1" x14ac:dyDescent="0.25">
      <c r="A6" s="364" t="s">
        <v>1931</v>
      </c>
      <c r="B6" s="921"/>
      <c r="J6" s="760" t="s">
        <v>1758</v>
      </c>
      <c r="Y6" s="238">
        <f>I10</f>
        <v>0</v>
      </c>
    </row>
    <row r="7" spans="1:25" ht="17.25" customHeight="1" x14ac:dyDescent="0.25">
      <c r="A7" s="364" t="s">
        <v>1840</v>
      </c>
    </row>
    <row r="8" spans="1:25" ht="17.25" customHeight="1" x14ac:dyDescent="0.25">
      <c r="A8" s="364" t="s">
        <v>1841</v>
      </c>
    </row>
    <row r="9" spans="1:25" ht="17.25" customHeight="1" x14ac:dyDescent="0.25">
      <c r="A9" s="364" t="s">
        <v>1842</v>
      </c>
      <c r="D9" s="1585" t="s">
        <v>170</v>
      </c>
      <c r="E9" s="1576"/>
      <c r="F9" s="1576" t="s">
        <v>923</v>
      </c>
      <c r="G9" s="1576"/>
      <c r="H9" s="1576"/>
      <c r="I9" s="1587" t="s">
        <v>924</v>
      </c>
      <c r="J9" s="1587"/>
      <c r="K9" s="1587"/>
      <c r="L9" s="1587"/>
      <c r="M9" s="1588"/>
    </row>
    <row r="10" spans="1:25" ht="17.25" customHeight="1" x14ac:dyDescent="0.3">
      <c r="A10" s="364" t="s">
        <v>1843</v>
      </c>
      <c r="D10" s="1586"/>
      <c r="E10" s="1586"/>
      <c r="F10" s="1577"/>
      <c r="G10" s="1577"/>
      <c r="H10" s="1577"/>
      <c r="I10" s="1589"/>
      <c r="J10" s="1589"/>
      <c r="K10" s="1589"/>
      <c r="L10" s="1589"/>
      <c r="M10" s="1589"/>
    </row>
    <row r="11" spans="1:25" ht="17.25" customHeight="1" x14ac:dyDescent="0.25">
      <c r="A11" s="364" t="s">
        <v>1844</v>
      </c>
    </row>
    <row r="12" spans="1:25" ht="17.25" customHeight="1" x14ac:dyDescent="0.25">
      <c r="A12" s="364" t="s">
        <v>1845</v>
      </c>
      <c r="D12" s="1580" t="s">
        <v>332</v>
      </c>
      <c r="E12" s="1580"/>
      <c r="F12" s="1580"/>
      <c r="G12" s="1580"/>
      <c r="H12" s="1580"/>
      <c r="I12" s="1580"/>
      <c r="J12" s="1580"/>
      <c r="K12" s="1580"/>
      <c r="L12" s="1580"/>
      <c r="M12" s="1580"/>
      <c r="N12" s="1580"/>
    </row>
    <row r="13" spans="1:25" ht="17.25" customHeight="1" x14ac:dyDescent="0.25">
      <c r="A13" s="364" t="s">
        <v>1846</v>
      </c>
      <c r="D13" s="1580"/>
      <c r="E13" s="1580"/>
      <c r="F13" s="1580"/>
      <c r="G13" s="1580"/>
      <c r="H13" s="1580"/>
      <c r="I13" s="1580"/>
      <c r="J13" s="1580"/>
      <c r="K13" s="1580"/>
      <c r="L13" s="1580"/>
      <c r="M13" s="1580"/>
      <c r="N13" s="1580"/>
    </row>
    <row r="14" spans="1:25" ht="17.25" customHeight="1" x14ac:dyDescent="0.25">
      <c r="A14" s="364" t="s">
        <v>1847</v>
      </c>
      <c r="D14" s="1580"/>
      <c r="E14" s="1580"/>
      <c r="F14" s="1580"/>
      <c r="G14" s="1580"/>
      <c r="H14" s="1580"/>
      <c r="I14" s="1580"/>
      <c r="J14" s="1580"/>
      <c r="K14" s="1580"/>
      <c r="L14" s="1580"/>
      <c r="M14" s="1580"/>
      <c r="N14" s="1580"/>
    </row>
    <row r="15" spans="1:25" ht="17.25" customHeight="1" x14ac:dyDescent="0.3">
      <c r="A15" s="364" t="s">
        <v>1848</v>
      </c>
      <c r="G15" s="482" t="s">
        <v>113</v>
      </c>
      <c r="H15" s="478"/>
      <c r="I15" s="215"/>
      <c r="J15" s="482" t="s">
        <v>115</v>
      </c>
      <c r="K15" s="479"/>
      <c r="L15" s="2" t="s">
        <v>1055</v>
      </c>
      <c r="M15" s="239"/>
    </row>
    <row r="16" spans="1:25" ht="6" customHeight="1" x14ac:dyDescent="0.3">
      <c r="A16" s="365"/>
      <c r="J16" s="215"/>
    </row>
    <row r="17" spans="1:14" ht="18" x14ac:dyDescent="0.3">
      <c r="G17" s="482" t="s">
        <v>114</v>
      </c>
      <c r="H17" s="478"/>
      <c r="I17" s="215"/>
      <c r="J17" s="482" t="s">
        <v>120</v>
      </c>
      <c r="K17" s="479"/>
      <c r="L17" s="2" t="s">
        <v>1055</v>
      </c>
      <c r="M17" s="239"/>
    </row>
    <row r="18" spans="1:14" s="242" customFormat="1" ht="6" customHeight="1" x14ac:dyDescent="0.3">
      <c r="A18" s="363"/>
      <c r="B18" s="922"/>
      <c r="D18" s="236"/>
      <c r="E18" s="236"/>
      <c r="F18" s="240"/>
      <c r="G18" s="236"/>
      <c r="H18" s="215"/>
      <c r="I18" s="241"/>
      <c r="J18" s="236"/>
      <c r="K18" s="236"/>
      <c r="L18" s="236"/>
      <c r="M18" s="236"/>
      <c r="N18" s="236"/>
    </row>
    <row r="19" spans="1:14" ht="18" x14ac:dyDescent="0.3">
      <c r="G19" s="482" t="s">
        <v>254</v>
      </c>
      <c r="H19" s="478"/>
      <c r="I19" s="215"/>
      <c r="J19" s="482" t="s">
        <v>257</v>
      </c>
      <c r="K19" s="480"/>
      <c r="L19" s="2" t="s">
        <v>1055</v>
      </c>
      <c r="M19" s="239"/>
    </row>
    <row r="20" spans="1:14" s="242" customFormat="1" ht="6" customHeight="1" x14ac:dyDescent="0.3">
      <c r="A20" s="363"/>
      <c r="B20" s="922"/>
      <c r="D20" s="236"/>
      <c r="E20" s="236"/>
      <c r="F20" s="244"/>
      <c r="G20" s="236"/>
      <c r="H20" s="215"/>
      <c r="I20" s="245"/>
      <c r="J20" s="236"/>
      <c r="K20" s="236"/>
      <c r="L20" s="236"/>
      <c r="M20" s="239"/>
      <c r="N20" s="236"/>
    </row>
    <row r="21" spans="1:14" s="242" customFormat="1" ht="21" x14ac:dyDescent="0.3">
      <c r="A21" s="363"/>
      <c r="B21" s="922"/>
      <c r="D21" s="236"/>
      <c r="E21" s="236"/>
      <c r="F21" s="236"/>
      <c r="G21" s="987" t="s">
        <v>259</v>
      </c>
      <c r="H21" s="5" t="str">
        <f>IF(ISNUMBER(G5),G5,"")</f>
        <v/>
      </c>
      <c r="I21" s="215"/>
      <c r="J21" s="483" t="s">
        <v>258</v>
      </c>
      <c r="K21" s="8">
        <f ca="1">Datos!D2426</f>
        <v>0</v>
      </c>
      <c r="L21" s="4" t="s">
        <v>1056</v>
      </c>
      <c r="M21" s="239"/>
      <c r="N21" s="236"/>
    </row>
    <row r="22" spans="1:14" s="242" customFormat="1" ht="16.5" x14ac:dyDescent="0.25">
      <c r="A22" s="366"/>
      <c r="B22" s="922"/>
      <c r="D22" s="236"/>
      <c r="E22" s="236"/>
      <c r="F22" s="236"/>
      <c r="G22" s="236"/>
      <c r="H22" s="246"/>
      <c r="I22" s="246"/>
      <c r="J22" s="236"/>
      <c r="K22" s="236"/>
      <c r="L22" s="246"/>
      <c r="M22" s="236"/>
      <c r="N22" s="236"/>
    </row>
    <row r="23" spans="1:14" s="242" customFormat="1" ht="12.75" x14ac:dyDescent="0.2">
      <c r="A23" s="366"/>
      <c r="B23" s="922"/>
      <c r="D23" s="1593" t="s">
        <v>2053</v>
      </c>
      <c r="E23" s="1593"/>
      <c r="F23" s="1593"/>
      <c r="G23" s="1593"/>
      <c r="H23" s="1593"/>
      <c r="I23" s="1593"/>
      <c r="J23" s="1593"/>
      <c r="K23" s="1593"/>
      <c r="L23" s="1593"/>
      <c r="M23" s="1593"/>
      <c r="N23" s="1593"/>
    </row>
    <row r="24" spans="1:14" ht="16.5" x14ac:dyDescent="0.3">
      <c r="A24" s="365"/>
      <c r="D24" s="1593"/>
      <c r="E24" s="1593"/>
      <c r="F24" s="1593"/>
      <c r="G24" s="1593"/>
      <c r="H24" s="1593"/>
      <c r="I24" s="1593"/>
      <c r="J24" s="1593"/>
      <c r="K24" s="1593"/>
      <c r="L24" s="1593"/>
      <c r="M24" s="1593"/>
      <c r="N24" s="1593"/>
    </row>
    <row r="25" spans="1:14" s="242" customFormat="1" ht="16.5" x14ac:dyDescent="0.2">
      <c r="A25" s="366"/>
      <c r="B25" s="922"/>
      <c r="D25" s="247"/>
      <c r="E25" s="247"/>
      <c r="F25" s="247"/>
      <c r="G25" s="247"/>
      <c r="H25" s="247"/>
      <c r="I25" s="247"/>
      <c r="J25" s="247"/>
      <c r="K25" s="247"/>
      <c r="L25" s="247"/>
      <c r="M25" s="247"/>
      <c r="N25" s="247"/>
    </row>
    <row r="26" spans="1:14" ht="16.5" x14ac:dyDescent="0.25">
      <c r="D26" s="247"/>
      <c r="E26" s="242"/>
      <c r="F26" s="242"/>
      <c r="G26" s="247"/>
      <c r="H26" s="1594" t="s">
        <v>117</v>
      </c>
      <c r="I26" s="1599" t="s">
        <v>1759</v>
      </c>
      <c r="J26" s="1599" t="s">
        <v>1760</v>
      </c>
      <c r="K26" s="1596" t="s">
        <v>178</v>
      </c>
      <c r="L26" s="1597"/>
      <c r="M26" s="1598"/>
      <c r="N26" s="242"/>
    </row>
    <row r="27" spans="1:14" ht="25.5" x14ac:dyDescent="0.25">
      <c r="D27" s="247"/>
      <c r="E27" s="242"/>
      <c r="F27" s="242"/>
      <c r="G27" s="247"/>
      <c r="H27" s="1595"/>
      <c r="I27" s="1600"/>
      <c r="J27" s="1600"/>
      <c r="K27" s="985" t="s">
        <v>156</v>
      </c>
      <c r="L27" s="985" t="s">
        <v>32</v>
      </c>
      <c r="M27" s="986" t="s">
        <v>161</v>
      </c>
    </row>
    <row r="28" spans="1:14" ht="16.5" x14ac:dyDescent="0.25">
      <c r="D28" s="247"/>
      <c r="E28" s="242"/>
      <c r="F28" s="242"/>
      <c r="G28" s="981" t="s">
        <v>261</v>
      </c>
      <c r="H28" s="758" t="str">
        <f>IF(ISNUMBER(H21),H21,"")</f>
        <v/>
      </c>
      <c r="I28" s="761"/>
      <c r="J28" s="761"/>
      <c r="K28" s="1552"/>
      <c r="L28" s="1553"/>
      <c r="M28" s="1552"/>
    </row>
    <row r="29" spans="1:14" ht="6" customHeight="1" x14ac:dyDescent="0.3">
      <c r="A29" s="365"/>
      <c r="G29" s="759"/>
      <c r="K29" s="246"/>
      <c r="L29" s="249"/>
    </row>
    <row r="30" spans="1:14" ht="16.5" x14ac:dyDescent="0.3">
      <c r="A30" s="365"/>
      <c r="D30" s="247"/>
      <c r="E30" s="244"/>
      <c r="G30" s="982" t="s">
        <v>116</v>
      </c>
      <c r="H30" s="478" t="str">
        <f>IF(ISNUMBER(H15),H15,"")</f>
        <v/>
      </c>
      <c r="I30" s="478"/>
      <c r="J30" s="478"/>
      <c r="K30" s="762" t="str">
        <f>IF(AND(ISNUMBER(H30),ISTEXT(K28)),K28,"")</f>
        <v/>
      </c>
      <c r="L30" s="763"/>
      <c r="M30" s="762" t="str">
        <f>IF(AND(ISNUMBER(H30),ISTEXT(M28)),M28,"")</f>
        <v/>
      </c>
    </row>
    <row r="31" spans="1:14" ht="16.5" x14ac:dyDescent="0.3">
      <c r="A31" s="365"/>
      <c r="G31" s="983" t="s">
        <v>118</v>
      </c>
      <c r="H31" s="478" t="str">
        <f>IF(ISNUMBER(H17),H17,"")</f>
        <v/>
      </c>
      <c r="I31" s="478"/>
      <c r="J31" s="478"/>
      <c r="K31" s="762" t="str">
        <f>IF(AND(ISNUMBER(H31),ISTEXT(K28)),K28,"")</f>
        <v/>
      </c>
      <c r="L31" s="763"/>
      <c r="M31" s="762" t="str">
        <f>IF(AND(ISNUMBER(H31),ISTEXT(M28)),M28,"")</f>
        <v/>
      </c>
    </row>
    <row r="32" spans="1:14" ht="16.5" x14ac:dyDescent="0.3">
      <c r="A32" s="365"/>
      <c r="G32" s="984" t="s">
        <v>255</v>
      </c>
      <c r="H32" s="478" t="str">
        <f>IF(ISNUMBER(H19),H19,"")</f>
        <v/>
      </c>
      <c r="I32" s="478"/>
      <c r="J32" s="478"/>
      <c r="K32" s="762" t="str">
        <f>IF(AND(ISNUMBER(H32),ISTEXT(K28)),K28,"")</f>
        <v/>
      </c>
      <c r="L32" s="763"/>
      <c r="M32" s="762" t="str">
        <f>IF(AND(ISNUMBER(H32),ISTEXT(M28)),M28,"")</f>
        <v/>
      </c>
    </row>
    <row r="33" spans="1:7" ht="16.5" x14ac:dyDescent="0.3">
      <c r="A33" s="365"/>
      <c r="G33" s="1149" t="s">
        <v>2054</v>
      </c>
    </row>
    <row r="34" spans="1:7" ht="15.75" x14ac:dyDescent="0.25">
      <c r="G34" s="1149" t="s">
        <v>2055</v>
      </c>
    </row>
    <row r="52" spans="15:19" ht="16.5" x14ac:dyDescent="0.25">
      <c r="O52" s="243"/>
      <c r="P52" s="243"/>
      <c r="Q52" s="243"/>
      <c r="R52" s="243"/>
      <c r="S52" s="243"/>
    </row>
    <row r="54" spans="15:19" ht="16.5" x14ac:dyDescent="0.25">
      <c r="O54" s="243"/>
      <c r="P54" s="243"/>
      <c r="Q54" s="243"/>
      <c r="R54" s="243"/>
      <c r="S54" s="243"/>
    </row>
    <row r="55" spans="15:19" ht="16.5" x14ac:dyDescent="0.25">
      <c r="O55" s="243"/>
      <c r="P55" s="243"/>
      <c r="Q55" s="243"/>
      <c r="R55" s="243"/>
      <c r="S55" s="243"/>
    </row>
    <row r="56" spans="15:19" ht="16.5" x14ac:dyDescent="0.25">
      <c r="O56" s="243"/>
      <c r="P56" s="243"/>
      <c r="Q56" s="243"/>
      <c r="R56" s="243"/>
      <c r="S56" s="243"/>
    </row>
    <row r="57" spans="15:19" ht="16.5" x14ac:dyDescent="0.25">
      <c r="O57" s="243"/>
      <c r="P57" s="243"/>
      <c r="Q57" s="243"/>
      <c r="R57" s="243"/>
      <c r="S57" s="243"/>
    </row>
    <row r="59" spans="15:19" ht="16.5" x14ac:dyDescent="0.25">
      <c r="O59" s="243"/>
      <c r="P59" s="243"/>
      <c r="Q59" s="243"/>
      <c r="R59" s="243"/>
      <c r="S59" s="243"/>
    </row>
    <row r="60" spans="15:19" ht="16.5" x14ac:dyDescent="0.25">
      <c r="O60" s="247"/>
    </row>
    <row r="61" spans="15:19" ht="16.5" x14ac:dyDescent="0.25">
      <c r="O61" s="247"/>
    </row>
    <row r="66" spans="4:8" ht="16.5" x14ac:dyDescent="0.25">
      <c r="E66" s="247"/>
    </row>
    <row r="67" spans="4:8" x14ac:dyDescent="0.25">
      <c r="D67" s="250"/>
    </row>
    <row r="73" spans="4:8" x14ac:dyDescent="0.25">
      <c r="D73" s="248"/>
      <c r="E73" s="248"/>
      <c r="F73" s="248"/>
      <c r="G73" s="248"/>
      <c r="H73" s="248"/>
    </row>
    <row r="74" spans="4:8" x14ac:dyDescent="0.25">
      <c r="D74" s="248"/>
      <c r="E74" s="248"/>
      <c r="F74" s="248"/>
      <c r="G74" s="248"/>
      <c r="H74" s="248"/>
    </row>
    <row r="75" spans="4:8" x14ac:dyDescent="0.25">
      <c r="D75" s="248"/>
      <c r="E75" s="248"/>
      <c r="F75" s="248"/>
      <c r="G75" s="248"/>
      <c r="H75" s="248"/>
    </row>
    <row r="76" spans="4:8" x14ac:dyDescent="0.25">
      <c r="D76" s="248"/>
      <c r="E76" s="248"/>
      <c r="F76" s="248"/>
      <c r="G76" s="248"/>
    </row>
    <row r="77" spans="4:8" x14ac:dyDescent="0.25">
      <c r="D77" s="248"/>
      <c r="E77" s="248"/>
      <c r="F77" s="248"/>
      <c r="G77" s="248"/>
    </row>
    <row r="78" spans="4:8" x14ac:dyDescent="0.25">
      <c r="D78" s="248"/>
      <c r="E78" s="248"/>
      <c r="F78" s="248"/>
      <c r="G78" s="248"/>
    </row>
    <row r="79" spans="4:8" x14ac:dyDescent="0.25">
      <c r="D79" s="248"/>
      <c r="E79" s="248"/>
      <c r="F79" s="248"/>
      <c r="G79" s="248"/>
    </row>
    <row r="80" spans="4:8" x14ac:dyDescent="0.25">
      <c r="D80" s="248"/>
      <c r="E80" s="248"/>
      <c r="F80" s="248"/>
      <c r="G80" s="248"/>
    </row>
    <row r="81" spans="4:7" x14ac:dyDescent="0.25">
      <c r="D81" s="248"/>
      <c r="E81" s="248"/>
      <c r="F81" s="248"/>
      <c r="G81" s="248"/>
    </row>
    <row r="82" spans="4:7" x14ac:dyDescent="0.25">
      <c r="D82" s="248"/>
      <c r="E82" s="248"/>
      <c r="F82" s="248"/>
      <c r="G82" s="248"/>
    </row>
    <row r="83" spans="4:7" x14ac:dyDescent="0.25">
      <c r="D83" s="248"/>
      <c r="E83" s="248"/>
      <c r="F83" s="248"/>
      <c r="G83" s="248"/>
    </row>
    <row r="84" spans="4:7" x14ac:dyDescent="0.25">
      <c r="D84" s="248"/>
      <c r="E84" s="248"/>
      <c r="F84" s="248"/>
      <c r="G84" s="248"/>
    </row>
    <row r="85" spans="4:7" x14ac:dyDescent="0.25">
      <c r="D85" s="248"/>
      <c r="E85" s="248"/>
      <c r="F85" s="248"/>
      <c r="G85" s="248"/>
    </row>
    <row r="86" spans="4:7" x14ac:dyDescent="0.25">
      <c r="D86" s="248"/>
      <c r="E86" s="248"/>
      <c r="F86" s="248"/>
      <c r="G86" s="248"/>
    </row>
    <row r="87" spans="4:7" x14ac:dyDescent="0.25">
      <c r="D87" s="248"/>
      <c r="E87" s="248"/>
      <c r="F87" s="248"/>
      <c r="G87" s="248"/>
    </row>
    <row r="88" spans="4:7" x14ac:dyDescent="0.25">
      <c r="D88" s="248"/>
      <c r="E88" s="248"/>
      <c r="F88" s="248"/>
      <c r="G88" s="248"/>
    </row>
  </sheetData>
  <sheetProtection algorithmName="SHA-512" hashValue="cK1bKeeAV0K5rZLhyA/P1WfPPMHFP88xcWgJx+gc+9ug1kigDjMdJkFK6uGQtZu2tQ96BTSZlYnZhYgKFeceTg==" saltValue="G5WrQ6sj75UxY+ndzxHy+A==" spinCount="100000" sheet="1" objects="1" scenarios="1"/>
  <protectedRanges>
    <protectedRange sqref="H3 G5 K5 D10 F10 I10 H15 H17 H19 K15 K17 K19 I28:M28 I30:J32 L30:L32" name="Rango1_1"/>
  </protectedRanges>
  <dataConsolidate/>
  <mergeCells count="17">
    <mergeCell ref="D23:N24"/>
    <mergeCell ref="H26:H27"/>
    <mergeCell ref="K26:M26"/>
    <mergeCell ref="I26:I27"/>
    <mergeCell ref="J26:J27"/>
    <mergeCell ref="C1:O1"/>
    <mergeCell ref="F9:H9"/>
    <mergeCell ref="F10:H10"/>
    <mergeCell ref="D3:G3"/>
    <mergeCell ref="D12:N14"/>
    <mergeCell ref="H3:M3"/>
    <mergeCell ref="D5:F5"/>
    <mergeCell ref="D9:E9"/>
    <mergeCell ref="D10:E10"/>
    <mergeCell ref="I9:M9"/>
    <mergeCell ref="I10:M10"/>
    <mergeCell ref="K5:M5"/>
  </mergeCells>
  <conditionalFormatting sqref="K29 L22">
    <cfRule type="expression" dxfId="1512" priority="69" stopIfTrue="1">
      <formula>#REF!=""</formula>
    </cfRule>
  </conditionalFormatting>
  <conditionalFormatting sqref="H22:I22">
    <cfRule type="expression" dxfId="1511" priority="68" stopIfTrue="1">
      <formula>#REF!=""</formula>
    </cfRule>
  </conditionalFormatting>
  <conditionalFormatting sqref="H3">
    <cfRule type="expression" dxfId="1510" priority="70" stopIfTrue="1">
      <formula>ISTEXT($H$3)</formula>
    </cfRule>
  </conditionalFormatting>
  <conditionalFormatting sqref="M28">
    <cfRule type="expression" dxfId="1509" priority="67" stopIfTrue="1">
      <formula>ISTEXT(M28)</formula>
    </cfRule>
  </conditionalFormatting>
  <conditionalFormatting sqref="K19">
    <cfRule type="expression" dxfId="1508" priority="66" stopIfTrue="1">
      <formula>ISNUMBER($K$19)</formula>
    </cfRule>
  </conditionalFormatting>
  <conditionalFormatting sqref="K17">
    <cfRule type="expression" dxfId="1507" priority="65" stopIfTrue="1">
      <formula>ISNUMBER($K$17)</formula>
    </cfRule>
  </conditionalFormatting>
  <conditionalFormatting sqref="D10">
    <cfRule type="expression" dxfId="1506" priority="64" stopIfTrue="1">
      <formula>OR(ISNUMBER($D$10),ISTEXT($D$10))</formula>
    </cfRule>
  </conditionalFormatting>
  <conditionalFormatting sqref="K28">
    <cfRule type="expression" dxfId="1505" priority="75" stopIfTrue="1">
      <formula>ISTEXT($K$28)</formula>
    </cfRule>
  </conditionalFormatting>
  <conditionalFormatting sqref="L28">
    <cfRule type="expression" dxfId="1504" priority="76" stopIfTrue="1">
      <formula>ISNUMBER($L$28)</formula>
    </cfRule>
  </conditionalFormatting>
  <conditionalFormatting sqref="L31">
    <cfRule type="expression" dxfId="1503" priority="77" stopIfTrue="1">
      <formula>ISNUMBER($L$31)</formula>
    </cfRule>
  </conditionalFormatting>
  <conditionalFormatting sqref="H30">
    <cfRule type="expression" dxfId="1502" priority="61" stopIfTrue="1">
      <formula>ISNUMBER(H30)</formula>
    </cfRule>
  </conditionalFormatting>
  <conditionalFormatting sqref="H17">
    <cfRule type="expression" dxfId="1501" priority="60" stopIfTrue="1">
      <formula>ISNUMBER($H$17)</formula>
    </cfRule>
  </conditionalFormatting>
  <conditionalFormatting sqref="L30">
    <cfRule type="expression" dxfId="1500" priority="58" stopIfTrue="1">
      <formula>ISNUMBER($L$30)</formula>
    </cfRule>
  </conditionalFormatting>
  <conditionalFormatting sqref="F10">
    <cfRule type="expression" dxfId="1499" priority="50">
      <formula>ISTEXT($F$10)</formula>
    </cfRule>
  </conditionalFormatting>
  <conditionalFormatting sqref="K15">
    <cfRule type="expression" dxfId="1498" priority="49" stopIfTrue="1">
      <formula>ISNUMBER($K$15)</formula>
    </cfRule>
  </conditionalFormatting>
  <conditionalFormatting sqref="H15">
    <cfRule type="expression" dxfId="1497" priority="48" stopIfTrue="1">
      <formula>ISNUMBER($H$15)</formula>
    </cfRule>
  </conditionalFormatting>
  <conditionalFormatting sqref="H21">
    <cfRule type="expression" dxfId="1496" priority="46" stopIfTrue="1">
      <formula>ISNUMBER($H$21)</formula>
    </cfRule>
  </conditionalFormatting>
  <conditionalFormatting sqref="L32">
    <cfRule type="expression" dxfId="1495" priority="44" stopIfTrue="1">
      <formula>ISNUMBER($L$32)</formula>
    </cfRule>
  </conditionalFormatting>
  <conditionalFormatting sqref="H19">
    <cfRule type="expression" dxfId="1494" priority="38" stopIfTrue="1">
      <formula>ISNUMBER($H$19)</formula>
    </cfRule>
  </conditionalFormatting>
  <conditionalFormatting sqref="G5">
    <cfRule type="expression" dxfId="1493" priority="37" stopIfTrue="1">
      <formula>ISNUMBER(G5)</formula>
    </cfRule>
  </conditionalFormatting>
  <conditionalFormatting sqref="K5">
    <cfRule type="expression" dxfId="1492" priority="18" stopIfTrue="1">
      <formula>ISTEXT($K$5)</formula>
    </cfRule>
  </conditionalFormatting>
  <conditionalFormatting sqref="M30:M32">
    <cfRule type="expression" dxfId="1491" priority="2215" stopIfTrue="1">
      <formula>AND(ISTEXT($M$28),ISNUMBER(H30))</formula>
    </cfRule>
  </conditionalFormatting>
  <conditionalFormatting sqref="I28">
    <cfRule type="expression" dxfId="1490" priority="17">
      <formula>ISNUMBER($I$28)</formula>
    </cfRule>
  </conditionalFormatting>
  <conditionalFormatting sqref="J28">
    <cfRule type="expression" dxfId="1489" priority="13">
      <formula>ISNUMBER($J$28)</formula>
    </cfRule>
  </conditionalFormatting>
  <conditionalFormatting sqref="I10:M10">
    <cfRule type="expression" dxfId="1488" priority="9">
      <formula>ISTEXT($I$10)</formula>
    </cfRule>
  </conditionalFormatting>
  <conditionalFormatting sqref="H31">
    <cfRule type="expression" dxfId="1487" priority="8" stopIfTrue="1">
      <formula>ISNUMBER(H31)</formula>
    </cfRule>
  </conditionalFormatting>
  <conditionalFormatting sqref="H32">
    <cfRule type="expression" dxfId="1486" priority="7" stopIfTrue="1">
      <formula>ISNUMBER(H32)</formula>
    </cfRule>
  </conditionalFormatting>
  <conditionalFormatting sqref="I30:J30">
    <cfRule type="expression" dxfId="1485" priority="6" stopIfTrue="1">
      <formula>ISNUMBER(I30)</formula>
    </cfRule>
  </conditionalFormatting>
  <conditionalFormatting sqref="I31:J31">
    <cfRule type="expression" dxfId="1484" priority="5" stopIfTrue="1">
      <formula>ISNUMBER(I31)</formula>
    </cfRule>
  </conditionalFormatting>
  <conditionalFormatting sqref="I32:J32">
    <cfRule type="expression" dxfId="1483" priority="4" stopIfTrue="1">
      <formula>ISNUMBER(I32)</formula>
    </cfRule>
  </conditionalFormatting>
  <conditionalFormatting sqref="K30">
    <cfRule type="expression" dxfId="1482" priority="3" stopIfTrue="1">
      <formula>AND(ISNUMBER(H30),ISTEXT(K28))</formula>
    </cfRule>
  </conditionalFormatting>
  <conditionalFormatting sqref="K31">
    <cfRule type="expression" dxfId="1481" priority="2" stopIfTrue="1">
      <formula>AND(ISNUMBER(H31),ISTEXT(K28))</formula>
    </cfRule>
  </conditionalFormatting>
  <conditionalFormatting sqref="K32">
    <cfRule type="expression" dxfId="1480" priority="1" stopIfTrue="1">
      <formula>AND(ISNUMBER(H32),ISTEXT(K28))</formula>
    </cfRule>
  </conditionalFormatting>
  <dataValidations count="12">
    <dataValidation type="decimal" operator="greaterThan" allowBlank="1" showInputMessage="1" showErrorMessage="1" error="Este dato ha der un valor numérico" sqref="K19">
      <formula1>0</formula1>
    </dataValidation>
    <dataValidation type="decimal" operator="greaterThan" allowBlank="1" showInputMessage="1" showErrorMessage="1" error="Este dato ha de ser un valor numérico" sqref="K17 K15 M15 M17">
      <formula1>0</formula1>
    </dataValidation>
    <dataValidation type="textLength" operator="equal" allowBlank="1" showInputMessage="1" showErrorMessage="1" error="Introducir 9 caracteres sin incluir guiones ni puntos." sqref="D10">
      <formula1>9</formula1>
    </dataValidation>
    <dataValidation type="whole" allowBlank="1" showInputMessage="1" showErrorMessage="1" sqref="H18 H20">
      <formula1>2010</formula1>
      <formula2>2050</formula2>
    </dataValidation>
    <dataValidation type="decimal" operator="greaterThan" allowBlank="1" showInputMessage="1" showErrorMessage="1" error="Este dato ha ser un valor numérico." sqref="L28:L29">
      <formula1>0</formula1>
    </dataValidation>
    <dataValidation type="whole" allowBlank="1" showInputMessage="1" showErrorMessage="1" error="El año 2 ha de ser posterior al año1." sqref="H17">
      <formula1>H15+1</formula1>
      <formula2>H21-1</formula2>
    </dataValidation>
    <dataValidation type="whole" allowBlank="1" showInputMessage="1" showErrorMessage="1" error="El año 3 ha de ser posterior al año 2 y anterior al año de cálculo." sqref="H19">
      <formula1>H17+1</formula1>
      <formula2>H21-1</formula2>
    </dataValidation>
    <dataValidation type="list" operator="equal" allowBlank="1" showInputMessage="1" showErrorMessage="1" sqref="G5">
      <formula1>Año</formula1>
    </dataValidation>
    <dataValidation type="list" allowBlank="1" showInputMessage="1" showErrorMessage="1" sqref="F10:H10">
      <formula1>TipoOrg</formula1>
    </dataValidation>
    <dataValidation type="list" allowBlank="1" showInputMessage="1" showErrorMessage="1" sqref="I10">
      <formula1>Sector</formula1>
    </dataValidation>
    <dataValidation type="list" operator="equal" allowBlank="1" showInputMessage="1" showErrorMessage="1" sqref="K5">
      <formula1>Provincia</formula1>
    </dataValidation>
    <dataValidation type="whole" operator="lessThan" allowBlank="1" showInputMessage="1" showErrorMessage="1" error="El año 1 ha de ser anterior al año de cálculo." sqref="H15">
      <formula1>G5</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4" location="'2. Hoja de trabajo. Consumos'!A1" display="2. Hoja de trabajo. Consumos"/>
    <hyperlink ref="A6" location="'4. Emisiones cultivos'!A1" display="4. Emisiones cultivos"/>
  </hyperlinks>
  <pageMargins left="0.70866141732283472" right="0.70866141732283472" top="0.74803149606299213" bottom="0.74803149606299213" header="0.31496062992125984" footer="0.31496062992125984"/>
  <pageSetup paperSize="9" scale="3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1977"/>
  <sheetViews>
    <sheetView showRowColHeaders="0" zoomScaleNormal="100" workbookViewId="0"/>
  </sheetViews>
  <sheetFormatPr baseColWidth="10" defaultColWidth="11.42578125" defaultRowHeight="16.5" x14ac:dyDescent="0.3"/>
  <cols>
    <col min="1" max="1" width="27" style="363" customWidth="1"/>
    <col min="2" max="2" width="0.5703125" style="919" customWidth="1"/>
    <col min="3" max="3" width="1.7109375" style="236" customWidth="1"/>
    <col min="4" max="17" width="11" style="355" customWidth="1"/>
    <col min="18" max="18" width="3.85546875" style="355" customWidth="1"/>
    <col min="19" max="16384" width="11.42578125" style="355"/>
  </cols>
  <sheetData>
    <row r="1" spans="1:18" s="256" customFormat="1" ht="36" customHeight="1" x14ac:dyDescent="0.3">
      <c r="A1" s="234"/>
      <c r="B1" s="919"/>
      <c r="C1" s="1574" t="s">
        <v>962</v>
      </c>
      <c r="D1" s="1575"/>
      <c r="E1" s="1575"/>
      <c r="F1" s="1575"/>
      <c r="G1" s="1575"/>
      <c r="H1" s="1575"/>
      <c r="I1" s="1575"/>
      <c r="J1" s="1575"/>
      <c r="K1" s="1575"/>
      <c r="L1" s="1575"/>
      <c r="M1" s="1575"/>
      <c r="N1" s="1575"/>
      <c r="O1" s="1575"/>
      <c r="P1" s="1608"/>
      <c r="Q1" s="1608"/>
      <c r="R1" s="1608"/>
    </row>
    <row r="2" spans="1:18" s="242" customFormat="1" ht="36" customHeight="1" x14ac:dyDescent="0.25">
      <c r="A2" s="363"/>
      <c r="B2" s="920"/>
      <c r="C2" s="236"/>
    </row>
    <row r="3" spans="1:18" ht="15.75" customHeight="1" x14ac:dyDescent="0.3">
      <c r="A3" s="364" t="s">
        <v>49</v>
      </c>
      <c r="B3" s="921"/>
      <c r="D3" s="1613" t="s">
        <v>1739</v>
      </c>
      <c r="E3" s="1613"/>
      <c r="F3" s="1613"/>
      <c r="G3" s="1613"/>
      <c r="H3" s="1613"/>
      <c r="I3" s="1613"/>
      <c r="J3" s="1613"/>
      <c r="K3" s="1613"/>
      <c r="L3" s="1613"/>
      <c r="M3" s="1613"/>
      <c r="N3" s="1613"/>
      <c r="O3" s="1613"/>
      <c r="P3" s="1613"/>
      <c r="Q3" s="1613"/>
      <c r="R3" s="354"/>
    </row>
    <row r="4" spans="1:18" ht="15.75" customHeight="1" x14ac:dyDescent="0.3">
      <c r="A4" s="923" t="s">
        <v>1054</v>
      </c>
      <c r="B4" s="921"/>
      <c r="D4" s="1613"/>
      <c r="E4" s="1613"/>
      <c r="F4" s="1613"/>
      <c r="G4" s="1613"/>
      <c r="H4" s="1613"/>
      <c r="I4" s="1613"/>
      <c r="J4" s="1613"/>
      <c r="K4" s="1613"/>
      <c r="L4" s="1613"/>
      <c r="M4" s="1613"/>
      <c r="N4" s="1613"/>
      <c r="O4" s="1613"/>
      <c r="P4" s="1613"/>
      <c r="Q4" s="1613"/>
      <c r="R4" s="354"/>
    </row>
    <row r="5" spans="1:18" ht="15.75" customHeight="1" x14ac:dyDescent="0.3">
      <c r="A5" s="364" t="s">
        <v>1636</v>
      </c>
      <c r="B5" s="921"/>
      <c r="D5" s="1613"/>
      <c r="E5" s="1613"/>
      <c r="F5" s="1613"/>
      <c r="G5" s="1613"/>
      <c r="H5" s="1613"/>
      <c r="I5" s="1613"/>
      <c r="J5" s="1613"/>
      <c r="K5" s="1613"/>
      <c r="L5" s="1613"/>
      <c r="M5" s="1613"/>
      <c r="N5" s="1613"/>
      <c r="O5" s="1613"/>
      <c r="P5" s="1613"/>
      <c r="Q5" s="1613"/>
      <c r="R5" s="354"/>
    </row>
    <row r="6" spans="1:18" ht="15.75" customHeight="1" x14ac:dyDescent="0.3">
      <c r="A6" s="364" t="s">
        <v>1931</v>
      </c>
      <c r="B6" s="921"/>
      <c r="D6" s="585"/>
      <c r="E6" s="585"/>
      <c r="F6" s="585"/>
      <c r="G6" s="585"/>
      <c r="H6" s="585"/>
      <c r="I6" s="585"/>
      <c r="J6" s="585"/>
      <c r="K6" s="585"/>
      <c r="L6" s="585"/>
      <c r="M6" s="585"/>
      <c r="N6" s="585"/>
      <c r="O6" s="585"/>
      <c r="P6" s="585"/>
      <c r="Q6" s="585"/>
      <c r="R6" s="356"/>
    </row>
    <row r="7" spans="1:18" ht="15.75" customHeight="1" x14ac:dyDescent="0.3">
      <c r="A7" s="364" t="s">
        <v>1840</v>
      </c>
      <c r="D7" s="1609" t="s">
        <v>1740</v>
      </c>
      <c r="E7" s="1609"/>
      <c r="F7" s="1609"/>
      <c r="G7" s="1609"/>
      <c r="H7" s="1609"/>
      <c r="I7" s="1609"/>
      <c r="J7" s="1609"/>
      <c r="K7" s="1609"/>
      <c r="L7" s="1609"/>
      <c r="M7" s="1609"/>
      <c r="N7" s="1609"/>
      <c r="O7" s="1609"/>
      <c r="P7" s="1609"/>
      <c r="Q7" s="1609"/>
      <c r="R7" s="356"/>
    </row>
    <row r="8" spans="1:18" ht="15.75" customHeight="1" x14ac:dyDescent="0.3">
      <c r="A8" s="364" t="s">
        <v>1841</v>
      </c>
      <c r="D8" s="1610"/>
      <c r="E8" s="1610"/>
      <c r="F8" s="1610"/>
      <c r="G8" s="1610"/>
      <c r="H8" s="1610"/>
      <c r="I8" s="1610"/>
      <c r="J8" s="1610"/>
      <c r="K8" s="1610"/>
      <c r="L8" s="1610"/>
      <c r="M8" s="1610"/>
      <c r="N8" s="1609"/>
      <c r="O8" s="1609"/>
      <c r="P8" s="1609"/>
      <c r="Q8" s="1609"/>
      <c r="R8" s="356"/>
    </row>
    <row r="9" spans="1:18" ht="15.75" customHeight="1" x14ac:dyDescent="0.3">
      <c r="A9" s="364" t="s">
        <v>1842</v>
      </c>
      <c r="D9" s="338"/>
      <c r="E9" s="338" t="s">
        <v>957</v>
      </c>
      <c r="F9" s="585"/>
      <c r="G9" s="585"/>
      <c r="H9" s="585"/>
      <c r="I9" s="585"/>
      <c r="J9" s="585"/>
      <c r="K9" s="585"/>
      <c r="L9" s="585"/>
      <c r="M9" s="585"/>
      <c r="N9" s="585"/>
      <c r="O9" s="585"/>
      <c r="P9" s="585"/>
      <c r="Q9" s="585"/>
      <c r="R9" s="356"/>
    </row>
    <row r="10" spans="1:18" ht="15.75" customHeight="1" x14ac:dyDescent="0.3">
      <c r="A10" s="364" t="s">
        <v>1843</v>
      </c>
      <c r="D10" s="338"/>
      <c r="E10" s="338" t="s">
        <v>1262</v>
      </c>
      <c r="F10" s="585"/>
      <c r="G10" s="585"/>
      <c r="H10" s="585"/>
      <c r="I10" s="585"/>
      <c r="J10" s="585"/>
      <c r="K10" s="585"/>
      <c r="L10" s="585"/>
      <c r="M10" s="585"/>
      <c r="N10" s="585"/>
      <c r="O10" s="585"/>
      <c r="P10" s="585"/>
      <c r="Q10" s="585"/>
      <c r="R10" s="356"/>
    </row>
    <row r="11" spans="1:18" ht="15.75" customHeight="1" x14ac:dyDescent="0.3">
      <c r="A11" s="364" t="s">
        <v>1844</v>
      </c>
      <c r="D11" s="338"/>
      <c r="E11" s="338" t="s">
        <v>958</v>
      </c>
      <c r="F11" s="585"/>
      <c r="G11" s="585"/>
      <c r="H11" s="585"/>
      <c r="I11" s="585"/>
      <c r="J11" s="585"/>
      <c r="K11" s="585"/>
      <c r="L11" s="585"/>
      <c r="M11" s="585"/>
      <c r="N11" s="585"/>
      <c r="O11" s="585"/>
      <c r="P11" s="585"/>
      <c r="Q11" s="585"/>
      <c r="R11" s="356"/>
    </row>
    <row r="12" spans="1:18" ht="15.75" customHeight="1" x14ac:dyDescent="0.3">
      <c r="A12" s="364" t="s">
        <v>1845</v>
      </c>
      <c r="D12" s="357"/>
      <c r="E12" s="357"/>
      <c r="F12" s="356"/>
      <c r="G12" s="356"/>
      <c r="H12" s="356"/>
      <c r="I12" s="356"/>
      <c r="J12" s="356"/>
      <c r="K12" s="356"/>
      <c r="L12" s="356"/>
      <c r="M12" s="356"/>
      <c r="N12" s="356"/>
      <c r="O12" s="356"/>
      <c r="P12" s="356"/>
      <c r="Q12" s="356"/>
      <c r="R12" s="356"/>
    </row>
    <row r="13" spans="1:18" s="358" customFormat="1" x14ac:dyDescent="0.3">
      <c r="A13" s="364" t="s">
        <v>1846</v>
      </c>
      <c r="B13" s="919"/>
      <c r="C13" s="236"/>
      <c r="E13" s="693" t="s">
        <v>514</v>
      </c>
    </row>
    <row r="14" spans="1:18" s="358" customFormat="1" ht="18" x14ac:dyDescent="0.35">
      <c r="A14" s="364" t="s">
        <v>1847</v>
      </c>
      <c r="B14" s="919"/>
      <c r="C14" s="236"/>
      <c r="E14" s="359"/>
      <c r="G14" s="1611" t="s">
        <v>1743</v>
      </c>
      <c r="H14" s="1612"/>
      <c r="I14" s="1612" t="s">
        <v>1744</v>
      </c>
      <c r="J14" s="1612"/>
      <c r="K14" s="1612" t="s">
        <v>1745</v>
      </c>
      <c r="L14" s="1612"/>
      <c r="M14" s="1604" t="s">
        <v>1245</v>
      </c>
      <c r="N14" s="1604"/>
      <c r="O14" s="1604"/>
      <c r="P14" s="1604"/>
      <c r="Q14" s="1605"/>
    </row>
    <row r="15" spans="1:18" s="358" customFormat="1" x14ac:dyDescent="0.3">
      <c r="A15" s="364" t="s">
        <v>1848</v>
      </c>
      <c r="B15" s="919"/>
      <c r="C15" s="236"/>
      <c r="G15" s="701" t="s">
        <v>2</v>
      </c>
      <c r="H15" s="702" t="s">
        <v>161</v>
      </c>
      <c r="I15" s="702" t="s">
        <v>2</v>
      </c>
      <c r="J15" s="702" t="s">
        <v>161</v>
      </c>
      <c r="K15" s="702" t="s">
        <v>2</v>
      </c>
      <c r="L15" s="702" t="s">
        <v>161</v>
      </c>
      <c r="M15" s="1606"/>
      <c r="N15" s="1606"/>
      <c r="O15" s="1606"/>
      <c r="P15" s="1606"/>
      <c r="Q15" s="1607"/>
    </row>
    <row r="16" spans="1:18" s="358" customFormat="1" x14ac:dyDescent="0.3">
      <c r="A16" s="365"/>
      <c r="B16" s="919"/>
      <c r="C16" s="236"/>
      <c r="E16" s="696" t="s">
        <v>959</v>
      </c>
      <c r="F16" s="697"/>
      <c r="G16" s="698"/>
      <c r="H16" s="697"/>
      <c r="I16" s="698"/>
      <c r="J16" s="697"/>
      <c r="K16" s="698"/>
      <c r="L16" s="697"/>
      <c r="M16" s="1601"/>
      <c r="N16" s="1602"/>
      <c r="O16" s="1602"/>
      <c r="P16" s="1602"/>
      <c r="Q16" s="1603"/>
    </row>
    <row r="17" spans="1:17" s="358" customFormat="1" x14ac:dyDescent="0.3">
      <c r="A17" s="365"/>
      <c r="B17" s="919"/>
      <c r="C17" s="236"/>
      <c r="D17" s="358" t="s">
        <v>6</v>
      </c>
      <c r="E17" s="696" t="s">
        <v>960</v>
      </c>
      <c r="F17" s="697"/>
      <c r="G17" s="698"/>
      <c r="H17" s="697"/>
      <c r="I17" s="698"/>
      <c r="J17" s="697"/>
      <c r="K17" s="698"/>
      <c r="L17" s="697"/>
      <c r="M17" s="1601"/>
      <c r="N17" s="1602"/>
      <c r="O17" s="1602"/>
      <c r="P17" s="1602"/>
      <c r="Q17" s="1603"/>
    </row>
    <row r="18" spans="1:17" s="358" customFormat="1" x14ac:dyDescent="0.3">
      <c r="A18" s="363"/>
      <c r="B18" s="922"/>
      <c r="C18" s="236"/>
      <c r="E18" s="696" t="s">
        <v>961</v>
      </c>
      <c r="F18" s="697"/>
      <c r="G18" s="698"/>
      <c r="H18" s="697"/>
      <c r="I18" s="698"/>
      <c r="J18" s="697"/>
      <c r="K18" s="698"/>
      <c r="L18" s="697"/>
      <c r="M18" s="1601"/>
      <c r="N18" s="1602"/>
      <c r="O18" s="1602"/>
      <c r="P18" s="1602"/>
      <c r="Q18" s="1603"/>
    </row>
    <row r="19" spans="1:17" s="358" customFormat="1" x14ac:dyDescent="0.3">
      <c r="A19" s="363"/>
      <c r="B19" s="922"/>
      <c r="C19" s="236"/>
    </row>
    <row r="20" spans="1:17" s="358" customFormat="1" ht="34.5" customHeight="1" x14ac:dyDescent="0.3">
      <c r="A20" s="363"/>
      <c r="B20" s="922"/>
      <c r="C20" s="236"/>
      <c r="D20" s="1614" t="s">
        <v>2221</v>
      </c>
      <c r="E20" s="1614"/>
      <c r="F20" s="1614"/>
      <c r="G20" s="1614"/>
      <c r="H20" s="1614"/>
      <c r="I20" s="1614"/>
      <c r="J20" s="1614"/>
      <c r="K20" s="1614"/>
      <c r="L20" s="1614"/>
      <c r="M20" s="1614"/>
      <c r="N20" s="1614"/>
      <c r="O20" s="1614"/>
      <c r="P20" s="1614"/>
      <c r="Q20" s="1614"/>
    </row>
    <row r="21" spans="1:17" s="358" customFormat="1" x14ac:dyDescent="0.3">
      <c r="A21" s="363"/>
      <c r="B21" s="922"/>
      <c r="C21" s="236"/>
      <c r="E21" s="338" t="s">
        <v>2052</v>
      </c>
    </row>
    <row r="22" spans="1:17" s="358" customFormat="1" x14ac:dyDescent="0.3">
      <c r="A22" s="363"/>
      <c r="B22" s="922"/>
      <c r="C22" s="236"/>
      <c r="E22" s="338" t="s">
        <v>1969</v>
      </c>
    </row>
    <row r="23" spans="1:17" s="358" customFormat="1" x14ac:dyDescent="0.3">
      <c r="A23" s="363"/>
      <c r="B23" s="922"/>
      <c r="C23" s="236"/>
      <c r="E23" s="338" t="s">
        <v>958</v>
      </c>
    </row>
    <row r="24" spans="1:17" s="358" customFormat="1" x14ac:dyDescent="0.3">
      <c r="A24" s="363"/>
      <c r="B24" s="922"/>
      <c r="C24" s="236"/>
      <c r="E24" s="338"/>
    </row>
    <row r="25" spans="1:17" s="358" customFormat="1" x14ac:dyDescent="0.3">
      <c r="A25" s="363"/>
      <c r="B25" s="922"/>
      <c r="C25" s="236"/>
      <c r="E25" s="693" t="s">
        <v>514</v>
      </c>
    </row>
    <row r="26" spans="1:17" s="358" customFormat="1" x14ac:dyDescent="0.3">
      <c r="A26" s="363"/>
      <c r="B26" s="922"/>
      <c r="C26" s="236"/>
      <c r="E26" s="359"/>
      <c r="G26" s="1611" t="s">
        <v>1966</v>
      </c>
      <c r="H26" s="1612"/>
      <c r="I26" s="1612" t="s">
        <v>1967</v>
      </c>
      <c r="J26" s="1612"/>
      <c r="K26" s="1612" t="s">
        <v>169</v>
      </c>
      <c r="L26" s="1612"/>
      <c r="M26" s="1604" t="s">
        <v>1245</v>
      </c>
      <c r="N26" s="1604"/>
      <c r="O26" s="1604"/>
      <c r="P26" s="1604"/>
      <c r="Q26" s="1605"/>
    </row>
    <row r="27" spans="1:17" s="358" customFormat="1" x14ac:dyDescent="0.3">
      <c r="A27" s="363"/>
      <c r="B27" s="922"/>
      <c r="C27" s="236"/>
      <c r="G27" s="701" t="s">
        <v>2</v>
      </c>
      <c r="H27" s="702" t="s">
        <v>1354</v>
      </c>
      <c r="I27" s="702" t="s">
        <v>2</v>
      </c>
      <c r="J27" s="702" t="s">
        <v>1968</v>
      </c>
      <c r="K27" s="702" t="s">
        <v>2</v>
      </c>
      <c r="L27" s="702" t="s">
        <v>161</v>
      </c>
      <c r="M27" s="1606"/>
      <c r="N27" s="1606"/>
      <c r="O27" s="1606"/>
      <c r="P27" s="1606"/>
      <c r="Q27" s="1607"/>
    </row>
    <row r="28" spans="1:17" s="358" customFormat="1" x14ac:dyDescent="0.3">
      <c r="A28" s="363"/>
      <c r="B28" s="922"/>
      <c r="C28" s="236"/>
      <c r="E28" s="696" t="s">
        <v>1963</v>
      </c>
      <c r="F28" s="697"/>
      <c r="G28" s="698"/>
      <c r="H28" s="697"/>
      <c r="I28" s="698"/>
      <c r="J28" s="697"/>
      <c r="K28" s="698"/>
      <c r="L28" s="697"/>
      <c r="M28" s="1601"/>
      <c r="N28" s="1602"/>
      <c r="O28" s="1602"/>
      <c r="P28" s="1602"/>
      <c r="Q28" s="1603"/>
    </row>
    <row r="29" spans="1:17" s="358" customFormat="1" x14ac:dyDescent="0.3">
      <c r="A29" s="363"/>
      <c r="B29" s="922"/>
      <c r="C29" s="236"/>
      <c r="E29" s="696" t="s">
        <v>1964</v>
      </c>
      <c r="F29" s="697"/>
      <c r="G29" s="698"/>
      <c r="H29" s="697"/>
      <c r="I29" s="698"/>
      <c r="J29" s="697"/>
      <c r="K29" s="698"/>
      <c r="L29" s="697"/>
      <c r="M29" s="1601"/>
      <c r="N29" s="1602"/>
      <c r="O29" s="1602"/>
      <c r="P29" s="1602"/>
      <c r="Q29" s="1603"/>
    </row>
    <row r="30" spans="1:17" s="358" customFormat="1" x14ac:dyDescent="0.3">
      <c r="A30" s="363"/>
      <c r="B30" s="922"/>
      <c r="C30" s="236"/>
      <c r="E30" s="696" t="s">
        <v>1965</v>
      </c>
      <c r="F30" s="697"/>
      <c r="G30" s="698"/>
      <c r="H30" s="697"/>
      <c r="I30" s="698"/>
      <c r="J30" s="697"/>
      <c r="K30" s="698"/>
      <c r="L30" s="697"/>
      <c r="M30" s="1601"/>
      <c r="N30" s="1602"/>
      <c r="O30" s="1602"/>
      <c r="P30" s="1602"/>
      <c r="Q30" s="1603"/>
    </row>
    <row r="31" spans="1:17" s="358" customFormat="1" x14ac:dyDescent="0.3">
      <c r="A31" s="363"/>
      <c r="B31" s="922"/>
      <c r="C31" s="236"/>
    </row>
    <row r="32" spans="1:17" s="358" customFormat="1" ht="36" customHeight="1" x14ac:dyDescent="0.3">
      <c r="A32" s="363"/>
      <c r="B32" s="922"/>
      <c r="C32" s="236"/>
      <c r="D32" s="1615" t="s">
        <v>2038</v>
      </c>
      <c r="E32" s="1615"/>
      <c r="F32" s="1615"/>
      <c r="G32" s="1615"/>
      <c r="H32" s="1615"/>
      <c r="I32" s="1615"/>
      <c r="J32" s="1615"/>
      <c r="K32" s="1615"/>
      <c r="L32" s="1615"/>
      <c r="M32" s="1615"/>
      <c r="N32" s="1615"/>
      <c r="O32" s="1615"/>
      <c r="P32" s="1615"/>
      <c r="Q32" s="1615"/>
    </row>
    <row r="33" spans="1:18" s="358" customFormat="1" x14ac:dyDescent="0.3">
      <c r="A33" s="363"/>
      <c r="B33" s="922"/>
      <c r="C33" s="236"/>
      <c r="D33" s="338"/>
      <c r="E33" s="338" t="s">
        <v>1970</v>
      </c>
      <c r="F33" s="1051"/>
      <c r="G33" s="1051"/>
      <c r="H33" s="1051"/>
      <c r="I33" s="1051"/>
      <c r="J33" s="1051"/>
      <c r="K33" s="1051"/>
      <c r="L33" s="1051"/>
      <c r="M33" s="1051"/>
      <c r="N33" s="1051"/>
      <c r="O33" s="1051"/>
      <c r="P33" s="1051"/>
      <c r="Q33" s="1051"/>
    </row>
    <row r="34" spans="1:18" s="358" customFormat="1" x14ac:dyDescent="0.3">
      <c r="A34" s="363"/>
      <c r="B34" s="922"/>
      <c r="C34" s="236"/>
      <c r="D34" s="338"/>
      <c r="E34" s="338" t="s">
        <v>1262</v>
      </c>
      <c r="F34" s="1051"/>
      <c r="G34" s="1051"/>
      <c r="H34" s="1051"/>
      <c r="I34" s="1051"/>
      <c r="J34" s="1051"/>
      <c r="K34" s="1051"/>
      <c r="L34" s="1051"/>
      <c r="M34" s="1051"/>
      <c r="N34" s="1051"/>
      <c r="O34" s="1051"/>
      <c r="P34" s="1051"/>
      <c r="Q34" s="1051"/>
    </row>
    <row r="35" spans="1:18" s="358" customFormat="1" x14ac:dyDescent="0.3">
      <c r="A35" s="363"/>
      <c r="B35" s="922"/>
      <c r="C35" s="236"/>
      <c r="D35" s="338"/>
      <c r="E35" s="338" t="s">
        <v>958</v>
      </c>
      <c r="F35" s="1051"/>
      <c r="G35" s="1051"/>
      <c r="H35" s="1051"/>
      <c r="I35" s="1051"/>
      <c r="J35" s="1051"/>
      <c r="K35" s="1051"/>
      <c r="L35" s="1051"/>
      <c r="M35" s="1051"/>
      <c r="N35" s="1051"/>
      <c r="O35" s="1051"/>
      <c r="P35" s="1051"/>
      <c r="Q35" s="1051"/>
    </row>
    <row r="36" spans="1:18" s="358" customFormat="1" x14ac:dyDescent="0.3">
      <c r="A36" s="363"/>
      <c r="B36" s="922"/>
      <c r="C36" s="236"/>
      <c r="D36" s="1609" t="s">
        <v>1971</v>
      </c>
      <c r="E36" s="1609"/>
      <c r="F36" s="1609"/>
      <c r="G36" s="1609"/>
      <c r="H36" s="1609"/>
      <c r="I36" s="1609"/>
      <c r="J36" s="1609"/>
      <c r="K36" s="1609"/>
      <c r="L36" s="1609"/>
      <c r="M36" s="1609"/>
      <c r="N36" s="1609"/>
      <c r="O36" s="1609"/>
      <c r="P36" s="1609"/>
      <c r="Q36" s="1609"/>
    </row>
    <row r="37" spans="1:18" s="358" customFormat="1" x14ac:dyDescent="0.3">
      <c r="A37" s="363"/>
      <c r="B37" s="922"/>
      <c r="C37" s="236"/>
      <c r="D37" s="1610"/>
      <c r="E37" s="1610"/>
      <c r="F37" s="1610"/>
      <c r="G37" s="1610"/>
      <c r="H37" s="1610"/>
      <c r="I37" s="1610"/>
      <c r="J37" s="1610"/>
      <c r="K37" s="1610"/>
      <c r="L37" s="1610"/>
      <c r="M37" s="1610"/>
      <c r="N37" s="1609"/>
      <c r="O37" s="1609"/>
      <c r="P37" s="1609"/>
      <c r="Q37" s="1609"/>
    </row>
    <row r="38" spans="1:18" s="358" customFormat="1" x14ac:dyDescent="0.3">
      <c r="A38" s="363"/>
      <c r="B38" s="922"/>
      <c r="C38" s="236"/>
      <c r="D38" s="357"/>
      <c r="E38" s="357"/>
      <c r="F38" s="356"/>
      <c r="G38" s="356"/>
      <c r="H38" s="356"/>
      <c r="I38" s="356"/>
      <c r="J38" s="356"/>
      <c r="K38" s="356"/>
      <c r="L38" s="356"/>
      <c r="M38" s="356"/>
      <c r="N38" s="356"/>
      <c r="O38" s="356"/>
      <c r="P38" s="356"/>
      <c r="Q38" s="356"/>
    </row>
    <row r="39" spans="1:18" s="358" customFormat="1" x14ac:dyDescent="0.3">
      <c r="A39" s="363"/>
      <c r="B39" s="922"/>
      <c r="C39" s="236"/>
      <c r="E39" s="693" t="s">
        <v>514</v>
      </c>
    </row>
    <row r="40" spans="1:18" s="358" customFormat="1" ht="18" x14ac:dyDescent="0.35">
      <c r="A40" s="363"/>
      <c r="B40" s="922"/>
      <c r="C40" s="236"/>
      <c r="E40" s="359"/>
      <c r="G40" s="1611" t="s">
        <v>1743</v>
      </c>
      <c r="H40" s="1612"/>
      <c r="I40" s="1612" t="s">
        <v>1744</v>
      </c>
      <c r="J40" s="1612"/>
      <c r="K40" s="1612" t="s">
        <v>1745</v>
      </c>
      <c r="L40" s="1612"/>
      <c r="M40" s="1604" t="s">
        <v>1245</v>
      </c>
      <c r="N40" s="1604"/>
      <c r="O40" s="1604"/>
      <c r="P40" s="1604"/>
      <c r="Q40" s="1605"/>
    </row>
    <row r="41" spans="1:18" s="358" customFormat="1" x14ac:dyDescent="0.3">
      <c r="A41" s="363"/>
      <c r="B41" s="922"/>
      <c r="C41" s="236"/>
      <c r="G41" s="701" t="s">
        <v>2</v>
      </c>
      <c r="H41" s="702" t="s">
        <v>161</v>
      </c>
      <c r="I41" s="702" t="s">
        <v>2</v>
      </c>
      <c r="J41" s="702" t="s">
        <v>161</v>
      </c>
      <c r="K41" s="702" t="s">
        <v>2</v>
      </c>
      <c r="L41" s="702" t="s">
        <v>161</v>
      </c>
      <c r="M41" s="1606"/>
      <c r="N41" s="1606"/>
      <c r="O41" s="1606"/>
      <c r="P41" s="1606"/>
      <c r="Q41" s="1607"/>
    </row>
    <row r="42" spans="1:18" s="358" customFormat="1" x14ac:dyDescent="0.3">
      <c r="A42" s="363"/>
      <c r="B42" s="922"/>
      <c r="C42" s="236"/>
      <c r="E42" s="696" t="s">
        <v>1960</v>
      </c>
      <c r="F42" s="697"/>
      <c r="G42" s="698"/>
      <c r="H42" s="697"/>
      <c r="I42" s="698"/>
      <c r="J42" s="697"/>
      <c r="K42" s="698"/>
      <c r="L42" s="697"/>
      <c r="M42" s="1601"/>
      <c r="N42" s="1602"/>
      <c r="O42" s="1602"/>
      <c r="P42" s="1602"/>
      <c r="Q42" s="1603"/>
    </row>
    <row r="43" spans="1:18" s="358" customFormat="1" x14ac:dyDescent="0.3">
      <c r="A43" s="363"/>
      <c r="B43" s="922"/>
      <c r="C43" s="236"/>
      <c r="E43" s="696" t="s">
        <v>1961</v>
      </c>
      <c r="F43" s="697"/>
      <c r="G43" s="698"/>
      <c r="H43" s="697"/>
      <c r="I43" s="698"/>
      <c r="J43" s="697"/>
      <c r="K43" s="698"/>
      <c r="L43" s="697"/>
      <c r="M43" s="1601"/>
      <c r="N43" s="1602"/>
      <c r="O43" s="1602"/>
      <c r="P43" s="1602"/>
      <c r="Q43" s="1603"/>
    </row>
    <row r="44" spans="1:18" s="358" customFormat="1" x14ac:dyDescent="0.3">
      <c r="A44" s="363"/>
      <c r="B44" s="922"/>
      <c r="C44" s="236"/>
      <c r="E44" s="696" t="s">
        <v>1962</v>
      </c>
      <c r="F44" s="697"/>
      <c r="G44" s="698"/>
      <c r="H44" s="697"/>
      <c r="I44" s="698"/>
      <c r="J44" s="697"/>
      <c r="K44" s="698"/>
      <c r="L44" s="697"/>
      <c r="M44" s="1601"/>
      <c r="N44" s="1602"/>
      <c r="O44" s="1602"/>
      <c r="P44" s="1602"/>
      <c r="Q44" s="1603"/>
    </row>
    <row r="45" spans="1:18" s="358" customFormat="1" x14ac:dyDescent="0.3">
      <c r="A45" s="363"/>
      <c r="B45" s="922"/>
      <c r="C45" s="236"/>
    </row>
    <row r="46" spans="1:18" x14ac:dyDescent="0.3">
      <c r="D46" s="357"/>
      <c r="E46" s="356"/>
      <c r="F46" s="356"/>
      <c r="G46" s="356"/>
      <c r="H46" s="356"/>
      <c r="I46" s="356"/>
      <c r="J46" s="356"/>
      <c r="K46" s="356"/>
      <c r="L46" s="356"/>
      <c r="M46" s="356"/>
      <c r="N46" s="356"/>
      <c r="O46" s="356"/>
      <c r="P46" s="356"/>
      <c r="Q46" s="356"/>
      <c r="R46" s="356"/>
    </row>
    <row r="47" spans="1:18" s="358" customFormat="1" x14ac:dyDescent="0.3">
      <c r="A47" s="363"/>
      <c r="B47" s="922"/>
      <c r="C47" s="236"/>
      <c r="D47" s="694" t="s">
        <v>1741</v>
      </c>
      <c r="E47" s="587"/>
      <c r="F47" s="587"/>
      <c r="G47" s="337"/>
      <c r="H47" s="337"/>
      <c r="I47" s="337"/>
      <c r="J47" s="337"/>
      <c r="K47" s="337"/>
      <c r="L47" s="337"/>
    </row>
    <row r="48" spans="1:18" s="358" customFormat="1" x14ac:dyDescent="0.3">
      <c r="A48" s="363"/>
      <c r="B48" s="922"/>
      <c r="C48" s="236"/>
      <c r="D48" s="695"/>
      <c r="E48" s="695" t="s">
        <v>2231</v>
      </c>
      <c r="F48" s="695"/>
    </row>
    <row r="49" spans="1:17" s="358" customFormat="1" x14ac:dyDescent="0.3">
      <c r="A49" s="366"/>
      <c r="B49" s="922"/>
      <c r="C49" s="236"/>
      <c r="D49" s="695"/>
      <c r="E49" s="695" t="s">
        <v>2232</v>
      </c>
      <c r="F49" s="695"/>
    </row>
    <row r="50" spans="1:17" s="358" customFormat="1" x14ac:dyDescent="0.3">
      <c r="A50" s="366"/>
      <c r="B50" s="922"/>
      <c r="C50" s="236"/>
      <c r="D50" s="695"/>
      <c r="E50" s="695" t="s">
        <v>1742</v>
      </c>
      <c r="F50" s="695"/>
    </row>
    <row r="51" spans="1:17" s="358" customFormat="1" x14ac:dyDescent="0.3">
      <c r="A51" s="365"/>
      <c r="B51" s="919"/>
      <c r="C51" s="236"/>
    </row>
    <row r="52" spans="1:17" s="358" customFormat="1" x14ac:dyDescent="0.3">
      <c r="A52" s="366"/>
      <c r="B52" s="922"/>
      <c r="C52" s="236"/>
      <c r="E52" s="693" t="s">
        <v>514</v>
      </c>
    </row>
    <row r="53" spans="1:17" s="358" customFormat="1" x14ac:dyDescent="0.3">
      <c r="A53" s="363"/>
      <c r="B53" s="919"/>
      <c r="C53" s="236"/>
      <c r="F53" s="706" t="s">
        <v>515</v>
      </c>
      <c r="G53" s="707" t="s">
        <v>515</v>
      </c>
      <c r="H53" s="707" t="s">
        <v>515</v>
      </c>
      <c r="I53" s="707" t="s">
        <v>515</v>
      </c>
      <c r="J53" s="707" t="s">
        <v>515</v>
      </c>
      <c r="K53" s="707" t="s">
        <v>515</v>
      </c>
      <c r="L53" s="707" t="s">
        <v>515</v>
      </c>
      <c r="M53" s="707" t="s">
        <v>515</v>
      </c>
      <c r="N53" s="707" t="s">
        <v>515</v>
      </c>
      <c r="O53" s="707" t="s">
        <v>515</v>
      </c>
      <c r="P53" s="707" t="s">
        <v>515</v>
      </c>
      <c r="Q53" s="708" t="s">
        <v>515</v>
      </c>
    </row>
    <row r="54" spans="1:17" s="358" customFormat="1" x14ac:dyDescent="0.3">
      <c r="A54" s="363"/>
      <c r="B54" s="919"/>
      <c r="C54" s="236"/>
      <c r="E54" s="703" t="s">
        <v>516</v>
      </c>
      <c r="F54" s="699"/>
      <c r="G54" s="699"/>
      <c r="H54" s="699"/>
      <c r="I54" s="699"/>
      <c r="J54" s="699"/>
      <c r="K54" s="699"/>
      <c r="L54" s="699"/>
      <c r="M54" s="699"/>
      <c r="N54" s="699"/>
      <c r="O54" s="699"/>
      <c r="P54" s="699"/>
      <c r="Q54" s="699"/>
    </row>
    <row r="55" spans="1:17" s="358" customFormat="1" x14ac:dyDescent="0.3">
      <c r="A55" s="363"/>
      <c r="B55" s="919"/>
      <c r="C55" s="236"/>
      <c r="E55" s="704" t="s">
        <v>517</v>
      </c>
      <c r="F55" s="699"/>
      <c r="G55" s="699"/>
      <c r="H55" s="699"/>
      <c r="I55" s="699"/>
      <c r="J55" s="699"/>
      <c r="K55" s="699"/>
      <c r="L55" s="699"/>
      <c r="M55" s="699"/>
      <c r="N55" s="699"/>
      <c r="O55" s="699"/>
      <c r="P55" s="699"/>
      <c r="Q55" s="699"/>
    </row>
    <row r="56" spans="1:17" s="358" customFormat="1" x14ac:dyDescent="0.3">
      <c r="A56" s="365"/>
      <c r="B56" s="919"/>
      <c r="C56" s="236"/>
      <c r="E56" s="704" t="s">
        <v>518</v>
      </c>
      <c r="F56" s="699"/>
      <c r="G56" s="699"/>
      <c r="H56" s="699"/>
      <c r="I56" s="699"/>
      <c r="J56" s="699"/>
      <c r="K56" s="699"/>
      <c r="L56" s="699"/>
      <c r="M56" s="699"/>
      <c r="N56" s="699"/>
      <c r="O56" s="699"/>
      <c r="P56" s="699"/>
      <c r="Q56" s="699"/>
    </row>
    <row r="57" spans="1:17" s="358" customFormat="1" x14ac:dyDescent="0.3">
      <c r="A57" s="365"/>
      <c r="B57" s="919"/>
      <c r="C57" s="236"/>
      <c r="E57" s="704" t="s">
        <v>519</v>
      </c>
      <c r="F57" s="699"/>
      <c r="G57" s="699"/>
      <c r="H57" s="699"/>
      <c r="I57" s="699"/>
      <c r="J57" s="699"/>
      <c r="K57" s="699"/>
      <c r="L57" s="699"/>
      <c r="M57" s="699"/>
      <c r="N57" s="699"/>
      <c r="O57" s="699"/>
      <c r="P57" s="699"/>
      <c r="Q57" s="699"/>
    </row>
    <row r="58" spans="1:17" s="358" customFormat="1" x14ac:dyDescent="0.3">
      <c r="A58" s="365"/>
      <c r="B58" s="919"/>
      <c r="C58" s="236"/>
      <c r="E58" s="704" t="s">
        <v>520</v>
      </c>
      <c r="F58" s="699"/>
      <c r="G58" s="699"/>
      <c r="H58" s="699"/>
      <c r="I58" s="699"/>
      <c r="J58" s="699"/>
      <c r="K58" s="699"/>
      <c r="L58" s="699"/>
      <c r="M58" s="699"/>
      <c r="N58" s="699"/>
      <c r="O58" s="699"/>
      <c r="P58" s="699"/>
      <c r="Q58" s="699"/>
    </row>
    <row r="59" spans="1:17" s="358" customFormat="1" x14ac:dyDescent="0.3">
      <c r="A59" s="365"/>
      <c r="B59" s="919"/>
      <c r="C59" s="236"/>
      <c r="E59" s="704" t="s">
        <v>521</v>
      </c>
      <c r="F59" s="699"/>
      <c r="G59" s="699"/>
      <c r="H59" s="699"/>
      <c r="I59" s="699"/>
      <c r="J59" s="699"/>
      <c r="K59" s="699"/>
      <c r="L59" s="699"/>
      <c r="M59" s="699"/>
      <c r="N59" s="699"/>
      <c r="O59" s="699"/>
      <c r="P59" s="699"/>
      <c r="Q59" s="699"/>
    </row>
    <row r="60" spans="1:17" s="358" customFormat="1" x14ac:dyDescent="0.3">
      <c r="A60" s="365"/>
      <c r="B60" s="919"/>
      <c r="C60" s="242"/>
      <c r="E60" s="704" t="s">
        <v>522</v>
      </c>
      <c r="F60" s="699"/>
      <c r="G60" s="699"/>
      <c r="H60" s="699"/>
      <c r="I60" s="699"/>
      <c r="J60" s="699"/>
      <c r="K60" s="699"/>
      <c r="L60" s="699"/>
      <c r="M60" s="699"/>
      <c r="N60" s="699"/>
      <c r="O60" s="699"/>
      <c r="P60" s="699"/>
      <c r="Q60" s="699"/>
    </row>
    <row r="61" spans="1:17" s="358" customFormat="1" x14ac:dyDescent="0.3">
      <c r="A61" s="363"/>
      <c r="B61" s="919"/>
      <c r="C61" s="236"/>
      <c r="E61" s="704" t="s">
        <v>523</v>
      </c>
      <c r="F61" s="699"/>
      <c r="G61" s="699"/>
      <c r="H61" s="699"/>
      <c r="I61" s="699"/>
      <c r="J61" s="699"/>
      <c r="K61" s="699"/>
      <c r="L61" s="699"/>
      <c r="M61" s="699"/>
      <c r="N61" s="699"/>
      <c r="O61" s="699"/>
      <c r="P61" s="699"/>
      <c r="Q61" s="699"/>
    </row>
    <row r="62" spans="1:17" s="358" customFormat="1" x14ac:dyDescent="0.3">
      <c r="A62" s="363"/>
      <c r="B62" s="919"/>
      <c r="C62" s="242"/>
      <c r="E62" s="704" t="s">
        <v>524</v>
      </c>
      <c r="F62" s="699"/>
      <c r="G62" s="699"/>
      <c r="H62" s="699"/>
      <c r="I62" s="699"/>
      <c r="J62" s="699"/>
      <c r="K62" s="699"/>
      <c r="L62" s="699"/>
      <c r="M62" s="699"/>
      <c r="N62" s="699"/>
      <c r="O62" s="699"/>
      <c r="P62" s="699"/>
      <c r="Q62" s="699"/>
    </row>
    <row r="63" spans="1:17" s="358" customFormat="1" x14ac:dyDescent="0.3">
      <c r="A63" s="363"/>
      <c r="B63" s="919"/>
      <c r="C63" s="242"/>
      <c r="E63" s="704" t="s">
        <v>525</v>
      </c>
      <c r="F63" s="699"/>
      <c r="G63" s="699"/>
      <c r="H63" s="699"/>
      <c r="I63" s="699"/>
      <c r="J63" s="699"/>
      <c r="K63" s="699"/>
      <c r="L63" s="699"/>
      <c r="M63" s="699"/>
      <c r="N63" s="699"/>
      <c r="O63" s="699"/>
      <c r="P63" s="699"/>
      <c r="Q63" s="699"/>
    </row>
    <row r="64" spans="1:17" s="358" customFormat="1" x14ac:dyDescent="0.3">
      <c r="A64" s="363"/>
      <c r="B64" s="919"/>
      <c r="C64" s="242"/>
      <c r="E64" s="704" t="s">
        <v>526</v>
      </c>
      <c r="F64" s="699"/>
      <c r="G64" s="699"/>
      <c r="H64" s="699"/>
      <c r="I64" s="699"/>
      <c r="J64" s="699"/>
      <c r="K64" s="699"/>
      <c r="L64" s="699"/>
      <c r="M64" s="699"/>
      <c r="N64" s="699"/>
      <c r="O64" s="699"/>
      <c r="P64" s="699"/>
      <c r="Q64" s="699"/>
    </row>
    <row r="65" spans="1:17" s="358" customFormat="1" x14ac:dyDescent="0.3">
      <c r="A65" s="363"/>
      <c r="B65" s="919"/>
      <c r="C65" s="242"/>
      <c r="E65" s="704" t="s">
        <v>527</v>
      </c>
      <c r="F65" s="699"/>
      <c r="G65" s="699"/>
      <c r="H65" s="699"/>
      <c r="I65" s="699"/>
      <c r="J65" s="699"/>
      <c r="K65" s="699"/>
      <c r="L65" s="699"/>
      <c r="M65" s="699"/>
      <c r="N65" s="699"/>
      <c r="O65" s="699"/>
      <c r="P65" s="699"/>
      <c r="Q65" s="699"/>
    </row>
    <row r="66" spans="1:17" s="358" customFormat="1" x14ac:dyDescent="0.3">
      <c r="A66" s="363"/>
      <c r="B66" s="919"/>
      <c r="C66" s="236"/>
      <c r="E66" s="705" t="s">
        <v>528</v>
      </c>
      <c r="F66" s="700">
        <f>SUM(F54:F65)</f>
        <v>0</v>
      </c>
      <c r="G66" s="700">
        <f t="shared" ref="G66:P66" si="0">SUM(G54:G65)</f>
        <v>0</v>
      </c>
      <c r="H66" s="700">
        <f t="shared" si="0"/>
        <v>0</v>
      </c>
      <c r="I66" s="700">
        <f t="shared" si="0"/>
        <v>0</v>
      </c>
      <c r="J66" s="700">
        <f t="shared" si="0"/>
        <v>0</v>
      </c>
      <c r="K66" s="700">
        <f t="shared" si="0"/>
        <v>0</v>
      </c>
      <c r="L66" s="700">
        <f t="shared" si="0"/>
        <v>0</v>
      </c>
      <c r="M66" s="700">
        <f t="shared" si="0"/>
        <v>0</v>
      </c>
      <c r="N66" s="700">
        <f t="shared" si="0"/>
        <v>0</v>
      </c>
      <c r="O66" s="700">
        <f t="shared" si="0"/>
        <v>0</v>
      </c>
      <c r="P66" s="700">
        <f t="shared" si="0"/>
        <v>0</v>
      </c>
      <c r="Q66" s="700">
        <f t="shared" ref="Q66" si="1">SUM(Q54:Q65)</f>
        <v>0</v>
      </c>
    </row>
    <row r="67" spans="1:17" s="358" customFormat="1" x14ac:dyDescent="0.3">
      <c r="A67" s="363"/>
      <c r="B67" s="919"/>
      <c r="C67" s="242"/>
    </row>
    <row r="68" spans="1:17" s="358" customFormat="1" x14ac:dyDescent="0.3">
      <c r="A68" s="363"/>
      <c r="B68" s="919"/>
      <c r="C68" s="236"/>
    </row>
    <row r="69" spans="1:17" s="358" customFormat="1" x14ac:dyDescent="0.3">
      <c r="A69" s="363"/>
      <c r="B69" s="919"/>
      <c r="C69" s="236"/>
    </row>
    <row r="70" spans="1:17" s="358" customFormat="1" x14ac:dyDescent="0.3">
      <c r="A70" s="363"/>
      <c r="B70" s="919"/>
      <c r="C70" s="236"/>
    </row>
    <row r="71" spans="1:17" s="358" customFormat="1" x14ac:dyDescent="0.3">
      <c r="A71" s="363"/>
      <c r="B71" s="919"/>
      <c r="C71" s="236"/>
    </row>
    <row r="72" spans="1:17" s="358" customFormat="1" x14ac:dyDescent="0.3">
      <c r="A72" s="363"/>
      <c r="B72" s="919"/>
      <c r="C72" s="236"/>
    </row>
    <row r="73" spans="1:17" s="358" customFormat="1" x14ac:dyDescent="0.3">
      <c r="A73" s="363"/>
      <c r="B73" s="919"/>
      <c r="C73" s="236"/>
    </row>
    <row r="74" spans="1:17" s="358" customFormat="1" x14ac:dyDescent="0.3">
      <c r="A74" s="363"/>
      <c r="B74" s="919"/>
      <c r="C74" s="236"/>
    </row>
    <row r="75" spans="1:17" s="358" customFormat="1" x14ac:dyDescent="0.3">
      <c r="A75" s="363"/>
      <c r="B75" s="919"/>
      <c r="C75" s="236"/>
    </row>
    <row r="76" spans="1:17" s="358" customFormat="1" x14ac:dyDescent="0.3">
      <c r="A76" s="363"/>
      <c r="B76" s="919"/>
      <c r="C76" s="236"/>
    </row>
    <row r="77" spans="1:17" s="358" customFormat="1" x14ac:dyDescent="0.3">
      <c r="A77" s="363"/>
      <c r="B77" s="919"/>
      <c r="C77" s="236"/>
    </row>
    <row r="78" spans="1:17" s="358" customFormat="1" x14ac:dyDescent="0.3">
      <c r="A78" s="363"/>
      <c r="B78" s="919"/>
      <c r="C78" s="236"/>
    </row>
    <row r="79" spans="1:17" s="358" customFormat="1" x14ac:dyDescent="0.3">
      <c r="A79" s="363"/>
      <c r="B79" s="919"/>
      <c r="C79" s="236"/>
    </row>
    <row r="80" spans="1:17" s="358" customFormat="1" x14ac:dyDescent="0.3">
      <c r="A80" s="363"/>
      <c r="B80" s="919"/>
      <c r="C80" s="236"/>
    </row>
    <row r="81" spans="1:3" s="358" customFormat="1" x14ac:dyDescent="0.3">
      <c r="A81" s="363"/>
      <c r="B81" s="919"/>
      <c r="C81" s="236"/>
    </row>
    <row r="82" spans="1:3" s="358" customFormat="1" x14ac:dyDescent="0.3">
      <c r="A82" s="363"/>
      <c r="B82" s="919"/>
      <c r="C82" s="236"/>
    </row>
    <row r="83" spans="1:3" s="358" customFormat="1" x14ac:dyDescent="0.3">
      <c r="A83" s="363"/>
      <c r="B83" s="919"/>
      <c r="C83" s="236"/>
    </row>
    <row r="84" spans="1:3" s="358" customFormat="1" x14ac:dyDescent="0.3">
      <c r="A84" s="363"/>
      <c r="B84" s="919"/>
      <c r="C84" s="236"/>
    </row>
    <row r="85" spans="1:3" s="358" customFormat="1" x14ac:dyDescent="0.3">
      <c r="A85" s="363"/>
      <c r="B85" s="919"/>
      <c r="C85" s="236"/>
    </row>
    <row r="86" spans="1:3" s="358" customFormat="1" x14ac:dyDescent="0.3">
      <c r="A86" s="363"/>
      <c r="B86" s="919"/>
      <c r="C86" s="236"/>
    </row>
    <row r="87" spans="1:3" s="358" customFormat="1" x14ac:dyDescent="0.3">
      <c r="A87" s="363"/>
      <c r="B87" s="919"/>
      <c r="C87" s="236"/>
    </row>
    <row r="88" spans="1:3" s="358" customFormat="1" x14ac:dyDescent="0.3">
      <c r="A88" s="363"/>
      <c r="B88" s="919"/>
      <c r="C88" s="236"/>
    </row>
    <row r="89" spans="1:3" s="358" customFormat="1" x14ac:dyDescent="0.3">
      <c r="A89" s="363"/>
      <c r="B89" s="919"/>
      <c r="C89" s="236"/>
    </row>
    <row r="90" spans="1:3" s="358" customFormat="1" x14ac:dyDescent="0.3">
      <c r="A90" s="363"/>
      <c r="B90" s="919"/>
      <c r="C90" s="236"/>
    </row>
    <row r="91" spans="1:3" s="358" customFormat="1" x14ac:dyDescent="0.3">
      <c r="A91" s="363"/>
      <c r="B91" s="919"/>
      <c r="C91" s="236"/>
    </row>
    <row r="92" spans="1:3" s="358" customFormat="1" x14ac:dyDescent="0.3">
      <c r="A92" s="363"/>
      <c r="B92" s="919"/>
      <c r="C92" s="236"/>
    </row>
    <row r="93" spans="1:3" s="358" customFormat="1" x14ac:dyDescent="0.3">
      <c r="A93" s="363"/>
      <c r="B93" s="919"/>
      <c r="C93" s="236"/>
    </row>
    <row r="94" spans="1:3" s="358" customFormat="1" x14ac:dyDescent="0.3">
      <c r="A94" s="363"/>
      <c r="B94" s="919"/>
      <c r="C94" s="236"/>
    </row>
    <row r="95" spans="1:3" s="358" customFormat="1" x14ac:dyDescent="0.3">
      <c r="A95" s="363"/>
      <c r="B95" s="919"/>
      <c r="C95" s="236"/>
    </row>
    <row r="96" spans="1:3" s="358" customFormat="1" x14ac:dyDescent="0.3">
      <c r="A96" s="363"/>
      <c r="B96" s="919"/>
      <c r="C96" s="236"/>
    </row>
    <row r="97" spans="1:3" s="358" customFormat="1" x14ac:dyDescent="0.3">
      <c r="A97" s="363"/>
      <c r="B97" s="919"/>
      <c r="C97" s="236"/>
    </row>
    <row r="98" spans="1:3" s="358" customFormat="1" x14ac:dyDescent="0.3">
      <c r="A98" s="363"/>
      <c r="B98" s="919"/>
      <c r="C98" s="236"/>
    </row>
    <row r="99" spans="1:3" s="358" customFormat="1" x14ac:dyDescent="0.3">
      <c r="A99" s="363"/>
      <c r="B99" s="919"/>
      <c r="C99" s="236"/>
    </row>
    <row r="100" spans="1:3" s="358" customFormat="1" x14ac:dyDescent="0.3">
      <c r="A100" s="363"/>
      <c r="B100" s="919"/>
      <c r="C100" s="236"/>
    </row>
    <row r="101" spans="1:3" s="358" customFormat="1" x14ac:dyDescent="0.3">
      <c r="A101" s="363"/>
      <c r="B101" s="919"/>
      <c r="C101" s="236"/>
    </row>
    <row r="102" spans="1:3" s="358" customFormat="1" x14ac:dyDescent="0.3">
      <c r="A102" s="363"/>
      <c r="B102" s="919"/>
      <c r="C102" s="236"/>
    </row>
    <row r="103" spans="1:3" s="358" customFormat="1" x14ac:dyDescent="0.3">
      <c r="A103" s="363"/>
      <c r="B103" s="919"/>
      <c r="C103" s="236"/>
    </row>
    <row r="104" spans="1:3" s="358" customFormat="1" x14ac:dyDescent="0.3">
      <c r="A104" s="363"/>
      <c r="B104" s="919"/>
      <c r="C104" s="236"/>
    </row>
    <row r="105" spans="1:3" s="358" customFormat="1" x14ac:dyDescent="0.3">
      <c r="A105" s="363"/>
      <c r="B105" s="919"/>
      <c r="C105" s="236"/>
    </row>
    <row r="106" spans="1:3" s="358" customFormat="1" x14ac:dyDescent="0.3">
      <c r="A106" s="363"/>
      <c r="B106" s="919"/>
      <c r="C106" s="236"/>
    </row>
    <row r="107" spans="1:3" s="358" customFormat="1" x14ac:dyDescent="0.3">
      <c r="A107" s="363"/>
      <c r="B107" s="919"/>
      <c r="C107" s="236"/>
    </row>
    <row r="108" spans="1:3" s="358" customFormat="1" x14ac:dyDescent="0.3">
      <c r="A108" s="363"/>
      <c r="B108" s="919"/>
      <c r="C108" s="236"/>
    </row>
    <row r="109" spans="1:3" s="358" customFormat="1" x14ac:dyDescent="0.3">
      <c r="A109" s="363"/>
      <c r="B109" s="919"/>
      <c r="C109" s="236"/>
    </row>
    <row r="110" spans="1:3" s="358" customFormat="1" x14ac:dyDescent="0.3">
      <c r="A110" s="363"/>
      <c r="B110" s="919"/>
      <c r="C110" s="236"/>
    </row>
    <row r="111" spans="1:3" s="358" customFormat="1" x14ac:dyDescent="0.3">
      <c r="A111" s="363"/>
      <c r="B111" s="919"/>
      <c r="C111" s="236"/>
    </row>
    <row r="112" spans="1:3" s="358" customFormat="1" x14ac:dyDescent="0.3">
      <c r="A112" s="363"/>
      <c r="B112" s="919"/>
      <c r="C112" s="236"/>
    </row>
    <row r="113" spans="1:3" s="358" customFormat="1" x14ac:dyDescent="0.3">
      <c r="A113" s="363"/>
      <c r="B113" s="919"/>
      <c r="C113" s="236"/>
    </row>
    <row r="114" spans="1:3" s="358" customFormat="1" x14ac:dyDescent="0.3">
      <c r="A114" s="363"/>
      <c r="B114" s="919"/>
      <c r="C114" s="236"/>
    </row>
    <row r="115" spans="1:3" s="358" customFormat="1" x14ac:dyDescent="0.3">
      <c r="A115" s="363"/>
      <c r="B115" s="919"/>
      <c r="C115" s="236"/>
    </row>
    <row r="116" spans="1:3" s="358" customFormat="1" x14ac:dyDescent="0.3">
      <c r="A116" s="363"/>
      <c r="B116" s="919"/>
      <c r="C116" s="236"/>
    </row>
    <row r="117" spans="1:3" s="358" customFormat="1" x14ac:dyDescent="0.3">
      <c r="A117" s="363"/>
      <c r="B117" s="919"/>
      <c r="C117" s="236"/>
    </row>
    <row r="118" spans="1:3" s="358" customFormat="1" x14ac:dyDescent="0.3">
      <c r="A118" s="363"/>
      <c r="B118" s="919"/>
      <c r="C118" s="236"/>
    </row>
    <row r="119" spans="1:3" s="358" customFormat="1" x14ac:dyDescent="0.3">
      <c r="A119" s="363"/>
      <c r="B119" s="919"/>
      <c r="C119" s="236"/>
    </row>
    <row r="120" spans="1:3" s="358" customFormat="1" x14ac:dyDescent="0.3">
      <c r="A120" s="363"/>
      <c r="B120" s="919"/>
      <c r="C120" s="236"/>
    </row>
    <row r="121" spans="1:3" s="358" customFormat="1" x14ac:dyDescent="0.3">
      <c r="A121" s="363"/>
      <c r="B121" s="919"/>
      <c r="C121" s="236"/>
    </row>
    <row r="122" spans="1:3" s="358" customFormat="1" x14ac:dyDescent="0.3">
      <c r="A122" s="363"/>
      <c r="B122" s="919"/>
      <c r="C122" s="236"/>
    </row>
    <row r="123" spans="1:3" s="358" customFormat="1" x14ac:dyDescent="0.3">
      <c r="A123" s="363"/>
      <c r="B123" s="919"/>
      <c r="C123" s="236"/>
    </row>
    <row r="124" spans="1:3" s="358" customFormat="1" x14ac:dyDescent="0.3">
      <c r="A124" s="363"/>
      <c r="B124" s="919"/>
      <c r="C124" s="236"/>
    </row>
    <row r="125" spans="1:3" s="358" customFormat="1" x14ac:dyDescent="0.3">
      <c r="A125" s="363"/>
      <c r="B125" s="919"/>
      <c r="C125" s="236"/>
    </row>
    <row r="126" spans="1:3" s="358" customFormat="1" x14ac:dyDescent="0.3">
      <c r="A126" s="363"/>
      <c r="B126" s="919"/>
      <c r="C126" s="236"/>
    </row>
    <row r="127" spans="1:3" s="358" customFormat="1" x14ac:dyDescent="0.3">
      <c r="A127" s="363"/>
      <c r="B127" s="919"/>
      <c r="C127" s="236"/>
    </row>
    <row r="128" spans="1:3" s="358" customFormat="1" x14ac:dyDescent="0.3">
      <c r="A128" s="363"/>
      <c r="B128" s="919"/>
      <c r="C128" s="236"/>
    </row>
    <row r="129" spans="1:3" s="358" customFormat="1" x14ac:dyDescent="0.3">
      <c r="A129" s="363"/>
      <c r="B129" s="919"/>
      <c r="C129" s="236"/>
    </row>
    <row r="130" spans="1:3" s="358" customFormat="1" x14ac:dyDescent="0.3">
      <c r="A130" s="363"/>
      <c r="B130" s="919"/>
      <c r="C130" s="236"/>
    </row>
    <row r="131" spans="1:3" s="358" customFormat="1" x14ac:dyDescent="0.3">
      <c r="A131" s="363"/>
      <c r="B131" s="919"/>
      <c r="C131" s="236"/>
    </row>
    <row r="132" spans="1:3" s="358" customFormat="1" x14ac:dyDescent="0.3">
      <c r="A132" s="363"/>
      <c r="B132" s="919"/>
      <c r="C132" s="236"/>
    </row>
    <row r="133" spans="1:3" s="358" customFormat="1" x14ac:dyDescent="0.3">
      <c r="A133" s="363"/>
      <c r="B133" s="919"/>
      <c r="C133" s="236"/>
    </row>
    <row r="134" spans="1:3" s="358" customFormat="1" x14ac:dyDescent="0.3">
      <c r="A134" s="363"/>
      <c r="B134" s="919"/>
      <c r="C134" s="236"/>
    </row>
    <row r="135" spans="1:3" s="358" customFormat="1" x14ac:dyDescent="0.3">
      <c r="A135" s="363"/>
      <c r="B135" s="919"/>
      <c r="C135" s="236"/>
    </row>
    <row r="136" spans="1:3" s="358" customFormat="1" x14ac:dyDescent="0.3">
      <c r="A136" s="363"/>
      <c r="B136" s="919"/>
      <c r="C136" s="236"/>
    </row>
    <row r="137" spans="1:3" s="358" customFormat="1" x14ac:dyDescent="0.3">
      <c r="A137" s="363"/>
      <c r="B137" s="919"/>
      <c r="C137" s="236"/>
    </row>
    <row r="138" spans="1:3" s="358" customFormat="1" x14ac:dyDescent="0.3">
      <c r="A138" s="363"/>
      <c r="B138" s="919"/>
      <c r="C138" s="236"/>
    </row>
    <row r="139" spans="1:3" s="358" customFormat="1" x14ac:dyDescent="0.3">
      <c r="A139" s="363"/>
      <c r="B139" s="919"/>
      <c r="C139" s="236"/>
    </row>
    <row r="140" spans="1:3" s="358" customFormat="1" x14ac:dyDescent="0.3">
      <c r="A140" s="363"/>
      <c r="B140" s="919"/>
      <c r="C140" s="236"/>
    </row>
    <row r="141" spans="1:3" s="358" customFormat="1" x14ac:dyDescent="0.3">
      <c r="A141" s="363"/>
      <c r="B141" s="919"/>
      <c r="C141" s="236"/>
    </row>
    <row r="142" spans="1:3" s="358" customFormat="1" x14ac:dyDescent="0.3">
      <c r="A142" s="363"/>
      <c r="B142" s="919"/>
      <c r="C142" s="236"/>
    </row>
    <row r="143" spans="1:3" s="358" customFormat="1" x14ac:dyDescent="0.3">
      <c r="A143" s="363"/>
      <c r="B143" s="919"/>
      <c r="C143" s="236"/>
    </row>
    <row r="144" spans="1:3" s="358" customFormat="1" x14ac:dyDescent="0.3">
      <c r="A144" s="363"/>
      <c r="B144" s="919"/>
      <c r="C144" s="236"/>
    </row>
    <row r="145" spans="1:3" s="358" customFormat="1" x14ac:dyDescent="0.3">
      <c r="A145" s="363"/>
      <c r="B145" s="919"/>
      <c r="C145" s="236"/>
    </row>
    <row r="146" spans="1:3" s="358" customFormat="1" x14ac:dyDescent="0.3">
      <c r="A146" s="363"/>
      <c r="B146" s="919"/>
      <c r="C146" s="236"/>
    </row>
    <row r="147" spans="1:3" s="358" customFormat="1" x14ac:dyDescent="0.3">
      <c r="A147" s="363"/>
      <c r="B147" s="919"/>
      <c r="C147" s="236"/>
    </row>
    <row r="148" spans="1:3" s="358" customFormat="1" x14ac:dyDescent="0.3">
      <c r="A148" s="363"/>
      <c r="B148" s="919"/>
      <c r="C148" s="236"/>
    </row>
    <row r="149" spans="1:3" s="358" customFormat="1" x14ac:dyDescent="0.3">
      <c r="A149" s="363"/>
      <c r="B149" s="919"/>
      <c r="C149" s="236"/>
    </row>
    <row r="150" spans="1:3" s="358" customFormat="1" x14ac:dyDescent="0.3">
      <c r="A150" s="363"/>
      <c r="B150" s="919"/>
      <c r="C150" s="236"/>
    </row>
    <row r="151" spans="1:3" s="358" customFormat="1" x14ac:dyDescent="0.3">
      <c r="A151" s="363"/>
      <c r="B151" s="919"/>
      <c r="C151" s="236"/>
    </row>
    <row r="152" spans="1:3" s="358" customFormat="1" x14ac:dyDescent="0.3">
      <c r="A152" s="363"/>
      <c r="B152" s="919"/>
      <c r="C152" s="236"/>
    </row>
    <row r="153" spans="1:3" s="358" customFormat="1" x14ac:dyDescent="0.3">
      <c r="A153" s="363"/>
      <c r="B153" s="919"/>
      <c r="C153" s="236"/>
    </row>
    <row r="154" spans="1:3" s="358" customFormat="1" x14ac:dyDescent="0.3">
      <c r="A154" s="363"/>
      <c r="B154" s="919"/>
      <c r="C154" s="236"/>
    </row>
    <row r="155" spans="1:3" s="358" customFormat="1" x14ac:dyDescent="0.3">
      <c r="A155" s="363"/>
      <c r="B155" s="919"/>
      <c r="C155" s="236"/>
    </row>
    <row r="156" spans="1:3" s="358" customFormat="1" x14ac:dyDescent="0.3">
      <c r="A156" s="363"/>
      <c r="B156" s="919"/>
      <c r="C156" s="236"/>
    </row>
    <row r="157" spans="1:3" s="358" customFormat="1" x14ac:dyDescent="0.3">
      <c r="A157" s="363"/>
      <c r="B157" s="919"/>
      <c r="C157" s="236"/>
    </row>
    <row r="158" spans="1:3" s="358" customFormat="1" x14ac:dyDescent="0.3">
      <c r="A158" s="363"/>
      <c r="B158" s="919"/>
      <c r="C158" s="236"/>
    </row>
    <row r="159" spans="1:3" s="358" customFormat="1" x14ac:dyDescent="0.3">
      <c r="A159" s="363"/>
      <c r="B159" s="919"/>
      <c r="C159" s="236"/>
    </row>
    <row r="160" spans="1:3" s="358" customFormat="1" x14ac:dyDescent="0.3">
      <c r="A160" s="363"/>
      <c r="B160" s="919"/>
      <c r="C160" s="236"/>
    </row>
    <row r="161" spans="1:3" s="358" customFormat="1" x14ac:dyDescent="0.3">
      <c r="A161" s="363"/>
      <c r="B161" s="919"/>
      <c r="C161" s="236"/>
    </row>
    <row r="162" spans="1:3" s="358" customFormat="1" x14ac:dyDescent="0.3">
      <c r="A162" s="363"/>
      <c r="B162" s="919"/>
      <c r="C162" s="236"/>
    </row>
    <row r="163" spans="1:3" s="358" customFormat="1" x14ac:dyDescent="0.3">
      <c r="A163" s="363"/>
      <c r="B163" s="919"/>
      <c r="C163" s="236"/>
    </row>
    <row r="164" spans="1:3" s="358" customFormat="1" x14ac:dyDescent="0.3">
      <c r="A164" s="363"/>
      <c r="B164" s="919"/>
      <c r="C164" s="236"/>
    </row>
    <row r="165" spans="1:3" s="358" customFormat="1" x14ac:dyDescent="0.3">
      <c r="A165" s="363"/>
      <c r="B165" s="919"/>
      <c r="C165" s="236"/>
    </row>
    <row r="166" spans="1:3" s="358" customFormat="1" x14ac:dyDescent="0.3">
      <c r="A166" s="363"/>
      <c r="B166" s="919"/>
      <c r="C166" s="236"/>
    </row>
    <row r="167" spans="1:3" s="358" customFormat="1" x14ac:dyDescent="0.3">
      <c r="A167" s="363"/>
      <c r="B167" s="919"/>
      <c r="C167" s="236"/>
    </row>
    <row r="168" spans="1:3" s="358" customFormat="1" x14ac:dyDescent="0.3">
      <c r="A168" s="363"/>
      <c r="B168" s="919"/>
      <c r="C168" s="236"/>
    </row>
    <row r="169" spans="1:3" s="358" customFormat="1" x14ac:dyDescent="0.3">
      <c r="A169" s="363"/>
      <c r="B169" s="919"/>
      <c r="C169" s="236"/>
    </row>
    <row r="170" spans="1:3" s="358" customFormat="1" x14ac:dyDescent="0.3">
      <c r="A170" s="363"/>
      <c r="B170" s="919"/>
      <c r="C170" s="236"/>
    </row>
    <row r="171" spans="1:3" s="358" customFormat="1" x14ac:dyDescent="0.3">
      <c r="A171" s="363"/>
      <c r="B171" s="919"/>
      <c r="C171" s="236"/>
    </row>
    <row r="172" spans="1:3" s="358" customFormat="1" x14ac:dyDescent="0.3">
      <c r="A172" s="363"/>
      <c r="B172" s="919"/>
      <c r="C172" s="236"/>
    </row>
    <row r="173" spans="1:3" s="358" customFormat="1" x14ac:dyDescent="0.3">
      <c r="A173" s="363"/>
      <c r="B173" s="919"/>
      <c r="C173" s="236"/>
    </row>
    <row r="174" spans="1:3" s="358" customFormat="1" x14ac:dyDescent="0.3">
      <c r="A174" s="363"/>
      <c r="B174" s="919"/>
      <c r="C174" s="236"/>
    </row>
    <row r="175" spans="1:3" s="358" customFormat="1" x14ac:dyDescent="0.3">
      <c r="A175" s="363"/>
      <c r="B175" s="919"/>
      <c r="C175" s="236"/>
    </row>
    <row r="176" spans="1:3" s="358" customFormat="1" x14ac:dyDescent="0.3">
      <c r="A176" s="363"/>
      <c r="B176" s="919"/>
      <c r="C176" s="236"/>
    </row>
    <row r="177" spans="1:3" s="358" customFormat="1" x14ac:dyDescent="0.3">
      <c r="A177" s="363"/>
      <c r="B177" s="919"/>
      <c r="C177" s="236"/>
    </row>
    <row r="178" spans="1:3" s="358" customFormat="1" x14ac:dyDescent="0.3">
      <c r="A178" s="363"/>
      <c r="B178" s="919"/>
      <c r="C178" s="236"/>
    </row>
    <row r="179" spans="1:3" s="358" customFormat="1" x14ac:dyDescent="0.3">
      <c r="A179" s="363"/>
      <c r="B179" s="919"/>
      <c r="C179" s="236"/>
    </row>
    <row r="180" spans="1:3" s="358" customFormat="1" x14ac:dyDescent="0.3">
      <c r="A180" s="363"/>
      <c r="B180" s="919"/>
      <c r="C180" s="236"/>
    </row>
    <row r="181" spans="1:3" s="358" customFormat="1" x14ac:dyDescent="0.3">
      <c r="A181" s="363"/>
      <c r="B181" s="919"/>
      <c r="C181" s="236"/>
    </row>
    <row r="182" spans="1:3" s="358" customFormat="1" x14ac:dyDescent="0.3">
      <c r="A182" s="363"/>
      <c r="B182" s="919"/>
      <c r="C182" s="236"/>
    </row>
    <row r="183" spans="1:3" s="358" customFormat="1" x14ac:dyDescent="0.3">
      <c r="A183" s="363"/>
      <c r="B183" s="919"/>
      <c r="C183" s="236"/>
    </row>
    <row r="184" spans="1:3" s="358" customFormat="1" x14ac:dyDescent="0.3">
      <c r="A184" s="363"/>
      <c r="B184" s="919"/>
      <c r="C184" s="236"/>
    </row>
    <row r="185" spans="1:3" s="358" customFormat="1" x14ac:dyDescent="0.3">
      <c r="A185" s="363"/>
      <c r="B185" s="919"/>
      <c r="C185" s="236"/>
    </row>
    <row r="186" spans="1:3" s="358" customFormat="1" x14ac:dyDescent="0.3">
      <c r="A186" s="363"/>
      <c r="B186" s="919"/>
      <c r="C186" s="236"/>
    </row>
    <row r="187" spans="1:3" s="358" customFormat="1" x14ac:dyDescent="0.3">
      <c r="A187" s="363"/>
      <c r="B187" s="919"/>
      <c r="C187" s="236"/>
    </row>
    <row r="188" spans="1:3" s="358" customFormat="1" x14ac:dyDescent="0.3">
      <c r="A188" s="363"/>
      <c r="B188" s="919"/>
      <c r="C188" s="236"/>
    </row>
    <row r="189" spans="1:3" s="358" customFormat="1" x14ac:dyDescent="0.3">
      <c r="A189" s="363"/>
      <c r="B189" s="919"/>
      <c r="C189" s="236"/>
    </row>
    <row r="190" spans="1:3" s="358" customFormat="1" x14ac:dyDescent="0.3">
      <c r="A190" s="363"/>
      <c r="B190" s="919"/>
      <c r="C190" s="236"/>
    </row>
    <row r="191" spans="1:3" s="358" customFormat="1" x14ac:dyDescent="0.3">
      <c r="A191" s="363"/>
      <c r="B191" s="919"/>
      <c r="C191" s="236"/>
    </row>
    <row r="192" spans="1:3" s="358" customFormat="1" x14ac:dyDescent="0.3">
      <c r="A192" s="363"/>
      <c r="B192" s="919"/>
      <c r="C192" s="236"/>
    </row>
    <row r="193" spans="1:3" s="358" customFormat="1" x14ac:dyDescent="0.3">
      <c r="A193" s="363"/>
      <c r="B193" s="919"/>
      <c r="C193" s="236"/>
    </row>
    <row r="194" spans="1:3" s="358" customFormat="1" x14ac:dyDescent="0.3">
      <c r="A194" s="363"/>
      <c r="B194" s="919"/>
      <c r="C194" s="236"/>
    </row>
    <row r="195" spans="1:3" s="358" customFormat="1" x14ac:dyDescent="0.3">
      <c r="A195" s="363"/>
      <c r="B195" s="919"/>
      <c r="C195" s="236"/>
    </row>
    <row r="196" spans="1:3" s="358" customFormat="1" x14ac:dyDescent="0.3">
      <c r="A196" s="363"/>
      <c r="B196" s="919"/>
      <c r="C196" s="236"/>
    </row>
    <row r="197" spans="1:3" s="358" customFormat="1" x14ac:dyDescent="0.3">
      <c r="A197" s="363"/>
      <c r="B197" s="919"/>
      <c r="C197" s="236"/>
    </row>
    <row r="198" spans="1:3" s="358" customFormat="1" x14ac:dyDescent="0.3">
      <c r="A198" s="363"/>
      <c r="B198" s="919"/>
      <c r="C198" s="236"/>
    </row>
    <row r="199" spans="1:3" s="358" customFormat="1" x14ac:dyDescent="0.3">
      <c r="A199" s="363"/>
      <c r="B199" s="919"/>
      <c r="C199" s="236"/>
    </row>
    <row r="200" spans="1:3" s="358" customFormat="1" x14ac:dyDescent="0.3">
      <c r="A200" s="363"/>
      <c r="B200" s="919"/>
      <c r="C200" s="236"/>
    </row>
    <row r="201" spans="1:3" s="358" customFormat="1" x14ac:dyDescent="0.3">
      <c r="A201" s="363"/>
      <c r="B201" s="919"/>
      <c r="C201" s="236"/>
    </row>
    <row r="202" spans="1:3" s="358" customFormat="1" x14ac:dyDescent="0.3">
      <c r="A202" s="363"/>
      <c r="B202" s="919"/>
      <c r="C202" s="236"/>
    </row>
    <row r="203" spans="1:3" s="358" customFormat="1" x14ac:dyDescent="0.3">
      <c r="A203" s="363"/>
      <c r="B203" s="919"/>
      <c r="C203" s="236"/>
    </row>
    <row r="204" spans="1:3" s="358" customFormat="1" x14ac:dyDescent="0.3">
      <c r="A204" s="363"/>
      <c r="B204" s="919"/>
      <c r="C204" s="236"/>
    </row>
    <row r="205" spans="1:3" s="358" customFormat="1" x14ac:dyDescent="0.3">
      <c r="A205" s="363"/>
      <c r="B205" s="919"/>
      <c r="C205" s="236"/>
    </row>
    <row r="206" spans="1:3" s="358" customFormat="1" x14ac:dyDescent="0.3">
      <c r="A206" s="363"/>
      <c r="B206" s="919"/>
      <c r="C206" s="236"/>
    </row>
    <row r="207" spans="1:3" s="358" customFormat="1" x14ac:dyDescent="0.3">
      <c r="A207" s="363"/>
      <c r="B207" s="919"/>
      <c r="C207" s="236"/>
    </row>
    <row r="208" spans="1:3" s="358" customFormat="1" x14ac:dyDescent="0.3">
      <c r="A208" s="363"/>
      <c r="B208" s="919"/>
      <c r="C208" s="236"/>
    </row>
    <row r="209" spans="1:3" s="358" customFormat="1" x14ac:dyDescent="0.3">
      <c r="A209" s="363"/>
      <c r="B209" s="919"/>
      <c r="C209" s="236"/>
    </row>
    <row r="210" spans="1:3" s="358" customFormat="1" x14ac:dyDescent="0.3">
      <c r="A210" s="363"/>
      <c r="B210" s="919"/>
      <c r="C210" s="236"/>
    </row>
    <row r="211" spans="1:3" s="358" customFormat="1" x14ac:dyDescent="0.3">
      <c r="A211" s="363"/>
      <c r="B211" s="919"/>
      <c r="C211" s="236"/>
    </row>
    <row r="212" spans="1:3" s="358" customFormat="1" x14ac:dyDescent="0.3">
      <c r="A212" s="363"/>
      <c r="B212" s="919"/>
      <c r="C212" s="236"/>
    </row>
    <row r="213" spans="1:3" s="358" customFormat="1" x14ac:dyDescent="0.3">
      <c r="A213" s="363"/>
      <c r="B213" s="919"/>
      <c r="C213" s="236"/>
    </row>
    <row r="214" spans="1:3" s="358" customFormat="1" x14ac:dyDescent="0.3">
      <c r="A214" s="363"/>
      <c r="B214" s="919"/>
      <c r="C214" s="236"/>
    </row>
    <row r="215" spans="1:3" s="358" customFormat="1" x14ac:dyDescent="0.3">
      <c r="A215" s="363"/>
      <c r="B215" s="919"/>
      <c r="C215" s="236"/>
    </row>
    <row r="216" spans="1:3" s="358" customFormat="1" x14ac:dyDescent="0.3">
      <c r="A216" s="363"/>
      <c r="B216" s="919"/>
      <c r="C216" s="236"/>
    </row>
    <row r="217" spans="1:3" s="358" customFormat="1" x14ac:dyDescent="0.3">
      <c r="A217" s="363"/>
      <c r="B217" s="919"/>
      <c r="C217" s="236"/>
    </row>
    <row r="218" spans="1:3" s="358" customFormat="1" x14ac:dyDescent="0.3">
      <c r="A218" s="363"/>
      <c r="B218" s="919"/>
      <c r="C218" s="236"/>
    </row>
    <row r="219" spans="1:3" s="358" customFormat="1" x14ac:dyDescent="0.3">
      <c r="A219" s="363"/>
      <c r="B219" s="919"/>
      <c r="C219" s="236"/>
    </row>
    <row r="220" spans="1:3" s="358" customFormat="1" x14ac:dyDescent="0.3">
      <c r="A220" s="363"/>
      <c r="B220" s="919"/>
      <c r="C220" s="236"/>
    </row>
    <row r="221" spans="1:3" s="358" customFormat="1" x14ac:dyDescent="0.3">
      <c r="A221" s="363"/>
      <c r="B221" s="919"/>
      <c r="C221" s="236"/>
    </row>
    <row r="222" spans="1:3" s="358" customFormat="1" x14ac:dyDescent="0.3">
      <c r="A222" s="363"/>
      <c r="B222" s="919"/>
      <c r="C222" s="236"/>
    </row>
    <row r="223" spans="1:3" s="358" customFormat="1" x14ac:dyDescent="0.3">
      <c r="A223" s="363"/>
      <c r="B223" s="919"/>
      <c r="C223" s="236"/>
    </row>
    <row r="224" spans="1:3" s="358" customFormat="1" x14ac:dyDescent="0.3">
      <c r="A224" s="363"/>
      <c r="B224" s="919"/>
      <c r="C224" s="236"/>
    </row>
    <row r="225" spans="1:3" s="358" customFormat="1" x14ac:dyDescent="0.3">
      <c r="A225" s="363"/>
      <c r="B225" s="919"/>
      <c r="C225" s="236"/>
    </row>
    <row r="226" spans="1:3" s="358" customFormat="1" x14ac:dyDescent="0.3">
      <c r="A226" s="363"/>
      <c r="B226" s="919"/>
      <c r="C226" s="236"/>
    </row>
    <row r="227" spans="1:3" s="358" customFormat="1" x14ac:dyDescent="0.3">
      <c r="A227" s="363"/>
      <c r="B227" s="919"/>
      <c r="C227" s="236"/>
    </row>
    <row r="228" spans="1:3" s="358" customFormat="1" x14ac:dyDescent="0.3">
      <c r="A228" s="363"/>
      <c r="B228" s="919"/>
      <c r="C228" s="236"/>
    </row>
    <row r="229" spans="1:3" s="358" customFormat="1" x14ac:dyDescent="0.3">
      <c r="A229" s="363"/>
      <c r="B229" s="919"/>
      <c r="C229" s="236"/>
    </row>
    <row r="230" spans="1:3" s="358" customFormat="1" x14ac:dyDescent="0.3">
      <c r="A230" s="363"/>
      <c r="B230" s="919"/>
      <c r="C230" s="236"/>
    </row>
    <row r="231" spans="1:3" s="358" customFormat="1" x14ac:dyDescent="0.3">
      <c r="A231" s="363"/>
      <c r="B231" s="919"/>
      <c r="C231" s="236"/>
    </row>
    <row r="232" spans="1:3" s="358" customFormat="1" x14ac:dyDescent="0.3">
      <c r="A232" s="363"/>
      <c r="B232" s="919"/>
      <c r="C232" s="236"/>
    </row>
    <row r="233" spans="1:3" s="358" customFormat="1" x14ac:dyDescent="0.3">
      <c r="A233" s="363"/>
      <c r="B233" s="919"/>
      <c r="C233" s="236"/>
    </row>
    <row r="234" spans="1:3" s="358" customFormat="1" x14ac:dyDescent="0.3">
      <c r="A234" s="363"/>
      <c r="B234" s="919"/>
      <c r="C234" s="236"/>
    </row>
    <row r="235" spans="1:3" s="358" customFormat="1" x14ac:dyDescent="0.3">
      <c r="A235" s="363"/>
      <c r="B235" s="919"/>
      <c r="C235" s="236"/>
    </row>
    <row r="236" spans="1:3" s="358" customFormat="1" x14ac:dyDescent="0.3">
      <c r="A236" s="363"/>
      <c r="B236" s="919"/>
      <c r="C236" s="236"/>
    </row>
    <row r="237" spans="1:3" s="358" customFormat="1" x14ac:dyDescent="0.3">
      <c r="A237" s="363"/>
      <c r="B237" s="919"/>
      <c r="C237" s="236"/>
    </row>
    <row r="238" spans="1:3" s="358" customFormat="1" x14ac:dyDescent="0.3">
      <c r="A238" s="363"/>
      <c r="B238" s="919"/>
      <c r="C238" s="236"/>
    </row>
    <row r="239" spans="1:3" s="358" customFormat="1" x14ac:dyDescent="0.3">
      <c r="A239" s="363"/>
      <c r="B239" s="919"/>
      <c r="C239" s="236"/>
    </row>
    <row r="240" spans="1:3" s="358" customFormat="1" x14ac:dyDescent="0.3">
      <c r="A240" s="363"/>
      <c r="B240" s="919"/>
      <c r="C240" s="236"/>
    </row>
    <row r="241" spans="1:3" s="358" customFormat="1" x14ac:dyDescent="0.3">
      <c r="A241" s="363"/>
      <c r="B241" s="919"/>
      <c r="C241" s="236"/>
    </row>
    <row r="242" spans="1:3" s="358" customFormat="1" x14ac:dyDescent="0.3">
      <c r="A242" s="363"/>
      <c r="B242" s="919"/>
      <c r="C242" s="236"/>
    </row>
    <row r="243" spans="1:3" s="358" customFormat="1" x14ac:dyDescent="0.3">
      <c r="A243" s="363"/>
      <c r="B243" s="919"/>
      <c r="C243" s="236"/>
    </row>
    <row r="244" spans="1:3" s="358" customFormat="1" x14ac:dyDescent="0.3">
      <c r="A244" s="363"/>
      <c r="B244" s="919"/>
      <c r="C244" s="236"/>
    </row>
    <row r="245" spans="1:3" s="358" customFormat="1" x14ac:dyDescent="0.3">
      <c r="A245" s="363"/>
      <c r="B245" s="919"/>
      <c r="C245" s="236"/>
    </row>
    <row r="246" spans="1:3" s="358" customFormat="1" x14ac:dyDescent="0.3">
      <c r="A246" s="363"/>
      <c r="B246" s="919"/>
      <c r="C246" s="236"/>
    </row>
    <row r="247" spans="1:3" s="358" customFormat="1" x14ac:dyDescent="0.3">
      <c r="A247" s="363"/>
      <c r="B247" s="919"/>
      <c r="C247" s="236"/>
    </row>
    <row r="248" spans="1:3" s="358" customFormat="1" x14ac:dyDescent="0.3">
      <c r="A248" s="363"/>
      <c r="B248" s="919"/>
      <c r="C248" s="236"/>
    </row>
    <row r="249" spans="1:3" s="358" customFormat="1" x14ac:dyDescent="0.3">
      <c r="A249" s="363"/>
      <c r="B249" s="919"/>
      <c r="C249" s="236"/>
    </row>
    <row r="250" spans="1:3" s="358" customFormat="1" x14ac:dyDescent="0.3">
      <c r="A250" s="363"/>
      <c r="B250" s="919"/>
      <c r="C250" s="236"/>
    </row>
    <row r="251" spans="1:3" s="358" customFormat="1" x14ac:dyDescent="0.3">
      <c r="A251" s="363"/>
      <c r="B251" s="919"/>
      <c r="C251" s="236"/>
    </row>
    <row r="252" spans="1:3" s="358" customFormat="1" x14ac:dyDescent="0.3">
      <c r="A252" s="363"/>
      <c r="B252" s="919"/>
      <c r="C252" s="236"/>
    </row>
    <row r="253" spans="1:3" s="358" customFormat="1" x14ac:dyDescent="0.3">
      <c r="A253" s="363"/>
      <c r="B253" s="919"/>
      <c r="C253" s="236"/>
    </row>
    <row r="254" spans="1:3" s="358" customFormat="1" x14ac:dyDescent="0.3">
      <c r="A254" s="363"/>
      <c r="B254" s="919"/>
      <c r="C254" s="236"/>
    </row>
    <row r="255" spans="1:3" s="358" customFormat="1" x14ac:dyDescent="0.3">
      <c r="A255" s="363"/>
      <c r="B255" s="919"/>
      <c r="C255" s="236"/>
    </row>
    <row r="256" spans="1:3" s="358" customFormat="1" x14ac:dyDescent="0.3">
      <c r="A256" s="363"/>
      <c r="B256" s="919"/>
      <c r="C256" s="236"/>
    </row>
    <row r="257" spans="1:3" s="358" customFormat="1" x14ac:dyDescent="0.3">
      <c r="A257" s="363"/>
      <c r="B257" s="919"/>
      <c r="C257" s="236"/>
    </row>
    <row r="258" spans="1:3" s="358" customFormat="1" x14ac:dyDescent="0.3">
      <c r="A258" s="363"/>
      <c r="B258" s="919"/>
      <c r="C258" s="236"/>
    </row>
    <row r="259" spans="1:3" s="358" customFormat="1" x14ac:dyDescent="0.3">
      <c r="A259" s="363"/>
      <c r="B259" s="919"/>
      <c r="C259" s="236"/>
    </row>
    <row r="260" spans="1:3" s="358" customFormat="1" x14ac:dyDescent="0.3">
      <c r="A260" s="363"/>
      <c r="B260" s="919"/>
      <c r="C260" s="236"/>
    </row>
    <row r="261" spans="1:3" s="358" customFormat="1" x14ac:dyDescent="0.3">
      <c r="A261" s="363"/>
      <c r="B261" s="919"/>
      <c r="C261" s="236"/>
    </row>
    <row r="262" spans="1:3" s="358" customFormat="1" x14ac:dyDescent="0.3">
      <c r="A262" s="363"/>
      <c r="B262" s="919"/>
      <c r="C262" s="236"/>
    </row>
    <row r="263" spans="1:3" s="358" customFormat="1" x14ac:dyDescent="0.3">
      <c r="A263" s="363"/>
      <c r="B263" s="919"/>
      <c r="C263" s="236"/>
    </row>
    <row r="264" spans="1:3" s="358" customFormat="1" x14ac:dyDescent="0.3">
      <c r="A264" s="363"/>
      <c r="B264" s="919"/>
      <c r="C264" s="236"/>
    </row>
    <row r="265" spans="1:3" s="358" customFormat="1" x14ac:dyDescent="0.3">
      <c r="A265" s="363"/>
      <c r="B265" s="919"/>
      <c r="C265" s="236"/>
    </row>
    <row r="266" spans="1:3" s="358" customFormat="1" x14ac:dyDescent="0.3">
      <c r="A266" s="363"/>
      <c r="B266" s="919"/>
      <c r="C266" s="236"/>
    </row>
    <row r="267" spans="1:3" s="358" customFormat="1" x14ac:dyDescent="0.3">
      <c r="A267" s="363"/>
      <c r="B267" s="919"/>
      <c r="C267" s="236"/>
    </row>
    <row r="268" spans="1:3" s="358" customFormat="1" x14ac:dyDescent="0.3">
      <c r="A268" s="363"/>
      <c r="B268" s="919"/>
      <c r="C268" s="236"/>
    </row>
    <row r="269" spans="1:3" s="358" customFormat="1" x14ac:dyDescent="0.3">
      <c r="A269" s="363"/>
      <c r="B269" s="919"/>
      <c r="C269" s="236"/>
    </row>
    <row r="270" spans="1:3" s="358" customFormat="1" x14ac:dyDescent="0.3">
      <c r="A270" s="363"/>
      <c r="B270" s="919"/>
      <c r="C270" s="236"/>
    </row>
    <row r="271" spans="1:3" s="358" customFormat="1" x14ac:dyDescent="0.3">
      <c r="A271" s="363"/>
      <c r="B271" s="919"/>
      <c r="C271" s="236"/>
    </row>
    <row r="272" spans="1:3" s="358" customFormat="1" x14ac:dyDescent="0.3">
      <c r="A272" s="363"/>
      <c r="B272" s="919"/>
      <c r="C272" s="236"/>
    </row>
    <row r="273" spans="1:3" s="358" customFormat="1" x14ac:dyDescent="0.3">
      <c r="A273" s="363"/>
      <c r="B273" s="919"/>
      <c r="C273" s="236"/>
    </row>
    <row r="274" spans="1:3" s="358" customFormat="1" x14ac:dyDescent="0.3">
      <c r="A274" s="363"/>
      <c r="B274" s="919"/>
      <c r="C274" s="236"/>
    </row>
    <row r="275" spans="1:3" s="358" customFormat="1" x14ac:dyDescent="0.3">
      <c r="A275" s="363"/>
      <c r="B275" s="919"/>
      <c r="C275" s="236"/>
    </row>
    <row r="276" spans="1:3" s="358" customFormat="1" x14ac:dyDescent="0.3">
      <c r="A276" s="363"/>
      <c r="B276" s="919"/>
      <c r="C276" s="236"/>
    </row>
    <row r="277" spans="1:3" s="358" customFormat="1" x14ac:dyDescent="0.3">
      <c r="A277" s="363"/>
      <c r="B277" s="919"/>
      <c r="C277" s="236"/>
    </row>
    <row r="278" spans="1:3" s="358" customFormat="1" x14ac:dyDescent="0.3">
      <c r="A278" s="363"/>
      <c r="B278" s="919"/>
      <c r="C278" s="236"/>
    </row>
    <row r="279" spans="1:3" s="358" customFormat="1" x14ac:dyDescent="0.3">
      <c r="A279" s="363"/>
      <c r="B279" s="919"/>
      <c r="C279" s="236"/>
    </row>
    <row r="280" spans="1:3" s="358" customFormat="1" x14ac:dyDescent="0.3">
      <c r="A280" s="363"/>
      <c r="B280" s="919"/>
      <c r="C280" s="236"/>
    </row>
    <row r="281" spans="1:3" s="358" customFormat="1" x14ac:dyDescent="0.3">
      <c r="A281" s="363"/>
      <c r="B281" s="919"/>
      <c r="C281" s="236"/>
    </row>
    <row r="282" spans="1:3" s="358" customFormat="1" x14ac:dyDescent="0.3">
      <c r="A282" s="363"/>
      <c r="B282" s="919"/>
      <c r="C282" s="236"/>
    </row>
    <row r="283" spans="1:3" s="358" customFormat="1" x14ac:dyDescent="0.3">
      <c r="A283" s="363"/>
      <c r="B283" s="919"/>
      <c r="C283" s="236"/>
    </row>
    <row r="284" spans="1:3" s="358" customFormat="1" x14ac:dyDescent="0.3">
      <c r="A284" s="363"/>
      <c r="B284" s="919"/>
      <c r="C284" s="236"/>
    </row>
    <row r="285" spans="1:3" s="358" customFormat="1" x14ac:dyDescent="0.3">
      <c r="A285" s="363"/>
      <c r="B285" s="919"/>
      <c r="C285" s="236"/>
    </row>
    <row r="286" spans="1:3" s="358" customFormat="1" x14ac:dyDescent="0.3">
      <c r="A286" s="363"/>
      <c r="B286" s="919"/>
      <c r="C286" s="236"/>
    </row>
    <row r="287" spans="1:3" s="358" customFormat="1" x14ac:dyDescent="0.3">
      <c r="A287" s="363"/>
      <c r="B287" s="919"/>
      <c r="C287" s="236"/>
    </row>
    <row r="288" spans="1:3" s="358" customFormat="1" x14ac:dyDescent="0.3">
      <c r="A288" s="363"/>
      <c r="B288" s="919"/>
      <c r="C288" s="236"/>
    </row>
    <row r="289" spans="1:3" s="358" customFormat="1" x14ac:dyDescent="0.3">
      <c r="A289" s="363"/>
      <c r="B289" s="919"/>
      <c r="C289" s="236"/>
    </row>
    <row r="290" spans="1:3" s="358" customFormat="1" x14ac:dyDescent="0.3">
      <c r="A290" s="363"/>
      <c r="B290" s="919"/>
      <c r="C290" s="236"/>
    </row>
    <row r="291" spans="1:3" s="358" customFormat="1" x14ac:dyDescent="0.3">
      <c r="A291" s="363"/>
      <c r="B291" s="919"/>
      <c r="C291" s="236"/>
    </row>
    <row r="292" spans="1:3" s="358" customFormat="1" x14ac:dyDescent="0.3">
      <c r="A292" s="363"/>
      <c r="B292" s="919"/>
      <c r="C292" s="236"/>
    </row>
    <row r="293" spans="1:3" s="358" customFormat="1" x14ac:dyDescent="0.3">
      <c r="A293" s="363"/>
      <c r="B293" s="919"/>
      <c r="C293" s="236"/>
    </row>
    <row r="294" spans="1:3" s="358" customFormat="1" x14ac:dyDescent="0.3">
      <c r="A294" s="363"/>
      <c r="B294" s="919"/>
      <c r="C294" s="236"/>
    </row>
    <row r="295" spans="1:3" s="358" customFormat="1" x14ac:dyDescent="0.3">
      <c r="A295" s="363"/>
      <c r="B295" s="919"/>
      <c r="C295" s="236"/>
    </row>
    <row r="296" spans="1:3" s="358" customFormat="1" x14ac:dyDescent="0.3">
      <c r="A296" s="363"/>
      <c r="B296" s="919"/>
      <c r="C296" s="236"/>
    </row>
    <row r="297" spans="1:3" s="358" customFormat="1" x14ac:dyDescent="0.3">
      <c r="A297" s="363"/>
      <c r="B297" s="919"/>
      <c r="C297" s="236"/>
    </row>
    <row r="298" spans="1:3" s="358" customFormat="1" x14ac:dyDescent="0.3">
      <c r="A298" s="363"/>
      <c r="B298" s="919"/>
      <c r="C298" s="236"/>
    </row>
    <row r="299" spans="1:3" s="358" customFormat="1" x14ac:dyDescent="0.3">
      <c r="A299" s="363"/>
      <c r="B299" s="919"/>
      <c r="C299" s="236"/>
    </row>
    <row r="300" spans="1:3" s="358" customFormat="1" x14ac:dyDescent="0.3">
      <c r="A300" s="363"/>
      <c r="B300" s="919"/>
      <c r="C300" s="236"/>
    </row>
    <row r="301" spans="1:3" s="358" customFormat="1" x14ac:dyDescent="0.3">
      <c r="A301" s="363"/>
      <c r="B301" s="919"/>
      <c r="C301" s="236"/>
    </row>
    <row r="302" spans="1:3" s="358" customFormat="1" x14ac:dyDescent="0.3">
      <c r="A302" s="363"/>
      <c r="B302" s="919"/>
      <c r="C302" s="236"/>
    </row>
    <row r="303" spans="1:3" s="358" customFormat="1" x14ac:dyDescent="0.3">
      <c r="A303" s="363"/>
      <c r="B303" s="919"/>
      <c r="C303" s="236"/>
    </row>
    <row r="304" spans="1:3" s="358" customFormat="1" x14ac:dyDescent="0.3">
      <c r="A304" s="363"/>
      <c r="B304" s="919"/>
      <c r="C304" s="236"/>
    </row>
    <row r="305" spans="1:3" s="358" customFormat="1" x14ac:dyDescent="0.3">
      <c r="A305" s="363"/>
      <c r="B305" s="919"/>
      <c r="C305" s="236"/>
    </row>
    <row r="306" spans="1:3" s="358" customFormat="1" x14ac:dyDescent="0.3">
      <c r="A306" s="363"/>
      <c r="B306" s="919"/>
      <c r="C306" s="236"/>
    </row>
    <row r="307" spans="1:3" s="358" customFormat="1" x14ac:dyDescent="0.3">
      <c r="A307" s="363"/>
      <c r="B307" s="919"/>
      <c r="C307" s="236"/>
    </row>
    <row r="308" spans="1:3" s="358" customFormat="1" x14ac:dyDescent="0.3">
      <c r="A308" s="363"/>
      <c r="B308" s="919"/>
      <c r="C308" s="236"/>
    </row>
    <row r="309" spans="1:3" s="358" customFormat="1" x14ac:dyDescent="0.3">
      <c r="A309" s="363"/>
      <c r="B309" s="919"/>
      <c r="C309" s="236"/>
    </row>
    <row r="310" spans="1:3" s="358" customFormat="1" x14ac:dyDescent="0.3">
      <c r="A310" s="363"/>
      <c r="B310" s="919"/>
      <c r="C310" s="236"/>
    </row>
    <row r="311" spans="1:3" s="358" customFormat="1" x14ac:dyDescent="0.3">
      <c r="A311" s="363"/>
      <c r="B311" s="919"/>
      <c r="C311" s="236"/>
    </row>
    <row r="312" spans="1:3" s="358" customFormat="1" x14ac:dyDescent="0.3">
      <c r="A312" s="363"/>
      <c r="B312" s="919"/>
      <c r="C312" s="236"/>
    </row>
    <row r="313" spans="1:3" s="358" customFormat="1" x14ac:dyDescent="0.3">
      <c r="A313" s="363"/>
      <c r="B313" s="919"/>
      <c r="C313" s="236"/>
    </row>
    <row r="314" spans="1:3" s="358" customFormat="1" x14ac:dyDescent="0.3">
      <c r="A314" s="363"/>
      <c r="B314" s="919"/>
      <c r="C314" s="236"/>
    </row>
    <row r="315" spans="1:3" s="358" customFormat="1" x14ac:dyDescent="0.3">
      <c r="A315" s="363"/>
      <c r="B315" s="919"/>
      <c r="C315" s="236"/>
    </row>
    <row r="316" spans="1:3" s="358" customFormat="1" x14ac:dyDescent="0.3">
      <c r="A316" s="363"/>
      <c r="B316" s="919"/>
      <c r="C316" s="236"/>
    </row>
    <row r="317" spans="1:3" s="358" customFormat="1" x14ac:dyDescent="0.3">
      <c r="A317" s="363"/>
      <c r="B317" s="919"/>
      <c r="C317" s="236"/>
    </row>
    <row r="318" spans="1:3" s="358" customFormat="1" x14ac:dyDescent="0.3">
      <c r="A318" s="363"/>
      <c r="B318" s="919"/>
      <c r="C318" s="236"/>
    </row>
    <row r="319" spans="1:3" s="358" customFormat="1" x14ac:dyDescent="0.3">
      <c r="A319" s="363"/>
      <c r="B319" s="919"/>
      <c r="C319" s="236"/>
    </row>
    <row r="320" spans="1:3" s="358" customFormat="1" x14ac:dyDescent="0.3">
      <c r="A320" s="363"/>
      <c r="B320" s="919"/>
      <c r="C320" s="236"/>
    </row>
    <row r="321" spans="1:3" s="358" customFormat="1" x14ac:dyDescent="0.3">
      <c r="A321" s="363"/>
      <c r="B321" s="919"/>
      <c r="C321" s="236"/>
    </row>
    <row r="322" spans="1:3" s="358" customFormat="1" x14ac:dyDescent="0.3">
      <c r="A322" s="363"/>
      <c r="B322" s="919"/>
      <c r="C322" s="236"/>
    </row>
    <row r="323" spans="1:3" s="358" customFormat="1" x14ac:dyDescent="0.3">
      <c r="A323" s="363"/>
      <c r="B323" s="919"/>
      <c r="C323" s="236"/>
    </row>
    <row r="324" spans="1:3" s="358" customFormat="1" x14ac:dyDescent="0.3">
      <c r="A324" s="363"/>
      <c r="B324" s="919"/>
      <c r="C324" s="236"/>
    </row>
    <row r="325" spans="1:3" s="358" customFormat="1" x14ac:dyDescent="0.3">
      <c r="A325" s="363"/>
      <c r="B325" s="919"/>
      <c r="C325" s="236"/>
    </row>
    <row r="326" spans="1:3" s="358" customFormat="1" x14ac:dyDescent="0.3">
      <c r="A326" s="363"/>
      <c r="B326" s="919"/>
      <c r="C326" s="236"/>
    </row>
    <row r="327" spans="1:3" s="358" customFormat="1" x14ac:dyDescent="0.3">
      <c r="A327" s="363"/>
      <c r="B327" s="919"/>
      <c r="C327" s="236"/>
    </row>
    <row r="328" spans="1:3" s="358" customFormat="1" x14ac:dyDescent="0.3">
      <c r="A328" s="363"/>
      <c r="B328" s="919"/>
      <c r="C328" s="236"/>
    </row>
    <row r="329" spans="1:3" s="358" customFormat="1" x14ac:dyDescent="0.3">
      <c r="A329" s="363"/>
      <c r="B329" s="919"/>
      <c r="C329" s="236"/>
    </row>
    <row r="330" spans="1:3" s="358" customFormat="1" x14ac:dyDescent="0.3">
      <c r="A330" s="363"/>
      <c r="B330" s="919"/>
      <c r="C330" s="236"/>
    </row>
    <row r="331" spans="1:3" s="358" customFormat="1" x14ac:dyDescent="0.3">
      <c r="A331" s="363"/>
      <c r="B331" s="919"/>
      <c r="C331" s="236"/>
    </row>
    <row r="332" spans="1:3" s="358" customFormat="1" x14ac:dyDescent="0.3">
      <c r="A332" s="363"/>
      <c r="B332" s="919"/>
      <c r="C332" s="236"/>
    </row>
    <row r="333" spans="1:3" s="358" customFormat="1" x14ac:dyDescent="0.3">
      <c r="A333" s="363"/>
      <c r="B333" s="919"/>
      <c r="C333" s="236"/>
    </row>
    <row r="334" spans="1:3" s="358" customFormat="1" x14ac:dyDescent="0.3">
      <c r="A334" s="363"/>
      <c r="B334" s="919"/>
      <c r="C334" s="236"/>
    </row>
    <row r="335" spans="1:3" s="358" customFormat="1" x14ac:dyDescent="0.3">
      <c r="A335" s="363"/>
      <c r="B335" s="919"/>
      <c r="C335" s="236"/>
    </row>
    <row r="336" spans="1:3" s="358" customFormat="1" x14ac:dyDescent="0.3">
      <c r="A336" s="363"/>
      <c r="B336" s="919"/>
      <c r="C336" s="236"/>
    </row>
    <row r="337" spans="1:3" s="358" customFormat="1" x14ac:dyDescent="0.3">
      <c r="A337" s="363"/>
      <c r="B337" s="919"/>
      <c r="C337" s="236"/>
    </row>
    <row r="338" spans="1:3" s="358" customFormat="1" x14ac:dyDescent="0.3">
      <c r="A338" s="363"/>
      <c r="B338" s="919"/>
      <c r="C338" s="236"/>
    </row>
    <row r="339" spans="1:3" s="358" customFormat="1" x14ac:dyDescent="0.3">
      <c r="A339" s="363"/>
      <c r="B339" s="919"/>
      <c r="C339" s="236"/>
    </row>
    <row r="340" spans="1:3" s="358" customFormat="1" x14ac:dyDescent="0.3">
      <c r="A340" s="363"/>
      <c r="B340" s="919"/>
      <c r="C340" s="236"/>
    </row>
    <row r="341" spans="1:3" s="358" customFormat="1" x14ac:dyDescent="0.3">
      <c r="A341" s="363"/>
      <c r="B341" s="919"/>
      <c r="C341" s="236"/>
    </row>
    <row r="342" spans="1:3" s="358" customFormat="1" x14ac:dyDescent="0.3">
      <c r="A342" s="363"/>
      <c r="B342" s="919"/>
      <c r="C342" s="236"/>
    </row>
    <row r="343" spans="1:3" s="358" customFormat="1" x14ac:dyDescent="0.3">
      <c r="A343" s="363"/>
      <c r="B343" s="919"/>
      <c r="C343" s="236"/>
    </row>
    <row r="344" spans="1:3" s="358" customFormat="1" x14ac:dyDescent="0.3">
      <c r="A344" s="363"/>
      <c r="B344" s="919"/>
      <c r="C344" s="236"/>
    </row>
    <row r="345" spans="1:3" s="358" customFormat="1" x14ac:dyDescent="0.3">
      <c r="A345" s="363"/>
      <c r="B345" s="919"/>
      <c r="C345" s="236"/>
    </row>
    <row r="346" spans="1:3" s="358" customFormat="1" x14ac:dyDescent="0.3">
      <c r="A346" s="363"/>
      <c r="B346" s="919"/>
      <c r="C346" s="236"/>
    </row>
    <row r="347" spans="1:3" s="358" customFormat="1" x14ac:dyDescent="0.3">
      <c r="A347" s="363"/>
      <c r="B347" s="919"/>
      <c r="C347" s="236"/>
    </row>
    <row r="348" spans="1:3" s="358" customFormat="1" x14ac:dyDescent="0.3">
      <c r="A348" s="363"/>
      <c r="B348" s="919"/>
      <c r="C348" s="236"/>
    </row>
    <row r="349" spans="1:3" s="358" customFormat="1" x14ac:dyDescent="0.3">
      <c r="A349" s="363"/>
      <c r="B349" s="919"/>
      <c r="C349" s="236"/>
    </row>
    <row r="350" spans="1:3" s="358" customFormat="1" x14ac:dyDescent="0.3">
      <c r="A350" s="363"/>
      <c r="B350" s="919"/>
      <c r="C350" s="236"/>
    </row>
    <row r="351" spans="1:3" s="358" customFormat="1" x14ac:dyDescent="0.3">
      <c r="A351" s="363"/>
      <c r="B351" s="919"/>
      <c r="C351" s="236"/>
    </row>
    <row r="352" spans="1:3" s="358" customFormat="1" x14ac:dyDescent="0.3">
      <c r="A352" s="363"/>
      <c r="B352" s="919"/>
      <c r="C352" s="236"/>
    </row>
    <row r="353" spans="1:3" s="358" customFormat="1" x14ac:dyDescent="0.3">
      <c r="A353" s="363"/>
      <c r="B353" s="919"/>
      <c r="C353" s="236"/>
    </row>
    <row r="354" spans="1:3" s="358" customFormat="1" x14ac:dyDescent="0.3">
      <c r="A354" s="363"/>
      <c r="B354" s="919"/>
      <c r="C354" s="236"/>
    </row>
    <row r="355" spans="1:3" s="358" customFormat="1" x14ac:dyDescent="0.3">
      <c r="A355" s="363"/>
      <c r="B355" s="919"/>
      <c r="C355" s="236"/>
    </row>
    <row r="356" spans="1:3" s="358" customFormat="1" x14ac:dyDescent="0.3">
      <c r="A356" s="363"/>
      <c r="B356" s="919"/>
      <c r="C356" s="236"/>
    </row>
    <row r="357" spans="1:3" s="358" customFormat="1" x14ac:dyDescent="0.3">
      <c r="A357" s="363"/>
      <c r="B357" s="919"/>
      <c r="C357" s="236"/>
    </row>
    <row r="358" spans="1:3" s="358" customFormat="1" x14ac:dyDescent="0.3">
      <c r="A358" s="363"/>
      <c r="B358" s="919"/>
      <c r="C358" s="236"/>
    </row>
    <row r="359" spans="1:3" s="358" customFormat="1" x14ac:dyDescent="0.3">
      <c r="A359" s="363"/>
      <c r="B359" s="919"/>
      <c r="C359" s="236"/>
    </row>
    <row r="360" spans="1:3" s="358" customFormat="1" x14ac:dyDescent="0.3">
      <c r="A360" s="363"/>
      <c r="B360" s="919"/>
      <c r="C360" s="236"/>
    </row>
    <row r="361" spans="1:3" s="358" customFormat="1" x14ac:dyDescent="0.3">
      <c r="A361" s="363"/>
      <c r="B361" s="919"/>
      <c r="C361" s="236"/>
    </row>
    <row r="362" spans="1:3" s="358" customFormat="1" x14ac:dyDescent="0.3">
      <c r="A362" s="363"/>
      <c r="B362" s="919"/>
      <c r="C362" s="236"/>
    </row>
    <row r="363" spans="1:3" s="358" customFormat="1" x14ac:dyDescent="0.3">
      <c r="A363" s="363"/>
      <c r="B363" s="919"/>
      <c r="C363" s="236"/>
    </row>
    <row r="364" spans="1:3" s="358" customFormat="1" x14ac:dyDescent="0.3">
      <c r="A364" s="363"/>
      <c r="B364" s="919"/>
      <c r="C364" s="236"/>
    </row>
    <row r="365" spans="1:3" s="358" customFormat="1" x14ac:dyDescent="0.3">
      <c r="A365" s="363"/>
      <c r="B365" s="919"/>
      <c r="C365" s="236"/>
    </row>
    <row r="366" spans="1:3" s="358" customFormat="1" x14ac:dyDescent="0.3">
      <c r="A366" s="363"/>
      <c r="B366" s="919"/>
      <c r="C366" s="236"/>
    </row>
    <row r="367" spans="1:3" s="358" customFormat="1" x14ac:dyDescent="0.3">
      <c r="A367" s="363"/>
      <c r="B367" s="919"/>
      <c r="C367" s="236"/>
    </row>
    <row r="368" spans="1:3" s="358" customFormat="1" x14ac:dyDescent="0.3">
      <c r="A368" s="363"/>
      <c r="B368" s="919"/>
      <c r="C368" s="236"/>
    </row>
    <row r="369" spans="1:3" s="358" customFormat="1" x14ac:dyDescent="0.3">
      <c r="A369" s="363"/>
      <c r="B369" s="919"/>
      <c r="C369" s="236"/>
    </row>
    <row r="370" spans="1:3" s="358" customFormat="1" x14ac:dyDescent="0.3">
      <c r="A370" s="363"/>
      <c r="B370" s="919"/>
      <c r="C370" s="236"/>
    </row>
    <row r="371" spans="1:3" s="358" customFormat="1" x14ac:dyDescent="0.3">
      <c r="A371" s="363"/>
      <c r="B371" s="919"/>
      <c r="C371" s="236"/>
    </row>
    <row r="372" spans="1:3" s="358" customFormat="1" x14ac:dyDescent="0.3">
      <c r="A372" s="363"/>
      <c r="B372" s="919"/>
      <c r="C372" s="236"/>
    </row>
    <row r="373" spans="1:3" s="358" customFormat="1" x14ac:dyDescent="0.3">
      <c r="A373" s="363"/>
      <c r="B373" s="919"/>
      <c r="C373" s="236"/>
    </row>
    <row r="374" spans="1:3" s="358" customFormat="1" x14ac:dyDescent="0.3">
      <c r="A374" s="363"/>
      <c r="B374" s="919"/>
      <c r="C374" s="236"/>
    </row>
    <row r="375" spans="1:3" s="358" customFormat="1" x14ac:dyDescent="0.3">
      <c r="A375" s="363"/>
      <c r="B375" s="919"/>
      <c r="C375" s="236"/>
    </row>
    <row r="376" spans="1:3" s="358" customFormat="1" x14ac:dyDescent="0.3">
      <c r="A376" s="363"/>
      <c r="B376" s="919"/>
      <c r="C376" s="236"/>
    </row>
    <row r="377" spans="1:3" s="358" customFormat="1" x14ac:dyDescent="0.3">
      <c r="A377" s="363"/>
      <c r="B377" s="919"/>
      <c r="C377" s="236"/>
    </row>
    <row r="378" spans="1:3" s="358" customFormat="1" x14ac:dyDescent="0.3">
      <c r="A378" s="363"/>
      <c r="B378" s="919"/>
      <c r="C378" s="236"/>
    </row>
    <row r="379" spans="1:3" s="358" customFormat="1" x14ac:dyDescent="0.3">
      <c r="A379" s="363"/>
      <c r="B379" s="919"/>
      <c r="C379" s="236"/>
    </row>
    <row r="380" spans="1:3" s="358" customFormat="1" x14ac:dyDescent="0.3">
      <c r="A380" s="363"/>
      <c r="B380" s="919"/>
      <c r="C380" s="236"/>
    </row>
    <row r="381" spans="1:3" s="358" customFormat="1" x14ac:dyDescent="0.3">
      <c r="A381" s="363"/>
      <c r="B381" s="919"/>
      <c r="C381" s="236"/>
    </row>
    <row r="382" spans="1:3" s="358" customFormat="1" x14ac:dyDescent="0.3">
      <c r="A382" s="363"/>
      <c r="B382" s="919"/>
      <c r="C382" s="236"/>
    </row>
    <row r="383" spans="1:3" s="358" customFormat="1" x14ac:dyDescent="0.3">
      <c r="A383" s="363"/>
      <c r="B383" s="919"/>
      <c r="C383" s="236"/>
    </row>
    <row r="384" spans="1:3" s="358" customFormat="1" x14ac:dyDescent="0.3">
      <c r="A384" s="363"/>
      <c r="B384" s="919"/>
      <c r="C384" s="236"/>
    </row>
    <row r="385" spans="1:3" s="358" customFormat="1" x14ac:dyDescent="0.3">
      <c r="A385" s="363"/>
      <c r="B385" s="919"/>
      <c r="C385" s="236"/>
    </row>
    <row r="386" spans="1:3" s="358" customFormat="1" x14ac:dyDescent="0.3">
      <c r="A386" s="363"/>
      <c r="B386" s="919"/>
      <c r="C386" s="236"/>
    </row>
    <row r="387" spans="1:3" s="358" customFormat="1" x14ac:dyDescent="0.3">
      <c r="A387" s="363"/>
      <c r="B387" s="919"/>
      <c r="C387" s="236"/>
    </row>
    <row r="388" spans="1:3" s="358" customFormat="1" x14ac:dyDescent="0.3">
      <c r="A388" s="363"/>
      <c r="B388" s="919"/>
      <c r="C388" s="236"/>
    </row>
    <row r="389" spans="1:3" s="358" customFormat="1" x14ac:dyDescent="0.3">
      <c r="A389" s="363"/>
      <c r="B389" s="919"/>
      <c r="C389" s="236"/>
    </row>
    <row r="390" spans="1:3" s="358" customFormat="1" x14ac:dyDescent="0.3">
      <c r="A390" s="363"/>
      <c r="B390" s="919"/>
      <c r="C390" s="236"/>
    </row>
    <row r="391" spans="1:3" s="358" customFormat="1" x14ac:dyDescent="0.3">
      <c r="A391" s="363"/>
      <c r="B391" s="919"/>
      <c r="C391" s="236"/>
    </row>
    <row r="392" spans="1:3" s="358" customFormat="1" x14ac:dyDescent="0.3">
      <c r="A392" s="363"/>
      <c r="B392" s="919"/>
      <c r="C392" s="236"/>
    </row>
    <row r="393" spans="1:3" s="358" customFormat="1" ht="15.75" customHeight="1" x14ac:dyDescent="0.3">
      <c r="A393" s="363"/>
      <c r="B393" s="919"/>
      <c r="C393" s="236"/>
    </row>
    <row r="394" spans="1:3" s="358" customFormat="1" ht="15.75" customHeight="1" x14ac:dyDescent="0.3">
      <c r="A394" s="363"/>
      <c r="B394" s="919"/>
      <c r="C394" s="236"/>
    </row>
    <row r="395" spans="1:3" s="358" customFormat="1" ht="15.75" customHeight="1" x14ac:dyDescent="0.3">
      <c r="A395" s="363"/>
      <c r="B395" s="919"/>
      <c r="C395" s="236"/>
    </row>
    <row r="396" spans="1:3" s="358" customFormat="1" ht="15.75" customHeight="1" x14ac:dyDescent="0.3">
      <c r="A396" s="363"/>
      <c r="B396" s="919"/>
      <c r="C396" s="236"/>
    </row>
    <row r="397" spans="1:3" s="358" customFormat="1" ht="15.75" customHeight="1" x14ac:dyDescent="0.3">
      <c r="A397" s="363"/>
      <c r="B397" s="919"/>
      <c r="C397" s="236"/>
    </row>
    <row r="398" spans="1:3" s="358" customFormat="1" ht="15.75" customHeight="1" x14ac:dyDescent="0.3">
      <c r="A398" s="363"/>
      <c r="B398" s="919"/>
      <c r="C398" s="236"/>
    </row>
    <row r="399" spans="1:3" s="358" customFormat="1" ht="15.75" customHeight="1" x14ac:dyDescent="0.3">
      <c r="A399" s="363"/>
      <c r="B399" s="919"/>
      <c r="C399" s="236"/>
    </row>
    <row r="400" spans="1:3" s="358" customFormat="1" ht="15.75" customHeight="1" x14ac:dyDescent="0.3">
      <c r="A400" s="363"/>
      <c r="B400" s="919"/>
      <c r="C400" s="236"/>
    </row>
    <row r="401" spans="1:3" s="358" customFormat="1" ht="15.75" customHeight="1" x14ac:dyDescent="0.3">
      <c r="A401" s="363"/>
      <c r="B401" s="919"/>
      <c r="C401" s="236"/>
    </row>
    <row r="402" spans="1:3" s="358" customFormat="1" ht="15.75" customHeight="1" x14ac:dyDescent="0.3">
      <c r="A402" s="363"/>
      <c r="B402" s="919"/>
      <c r="C402" s="236"/>
    </row>
    <row r="403" spans="1:3" s="358" customFormat="1" ht="15.75" customHeight="1" x14ac:dyDescent="0.3">
      <c r="A403" s="363"/>
      <c r="B403" s="919"/>
      <c r="C403" s="236"/>
    </row>
    <row r="404" spans="1:3" s="358" customFormat="1" ht="15.75" customHeight="1" x14ac:dyDescent="0.3">
      <c r="A404" s="363"/>
      <c r="B404" s="919"/>
      <c r="C404" s="236"/>
    </row>
    <row r="405" spans="1:3" s="358" customFormat="1" ht="15.75" customHeight="1" x14ac:dyDescent="0.3">
      <c r="A405" s="363"/>
      <c r="B405" s="919"/>
      <c r="C405" s="236"/>
    </row>
    <row r="406" spans="1:3" s="358" customFormat="1" ht="15.75" customHeight="1" x14ac:dyDescent="0.3">
      <c r="A406" s="363"/>
      <c r="B406" s="919"/>
      <c r="C406" s="236"/>
    </row>
    <row r="407" spans="1:3" s="358" customFormat="1" ht="15.75" customHeight="1" x14ac:dyDescent="0.3">
      <c r="A407" s="363"/>
      <c r="B407" s="919"/>
      <c r="C407" s="236"/>
    </row>
    <row r="408" spans="1:3" s="358" customFormat="1" ht="15.75" customHeight="1" x14ac:dyDescent="0.3">
      <c r="A408" s="363"/>
      <c r="B408" s="919"/>
      <c r="C408" s="236"/>
    </row>
    <row r="409" spans="1:3" s="358" customFormat="1" ht="15.75" customHeight="1" x14ac:dyDescent="0.3">
      <c r="A409" s="363"/>
      <c r="B409" s="919"/>
      <c r="C409" s="236"/>
    </row>
    <row r="410" spans="1:3" s="358" customFormat="1" ht="15.75" customHeight="1" x14ac:dyDescent="0.3">
      <c r="A410" s="363"/>
      <c r="B410" s="919"/>
      <c r="C410" s="236"/>
    </row>
    <row r="411" spans="1:3" s="358" customFormat="1" ht="15.75" customHeight="1" x14ac:dyDescent="0.3">
      <c r="A411" s="363"/>
      <c r="B411" s="919"/>
      <c r="C411" s="236"/>
    </row>
    <row r="412" spans="1:3" s="358" customFormat="1" ht="15.75" customHeight="1" x14ac:dyDescent="0.3">
      <c r="A412" s="363"/>
      <c r="B412" s="919"/>
      <c r="C412" s="236"/>
    </row>
    <row r="413" spans="1:3" s="358" customFormat="1" ht="15.75" customHeight="1" x14ac:dyDescent="0.3">
      <c r="A413" s="363"/>
      <c r="B413" s="919"/>
      <c r="C413" s="236"/>
    </row>
    <row r="414" spans="1:3" s="358" customFormat="1" ht="15.75" customHeight="1" x14ac:dyDescent="0.3">
      <c r="A414" s="363"/>
      <c r="B414" s="919"/>
      <c r="C414" s="236"/>
    </row>
    <row r="415" spans="1:3" s="358" customFormat="1" ht="15.75" customHeight="1" x14ac:dyDescent="0.3">
      <c r="A415" s="363"/>
      <c r="B415" s="919"/>
      <c r="C415" s="236"/>
    </row>
    <row r="416" spans="1:3" s="358" customFormat="1" ht="15.75" customHeight="1" x14ac:dyDescent="0.3">
      <c r="A416" s="363"/>
      <c r="B416" s="919"/>
      <c r="C416" s="236"/>
    </row>
    <row r="417" spans="1:3" s="358" customFormat="1" ht="15.75" customHeight="1" x14ac:dyDescent="0.3">
      <c r="A417" s="363"/>
      <c r="B417" s="919"/>
      <c r="C417" s="236"/>
    </row>
    <row r="418" spans="1:3" s="358" customFormat="1" ht="15.75" customHeight="1" x14ac:dyDescent="0.3">
      <c r="A418" s="363"/>
      <c r="B418" s="919"/>
      <c r="C418" s="236"/>
    </row>
    <row r="419" spans="1:3" s="358" customFormat="1" ht="15.75" customHeight="1" x14ac:dyDescent="0.3">
      <c r="A419" s="363"/>
      <c r="B419" s="919"/>
      <c r="C419" s="236"/>
    </row>
    <row r="420" spans="1:3" s="358" customFormat="1" ht="15.75" customHeight="1" x14ac:dyDescent="0.3">
      <c r="A420" s="363"/>
      <c r="B420" s="919"/>
      <c r="C420" s="236"/>
    </row>
    <row r="421" spans="1:3" s="358" customFormat="1" ht="15.75" customHeight="1" x14ac:dyDescent="0.3">
      <c r="A421" s="363"/>
      <c r="B421" s="919"/>
      <c r="C421" s="236"/>
    </row>
    <row r="422" spans="1:3" s="358" customFormat="1" ht="15.75" customHeight="1" x14ac:dyDescent="0.3">
      <c r="A422" s="363"/>
      <c r="B422" s="919"/>
      <c r="C422" s="236"/>
    </row>
    <row r="423" spans="1:3" s="358" customFormat="1" ht="15.75" customHeight="1" x14ac:dyDescent="0.3">
      <c r="A423" s="363"/>
      <c r="B423" s="919"/>
      <c r="C423" s="236"/>
    </row>
    <row r="424" spans="1:3" s="358" customFormat="1" ht="15.75" customHeight="1" x14ac:dyDescent="0.3">
      <c r="A424" s="363"/>
      <c r="B424" s="919"/>
      <c r="C424" s="236"/>
    </row>
    <row r="425" spans="1:3" s="358" customFormat="1" ht="15.75" customHeight="1" x14ac:dyDescent="0.3">
      <c r="A425" s="363"/>
      <c r="B425" s="919"/>
      <c r="C425" s="236"/>
    </row>
    <row r="426" spans="1:3" s="358" customFormat="1" ht="15.75" customHeight="1" x14ac:dyDescent="0.3">
      <c r="A426" s="363"/>
      <c r="B426" s="919"/>
      <c r="C426" s="236"/>
    </row>
    <row r="427" spans="1:3" s="358" customFormat="1" ht="15.75" customHeight="1" x14ac:dyDescent="0.3">
      <c r="A427" s="363"/>
      <c r="B427" s="919"/>
      <c r="C427" s="236"/>
    </row>
    <row r="428" spans="1:3" s="358" customFormat="1" ht="15.75" customHeight="1" x14ac:dyDescent="0.3">
      <c r="A428" s="363"/>
      <c r="B428" s="919"/>
      <c r="C428" s="236"/>
    </row>
    <row r="429" spans="1:3" s="358" customFormat="1" ht="15.75" customHeight="1" x14ac:dyDescent="0.3">
      <c r="A429" s="363"/>
      <c r="B429" s="919"/>
      <c r="C429" s="236"/>
    </row>
    <row r="430" spans="1:3" s="358" customFormat="1" ht="15.75" customHeight="1" x14ac:dyDescent="0.3">
      <c r="A430" s="363"/>
      <c r="B430" s="919"/>
      <c r="C430" s="236"/>
    </row>
    <row r="431" spans="1:3" s="358" customFormat="1" ht="15.75" customHeight="1" x14ac:dyDescent="0.3">
      <c r="A431" s="363"/>
      <c r="B431" s="919"/>
      <c r="C431" s="236"/>
    </row>
    <row r="432" spans="1:3" s="358" customFormat="1" ht="15.75" customHeight="1" x14ac:dyDescent="0.3">
      <c r="A432" s="363"/>
      <c r="B432" s="919"/>
      <c r="C432" s="236"/>
    </row>
    <row r="433" spans="1:3" s="358" customFormat="1" ht="15.75" customHeight="1" x14ac:dyDescent="0.3">
      <c r="A433" s="363"/>
      <c r="B433" s="919"/>
      <c r="C433" s="236"/>
    </row>
    <row r="434" spans="1:3" s="358" customFormat="1" ht="15.75" customHeight="1" x14ac:dyDescent="0.3">
      <c r="A434" s="363"/>
      <c r="B434" s="919"/>
      <c r="C434" s="236"/>
    </row>
    <row r="435" spans="1:3" s="358" customFormat="1" ht="15.75" customHeight="1" x14ac:dyDescent="0.3">
      <c r="A435" s="363"/>
      <c r="B435" s="919"/>
      <c r="C435" s="236"/>
    </row>
    <row r="436" spans="1:3" s="358" customFormat="1" ht="15.75" customHeight="1" x14ac:dyDescent="0.3">
      <c r="A436" s="363"/>
      <c r="B436" s="919"/>
      <c r="C436" s="236"/>
    </row>
    <row r="437" spans="1:3" s="358" customFormat="1" ht="15.75" customHeight="1" x14ac:dyDescent="0.3">
      <c r="A437" s="363"/>
      <c r="B437" s="919"/>
      <c r="C437" s="236"/>
    </row>
    <row r="438" spans="1:3" s="358" customFormat="1" ht="15.75" customHeight="1" x14ac:dyDescent="0.3">
      <c r="A438" s="363"/>
      <c r="B438" s="919"/>
      <c r="C438" s="236"/>
    </row>
    <row r="439" spans="1:3" s="358" customFormat="1" ht="15.75" customHeight="1" x14ac:dyDescent="0.3">
      <c r="A439" s="363"/>
      <c r="B439" s="919"/>
      <c r="C439" s="236"/>
    </row>
    <row r="440" spans="1:3" s="358" customFormat="1" ht="15.75" customHeight="1" x14ac:dyDescent="0.3">
      <c r="A440" s="363"/>
      <c r="B440" s="919"/>
      <c r="C440" s="236"/>
    </row>
    <row r="441" spans="1:3" s="358" customFormat="1" ht="15.75" customHeight="1" x14ac:dyDescent="0.3">
      <c r="A441" s="363"/>
      <c r="B441" s="919"/>
      <c r="C441" s="236"/>
    </row>
    <row r="442" spans="1:3" s="358" customFormat="1" ht="15.75" customHeight="1" x14ac:dyDescent="0.3">
      <c r="A442" s="363"/>
      <c r="B442" s="919"/>
      <c r="C442" s="236"/>
    </row>
    <row r="443" spans="1:3" s="358" customFormat="1" ht="15.75" customHeight="1" x14ac:dyDescent="0.3">
      <c r="A443" s="363"/>
      <c r="B443" s="919"/>
      <c r="C443" s="236"/>
    </row>
    <row r="444" spans="1:3" s="358" customFormat="1" ht="15.75" customHeight="1" x14ac:dyDescent="0.3">
      <c r="A444" s="363"/>
      <c r="B444" s="919"/>
      <c r="C444" s="236"/>
    </row>
    <row r="445" spans="1:3" s="358" customFormat="1" ht="15.75" customHeight="1" x14ac:dyDescent="0.3">
      <c r="A445" s="363"/>
      <c r="B445" s="919"/>
      <c r="C445" s="236"/>
    </row>
    <row r="446" spans="1:3" s="358" customFormat="1" ht="15.75" customHeight="1" x14ac:dyDescent="0.3">
      <c r="A446" s="363"/>
      <c r="B446" s="919"/>
      <c r="C446" s="236"/>
    </row>
    <row r="447" spans="1:3" s="358" customFormat="1" ht="15.75" customHeight="1" x14ac:dyDescent="0.3">
      <c r="A447" s="363"/>
      <c r="B447" s="919"/>
      <c r="C447" s="236"/>
    </row>
    <row r="448" spans="1:3" s="358" customFormat="1" ht="15.75" customHeight="1" x14ac:dyDescent="0.3">
      <c r="A448" s="363"/>
      <c r="B448" s="919"/>
      <c r="C448" s="236"/>
    </row>
    <row r="449" spans="1:3" s="358" customFormat="1" ht="15.75" customHeight="1" x14ac:dyDescent="0.3">
      <c r="A449" s="363"/>
      <c r="B449" s="919"/>
      <c r="C449" s="236"/>
    </row>
    <row r="450" spans="1:3" s="358" customFormat="1" ht="15.75" customHeight="1" x14ac:dyDescent="0.3">
      <c r="A450" s="363"/>
      <c r="B450" s="919"/>
      <c r="C450" s="236"/>
    </row>
    <row r="451" spans="1:3" s="358" customFormat="1" ht="15.75" customHeight="1" x14ac:dyDescent="0.3">
      <c r="A451" s="363"/>
      <c r="B451" s="919"/>
      <c r="C451" s="236"/>
    </row>
    <row r="452" spans="1:3" s="358" customFormat="1" ht="15.75" customHeight="1" x14ac:dyDescent="0.3">
      <c r="A452" s="363"/>
      <c r="B452" s="919"/>
      <c r="C452" s="236"/>
    </row>
    <row r="453" spans="1:3" s="358" customFormat="1" ht="15.75" customHeight="1" x14ac:dyDescent="0.3">
      <c r="A453" s="363"/>
      <c r="B453" s="919"/>
      <c r="C453" s="236"/>
    </row>
    <row r="454" spans="1:3" s="358" customFormat="1" ht="15.75" customHeight="1" x14ac:dyDescent="0.3">
      <c r="A454" s="363"/>
      <c r="B454" s="919"/>
      <c r="C454" s="236"/>
    </row>
    <row r="455" spans="1:3" s="358" customFormat="1" ht="15.75" customHeight="1" x14ac:dyDescent="0.3">
      <c r="A455" s="363"/>
      <c r="B455" s="919"/>
      <c r="C455" s="236"/>
    </row>
    <row r="456" spans="1:3" s="358" customFormat="1" ht="15.75" customHeight="1" x14ac:dyDescent="0.3">
      <c r="A456" s="363"/>
      <c r="B456" s="919"/>
      <c r="C456" s="236"/>
    </row>
    <row r="457" spans="1:3" s="358" customFormat="1" ht="15.75" customHeight="1" x14ac:dyDescent="0.3">
      <c r="A457" s="363"/>
      <c r="B457" s="919"/>
      <c r="C457" s="236"/>
    </row>
    <row r="458" spans="1:3" s="358" customFormat="1" ht="15.75" customHeight="1" x14ac:dyDescent="0.3">
      <c r="A458" s="363"/>
      <c r="B458" s="919"/>
      <c r="C458" s="236"/>
    </row>
    <row r="459" spans="1:3" s="358" customFormat="1" ht="15.75" customHeight="1" x14ac:dyDescent="0.3">
      <c r="A459" s="363"/>
      <c r="B459" s="919"/>
      <c r="C459" s="236"/>
    </row>
    <row r="460" spans="1:3" s="358" customFormat="1" ht="15.75" customHeight="1" x14ac:dyDescent="0.3">
      <c r="A460" s="363"/>
      <c r="B460" s="919"/>
      <c r="C460" s="236"/>
    </row>
    <row r="461" spans="1:3" s="358" customFormat="1" ht="15.75" customHeight="1" x14ac:dyDescent="0.3">
      <c r="A461" s="363"/>
      <c r="B461" s="919"/>
      <c r="C461" s="236"/>
    </row>
    <row r="462" spans="1:3" s="358" customFormat="1" ht="15.75" customHeight="1" x14ac:dyDescent="0.3">
      <c r="A462" s="363"/>
      <c r="B462" s="919"/>
      <c r="C462" s="236"/>
    </row>
    <row r="463" spans="1:3" s="358" customFormat="1" ht="15.75" customHeight="1" x14ac:dyDescent="0.3">
      <c r="A463" s="363"/>
      <c r="B463" s="919"/>
      <c r="C463" s="236"/>
    </row>
    <row r="464" spans="1:3" s="358" customFormat="1" ht="15.75" customHeight="1" x14ac:dyDescent="0.3">
      <c r="A464" s="363"/>
      <c r="B464" s="919"/>
      <c r="C464" s="236"/>
    </row>
    <row r="465" spans="1:3" s="358" customFormat="1" ht="15.75" customHeight="1" x14ac:dyDescent="0.3">
      <c r="A465" s="363"/>
      <c r="B465" s="919"/>
      <c r="C465" s="236"/>
    </row>
    <row r="466" spans="1:3" s="358" customFormat="1" ht="15.75" customHeight="1" x14ac:dyDescent="0.3">
      <c r="A466" s="363"/>
      <c r="B466" s="919"/>
      <c r="C466" s="236"/>
    </row>
    <row r="467" spans="1:3" s="358" customFormat="1" ht="15.75" customHeight="1" x14ac:dyDescent="0.3">
      <c r="A467" s="363"/>
      <c r="B467" s="919"/>
      <c r="C467" s="236"/>
    </row>
    <row r="468" spans="1:3" s="358" customFormat="1" ht="15.75" customHeight="1" x14ac:dyDescent="0.3">
      <c r="A468" s="363"/>
      <c r="B468" s="919"/>
      <c r="C468" s="236"/>
    </row>
    <row r="469" spans="1:3" s="358" customFormat="1" ht="15.75" customHeight="1" x14ac:dyDescent="0.3">
      <c r="A469" s="363"/>
      <c r="B469" s="919"/>
      <c r="C469" s="236"/>
    </row>
    <row r="470" spans="1:3" s="358" customFormat="1" ht="15.75" customHeight="1" x14ac:dyDescent="0.3">
      <c r="A470" s="363"/>
      <c r="B470" s="919"/>
      <c r="C470" s="236"/>
    </row>
    <row r="471" spans="1:3" s="358" customFormat="1" ht="15.75" customHeight="1" x14ac:dyDescent="0.3">
      <c r="A471" s="363"/>
      <c r="B471" s="919"/>
      <c r="C471" s="236"/>
    </row>
    <row r="472" spans="1:3" ht="15.75" customHeight="1" x14ac:dyDescent="0.3"/>
    <row r="473" spans="1:3" ht="15.75" customHeight="1" x14ac:dyDescent="0.3"/>
    <row r="474" spans="1:3" ht="15.75" customHeight="1" x14ac:dyDescent="0.3"/>
    <row r="475" spans="1:3" ht="15.75" customHeight="1" x14ac:dyDescent="0.3"/>
    <row r="476" spans="1:3" ht="15.75" customHeight="1" x14ac:dyDescent="0.3"/>
    <row r="477" spans="1:3" ht="15.75" customHeight="1" x14ac:dyDescent="0.3"/>
    <row r="478" spans="1:3" ht="15.75" customHeight="1" x14ac:dyDescent="0.3"/>
    <row r="479" spans="1:3" ht="15.75" customHeight="1" x14ac:dyDescent="0.3"/>
    <row r="480" spans="1:3"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sheetData>
  <mergeCells count="27">
    <mergeCell ref="M42:Q42"/>
    <mergeCell ref="M43:Q43"/>
    <mergeCell ref="M44:Q44"/>
    <mergeCell ref="G40:H40"/>
    <mergeCell ref="I40:J40"/>
    <mergeCell ref="K40:L40"/>
    <mergeCell ref="M40:Q41"/>
    <mergeCell ref="M29:Q29"/>
    <mergeCell ref="M30:Q30"/>
    <mergeCell ref="D20:Q20"/>
    <mergeCell ref="D36:Q37"/>
    <mergeCell ref="D32:Q32"/>
    <mergeCell ref="G26:H26"/>
    <mergeCell ref="I26:J26"/>
    <mergeCell ref="K26:L26"/>
    <mergeCell ref="M26:Q27"/>
    <mergeCell ref="M28:Q28"/>
    <mergeCell ref="M16:Q16"/>
    <mergeCell ref="M17:Q17"/>
    <mergeCell ref="M18:Q18"/>
    <mergeCell ref="M14:Q15"/>
    <mergeCell ref="C1:R1"/>
    <mergeCell ref="D7:Q8"/>
    <mergeCell ref="G14:H14"/>
    <mergeCell ref="I14:J14"/>
    <mergeCell ref="K14:L14"/>
    <mergeCell ref="D3:Q5"/>
  </mergeCells>
  <conditionalFormatting sqref="F54:Q65">
    <cfRule type="expression" dxfId="1479" priority="16" stopIfTrue="1">
      <formula>ISNUMBER(F54)</formula>
    </cfRule>
  </conditionalFormatting>
  <conditionalFormatting sqref="F66:Q66">
    <cfRule type="expression" dxfId="1478" priority="12" stopIfTrue="1">
      <formula>ISNUMBER(F66)</formula>
    </cfRule>
  </conditionalFormatting>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6" location="'4. Emisiones cultivos'!A1" display="4. Emisiones cultivo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9"/>
  <sheetViews>
    <sheetView showRowColHeaders="0" zoomScaleNormal="100" workbookViewId="0"/>
  </sheetViews>
  <sheetFormatPr baseColWidth="10" defaultColWidth="14.42578125" defaultRowHeight="16.5" x14ac:dyDescent="0.3"/>
  <cols>
    <col min="1" max="1" width="27" style="1127" customWidth="1"/>
    <col min="2" max="2" width="0.5703125" style="1124" customWidth="1"/>
    <col min="3" max="3" width="1" style="1126" customWidth="1"/>
    <col min="4" max="4" width="1.42578125" style="1126" customWidth="1"/>
    <col min="5" max="5" width="27.7109375" style="1126" customWidth="1"/>
    <col min="6" max="6" width="26.140625" style="1126" customWidth="1"/>
    <col min="7" max="8" width="17" style="1126" customWidth="1"/>
    <col min="9" max="9" width="15" style="1126" customWidth="1"/>
    <col min="10" max="10" width="15.7109375" style="1126" customWidth="1"/>
    <col min="11" max="12" width="14.5703125" style="1126" customWidth="1"/>
    <col min="13" max="13" width="15" style="1126" customWidth="1"/>
    <col min="14" max="14" width="8.85546875" style="1126" customWidth="1"/>
    <col min="15" max="15" width="3.42578125" style="1126" customWidth="1"/>
    <col min="16" max="16" width="9.140625" style="1126" customWidth="1"/>
    <col min="17" max="17" width="13.5703125" style="1126" customWidth="1"/>
    <col min="18" max="18" width="2.140625" style="1126" customWidth="1"/>
    <col min="19" max="19" width="18" style="1126" customWidth="1"/>
    <col min="20" max="31" width="11.42578125" style="1126" customWidth="1"/>
    <col min="32" max="16384" width="14.42578125" style="1126"/>
  </cols>
  <sheetData>
    <row r="1" spans="1:31" ht="36.75" customHeight="1" x14ac:dyDescent="0.3">
      <c r="A1" s="1123"/>
      <c r="C1" s="1665" t="s">
        <v>1530</v>
      </c>
      <c r="D1" s="1618"/>
      <c r="E1" s="1618"/>
      <c r="F1" s="1618"/>
      <c r="G1" s="1618"/>
      <c r="H1" s="1618"/>
      <c r="I1" s="1618"/>
      <c r="J1" s="1618"/>
      <c r="K1" s="1618"/>
      <c r="L1" s="1618"/>
      <c r="M1" s="1618"/>
      <c r="N1" s="1618"/>
      <c r="O1" s="1618"/>
      <c r="P1" s="375"/>
      <c r="Q1" s="1125"/>
      <c r="R1" s="375"/>
      <c r="S1" s="375"/>
      <c r="T1" s="375"/>
      <c r="U1" s="375"/>
      <c r="V1" s="375"/>
      <c r="W1" s="375"/>
      <c r="X1" s="375"/>
      <c r="Y1" s="375"/>
      <c r="Z1" s="375"/>
      <c r="AA1" s="375"/>
      <c r="AB1" s="375"/>
      <c r="AC1" s="375"/>
      <c r="AD1" s="375"/>
      <c r="AE1" s="375"/>
    </row>
    <row r="2" spans="1:31" ht="39.75" customHeight="1" x14ac:dyDescent="0.3">
      <c r="B2" s="920"/>
      <c r="C2" s="375"/>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row>
    <row r="3" spans="1:31" ht="15.75" customHeight="1" x14ac:dyDescent="0.3">
      <c r="A3" s="364" t="s">
        <v>49</v>
      </c>
      <c r="B3" s="1128"/>
      <c r="C3" s="375"/>
      <c r="D3" s="376"/>
      <c r="E3" s="482" t="s">
        <v>1407</v>
      </c>
      <c r="F3" s="1659" t="str">
        <f>Datos!H6</f>
        <v/>
      </c>
      <c r="G3" s="1660"/>
      <c r="H3" s="376"/>
      <c r="I3" s="376"/>
      <c r="J3" s="390"/>
      <c r="K3" s="390"/>
      <c r="L3" s="390"/>
      <c r="M3" s="391"/>
      <c r="N3" s="390"/>
      <c r="O3" s="1100"/>
      <c r="P3" s="376"/>
      <c r="Q3" s="376"/>
      <c r="R3" s="376"/>
      <c r="S3" s="376"/>
      <c r="T3" s="376"/>
      <c r="U3" s="376"/>
      <c r="V3" s="376"/>
      <c r="W3" s="376"/>
      <c r="X3" s="376"/>
      <c r="Y3" s="376"/>
      <c r="Z3" s="376"/>
      <c r="AA3" s="376"/>
      <c r="AB3" s="376"/>
      <c r="AC3" s="376"/>
      <c r="AD3" s="1655"/>
      <c r="AE3" s="1618"/>
    </row>
    <row r="4" spans="1:31" ht="15.75" customHeight="1" x14ac:dyDescent="0.3">
      <c r="A4" s="364" t="s">
        <v>1054</v>
      </c>
      <c r="B4" s="1128"/>
      <c r="C4" s="375"/>
      <c r="D4" s="376"/>
      <c r="E4" s="376"/>
      <c r="F4" s="376"/>
      <c r="G4" s="376"/>
      <c r="H4" s="376"/>
      <c r="I4" s="376"/>
      <c r="J4" s="390"/>
      <c r="K4" s="390"/>
      <c r="L4" s="390"/>
      <c r="M4" s="391"/>
      <c r="N4" s="390"/>
      <c r="O4" s="1100"/>
      <c r="P4" s="376"/>
      <c r="Q4" s="1106"/>
      <c r="R4" s="376"/>
      <c r="S4" s="376"/>
      <c r="T4" s="376"/>
      <c r="U4" s="376"/>
      <c r="V4" s="376"/>
      <c r="W4" s="376"/>
      <c r="X4" s="376"/>
      <c r="Y4" s="376"/>
      <c r="Z4" s="376"/>
      <c r="AA4" s="376"/>
      <c r="AB4" s="376"/>
      <c r="AC4" s="376"/>
      <c r="AD4" s="1618"/>
      <c r="AE4" s="1618"/>
    </row>
    <row r="5" spans="1:31" ht="15.75" customHeight="1" x14ac:dyDescent="0.3">
      <c r="A5" s="923" t="s">
        <v>1636</v>
      </c>
      <c r="B5" s="1128"/>
      <c r="C5" s="375"/>
      <c r="D5" s="376"/>
      <c r="E5" s="1102" t="s">
        <v>1531</v>
      </c>
      <c r="F5" s="376"/>
      <c r="G5" s="376"/>
      <c r="H5" s="390"/>
      <c r="I5" s="390"/>
      <c r="J5" s="390"/>
      <c r="K5" s="390"/>
      <c r="L5" s="390"/>
      <c r="M5" s="391"/>
      <c r="N5" s="390"/>
      <c r="O5" s="1100"/>
      <c r="P5" s="376"/>
      <c r="Q5" s="1106"/>
      <c r="R5" s="376"/>
      <c r="S5" s="376"/>
      <c r="T5" s="376"/>
      <c r="U5" s="376"/>
      <c r="V5" s="376"/>
      <c r="W5" s="376"/>
      <c r="X5" s="376"/>
      <c r="Y5" s="376"/>
      <c r="Z5" s="376"/>
      <c r="AA5" s="376"/>
      <c r="AB5" s="376"/>
      <c r="AC5" s="376"/>
      <c r="AD5" s="376"/>
      <c r="AE5" s="376"/>
    </row>
    <row r="6" spans="1:31" ht="15.75" customHeight="1" x14ac:dyDescent="0.3">
      <c r="A6" s="364" t="s">
        <v>1931</v>
      </c>
      <c r="B6" s="1128"/>
      <c r="C6" s="375"/>
      <c r="D6" s="375"/>
      <c r="E6" s="375"/>
      <c r="F6" s="1106"/>
      <c r="G6" s="376"/>
      <c r="H6" s="390"/>
      <c r="I6" s="390"/>
      <c r="J6" s="390"/>
      <c r="K6" s="390"/>
      <c r="L6" s="390"/>
      <c r="M6" s="391"/>
      <c r="N6" s="390"/>
      <c r="O6" s="1100"/>
      <c r="P6" s="376"/>
      <c r="Q6" s="1106"/>
      <c r="R6" s="376"/>
      <c r="S6" s="376"/>
      <c r="T6" s="376"/>
      <c r="U6" s="376"/>
      <c r="V6" s="376"/>
      <c r="W6" s="376"/>
      <c r="X6" s="376"/>
      <c r="Y6" s="376"/>
      <c r="Z6" s="376"/>
      <c r="AA6" s="376"/>
      <c r="AB6" s="376"/>
      <c r="AC6" s="376"/>
      <c r="AD6" s="376"/>
      <c r="AE6" s="376"/>
    </row>
    <row r="7" spans="1:31" ht="15.75" customHeight="1" x14ac:dyDescent="0.3">
      <c r="A7" s="364" t="s">
        <v>1840</v>
      </c>
      <c r="C7" s="375"/>
      <c r="D7" s="376"/>
      <c r="E7" s="1093" t="s">
        <v>1532</v>
      </c>
      <c r="F7" s="1093"/>
      <c r="G7" s="1093"/>
      <c r="H7" s="390"/>
      <c r="I7" s="390"/>
      <c r="J7" s="390"/>
      <c r="K7" s="390"/>
      <c r="L7" s="390"/>
      <c r="M7" s="391"/>
      <c r="N7" s="390"/>
      <c r="O7" s="1100"/>
      <c r="P7" s="376"/>
      <c r="Q7" s="1106"/>
      <c r="R7" s="376"/>
      <c r="S7" s="376"/>
      <c r="T7" s="376"/>
      <c r="U7" s="376"/>
      <c r="V7" s="376"/>
      <c r="W7" s="376"/>
      <c r="X7" s="376"/>
      <c r="Y7" s="376"/>
      <c r="Z7" s="376"/>
      <c r="AA7" s="376"/>
      <c r="AB7" s="376"/>
      <c r="AC7" s="376"/>
      <c r="AD7" s="376"/>
      <c r="AE7" s="376"/>
    </row>
    <row r="8" spans="1:31" ht="15.75" customHeight="1" x14ac:dyDescent="0.3">
      <c r="A8" s="364" t="s">
        <v>1841</v>
      </c>
      <c r="C8" s="375"/>
      <c r="D8" s="376"/>
      <c r="E8" s="1093" t="s">
        <v>1533</v>
      </c>
      <c r="F8" s="1093"/>
      <c r="G8" s="1093"/>
      <c r="H8" s="390"/>
      <c r="I8" s="390"/>
      <c r="J8" s="390"/>
      <c r="K8" s="390"/>
      <c r="L8" s="390"/>
      <c r="M8" s="391"/>
      <c r="N8" s="390"/>
      <c r="O8" s="1100"/>
      <c r="P8" s="376"/>
      <c r="Q8" s="1106"/>
      <c r="R8" s="376"/>
      <c r="S8" s="376"/>
      <c r="T8" s="376"/>
      <c r="U8" s="376"/>
      <c r="V8" s="376"/>
      <c r="W8" s="376"/>
      <c r="X8" s="376"/>
      <c r="Y8" s="376"/>
      <c r="Z8" s="376"/>
      <c r="AA8" s="376"/>
      <c r="AB8" s="376"/>
      <c r="AC8" s="376"/>
      <c r="AD8" s="376"/>
      <c r="AE8" s="376"/>
    </row>
    <row r="9" spans="1:31" ht="14.25" customHeight="1" x14ac:dyDescent="0.3">
      <c r="A9" s="364" t="s">
        <v>1842</v>
      </c>
      <c r="C9" s="375"/>
      <c r="D9" s="376"/>
      <c r="E9" s="1093" t="s">
        <v>1534</v>
      </c>
      <c r="F9" s="392"/>
      <c r="G9" s="378"/>
      <c r="H9" s="390"/>
      <c r="I9" s="390"/>
      <c r="J9" s="390"/>
      <c r="K9" s="390"/>
      <c r="L9" s="390"/>
      <c r="M9" s="391"/>
      <c r="N9" s="390"/>
      <c r="O9" s="1100"/>
      <c r="P9" s="376"/>
      <c r="Q9" s="1106"/>
      <c r="R9" s="376"/>
      <c r="S9" s="376"/>
      <c r="T9" s="376"/>
      <c r="U9" s="376"/>
      <c r="V9" s="376"/>
      <c r="W9" s="376"/>
      <c r="X9" s="376"/>
      <c r="Y9" s="376"/>
      <c r="Z9" s="376"/>
      <c r="AA9" s="376"/>
      <c r="AB9" s="376"/>
      <c r="AC9" s="376"/>
      <c r="AD9" s="376"/>
      <c r="AE9" s="376"/>
    </row>
    <row r="10" spans="1:31" ht="14.25" customHeight="1" x14ac:dyDescent="0.3">
      <c r="A10" s="364" t="s">
        <v>1843</v>
      </c>
      <c r="C10" s="375"/>
      <c r="D10" s="376"/>
      <c r="E10" s="1093" t="s">
        <v>1535</v>
      </c>
      <c r="F10" s="392"/>
      <c r="G10" s="378"/>
      <c r="H10" s="390"/>
      <c r="I10" s="390"/>
      <c r="J10" s="390"/>
      <c r="K10" s="390"/>
      <c r="L10" s="390"/>
      <c r="M10" s="391"/>
      <c r="N10" s="390"/>
      <c r="O10" s="1100"/>
      <c r="P10" s="376"/>
      <c r="Q10" s="1106"/>
      <c r="R10" s="376"/>
      <c r="S10" s="376"/>
      <c r="T10" s="376"/>
      <c r="U10" s="376"/>
      <c r="V10" s="376"/>
      <c r="W10" s="376"/>
      <c r="X10" s="376"/>
      <c r="Y10" s="376"/>
      <c r="Z10" s="376"/>
      <c r="AA10" s="376"/>
      <c r="AB10" s="376"/>
      <c r="AC10" s="376"/>
      <c r="AD10" s="376"/>
      <c r="AE10" s="376"/>
    </row>
    <row r="11" spans="1:31" ht="14.25" customHeight="1" x14ac:dyDescent="0.3">
      <c r="A11" s="364" t="s">
        <v>1844</v>
      </c>
      <c r="C11" s="375"/>
      <c r="D11" s="376"/>
      <c r="E11" s="394"/>
      <c r="F11" s="1106"/>
      <c r="G11" s="376"/>
      <c r="H11" s="390"/>
      <c r="I11" s="390"/>
      <c r="J11" s="390"/>
      <c r="K11" s="390"/>
      <c r="L11" s="390"/>
      <c r="M11" s="391"/>
      <c r="N11" s="390"/>
      <c r="O11" s="1100"/>
      <c r="P11" s="376"/>
      <c r="Q11" s="1106"/>
      <c r="R11" s="376"/>
      <c r="S11" s="376"/>
      <c r="T11" s="376"/>
      <c r="U11" s="376"/>
      <c r="V11" s="376"/>
      <c r="W11" s="376"/>
      <c r="X11" s="376"/>
      <c r="Y11" s="376"/>
      <c r="Z11" s="376"/>
      <c r="AA11" s="376"/>
      <c r="AB11" s="376"/>
      <c r="AC11" s="376"/>
      <c r="AD11" s="376"/>
      <c r="AE11" s="376"/>
    </row>
    <row r="12" spans="1:31" ht="17.25" customHeight="1" x14ac:dyDescent="0.3">
      <c r="A12" s="364" t="s">
        <v>1845</v>
      </c>
      <c r="C12" s="375"/>
      <c r="D12" s="1629" t="s">
        <v>1536</v>
      </c>
      <c r="E12" s="1618"/>
      <c r="F12" s="1618"/>
      <c r="G12" s="1618"/>
      <c r="H12" s="1618"/>
      <c r="I12" s="1618"/>
      <c r="J12" s="1618"/>
      <c r="K12" s="1618"/>
      <c r="L12" s="1618"/>
      <c r="M12" s="1618"/>
      <c r="N12" s="1618"/>
      <c r="O12" s="376"/>
      <c r="P12" s="395"/>
      <c r="Q12" s="396"/>
      <c r="R12" s="395"/>
      <c r="S12" s="395"/>
      <c r="T12" s="395"/>
      <c r="U12" s="395"/>
      <c r="V12" s="395"/>
      <c r="W12" s="395"/>
      <c r="X12" s="395"/>
      <c r="Y12" s="395"/>
      <c r="Z12" s="395"/>
      <c r="AA12" s="395"/>
      <c r="AB12" s="395"/>
      <c r="AC12" s="395"/>
      <c r="AD12" s="395"/>
      <c r="AE12" s="395"/>
    </row>
    <row r="13" spans="1:31" ht="17.25" customHeight="1" x14ac:dyDescent="0.3">
      <c r="A13" s="364" t="s">
        <v>1846</v>
      </c>
      <c r="C13" s="375"/>
      <c r="D13" s="375"/>
      <c r="E13" s="375"/>
      <c r="F13" s="375"/>
      <c r="G13" s="375"/>
      <c r="H13" s="375"/>
      <c r="I13" s="375"/>
      <c r="J13" s="375"/>
      <c r="K13" s="375"/>
      <c r="L13" s="375"/>
      <c r="M13" s="375"/>
      <c r="N13" s="375"/>
      <c r="O13" s="375"/>
      <c r="P13" s="375"/>
      <c r="Q13" s="396"/>
      <c r="R13" s="395"/>
      <c r="S13" s="395"/>
      <c r="T13" s="395"/>
      <c r="U13" s="395"/>
      <c r="V13" s="395"/>
      <c r="W13" s="395"/>
      <c r="X13" s="395"/>
      <c r="Y13" s="395"/>
      <c r="Z13" s="395"/>
      <c r="AA13" s="395"/>
      <c r="AB13" s="395"/>
      <c r="AC13" s="395"/>
      <c r="AD13" s="395"/>
      <c r="AE13" s="395"/>
    </row>
    <row r="14" spans="1:31" ht="17.25" customHeight="1" x14ac:dyDescent="0.3">
      <c r="A14" s="364" t="s">
        <v>1847</v>
      </c>
      <c r="C14" s="375"/>
      <c r="D14" s="375"/>
      <c r="E14" s="1617" t="s">
        <v>2036</v>
      </c>
      <c r="F14" s="1618"/>
      <c r="G14" s="1618"/>
      <c r="H14" s="1618"/>
      <c r="I14" s="1618"/>
      <c r="J14" s="1618"/>
      <c r="K14" s="1618"/>
      <c r="L14" s="1618"/>
      <c r="M14" s="1618"/>
      <c r="N14" s="1618"/>
      <c r="O14" s="375"/>
      <c r="P14" s="375"/>
      <c r="Q14" s="375"/>
      <c r="R14" s="395"/>
      <c r="S14" s="395"/>
      <c r="T14" s="395"/>
      <c r="U14" s="395"/>
      <c r="V14" s="395"/>
      <c r="W14" s="395"/>
      <c r="X14" s="395"/>
      <c r="Y14" s="395"/>
      <c r="Z14" s="395"/>
      <c r="AA14" s="395"/>
      <c r="AB14" s="395"/>
      <c r="AC14" s="395"/>
      <c r="AD14" s="395"/>
      <c r="AE14" s="395"/>
    </row>
    <row r="15" spans="1:31" ht="17.25" customHeight="1" x14ac:dyDescent="0.3">
      <c r="A15" s="364" t="s">
        <v>1848</v>
      </c>
      <c r="C15" s="375"/>
      <c r="D15" s="376"/>
      <c r="E15" s="376"/>
      <c r="F15" s="376"/>
      <c r="G15" s="376"/>
      <c r="H15" s="376"/>
      <c r="I15" s="376"/>
      <c r="J15" s="390"/>
      <c r="K15" s="390"/>
      <c r="L15" s="390"/>
      <c r="M15" s="391"/>
      <c r="N15" s="390"/>
      <c r="O15" s="376"/>
      <c r="P15" s="376"/>
      <c r="Q15" s="1106"/>
      <c r="R15" s="376"/>
      <c r="S15" s="376"/>
      <c r="T15" s="376"/>
      <c r="U15" s="376"/>
      <c r="V15" s="376"/>
      <c r="W15" s="376"/>
      <c r="X15" s="376"/>
      <c r="Y15" s="376"/>
      <c r="Z15" s="376"/>
      <c r="AA15" s="376"/>
      <c r="AB15" s="376"/>
      <c r="AC15" s="376"/>
      <c r="AD15" s="376"/>
      <c r="AE15" s="376"/>
    </row>
    <row r="16" spans="1:31" ht="17.25" customHeight="1" x14ac:dyDescent="0.3">
      <c r="C16" s="375"/>
      <c r="D16" s="376"/>
      <c r="E16" s="1661" t="s">
        <v>897</v>
      </c>
      <c r="F16" s="1656" t="s">
        <v>2048</v>
      </c>
      <c r="G16" s="1656" t="s">
        <v>1537</v>
      </c>
      <c r="H16" s="1663" t="s">
        <v>1538</v>
      </c>
      <c r="I16" s="1094"/>
      <c r="J16" s="390"/>
      <c r="K16" s="390"/>
      <c r="L16" s="391"/>
      <c r="M16" s="1100"/>
      <c r="N16" s="376"/>
      <c r="O16" s="376"/>
      <c r="P16" s="397"/>
      <c r="Q16" s="1106"/>
      <c r="R16" s="397"/>
      <c r="S16" s="397"/>
      <c r="T16" s="397"/>
      <c r="U16" s="397"/>
      <c r="V16" s="397"/>
      <c r="W16" s="397"/>
      <c r="X16" s="397"/>
      <c r="Y16" s="397"/>
      <c r="Z16" s="397"/>
      <c r="AA16" s="397"/>
      <c r="AB16" s="397"/>
      <c r="AC16" s="397"/>
      <c r="AD16" s="397"/>
      <c r="AE16" s="397"/>
    </row>
    <row r="17" spans="1:31" ht="17.25" customHeight="1" x14ac:dyDescent="0.3">
      <c r="C17" s="375"/>
      <c r="D17" s="376"/>
      <c r="E17" s="1662"/>
      <c r="F17" s="1657"/>
      <c r="G17" s="1658"/>
      <c r="H17" s="1664"/>
      <c r="I17" s="1094"/>
      <c r="J17" s="390"/>
      <c r="K17" s="390" t="s">
        <v>6</v>
      </c>
      <c r="L17" s="391"/>
      <c r="M17" s="376"/>
      <c r="N17" s="395"/>
      <c r="O17" s="376"/>
      <c r="P17" s="376"/>
      <c r="Q17" s="1106"/>
      <c r="R17" s="376"/>
      <c r="S17" s="376"/>
      <c r="T17" s="376"/>
      <c r="U17" s="376"/>
      <c r="V17" s="376"/>
      <c r="W17" s="376"/>
      <c r="X17" s="376"/>
      <c r="Y17" s="376"/>
      <c r="Z17" s="376"/>
      <c r="AA17" s="376"/>
      <c r="AB17" s="376"/>
      <c r="AC17" s="376"/>
      <c r="AD17" s="376"/>
      <c r="AE17" s="376"/>
    </row>
    <row r="18" spans="1:31" ht="17.25" customHeight="1" x14ac:dyDescent="0.3">
      <c r="A18" s="1129"/>
      <c r="C18" s="375"/>
      <c r="D18" s="376"/>
      <c r="E18" s="1134"/>
      <c r="F18" s="398"/>
      <c r="G18" s="1279"/>
      <c r="H18" s="1279"/>
      <c r="I18" s="376"/>
      <c r="J18" s="376"/>
      <c r="K18" s="376"/>
      <c r="L18" s="376"/>
      <c r="M18" s="376"/>
      <c r="N18" s="376"/>
      <c r="O18" s="376"/>
      <c r="P18" s="397"/>
      <c r="Q18" s="1106"/>
      <c r="R18" s="376"/>
      <c r="S18" s="376"/>
      <c r="T18" s="376"/>
      <c r="U18" s="376"/>
      <c r="V18" s="376"/>
      <c r="W18" s="376"/>
      <c r="X18" s="376"/>
      <c r="Y18" s="376"/>
      <c r="Z18" s="376"/>
      <c r="AA18" s="376"/>
      <c r="AB18" s="376"/>
      <c r="AC18" s="376"/>
      <c r="AD18" s="376"/>
      <c r="AE18" s="376"/>
    </row>
    <row r="19" spans="1:31" ht="14.25" customHeight="1" x14ac:dyDescent="0.3">
      <c r="A19" s="1129"/>
      <c r="C19" s="375"/>
      <c r="D19" s="376"/>
      <c r="E19" s="1134"/>
      <c r="F19" s="398"/>
      <c r="G19" s="1279"/>
      <c r="H19" s="1279"/>
      <c r="I19" s="376"/>
      <c r="J19" s="376"/>
      <c r="K19" s="376"/>
      <c r="L19" s="376"/>
      <c r="M19" s="376"/>
      <c r="N19" s="397"/>
      <c r="O19" s="376"/>
      <c r="P19" s="376"/>
      <c r="Q19" s="1106"/>
      <c r="R19" s="376"/>
      <c r="S19" s="376"/>
      <c r="T19" s="376"/>
      <c r="U19" s="376"/>
      <c r="V19" s="376"/>
      <c r="W19" s="376"/>
      <c r="X19" s="376"/>
      <c r="Y19" s="376"/>
      <c r="Z19" s="376"/>
      <c r="AA19" s="376"/>
      <c r="AB19" s="376"/>
      <c r="AC19" s="376"/>
      <c r="AD19" s="376"/>
      <c r="AE19" s="376"/>
    </row>
    <row r="20" spans="1:31" ht="14.25" customHeight="1" x14ac:dyDescent="0.3">
      <c r="A20" s="1129"/>
      <c r="B20" s="922"/>
      <c r="C20" s="375"/>
      <c r="D20" s="376"/>
      <c r="E20" s="1134"/>
      <c r="F20" s="398"/>
      <c r="G20" s="1279"/>
      <c r="H20" s="1279"/>
      <c r="I20" s="376"/>
      <c r="J20" s="376"/>
      <c r="K20" s="376"/>
      <c r="L20" s="376"/>
      <c r="M20" s="376"/>
      <c r="N20" s="397"/>
      <c r="O20" s="376"/>
      <c r="P20" s="376"/>
      <c r="Q20" s="1106"/>
      <c r="R20" s="376"/>
      <c r="S20" s="376"/>
      <c r="T20" s="376"/>
      <c r="U20" s="376"/>
      <c r="V20" s="376"/>
      <c r="W20" s="376"/>
      <c r="X20" s="376"/>
      <c r="Y20" s="376"/>
      <c r="Z20" s="376"/>
      <c r="AA20" s="376"/>
      <c r="AB20" s="376"/>
      <c r="AC20" s="376"/>
      <c r="AD20" s="376"/>
      <c r="AE20" s="376"/>
    </row>
    <row r="21" spans="1:31" ht="14.25" customHeight="1" x14ac:dyDescent="0.3">
      <c r="C21" s="375"/>
      <c r="D21" s="376"/>
      <c r="E21" s="1134"/>
      <c r="F21" s="398"/>
      <c r="G21" s="1279"/>
      <c r="H21" s="1279"/>
      <c r="I21" s="376"/>
      <c r="J21" s="376"/>
      <c r="K21" s="376"/>
      <c r="L21" s="376"/>
      <c r="M21" s="376"/>
      <c r="N21" s="397"/>
      <c r="O21" s="376"/>
      <c r="P21" s="376"/>
      <c r="Q21" s="1106"/>
      <c r="R21" s="376"/>
      <c r="S21" s="376"/>
      <c r="T21" s="376"/>
      <c r="U21" s="376"/>
      <c r="V21" s="376"/>
      <c r="W21" s="376"/>
      <c r="X21" s="376"/>
      <c r="Y21" s="376"/>
      <c r="Z21" s="376"/>
      <c r="AA21" s="376"/>
      <c r="AB21" s="376"/>
      <c r="AC21" s="376"/>
      <c r="AD21" s="376"/>
      <c r="AE21" s="376"/>
    </row>
    <row r="22" spans="1:31" ht="14.25" customHeight="1" x14ac:dyDescent="0.3">
      <c r="B22" s="922"/>
      <c r="C22" s="375"/>
      <c r="D22" s="376"/>
      <c r="E22" s="1134"/>
      <c r="F22" s="398"/>
      <c r="G22" s="1279"/>
      <c r="H22" s="1279"/>
      <c r="I22" s="376"/>
      <c r="J22" s="376"/>
      <c r="K22" s="376"/>
      <c r="L22" s="376"/>
      <c r="M22" s="1100"/>
      <c r="N22" s="376"/>
      <c r="O22" s="376"/>
      <c r="P22" s="376"/>
      <c r="Q22" s="1106"/>
      <c r="R22" s="376"/>
      <c r="S22" s="376"/>
      <c r="T22" s="376"/>
      <c r="U22" s="376"/>
      <c r="V22" s="376"/>
      <c r="W22" s="376"/>
      <c r="X22" s="376"/>
      <c r="Y22" s="376"/>
      <c r="Z22" s="376"/>
      <c r="AA22" s="376"/>
      <c r="AB22" s="376"/>
      <c r="AC22" s="376"/>
      <c r="AD22" s="376"/>
      <c r="AE22" s="376"/>
    </row>
    <row r="23" spans="1:31" ht="14.25" customHeight="1" x14ac:dyDescent="0.3">
      <c r="B23" s="922"/>
      <c r="C23" s="375"/>
      <c r="D23" s="395"/>
      <c r="E23" s="1134"/>
      <c r="F23" s="1138"/>
      <c r="G23" s="1279"/>
      <c r="H23" s="1279"/>
      <c r="I23" s="376"/>
      <c r="J23" s="376"/>
      <c r="K23" s="376"/>
      <c r="L23" s="376"/>
      <c r="M23" s="1100"/>
      <c r="N23" s="376"/>
      <c r="O23" s="395"/>
      <c r="P23" s="376"/>
      <c r="Q23" s="1106"/>
      <c r="R23" s="376"/>
      <c r="S23" s="376"/>
      <c r="T23" s="376"/>
      <c r="U23" s="376"/>
      <c r="V23" s="376"/>
      <c r="W23" s="376"/>
      <c r="X23" s="376"/>
      <c r="Y23" s="376"/>
      <c r="Z23" s="376"/>
      <c r="AA23" s="376"/>
      <c r="AB23" s="376"/>
      <c r="AC23" s="376"/>
      <c r="AD23" s="376"/>
      <c r="AE23" s="376"/>
    </row>
    <row r="24" spans="1:31" ht="15.75" customHeight="1" x14ac:dyDescent="0.3">
      <c r="A24" s="366"/>
      <c r="B24" s="922"/>
      <c r="C24" s="375"/>
      <c r="D24" s="376"/>
      <c r="E24" s="1668" t="s">
        <v>2454</v>
      </c>
      <c r="F24" s="1668"/>
      <c r="G24" s="1668"/>
      <c r="H24" s="1668"/>
      <c r="I24" s="1105"/>
      <c r="J24" s="1105"/>
      <c r="K24" s="1105"/>
      <c r="L24" s="376"/>
      <c r="M24" s="376"/>
      <c r="N24" s="376"/>
      <c r="O24" s="376"/>
      <c r="P24" s="376"/>
      <c r="Q24" s="1106"/>
      <c r="R24" s="376"/>
      <c r="S24" s="376"/>
      <c r="T24" s="376"/>
      <c r="U24" s="376"/>
      <c r="V24" s="376"/>
      <c r="W24" s="376"/>
      <c r="X24" s="376"/>
      <c r="Y24" s="376"/>
      <c r="Z24" s="376"/>
      <c r="AA24" s="376"/>
      <c r="AB24" s="376"/>
      <c r="AC24" s="376"/>
      <c r="AD24" s="376"/>
      <c r="AE24" s="376"/>
    </row>
    <row r="25" spans="1:31" ht="15.75" customHeight="1" x14ac:dyDescent="0.3">
      <c r="A25" s="366"/>
      <c r="B25" s="922"/>
      <c r="C25" s="375"/>
      <c r="D25" s="376"/>
      <c r="E25" s="1668"/>
      <c r="F25" s="1668"/>
      <c r="G25" s="1668"/>
      <c r="H25" s="1668"/>
      <c r="I25" s="1105"/>
      <c r="J25" s="1105"/>
      <c r="K25" s="1105"/>
      <c r="L25" s="376"/>
      <c r="M25" s="376"/>
      <c r="N25" s="376"/>
      <c r="O25" s="376"/>
      <c r="P25" s="376"/>
      <c r="Q25" s="1106"/>
      <c r="R25" s="376"/>
      <c r="S25" s="376"/>
      <c r="T25" s="376"/>
      <c r="U25" s="376"/>
      <c r="V25" s="376"/>
      <c r="W25" s="376"/>
      <c r="X25" s="376"/>
      <c r="Y25" s="376"/>
      <c r="Z25" s="376"/>
      <c r="AA25" s="376"/>
      <c r="AB25" s="376"/>
      <c r="AC25" s="376"/>
      <c r="AD25" s="376"/>
      <c r="AE25" s="376"/>
    </row>
    <row r="26" spans="1:31" ht="15.75" customHeight="1" x14ac:dyDescent="0.3">
      <c r="A26" s="366"/>
      <c r="B26" s="922"/>
      <c r="C26" s="375"/>
      <c r="D26" s="376"/>
      <c r="E26" s="1668"/>
      <c r="F26" s="1668"/>
      <c r="G26" s="1668"/>
      <c r="H26" s="1668"/>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row>
    <row r="27" spans="1:31" ht="9" customHeight="1" x14ac:dyDescent="0.3">
      <c r="A27" s="1129"/>
      <c r="C27" s="375"/>
      <c r="D27" s="397"/>
      <c r="E27" s="375"/>
      <c r="F27" s="376"/>
      <c r="G27" s="376"/>
      <c r="H27" s="376"/>
      <c r="I27" s="376"/>
      <c r="J27" s="376"/>
      <c r="K27" s="376"/>
      <c r="L27" s="376"/>
      <c r="M27" s="376"/>
      <c r="N27" s="376"/>
      <c r="O27" s="397"/>
      <c r="P27" s="376"/>
      <c r="Q27" s="376"/>
      <c r="R27" s="376"/>
      <c r="S27" s="376"/>
      <c r="T27" s="376"/>
      <c r="U27" s="376"/>
      <c r="V27" s="376"/>
      <c r="W27" s="376"/>
      <c r="X27" s="376"/>
      <c r="Y27" s="376"/>
      <c r="Z27" s="376"/>
      <c r="AA27" s="376"/>
      <c r="AB27" s="376"/>
      <c r="AC27" s="376"/>
      <c r="AD27" s="376"/>
      <c r="AE27" s="376"/>
    </row>
    <row r="28" spans="1:31" ht="16.5" customHeight="1" x14ac:dyDescent="0.3">
      <c r="A28" s="366"/>
      <c r="B28" s="922"/>
      <c r="C28" s="375"/>
      <c r="D28" s="1629" t="s">
        <v>1539</v>
      </c>
      <c r="E28" s="1618"/>
      <c r="F28" s="1618"/>
      <c r="G28" s="1618"/>
      <c r="H28" s="1618"/>
      <c r="I28" s="1618"/>
      <c r="J28" s="1618"/>
      <c r="K28" s="1618"/>
      <c r="L28" s="1618"/>
      <c r="M28" s="1618"/>
      <c r="N28" s="1618"/>
      <c r="O28" s="376"/>
      <c r="P28" s="376"/>
      <c r="Q28" s="376"/>
      <c r="R28" s="376"/>
      <c r="S28" s="376"/>
      <c r="T28" s="376"/>
      <c r="U28" s="376"/>
      <c r="V28" s="376"/>
      <c r="W28" s="376"/>
      <c r="X28" s="376"/>
      <c r="Y28" s="376"/>
      <c r="Z28" s="376"/>
      <c r="AA28" s="376"/>
      <c r="AB28" s="376"/>
      <c r="AC28" s="376"/>
      <c r="AD28" s="376"/>
      <c r="AE28" s="376"/>
    </row>
    <row r="29" spans="1:31" ht="9.75" customHeight="1" x14ac:dyDescent="0.3">
      <c r="C29" s="375"/>
      <c r="D29" s="376"/>
      <c r="E29" s="399"/>
      <c r="F29" s="399"/>
      <c r="G29" s="399"/>
      <c r="H29" s="399"/>
      <c r="I29" s="399"/>
      <c r="J29" s="399"/>
      <c r="K29" s="399"/>
      <c r="L29" s="399"/>
      <c r="M29" s="397"/>
      <c r="N29" s="376"/>
      <c r="O29" s="376"/>
      <c r="P29" s="376"/>
      <c r="Q29" s="376"/>
      <c r="R29" s="376"/>
      <c r="S29" s="376"/>
      <c r="T29" s="376"/>
      <c r="U29" s="376"/>
      <c r="V29" s="376"/>
      <c r="W29" s="376"/>
      <c r="X29" s="376"/>
      <c r="Y29" s="376"/>
      <c r="Z29" s="376"/>
      <c r="AA29" s="376"/>
      <c r="AB29" s="376"/>
      <c r="AC29" s="376"/>
      <c r="AD29" s="376"/>
      <c r="AE29" s="376"/>
    </row>
    <row r="30" spans="1:31" ht="51" customHeight="1" x14ac:dyDescent="0.3">
      <c r="C30" s="375"/>
      <c r="D30" s="376"/>
      <c r="E30" s="1666" t="s">
        <v>2225</v>
      </c>
      <c r="F30" s="1667"/>
      <c r="G30" s="1667"/>
      <c r="H30" s="1667"/>
      <c r="I30" s="1667"/>
      <c r="J30" s="1667"/>
      <c r="K30" s="1667"/>
      <c r="L30" s="1667"/>
      <c r="M30" s="1667"/>
      <c r="N30" s="1667"/>
      <c r="O30" s="400"/>
      <c r="P30" s="376"/>
      <c r="Q30" s="376"/>
      <c r="R30" s="376"/>
      <c r="S30" s="376"/>
      <c r="T30" s="376"/>
      <c r="U30" s="376"/>
      <c r="V30" s="376"/>
      <c r="W30" s="376"/>
      <c r="X30" s="376"/>
      <c r="Y30" s="376"/>
      <c r="Z30" s="376"/>
      <c r="AA30" s="376"/>
      <c r="AB30" s="376"/>
      <c r="AC30" s="376"/>
      <c r="AD30" s="376"/>
      <c r="AE30" s="376"/>
    </row>
    <row r="31" spans="1:31" ht="57.75" customHeight="1" x14ac:dyDescent="0.3">
      <c r="C31" s="375"/>
      <c r="D31" s="376"/>
      <c r="E31" s="1666" t="s">
        <v>2050</v>
      </c>
      <c r="F31" s="1667"/>
      <c r="G31" s="1667"/>
      <c r="H31" s="1667"/>
      <c r="I31" s="1667"/>
      <c r="J31" s="1667"/>
      <c r="K31" s="1667"/>
      <c r="L31" s="1667"/>
      <c r="M31" s="1667"/>
      <c r="N31" s="1667"/>
      <c r="O31" s="401"/>
      <c r="P31" s="376"/>
      <c r="Q31" s="376"/>
      <c r="R31" s="376"/>
      <c r="S31" s="376"/>
      <c r="T31" s="376"/>
      <c r="U31" s="376"/>
      <c r="V31" s="376"/>
      <c r="W31" s="376"/>
      <c r="X31" s="376"/>
      <c r="Y31" s="376"/>
      <c r="Z31" s="376"/>
      <c r="AA31" s="376"/>
      <c r="AB31" s="376"/>
      <c r="AC31" s="376"/>
      <c r="AD31" s="376"/>
      <c r="AE31" s="376"/>
    </row>
    <row r="32" spans="1:31" ht="15.75" customHeight="1" x14ac:dyDescent="0.3">
      <c r="A32" s="1129"/>
      <c r="C32" s="375"/>
      <c r="D32" s="376"/>
      <c r="E32" s="1635" t="s">
        <v>2051</v>
      </c>
      <c r="F32" s="1618"/>
      <c r="G32" s="1618"/>
      <c r="H32" s="1618"/>
      <c r="I32" s="1618"/>
      <c r="J32" s="1618"/>
      <c r="K32" s="1618"/>
      <c r="L32" s="1618"/>
      <c r="M32" s="1618"/>
      <c r="N32" s="1618"/>
      <c r="O32" s="400"/>
      <c r="P32" s="376"/>
      <c r="Q32" s="376"/>
      <c r="R32" s="376"/>
      <c r="S32" s="376"/>
      <c r="T32" s="376"/>
      <c r="U32" s="376"/>
      <c r="V32" s="376"/>
      <c r="W32" s="376"/>
      <c r="X32" s="376"/>
      <c r="Y32" s="376"/>
      <c r="Z32" s="376"/>
      <c r="AA32" s="376"/>
      <c r="AB32" s="376"/>
      <c r="AC32" s="376"/>
      <c r="AD32" s="376"/>
      <c r="AE32" s="376"/>
    </row>
    <row r="33" spans="1:31" x14ac:dyDescent="0.3">
      <c r="A33" s="1129"/>
      <c r="C33" s="375"/>
      <c r="D33" s="376"/>
      <c r="E33" s="1648"/>
      <c r="F33" s="1618"/>
      <c r="G33" s="1618"/>
      <c r="H33" s="1618"/>
      <c r="I33" s="1618"/>
      <c r="J33" s="1618"/>
      <c r="K33" s="1618"/>
      <c r="L33" s="1618"/>
      <c r="M33" s="1618"/>
      <c r="N33" s="1618"/>
      <c r="O33" s="1104"/>
      <c r="P33" s="376"/>
      <c r="Q33" s="376"/>
      <c r="R33" s="376"/>
      <c r="S33" s="376"/>
      <c r="T33" s="376"/>
      <c r="U33" s="376"/>
      <c r="V33" s="376"/>
      <c r="W33" s="376"/>
      <c r="X33" s="376"/>
      <c r="Y33" s="376"/>
      <c r="Z33" s="376"/>
      <c r="AA33" s="376"/>
      <c r="AB33" s="376"/>
      <c r="AC33" s="376"/>
      <c r="AD33" s="376"/>
      <c r="AE33" s="376"/>
    </row>
    <row r="34" spans="1:31" ht="24.75" customHeight="1" x14ac:dyDescent="0.3">
      <c r="A34" s="1129"/>
      <c r="C34" s="375"/>
      <c r="D34" s="376"/>
      <c r="E34" s="1652" t="s">
        <v>1540</v>
      </c>
      <c r="F34" s="1653"/>
      <c r="G34" s="1653"/>
      <c r="H34" s="1653"/>
      <c r="I34" s="1653"/>
      <c r="J34" s="1653"/>
      <c r="K34" s="1654"/>
      <c r="L34" s="376"/>
      <c r="M34" s="376"/>
      <c r="N34" s="646"/>
      <c r="O34" s="646"/>
      <c r="P34" s="395"/>
      <c r="Q34" s="395"/>
      <c r="R34" s="395"/>
      <c r="S34" s="395"/>
      <c r="T34" s="395"/>
      <c r="U34" s="395"/>
      <c r="V34" s="646"/>
      <c r="W34" s="646"/>
      <c r="X34" s="376"/>
      <c r="Y34" s="376"/>
      <c r="Z34" s="376"/>
      <c r="AA34" s="376"/>
      <c r="AB34" s="376"/>
      <c r="AC34" s="376"/>
      <c r="AD34" s="376"/>
      <c r="AE34" s="376"/>
    </row>
    <row r="35" spans="1:31" ht="15.75" customHeight="1" x14ac:dyDescent="0.3">
      <c r="A35" s="1129"/>
      <c r="C35" s="375"/>
      <c r="D35" s="376"/>
      <c r="E35" s="1649" t="s">
        <v>897</v>
      </c>
      <c r="F35" s="1636" t="s">
        <v>1528</v>
      </c>
      <c r="G35" s="1636" t="s">
        <v>1473</v>
      </c>
      <c r="H35" s="1643" t="s">
        <v>1776</v>
      </c>
      <c r="I35" s="1644"/>
      <c r="J35" s="1645"/>
      <c r="K35" s="770" t="s">
        <v>1777</v>
      </c>
      <c r="L35" s="376"/>
      <c r="M35" s="376"/>
      <c r="N35" s="646"/>
      <c r="O35" s="646"/>
      <c r="P35" s="395"/>
      <c r="Q35" s="395"/>
      <c r="R35" s="395"/>
      <c r="S35" s="395"/>
      <c r="T35" s="395"/>
      <c r="U35" s="395"/>
      <c r="V35" s="646"/>
      <c r="W35" s="646"/>
      <c r="X35" s="395"/>
      <c r="Y35" s="395"/>
      <c r="Z35" s="395"/>
      <c r="AA35" s="395"/>
      <c r="AB35" s="395"/>
      <c r="AC35" s="395"/>
      <c r="AD35" s="395"/>
      <c r="AE35" s="395"/>
    </row>
    <row r="36" spans="1:31" ht="18.75" customHeight="1" x14ac:dyDescent="0.3">
      <c r="C36" s="375"/>
      <c r="D36" s="376"/>
      <c r="E36" s="1650"/>
      <c r="F36" s="1637"/>
      <c r="G36" s="1637"/>
      <c r="H36" s="1639" t="s">
        <v>1545</v>
      </c>
      <c r="I36" s="1641" t="s">
        <v>1933</v>
      </c>
      <c r="J36" s="1642"/>
      <c r="K36" s="1646" t="s">
        <v>1778</v>
      </c>
      <c r="L36" s="376"/>
      <c r="M36" s="376"/>
      <c r="N36" s="646"/>
      <c r="O36" s="646"/>
      <c r="P36" s="395"/>
      <c r="Q36" s="395"/>
      <c r="R36" s="395"/>
      <c r="S36" s="395"/>
      <c r="T36" s="395"/>
      <c r="U36" s="395"/>
      <c r="V36" s="646"/>
      <c r="W36" s="646"/>
      <c r="X36" s="376"/>
      <c r="Y36" s="376"/>
      <c r="Z36" s="376"/>
      <c r="AA36" s="376"/>
      <c r="AB36" s="376"/>
      <c r="AC36" s="376"/>
      <c r="AD36" s="376"/>
      <c r="AE36" s="376"/>
    </row>
    <row r="37" spans="1:31" ht="21" customHeight="1" x14ac:dyDescent="0.3">
      <c r="C37" s="375"/>
      <c r="D37" s="376"/>
      <c r="E37" s="1651"/>
      <c r="F37" s="1638"/>
      <c r="G37" s="1638"/>
      <c r="H37" s="1640"/>
      <c r="I37" s="1101" t="s">
        <v>70</v>
      </c>
      <c r="J37" s="405" t="s">
        <v>169</v>
      </c>
      <c r="K37" s="1647"/>
      <c r="L37" s="376"/>
      <c r="M37" s="376"/>
      <c r="N37" s="646"/>
      <c r="O37" s="646"/>
      <c r="P37" s="395"/>
      <c r="Q37" s="395"/>
      <c r="R37" s="395"/>
      <c r="S37" s="395"/>
      <c r="T37" s="395"/>
      <c r="U37" s="395"/>
      <c r="V37" s="646"/>
      <c r="W37" s="646"/>
      <c r="X37" s="376"/>
      <c r="Y37" s="376"/>
      <c r="Z37" s="376"/>
      <c r="AA37" s="376"/>
      <c r="AB37" s="376"/>
      <c r="AC37" s="376"/>
      <c r="AD37" s="376"/>
      <c r="AE37" s="376"/>
    </row>
    <row r="38" spans="1:31" ht="16.5" customHeight="1" x14ac:dyDescent="0.3">
      <c r="C38" s="375"/>
      <c r="D38" s="376"/>
      <c r="E38" s="1139"/>
      <c r="F38" s="988"/>
      <c r="G38" s="406"/>
      <c r="H38" s="1279"/>
      <c r="I38" s="1137" t="str">
        <f>Datos!G482</f>
        <v/>
      </c>
      <c r="J38" s="1143"/>
      <c r="K38" s="1364"/>
      <c r="L38" s="376"/>
      <c r="M38" s="376"/>
      <c r="N38" s="646"/>
      <c r="O38" s="646"/>
      <c r="P38" s="395"/>
      <c r="Q38" s="395"/>
      <c r="R38" s="395"/>
      <c r="S38" s="395"/>
      <c r="T38" s="395"/>
      <c r="U38" s="395"/>
      <c r="V38" s="646"/>
      <c r="W38" s="646"/>
      <c r="X38" s="376"/>
      <c r="Y38" s="376"/>
      <c r="Z38" s="376"/>
      <c r="AA38" s="376"/>
      <c r="AB38" s="376"/>
      <c r="AC38" s="376"/>
      <c r="AD38" s="376"/>
      <c r="AE38" s="376"/>
    </row>
    <row r="39" spans="1:31" ht="16.5" customHeight="1" x14ac:dyDescent="0.3">
      <c r="C39" s="375"/>
      <c r="D39" s="376"/>
      <c r="E39" s="1139"/>
      <c r="F39" s="988"/>
      <c r="G39" s="406"/>
      <c r="H39" s="1279"/>
      <c r="I39" s="1137" t="str">
        <f>Datos!G483</f>
        <v/>
      </c>
      <c r="J39" s="1143"/>
      <c r="K39" s="1365"/>
      <c r="L39" s="376"/>
      <c r="M39" s="376"/>
      <c r="N39" s="646"/>
      <c r="O39" s="646"/>
      <c r="P39" s="395"/>
      <c r="Q39" s="395"/>
      <c r="R39" s="395"/>
      <c r="S39" s="395"/>
      <c r="T39" s="395"/>
      <c r="U39" s="395"/>
      <c r="V39" s="646"/>
      <c r="W39" s="646"/>
      <c r="X39" s="376"/>
      <c r="Y39" s="376"/>
      <c r="Z39" s="376"/>
      <c r="AA39" s="376"/>
      <c r="AB39" s="376"/>
      <c r="AC39" s="376"/>
      <c r="AD39" s="376"/>
      <c r="AE39" s="376"/>
    </row>
    <row r="40" spans="1:31" ht="16.5" customHeight="1" x14ac:dyDescent="0.3">
      <c r="C40" s="375"/>
      <c r="D40" s="376"/>
      <c r="E40" s="1139"/>
      <c r="F40" s="988"/>
      <c r="G40" s="406"/>
      <c r="H40" s="1279"/>
      <c r="I40" s="1137" t="str">
        <f>Datos!G484</f>
        <v/>
      </c>
      <c r="J40" s="1143"/>
      <c r="K40" s="1365"/>
      <c r="L40" s="376"/>
      <c r="M40" s="376"/>
      <c r="N40" s="646"/>
      <c r="O40" s="646"/>
      <c r="P40" s="395"/>
      <c r="Q40" s="395"/>
      <c r="R40" s="395"/>
      <c r="S40" s="395"/>
      <c r="T40" s="395"/>
      <c r="U40" s="395"/>
      <c r="V40" s="646"/>
      <c r="W40" s="646"/>
      <c r="X40" s="376"/>
      <c r="Y40" s="376"/>
      <c r="Z40" s="376"/>
      <c r="AA40" s="376"/>
      <c r="AB40" s="376"/>
      <c r="AC40" s="376"/>
      <c r="AD40" s="376"/>
      <c r="AE40" s="376"/>
    </row>
    <row r="41" spans="1:31" ht="16.5" customHeight="1" x14ac:dyDescent="0.3">
      <c r="C41" s="375"/>
      <c r="D41" s="376"/>
      <c r="E41" s="1139"/>
      <c r="F41" s="988"/>
      <c r="G41" s="406"/>
      <c r="H41" s="1279"/>
      <c r="I41" s="1137" t="str">
        <f>Datos!G485</f>
        <v/>
      </c>
      <c r="J41" s="1143"/>
      <c r="K41" s="1365"/>
      <c r="L41" s="376"/>
      <c r="M41" s="376"/>
      <c r="N41" s="646"/>
      <c r="O41" s="646"/>
      <c r="P41" s="395"/>
      <c r="Q41" s="395"/>
      <c r="R41" s="395"/>
      <c r="S41" s="395"/>
      <c r="T41" s="395"/>
      <c r="U41" s="395"/>
      <c r="V41" s="646"/>
      <c r="W41" s="646"/>
      <c r="X41" s="376"/>
      <c r="Y41" s="376"/>
      <c r="Z41" s="376"/>
      <c r="AA41" s="376"/>
      <c r="AB41" s="376"/>
      <c r="AC41" s="376"/>
      <c r="AD41" s="376"/>
      <c r="AE41" s="376"/>
    </row>
    <row r="42" spans="1:31" ht="16.5" customHeight="1" x14ac:dyDescent="0.3">
      <c r="C42" s="375"/>
      <c r="D42" s="376"/>
      <c r="E42" s="1139"/>
      <c r="F42" s="988"/>
      <c r="G42" s="406"/>
      <c r="H42" s="1279"/>
      <c r="I42" s="1137" t="str">
        <f>Datos!G486</f>
        <v/>
      </c>
      <c r="J42" s="1143"/>
      <c r="K42" s="1365"/>
      <c r="L42" s="376"/>
      <c r="M42" s="376"/>
      <c r="N42" s="646"/>
      <c r="O42" s="646"/>
      <c r="P42" s="395"/>
      <c r="Q42" s="395"/>
      <c r="R42" s="395"/>
      <c r="S42" s="395"/>
      <c r="T42" s="395"/>
      <c r="U42" s="395"/>
      <c r="V42" s="646"/>
      <c r="W42" s="646"/>
      <c r="X42" s="376"/>
      <c r="Y42" s="376"/>
      <c r="Z42" s="376"/>
      <c r="AA42" s="376"/>
      <c r="AB42" s="376"/>
      <c r="AC42" s="376"/>
      <c r="AD42" s="376"/>
      <c r="AE42" s="376"/>
    </row>
    <row r="43" spans="1:31" ht="16.5" customHeight="1" x14ac:dyDescent="0.3">
      <c r="C43" s="375"/>
      <c r="D43" s="376"/>
      <c r="E43" s="1140"/>
      <c r="F43" s="989"/>
      <c r="G43" s="771"/>
      <c r="H43" s="1363"/>
      <c r="I43" s="1141" t="str">
        <f>Datos!G487</f>
        <v/>
      </c>
      <c r="J43" s="1143"/>
      <c r="K43" s="1366"/>
      <c r="L43" s="376"/>
      <c r="M43" s="376"/>
      <c r="N43" s="646"/>
      <c r="O43" s="395"/>
      <c r="P43" s="395"/>
      <c r="Q43" s="395"/>
      <c r="R43" s="395"/>
      <c r="S43" s="395"/>
      <c r="T43" s="395"/>
      <c r="U43" s="395"/>
      <c r="V43" s="646"/>
      <c r="W43" s="646"/>
      <c r="X43" s="376"/>
      <c r="Y43" s="376"/>
      <c r="Z43" s="376"/>
      <c r="AA43" s="376"/>
      <c r="AB43" s="376"/>
      <c r="AC43" s="376"/>
      <c r="AD43" s="376"/>
      <c r="AE43" s="376"/>
    </row>
    <row r="44" spans="1:31" ht="12.75" customHeight="1" x14ac:dyDescent="0.3">
      <c r="C44" s="375"/>
      <c r="D44" s="376"/>
      <c r="E44" s="1684" t="s">
        <v>2455</v>
      </c>
      <c r="F44" s="1684"/>
      <c r="G44" s="1684"/>
      <c r="H44" s="1684"/>
      <c r="I44" s="1684"/>
      <c r="J44" s="1684"/>
      <c r="K44" s="1684"/>
      <c r="L44" s="376"/>
      <c r="M44" s="376"/>
      <c r="N44" s="395"/>
      <c r="O44" s="376"/>
      <c r="P44" s="376"/>
      <c r="Q44" s="376"/>
      <c r="R44" s="376"/>
      <c r="S44" s="376"/>
      <c r="T44" s="376"/>
      <c r="U44" s="376"/>
      <c r="V44" s="376"/>
      <c r="W44" s="376"/>
      <c r="X44" s="376"/>
      <c r="Y44" s="376"/>
      <c r="Z44" s="376"/>
      <c r="AA44" s="376"/>
      <c r="AB44" s="376"/>
      <c r="AC44" s="376"/>
      <c r="AD44" s="376"/>
      <c r="AE44" s="376"/>
    </row>
    <row r="45" spans="1:31" ht="12.75" customHeight="1" x14ac:dyDescent="0.3">
      <c r="C45" s="375"/>
      <c r="D45" s="376"/>
      <c r="E45" s="1684"/>
      <c r="F45" s="1684"/>
      <c r="G45" s="1684"/>
      <c r="H45" s="1684"/>
      <c r="I45" s="1684"/>
      <c r="J45" s="1684"/>
      <c r="K45" s="1684"/>
      <c r="L45" s="376"/>
      <c r="M45" s="376"/>
      <c r="N45" s="395"/>
      <c r="O45" s="376"/>
      <c r="P45" s="376"/>
      <c r="Q45" s="376"/>
      <c r="R45" s="376"/>
      <c r="S45" s="376"/>
      <c r="T45" s="376"/>
      <c r="U45" s="376"/>
      <c r="V45" s="376"/>
      <c r="W45" s="376"/>
      <c r="X45" s="376"/>
      <c r="Y45" s="376"/>
      <c r="Z45" s="376"/>
      <c r="AA45" s="376"/>
      <c r="AB45" s="376"/>
      <c r="AC45" s="376"/>
      <c r="AD45" s="376"/>
      <c r="AE45" s="376"/>
    </row>
    <row r="46" spans="1:31" ht="12.75" customHeight="1" x14ac:dyDescent="0.3">
      <c r="C46" s="375"/>
      <c r="D46" s="376"/>
      <c r="E46" s="1684"/>
      <c r="F46" s="1684"/>
      <c r="G46" s="1684"/>
      <c r="H46" s="1684"/>
      <c r="I46" s="1684"/>
      <c r="J46" s="1684"/>
      <c r="K46" s="1684"/>
      <c r="L46" s="376"/>
      <c r="M46" s="376"/>
      <c r="N46" s="395"/>
      <c r="O46" s="376"/>
      <c r="P46" s="376"/>
      <c r="Q46" s="376"/>
      <c r="R46" s="376"/>
      <c r="S46" s="376"/>
      <c r="T46" s="376"/>
      <c r="U46" s="376"/>
      <c r="V46" s="376"/>
      <c r="W46" s="376"/>
      <c r="X46" s="376"/>
      <c r="Y46" s="376"/>
      <c r="Z46" s="376"/>
      <c r="AA46" s="376"/>
      <c r="AB46" s="376"/>
      <c r="AC46" s="376"/>
      <c r="AD46" s="376"/>
      <c r="AE46" s="376"/>
    </row>
    <row r="47" spans="1:31" ht="24.75" customHeight="1" x14ac:dyDescent="0.3">
      <c r="C47" s="376"/>
      <c r="D47" s="376"/>
      <c r="E47" s="1685" t="s">
        <v>1562</v>
      </c>
      <c r="F47" s="1686"/>
      <c r="G47" s="1686"/>
      <c r="H47" s="1686"/>
      <c r="I47" s="1686"/>
      <c r="J47" s="1686"/>
      <c r="K47" s="1686"/>
      <c r="L47" s="1686"/>
      <c r="M47" s="376"/>
      <c r="N47" s="376"/>
      <c r="O47" s="376"/>
      <c r="P47" s="376"/>
      <c r="Q47" s="376"/>
      <c r="R47" s="376"/>
      <c r="S47" s="376"/>
      <c r="T47" s="376"/>
      <c r="U47" s="376"/>
      <c r="V47" s="376"/>
      <c r="W47" s="376"/>
      <c r="X47" s="376"/>
      <c r="Y47" s="376"/>
      <c r="Z47" s="376"/>
      <c r="AA47" s="376"/>
      <c r="AB47" s="376"/>
      <c r="AC47" s="376"/>
      <c r="AD47" s="376"/>
      <c r="AE47" s="376"/>
    </row>
    <row r="48" spans="1:31" x14ac:dyDescent="0.3">
      <c r="C48" s="376"/>
      <c r="D48" s="376"/>
      <c r="E48" s="1675" t="s">
        <v>897</v>
      </c>
      <c r="F48" s="1678" t="s">
        <v>1346</v>
      </c>
      <c r="G48" s="1678" t="s">
        <v>1347</v>
      </c>
      <c r="H48" s="1636" t="s">
        <v>1473</v>
      </c>
      <c r="I48" s="1643" t="s">
        <v>1776</v>
      </c>
      <c r="J48" s="1644"/>
      <c r="K48" s="1645"/>
      <c r="L48" s="1095" t="s">
        <v>2029</v>
      </c>
      <c r="M48" s="376"/>
      <c r="N48" s="376"/>
      <c r="O48" s="376"/>
      <c r="P48" s="376"/>
      <c r="Q48" s="376"/>
      <c r="R48" s="376"/>
      <c r="S48" s="376"/>
      <c r="T48" s="376"/>
      <c r="U48" s="376"/>
      <c r="V48" s="376"/>
      <c r="W48" s="376"/>
      <c r="X48" s="376"/>
      <c r="Y48" s="376"/>
      <c r="Z48" s="376"/>
      <c r="AA48" s="376"/>
      <c r="AB48" s="376"/>
      <c r="AC48" s="376"/>
      <c r="AD48" s="376"/>
      <c r="AE48" s="376"/>
    </row>
    <row r="49" spans="1:31" ht="16.5" customHeight="1" x14ac:dyDescent="0.3">
      <c r="C49" s="375"/>
      <c r="D49" s="395"/>
      <c r="E49" s="1676"/>
      <c r="F49" s="1637"/>
      <c r="G49" s="1637"/>
      <c r="H49" s="1637"/>
      <c r="I49" s="1639" t="s">
        <v>1545</v>
      </c>
      <c r="J49" s="1641" t="s">
        <v>1933</v>
      </c>
      <c r="K49" s="1642"/>
      <c r="L49" s="1669" t="s">
        <v>1778</v>
      </c>
      <c r="M49" s="376"/>
      <c r="N49" s="376"/>
      <c r="O49" s="376"/>
      <c r="P49" s="376"/>
      <c r="Q49" s="376"/>
      <c r="R49" s="376"/>
      <c r="S49" s="376"/>
      <c r="T49" s="376"/>
      <c r="U49" s="376"/>
      <c r="V49" s="376"/>
      <c r="W49" s="376"/>
      <c r="X49" s="376"/>
      <c r="Y49" s="376"/>
      <c r="Z49" s="376"/>
      <c r="AA49" s="376"/>
      <c r="AB49" s="376"/>
      <c r="AC49" s="376"/>
      <c r="AD49" s="376"/>
      <c r="AE49" s="376"/>
    </row>
    <row r="50" spans="1:31" ht="14.25" customHeight="1" x14ac:dyDescent="0.3">
      <c r="C50" s="375"/>
      <c r="D50" s="376"/>
      <c r="E50" s="1677"/>
      <c r="F50" s="1638"/>
      <c r="G50" s="1638"/>
      <c r="H50" s="1638"/>
      <c r="I50" s="1640"/>
      <c r="J50" s="408" t="s">
        <v>70</v>
      </c>
      <c r="K50" s="405" t="s">
        <v>1939</v>
      </c>
      <c r="L50" s="1670"/>
      <c r="M50" s="376"/>
      <c r="N50" s="376"/>
      <c r="O50" s="376"/>
      <c r="P50" s="397"/>
      <c r="Q50" s="376"/>
      <c r="R50" s="376"/>
      <c r="S50" s="376"/>
      <c r="T50" s="376"/>
      <c r="U50" s="376"/>
      <c r="V50" s="376"/>
      <c r="W50" s="376"/>
      <c r="X50" s="376"/>
      <c r="Y50" s="376"/>
      <c r="Z50" s="376"/>
      <c r="AA50" s="376"/>
      <c r="AB50" s="376"/>
      <c r="AC50" s="376"/>
      <c r="AD50" s="376"/>
      <c r="AE50" s="376"/>
    </row>
    <row r="51" spans="1:31" ht="15.75" customHeight="1" x14ac:dyDescent="0.3">
      <c r="C51" s="375"/>
      <c r="D51" s="376"/>
      <c r="E51" s="1134"/>
      <c r="F51" s="406"/>
      <c r="G51" s="406"/>
      <c r="H51" s="406"/>
      <c r="I51" s="1279"/>
      <c r="J51" s="1137" t="str">
        <f>Datos!H493</f>
        <v/>
      </c>
      <c r="K51" s="1143"/>
      <c r="L51" s="1364"/>
      <c r="M51" s="376"/>
      <c r="N51" s="376"/>
      <c r="O51" s="376"/>
      <c r="P51" s="397"/>
      <c r="Q51" s="397"/>
      <c r="R51" s="376"/>
      <c r="S51" s="376"/>
      <c r="T51" s="376"/>
      <c r="U51" s="376"/>
      <c r="V51" s="376"/>
      <c r="W51" s="376"/>
      <c r="X51" s="376"/>
      <c r="Y51" s="376"/>
      <c r="Z51" s="397"/>
      <c r="AA51" s="397"/>
      <c r="AB51" s="397"/>
      <c r="AC51" s="397"/>
      <c r="AD51" s="397"/>
      <c r="AE51" s="397"/>
    </row>
    <row r="52" spans="1:31" ht="15.75" customHeight="1" x14ac:dyDescent="0.3">
      <c r="C52" s="375"/>
      <c r="D52" s="376"/>
      <c r="E52" s="1134"/>
      <c r="F52" s="406"/>
      <c r="G52" s="406"/>
      <c r="H52" s="406"/>
      <c r="I52" s="1279"/>
      <c r="J52" s="1137" t="str">
        <f>Datos!H494</f>
        <v/>
      </c>
      <c r="K52" s="1143"/>
      <c r="L52" s="1365"/>
      <c r="M52" s="376"/>
      <c r="N52" s="376"/>
      <c r="O52" s="376"/>
      <c r="P52" s="397"/>
      <c r="Q52" s="397"/>
      <c r="R52" s="376"/>
      <c r="S52" s="376"/>
      <c r="T52" s="376"/>
      <c r="U52" s="376"/>
      <c r="V52" s="376"/>
      <c r="W52" s="376"/>
      <c r="X52" s="376"/>
      <c r="Y52" s="376"/>
      <c r="Z52" s="397"/>
      <c r="AA52" s="397"/>
      <c r="AB52" s="397"/>
      <c r="AC52" s="397"/>
      <c r="AD52" s="397"/>
      <c r="AE52" s="397"/>
    </row>
    <row r="53" spans="1:31" ht="15.75" customHeight="1" x14ac:dyDescent="0.3">
      <c r="C53" s="375"/>
      <c r="D53" s="376"/>
      <c r="E53" s="1134"/>
      <c r="F53" s="406"/>
      <c r="G53" s="406"/>
      <c r="H53" s="406"/>
      <c r="I53" s="1279"/>
      <c r="J53" s="1137" t="str">
        <f>Datos!H495</f>
        <v/>
      </c>
      <c r="K53" s="1143"/>
      <c r="L53" s="1365"/>
      <c r="M53" s="376"/>
      <c r="N53" s="376"/>
      <c r="O53" s="376"/>
      <c r="P53" s="397"/>
      <c r="Q53" s="397"/>
      <c r="R53" s="376"/>
      <c r="S53" s="376"/>
      <c r="T53" s="376"/>
      <c r="U53" s="376"/>
      <c r="V53" s="376"/>
      <c r="W53" s="376"/>
      <c r="X53" s="376"/>
      <c r="Y53" s="376"/>
      <c r="Z53" s="397"/>
      <c r="AA53" s="397"/>
      <c r="AB53" s="397"/>
      <c r="AC53" s="397"/>
      <c r="AD53" s="397"/>
      <c r="AE53" s="397"/>
    </row>
    <row r="54" spans="1:31" ht="15.75" customHeight="1" x14ac:dyDescent="0.3">
      <c r="C54" s="375"/>
      <c r="D54" s="376"/>
      <c r="E54" s="1134"/>
      <c r="F54" s="406"/>
      <c r="G54" s="406"/>
      <c r="H54" s="406"/>
      <c r="I54" s="1279"/>
      <c r="J54" s="1137" t="str">
        <f>Datos!H496</f>
        <v/>
      </c>
      <c r="K54" s="1143"/>
      <c r="L54" s="1365"/>
      <c r="M54" s="376"/>
      <c r="N54" s="376"/>
      <c r="O54" s="376"/>
      <c r="P54" s="397"/>
      <c r="Q54" s="397"/>
      <c r="R54" s="376"/>
      <c r="S54" s="376"/>
      <c r="T54" s="376"/>
      <c r="U54" s="376"/>
      <c r="V54" s="376"/>
      <c r="W54" s="376"/>
      <c r="X54" s="376"/>
      <c r="Y54" s="376"/>
      <c r="Z54" s="397"/>
      <c r="AA54" s="397"/>
      <c r="AB54" s="397"/>
      <c r="AC54" s="397"/>
      <c r="AD54" s="397"/>
      <c r="AE54" s="397"/>
    </row>
    <row r="55" spans="1:31" ht="15.75" customHeight="1" x14ac:dyDescent="0.3">
      <c r="C55" s="375"/>
      <c r="D55" s="376"/>
      <c r="E55" s="1134"/>
      <c r="F55" s="406"/>
      <c r="G55" s="406"/>
      <c r="H55" s="406"/>
      <c r="I55" s="1279"/>
      <c r="J55" s="1137" t="str">
        <f>Datos!H497</f>
        <v/>
      </c>
      <c r="K55" s="1143"/>
      <c r="L55" s="1365"/>
      <c r="M55" s="376"/>
      <c r="N55" s="376"/>
      <c r="O55" s="376"/>
      <c r="P55" s="399"/>
      <c r="Q55" s="397"/>
      <c r="R55" s="376"/>
      <c r="S55" s="376"/>
      <c r="T55" s="376"/>
      <c r="U55" s="376"/>
      <c r="V55" s="376"/>
      <c r="W55" s="376"/>
      <c r="X55" s="376"/>
      <c r="Y55" s="376"/>
      <c r="Z55" s="399"/>
      <c r="AA55" s="399"/>
      <c r="AB55" s="399"/>
      <c r="AC55" s="399"/>
      <c r="AD55" s="399"/>
      <c r="AE55" s="399"/>
    </row>
    <row r="56" spans="1:31" ht="15.75" customHeight="1" x14ac:dyDescent="0.3">
      <c r="C56" s="375"/>
      <c r="D56" s="376"/>
      <c r="E56" s="1134"/>
      <c r="F56" s="406"/>
      <c r="G56" s="406"/>
      <c r="H56" s="406"/>
      <c r="I56" s="1363"/>
      <c r="J56" s="1137" t="str">
        <f>Datos!H498</f>
        <v/>
      </c>
      <c r="K56" s="1143"/>
      <c r="L56" s="1366"/>
      <c r="M56" s="376"/>
      <c r="N56" s="376"/>
      <c r="O56" s="376"/>
      <c r="P56" s="399"/>
      <c r="Q56" s="399"/>
      <c r="R56" s="376"/>
      <c r="S56" s="376"/>
      <c r="T56" s="376"/>
      <c r="U56" s="376"/>
      <c r="V56" s="376"/>
      <c r="W56" s="376"/>
      <c r="X56" s="376"/>
      <c r="Y56" s="376"/>
      <c r="Z56" s="399"/>
      <c r="AA56" s="399"/>
      <c r="AB56" s="399"/>
      <c r="AC56" s="399"/>
      <c r="AD56" s="399"/>
      <c r="AE56" s="399"/>
    </row>
    <row r="57" spans="1:31" ht="12.75" customHeight="1" x14ac:dyDescent="0.3">
      <c r="C57" s="375"/>
      <c r="D57" s="376"/>
      <c r="E57" s="1668" t="s">
        <v>2456</v>
      </c>
      <c r="F57" s="1668"/>
      <c r="G57" s="1668"/>
      <c r="H57" s="1668"/>
      <c r="I57" s="1668"/>
      <c r="J57" s="1668"/>
      <c r="K57" s="1668"/>
      <c r="L57" s="1668"/>
      <c r="M57" s="376"/>
      <c r="N57" s="395"/>
      <c r="O57" s="376"/>
      <c r="P57" s="376"/>
      <c r="Q57" s="376"/>
      <c r="R57" s="376"/>
      <c r="S57" s="376"/>
      <c r="T57" s="376"/>
      <c r="U57" s="376"/>
      <c r="V57" s="376"/>
      <c r="W57" s="376"/>
      <c r="X57" s="376"/>
      <c r="Y57" s="376"/>
      <c r="Z57" s="376"/>
      <c r="AA57" s="376"/>
      <c r="AB57" s="376"/>
      <c r="AC57" s="376"/>
      <c r="AD57" s="376"/>
      <c r="AE57" s="376"/>
    </row>
    <row r="58" spans="1:31" ht="12.75" customHeight="1" x14ac:dyDescent="0.3">
      <c r="C58" s="375"/>
      <c r="D58" s="376"/>
      <c r="E58" s="1668"/>
      <c r="F58" s="1668"/>
      <c r="G58" s="1668"/>
      <c r="H58" s="1668"/>
      <c r="I58" s="1668"/>
      <c r="J58" s="1668"/>
      <c r="K58" s="1668"/>
      <c r="L58" s="1668"/>
      <c r="M58" s="376"/>
      <c r="N58" s="395"/>
      <c r="O58" s="376"/>
      <c r="P58" s="376"/>
      <c r="Q58" s="376"/>
      <c r="R58" s="376"/>
      <c r="S58" s="376"/>
      <c r="T58" s="376"/>
      <c r="U58" s="376"/>
      <c r="V58" s="376"/>
      <c r="W58" s="376"/>
      <c r="X58" s="376"/>
      <c r="Y58" s="376"/>
      <c r="Z58" s="376"/>
      <c r="AA58" s="376"/>
      <c r="AB58" s="376"/>
      <c r="AC58" s="376"/>
      <c r="AD58" s="376"/>
      <c r="AE58" s="376"/>
    </row>
    <row r="59" spans="1:31" s="1133" customFormat="1" ht="41.25" customHeight="1" x14ac:dyDescent="0.3">
      <c r="A59" s="1130"/>
      <c r="B59" s="1131"/>
      <c r="C59" s="1132"/>
      <c r="D59" s="1048"/>
      <c r="E59" s="1668" t="s">
        <v>2037</v>
      </c>
      <c r="F59" s="1668"/>
      <c r="G59" s="1668"/>
      <c r="H59" s="1668"/>
      <c r="I59" s="1668"/>
      <c r="J59" s="1668"/>
      <c r="K59" s="1668"/>
      <c r="L59" s="1668"/>
      <c r="M59" s="1048"/>
      <c r="N59" s="1049"/>
      <c r="O59" s="1048"/>
      <c r="P59" s="1048"/>
      <c r="Q59" s="1048"/>
      <c r="R59" s="1048"/>
      <c r="S59" s="1048"/>
      <c r="T59" s="1048"/>
      <c r="U59" s="1048"/>
      <c r="V59" s="1048"/>
      <c r="W59" s="1048"/>
      <c r="X59" s="1048"/>
      <c r="Y59" s="1048"/>
      <c r="Z59" s="1048"/>
      <c r="AA59" s="1048"/>
      <c r="AB59" s="1048"/>
      <c r="AC59" s="1048"/>
      <c r="AD59" s="1048"/>
      <c r="AE59" s="1048"/>
    </row>
    <row r="60" spans="1:31" ht="14.25" customHeight="1" x14ac:dyDescent="0.3">
      <c r="C60" s="375"/>
      <c r="D60" s="397"/>
      <c r="E60" s="399"/>
      <c r="F60" s="399"/>
      <c r="G60" s="399"/>
      <c r="H60" s="409"/>
      <c r="I60" s="399"/>
      <c r="J60" s="399"/>
      <c r="K60" s="399"/>
      <c r="L60" s="399"/>
      <c r="M60" s="399"/>
      <c r="N60" s="399"/>
      <c r="O60" s="397"/>
      <c r="P60" s="399"/>
      <c r="Q60" s="399"/>
      <c r="R60" s="376"/>
      <c r="S60" s="376"/>
      <c r="T60" s="376"/>
      <c r="U60" s="376"/>
      <c r="V60" s="376"/>
      <c r="W60" s="376"/>
      <c r="X60" s="376"/>
      <c r="Y60" s="376"/>
      <c r="Z60" s="399"/>
      <c r="AA60" s="399"/>
      <c r="AB60" s="399"/>
      <c r="AC60" s="399"/>
      <c r="AD60" s="399"/>
      <c r="AE60" s="399"/>
    </row>
    <row r="61" spans="1:31" ht="24.75" customHeight="1" x14ac:dyDescent="0.3">
      <c r="C61" s="375"/>
      <c r="D61" s="397"/>
      <c r="E61" s="1673" t="s">
        <v>1937</v>
      </c>
      <c r="F61" s="1674"/>
      <c r="G61" s="1674"/>
      <c r="H61" s="1674"/>
      <c r="I61" s="1674"/>
      <c r="J61" s="1674"/>
      <c r="K61" s="1674"/>
      <c r="L61" s="1674"/>
      <c r="M61" s="1674"/>
      <c r="N61" s="397"/>
      <c r="O61" s="397"/>
      <c r="P61" s="399"/>
      <c r="Q61" s="399"/>
      <c r="R61" s="376"/>
      <c r="S61" s="376"/>
      <c r="T61" s="376"/>
      <c r="U61" s="376"/>
      <c r="V61" s="376"/>
      <c r="W61" s="376"/>
      <c r="X61" s="376"/>
      <c r="Y61" s="376"/>
      <c r="Z61" s="399"/>
      <c r="AA61" s="399"/>
      <c r="AB61" s="399"/>
      <c r="AC61" s="399"/>
      <c r="AD61" s="399"/>
      <c r="AE61" s="399"/>
    </row>
    <row r="62" spans="1:31" x14ac:dyDescent="0.3">
      <c r="C62" s="375"/>
      <c r="D62" s="397"/>
      <c r="E62" s="1675" t="s">
        <v>2015</v>
      </c>
      <c r="F62" s="1678" t="s">
        <v>1528</v>
      </c>
      <c r="G62" s="1636" t="s">
        <v>1473</v>
      </c>
      <c r="H62" s="1679" t="s">
        <v>1776</v>
      </c>
      <c r="I62" s="1680"/>
      <c r="J62" s="1680"/>
      <c r="K62" s="1680"/>
      <c r="L62" s="1681"/>
      <c r="M62" s="1142" t="s">
        <v>1938</v>
      </c>
      <c r="N62" s="397"/>
      <c r="O62" s="397"/>
      <c r="P62" s="399"/>
      <c r="Q62" s="399"/>
      <c r="R62" s="376"/>
      <c r="S62" s="376"/>
      <c r="T62" s="376"/>
      <c r="U62" s="376"/>
      <c r="V62" s="376"/>
      <c r="W62" s="376"/>
      <c r="X62" s="376"/>
      <c r="Y62" s="376"/>
      <c r="Z62" s="399"/>
      <c r="AA62" s="399"/>
      <c r="AB62" s="399"/>
      <c r="AC62" s="399"/>
      <c r="AD62" s="399"/>
      <c r="AE62" s="399"/>
    </row>
    <row r="63" spans="1:31" ht="15.75" customHeight="1" x14ac:dyDescent="0.3">
      <c r="C63" s="375"/>
      <c r="D63" s="399"/>
      <c r="E63" s="1676"/>
      <c r="F63" s="1637"/>
      <c r="G63" s="1637"/>
      <c r="H63" s="1671" t="s">
        <v>1940</v>
      </c>
      <c r="I63" s="1682" t="s">
        <v>1529</v>
      </c>
      <c r="J63" s="1683"/>
      <c r="K63" s="1641" t="s">
        <v>1941</v>
      </c>
      <c r="L63" s="1642"/>
      <c r="M63" s="1669" t="s">
        <v>1559</v>
      </c>
      <c r="N63" s="397"/>
      <c r="O63" s="397"/>
      <c r="P63" s="399"/>
      <c r="Q63" s="399"/>
      <c r="R63" s="376"/>
      <c r="S63" s="376"/>
      <c r="T63" s="376"/>
      <c r="U63" s="376"/>
      <c r="V63" s="399"/>
      <c r="W63" s="399"/>
      <c r="X63" s="399"/>
      <c r="Y63" s="399"/>
      <c r="Z63" s="399"/>
      <c r="AA63" s="399"/>
      <c r="AB63" s="399"/>
      <c r="AC63" s="399"/>
      <c r="AD63" s="399"/>
      <c r="AE63" s="399"/>
    </row>
    <row r="64" spans="1:31" ht="19.5" customHeight="1" x14ac:dyDescent="0.3">
      <c r="C64" s="375"/>
      <c r="D64" s="399"/>
      <c r="E64" s="1677"/>
      <c r="F64" s="1638"/>
      <c r="G64" s="1638"/>
      <c r="H64" s="1672"/>
      <c r="I64" s="775" t="s">
        <v>70</v>
      </c>
      <c r="J64" s="426" t="s">
        <v>169</v>
      </c>
      <c r="K64" s="774" t="s">
        <v>70</v>
      </c>
      <c r="L64" s="1103" t="s">
        <v>169</v>
      </c>
      <c r="M64" s="1670"/>
      <c r="N64" s="397"/>
      <c r="O64" s="397"/>
      <c r="P64" s="399"/>
      <c r="Q64" s="399"/>
      <c r="R64" s="376"/>
      <c r="S64" s="376"/>
      <c r="T64" s="376"/>
      <c r="U64" s="376"/>
      <c r="V64" s="399"/>
      <c r="W64" s="399"/>
      <c r="X64" s="399"/>
      <c r="Y64" s="399"/>
      <c r="Z64" s="399"/>
      <c r="AA64" s="399"/>
      <c r="AB64" s="399"/>
      <c r="AC64" s="399"/>
      <c r="AD64" s="399"/>
      <c r="AE64" s="399"/>
    </row>
    <row r="65" spans="3:31" ht="14.25" customHeight="1" x14ac:dyDescent="0.3">
      <c r="C65" s="375"/>
      <c r="D65" s="399"/>
      <c r="E65" s="1134"/>
      <c r="F65" s="406"/>
      <c r="G65" s="406"/>
      <c r="H65" s="1369"/>
      <c r="I65" s="1137" t="str">
        <f>Datos!G504</f>
        <v/>
      </c>
      <c r="J65" s="1143"/>
      <c r="K65" s="1137" t="str">
        <f>Datos!I504</f>
        <v/>
      </c>
      <c r="L65" s="1143"/>
      <c r="M65" s="1367"/>
      <c r="N65" s="397"/>
      <c r="O65" s="397"/>
      <c r="P65" s="399"/>
      <c r="Q65" s="399"/>
      <c r="R65" s="376"/>
      <c r="S65" s="376"/>
      <c r="T65" s="376"/>
      <c r="U65" s="376"/>
      <c r="V65" s="399"/>
      <c r="W65" s="399"/>
      <c r="X65" s="399"/>
      <c r="Y65" s="399"/>
      <c r="Z65" s="399"/>
      <c r="AA65" s="399"/>
      <c r="AB65" s="399"/>
      <c r="AC65" s="399"/>
      <c r="AD65" s="399"/>
      <c r="AE65" s="399"/>
    </row>
    <row r="66" spans="3:31" ht="14.25" customHeight="1" x14ac:dyDescent="0.3">
      <c r="C66" s="375"/>
      <c r="D66" s="399"/>
      <c r="E66" s="1134"/>
      <c r="F66" s="406"/>
      <c r="G66" s="406"/>
      <c r="H66" s="1369"/>
      <c r="I66" s="1137" t="str">
        <f>Datos!G505</f>
        <v/>
      </c>
      <c r="J66" s="773"/>
      <c r="K66" s="1137" t="str">
        <f>Datos!I505</f>
        <v/>
      </c>
      <c r="L66" s="773"/>
      <c r="M66" s="1368"/>
      <c r="N66" s="397"/>
      <c r="O66" s="397"/>
      <c r="P66" s="399"/>
      <c r="Q66" s="399"/>
      <c r="R66" s="376"/>
      <c r="S66" s="376"/>
      <c r="T66" s="376"/>
      <c r="U66" s="376"/>
      <c r="V66" s="399"/>
      <c r="W66" s="399"/>
      <c r="X66" s="399"/>
      <c r="Y66" s="399"/>
      <c r="Z66" s="399"/>
      <c r="AA66" s="399"/>
      <c r="AB66" s="399"/>
      <c r="AC66" s="399"/>
      <c r="AD66" s="399"/>
      <c r="AE66" s="399"/>
    </row>
    <row r="67" spans="3:31" ht="14.25" customHeight="1" x14ac:dyDescent="0.3">
      <c r="C67" s="375"/>
      <c r="D67" s="399"/>
      <c r="E67" s="1134"/>
      <c r="F67" s="406"/>
      <c r="G67" s="406"/>
      <c r="H67" s="1369"/>
      <c r="I67" s="1137" t="str">
        <f>Datos!G506</f>
        <v/>
      </c>
      <c r="J67" s="773"/>
      <c r="K67" s="1137" t="str">
        <f>Datos!I506</f>
        <v/>
      </c>
      <c r="L67" s="773"/>
      <c r="M67" s="1368"/>
      <c r="N67" s="397"/>
      <c r="O67" s="397"/>
      <c r="P67" s="399"/>
      <c r="Q67" s="399"/>
      <c r="R67" s="376"/>
      <c r="S67" s="376"/>
      <c r="T67" s="376"/>
      <c r="U67" s="376"/>
      <c r="V67" s="399"/>
      <c r="W67" s="399"/>
      <c r="X67" s="399"/>
      <c r="Y67" s="399"/>
      <c r="Z67" s="399"/>
      <c r="AA67" s="399"/>
      <c r="AB67" s="399"/>
      <c r="AC67" s="399"/>
      <c r="AD67" s="399"/>
      <c r="AE67" s="399"/>
    </row>
    <row r="68" spans="3:31" ht="14.25" customHeight="1" x14ac:dyDescent="0.3">
      <c r="C68" s="375"/>
      <c r="D68" s="399"/>
      <c r="E68" s="1134"/>
      <c r="F68" s="406"/>
      <c r="G68" s="406"/>
      <c r="H68" s="1369"/>
      <c r="I68" s="1137" t="str">
        <f>Datos!G507</f>
        <v/>
      </c>
      <c r="J68" s="773"/>
      <c r="K68" s="1137" t="str">
        <f>Datos!I507</f>
        <v/>
      </c>
      <c r="L68" s="773"/>
      <c r="M68" s="1368"/>
      <c r="N68" s="397"/>
      <c r="O68" s="397"/>
      <c r="P68" s="399"/>
      <c r="Q68" s="399"/>
      <c r="R68" s="376"/>
      <c r="S68" s="376"/>
      <c r="T68" s="376"/>
      <c r="U68" s="376"/>
      <c r="V68" s="399"/>
      <c r="W68" s="399"/>
      <c r="X68" s="399"/>
      <c r="Y68" s="399"/>
      <c r="Z68" s="399"/>
      <c r="AA68" s="399"/>
      <c r="AB68" s="399"/>
      <c r="AC68" s="399"/>
      <c r="AD68" s="399"/>
      <c r="AE68" s="399"/>
    </row>
    <row r="69" spans="3:31" ht="14.25" customHeight="1" x14ac:dyDescent="0.3">
      <c r="C69" s="375"/>
      <c r="D69" s="399"/>
      <c r="E69" s="1134"/>
      <c r="F69" s="406"/>
      <c r="G69" s="406"/>
      <c r="H69" s="1369"/>
      <c r="I69" s="1137" t="str">
        <f>Datos!G508</f>
        <v/>
      </c>
      <c r="J69" s="773"/>
      <c r="K69" s="1137" t="str">
        <f>Datos!I508</f>
        <v/>
      </c>
      <c r="L69" s="773"/>
      <c r="M69" s="1368"/>
      <c r="N69" s="397"/>
      <c r="O69" s="397"/>
      <c r="P69" s="399"/>
      <c r="Q69" s="399"/>
      <c r="R69" s="376"/>
      <c r="S69" s="376"/>
      <c r="T69" s="376"/>
      <c r="U69" s="376"/>
      <c r="V69" s="399"/>
      <c r="W69" s="399"/>
      <c r="X69" s="399"/>
      <c r="Y69" s="399"/>
      <c r="Z69" s="399"/>
      <c r="AA69" s="399"/>
      <c r="AB69" s="399"/>
      <c r="AC69" s="399"/>
      <c r="AD69" s="399"/>
      <c r="AE69" s="399"/>
    </row>
    <row r="70" spans="3:31" ht="14.25" customHeight="1" x14ac:dyDescent="0.3">
      <c r="C70" s="375"/>
      <c r="D70" s="399"/>
      <c r="E70" s="1134"/>
      <c r="F70" s="406"/>
      <c r="G70" s="406"/>
      <c r="H70" s="1369"/>
      <c r="I70" s="1137" t="str">
        <f>Datos!G509</f>
        <v/>
      </c>
      <c r="J70" s="773"/>
      <c r="K70" s="1137" t="str">
        <f>Datos!I509</f>
        <v/>
      </c>
      <c r="L70" s="773"/>
      <c r="M70" s="1368"/>
      <c r="N70" s="397"/>
      <c r="O70" s="397"/>
      <c r="P70" s="399"/>
      <c r="Q70" s="399"/>
      <c r="R70" s="376"/>
      <c r="S70" s="376"/>
      <c r="T70" s="376"/>
      <c r="U70" s="376"/>
      <c r="V70" s="399"/>
      <c r="W70" s="399"/>
      <c r="X70" s="399"/>
      <c r="Y70" s="399"/>
      <c r="Z70" s="399"/>
      <c r="AA70" s="399"/>
      <c r="AB70" s="399"/>
      <c r="AC70" s="399"/>
      <c r="AD70" s="399"/>
      <c r="AE70" s="399"/>
    </row>
    <row r="71" spans="3:31" ht="12.75" customHeight="1" x14ac:dyDescent="0.3">
      <c r="C71" s="375"/>
      <c r="D71" s="376"/>
      <c r="E71" s="1616" t="s">
        <v>2457</v>
      </c>
      <c r="F71" s="1616"/>
      <c r="G71" s="1616"/>
      <c r="H71" s="1616"/>
      <c r="I71" s="1616"/>
      <c r="J71" s="1616"/>
      <c r="K71" s="1616"/>
      <c r="L71" s="1616"/>
      <c r="M71" s="1616"/>
      <c r="N71" s="395"/>
      <c r="O71" s="376"/>
      <c r="P71" s="376"/>
      <c r="Q71" s="376"/>
      <c r="R71" s="376"/>
      <c r="S71" s="376"/>
      <c r="T71" s="376"/>
      <c r="U71" s="376"/>
      <c r="V71" s="376"/>
      <c r="W71" s="376"/>
      <c r="X71" s="376"/>
      <c r="Y71" s="376"/>
      <c r="Z71" s="376"/>
      <c r="AA71" s="376"/>
      <c r="AB71" s="376"/>
      <c r="AC71" s="376"/>
      <c r="AD71" s="376"/>
      <c r="AE71" s="376"/>
    </row>
    <row r="72" spans="3:31" ht="12.75" customHeight="1" x14ac:dyDescent="0.3">
      <c r="C72" s="375"/>
      <c r="D72" s="376"/>
      <c r="E72" s="1616"/>
      <c r="F72" s="1616"/>
      <c r="G72" s="1616"/>
      <c r="H72" s="1616"/>
      <c r="I72" s="1616"/>
      <c r="J72" s="1616"/>
      <c r="K72" s="1616"/>
      <c r="L72" s="1616"/>
      <c r="M72" s="1616"/>
      <c r="N72" s="395"/>
      <c r="O72" s="376"/>
      <c r="P72" s="376"/>
      <c r="Q72" s="376"/>
      <c r="R72" s="376"/>
      <c r="S72" s="376"/>
      <c r="T72" s="376"/>
      <c r="U72" s="376"/>
      <c r="V72" s="376"/>
      <c r="W72" s="376"/>
      <c r="X72" s="376"/>
      <c r="Y72" s="376"/>
      <c r="Z72" s="376"/>
      <c r="AA72" s="376"/>
      <c r="AB72" s="376"/>
      <c r="AC72" s="376"/>
      <c r="AD72" s="376"/>
      <c r="AE72" s="376"/>
    </row>
    <row r="73" spans="3:31" ht="42" customHeight="1" x14ac:dyDescent="0.3">
      <c r="C73" s="375"/>
      <c r="D73" s="376"/>
      <c r="E73" s="1616" t="s">
        <v>2458</v>
      </c>
      <c r="F73" s="1616"/>
      <c r="G73" s="1616"/>
      <c r="H73" s="1616"/>
      <c r="I73" s="1616"/>
      <c r="J73" s="1616"/>
      <c r="K73" s="1616"/>
      <c r="L73" s="1616"/>
      <c r="M73" s="1616"/>
      <c r="N73" s="395"/>
      <c r="O73" s="376"/>
      <c r="P73" s="376"/>
      <c r="Q73" s="376"/>
      <c r="R73" s="376"/>
      <c r="S73" s="376"/>
      <c r="T73" s="376"/>
      <c r="U73" s="376"/>
      <c r="V73" s="376"/>
      <c r="W73" s="376"/>
      <c r="X73" s="376"/>
      <c r="Y73" s="376"/>
      <c r="Z73" s="376"/>
      <c r="AA73" s="376"/>
      <c r="AB73" s="376"/>
      <c r="AC73" s="376"/>
      <c r="AD73" s="376"/>
      <c r="AE73" s="376"/>
    </row>
    <row r="74" spans="3:31" ht="15.75" customHeight="1" x14ac:dyDescent="0.3">
      <c r="C74" s="375"/>
      <c r="D74" s="376"/>
      <c r="E74" s="1628" t="s">
        <v>2459</v>
      </c>
      <c r="F74" s="1628"/>
      <c r="G74" s="1628"/>
      <c r="H74" s="1628"/>
      <c r="I74" s="1628"/>
      <c r="J74" s="1628"/>
      <c r="K74" s="1628"/>
      <c r="L74" s="1628"/>
      <c r="M74" s="376"/>
      <c r="N74" s="395"/>
      <c r="O74" s="376"/>
      <c r="P74" s="376"/>
      <c r="Q74" s="376"/>
      <c r="R74" s="376"/>
      <c r="S74" s="376"/>
      <c r="T74" s="376"/>
      <c r="U74" s="376"/>
      <c r="V74" s="376"/>
      <c r="W74" s="376"/>
      <c r="X74" s="376"/>
      <c r="Y74" s="376"/>
      <c r="Z74" s="376"/>
      <c r="AA74" s="376"/>
      <c r="AB74" s="376"/>
      <c r="AC74" s="376"/>
      <c r="AD74" s="376"/>
      <c r="AE74" s="376"/>
    </row>
    <row r="75" spans="3:31" ht="15.75" customHeight="1" x14ac:dyDescent="0.3">
      <c r="C75" s="375"/>
      <c r="D75" s="376"/>
      <c r="E75" s="1628" t="s">
        <v>1942</v>
      </c>
      <c r="F75" s="1628"/>
      <c r="G75" s="1628"/>
      <c r="H75" s="1628"/>
      <c r="I75" s="1628"/>
      <c r="J75" s="1628"/>
      <c r="K75" s="1628"/>
      <c r="L75" s="1628"/>
      <c r="M75" s="376"/>
      <c r="N75" s="395"/>
      <c r="O75" s="376"/>
      <c r="P75" s="376"/>
      <c r="Q75" s="376"/>
      <c r="R75" s="376"/>
      <c r="S75" s="376"/>
      <c r="T75" s="376"/>
      <c r="U75" s="376"/>
      <c r="V75" s="376"/>
      <c r="W75" s="376"/>
      <c r="X75" s="376"/>
      <c r="Y75" s="376"/>
      <c r="Z75" s="376"/>
      <c r="AA75" s="376"/>
      <c r="AB75" s="376"/>
      <c r="AC75" s="376"/>
      <c r="AD75" s="376"/>
      <c r="AE75" s="376"/>
    </row>
    <row r="76" spans="3:31" ht="14.25" customHeight="1" x14ac:dyDescent="0.3">
      <c r="C76" s="375"/>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row>
    <row r="77" spans="3:31" ht="16.5" customHeight="1" x14ac:dyDescent="0.3">
      <c r="C77" s="375"/>
      <c r="D77" s="1629" t="s">
        <v>1547</v>
      </c>
      <c r="E77" s="1618"/>
      <c r="F77" s="1618"/>
      <c r="G77" s="1618"/>
      <c r="H77" s="1618"/>
      <c r="I77" s="1618"/>
      <c r="J77" s="1618"/>
      <c r="K77" s="1618"/>
      <c r="L77" s="1618"/>
      <c r="M77" s="1618"/>
      <c r="N77" s="1618"/>
      <c r="O77" s="399"/>
      <c r="P77" s="399"/>
      <c r="Q77" s="399"/>
      <c r="R77" s="399"/>
      <c r="S77" s="399"/>
      <c r="T77" s="399"/>
      <c r="U77" s="399"/>
      <c r="V77" s="399"/>
      <c r="W77" s="399"/>
      <c r="X77" s="399"/>
      <c r="Y77" s="399"/>
      <c r="Z77" s="399"/>
      <c r="AA77" s="399"/>
      <c r="AB77" s="399"/>
      <c r="AC77" s="399"/>
      <c r="AD77" s="399"/>
      <c r="AE77" s="399"/>
    </row>
    <row r="78" spans="3:31" ht="9.75" customHeight="1" x14ac:dyDescent="0.3">
      <c r="C78" s="375"/>
      <c r="D78" s="399"/>
      <c r="E78" s="399"/>
      <c r="F78" s="399"/>
      <c r="G78" s="399"/>
      <c r="H78" s="399"/>
      <c r="I78" s="399"/>
      <c r="J78" s="399"/>
      <c r="K78" s="399"/>
      <c r="L78" s="399"/>
      <c r="M78" s="399"/>
      <c r="N78" s="376"/>
      <c r="O78" s="399"/>
      <c r="P78" s="399"/>
      <c r="Q78" s="399"/>
      <c r="R78" s="399"/>
      <c r="S78" s="399"/>
      <c r="T78" s="399"/>
      <c r="U78" s="399"/>
      <c r="V78" s="399"/>
      <c r="W78" s="399"/>
      <c r="X78" s="399"/>
      <c r="Y78" s="399"/>
      <c r="Z78" s="399"/>
      <c r="AA78" s="399"/>
      <c r="AB78" s="399"/>
      <c r="AC78" s="399"/>
      <c r="AD78" s="399"/>
      <c r="AE78" s="399"/>
    </row>
    <row r="79" spans="3:31" ht="21.75" customHeight="1" x14ac:dyDescent="0.3">
      <c r="C79" s="375"/>
      <c r="D79" s="399"/>
      <c r="E79" s="1617" t="s">
        <v>1548</v>
      </c>
      <c r="F79" s="1618"/>
      <c r="G79" s="1618"/>
      <c r="H79" s="1618"/>
      <c r="I79" s="1618"/>
      <c r="J79" s="1618"/>
      <c r="K79" s="1618"/>
      <c r="L79" s="1618"/>
      <c r="M79" s="1618"/>
      <c r="N79" s="1618"/>
      <c r="O79" s="399"/>
      <c r="P79" s="399"/>
      <c r="Q79" s="399"/>
      <c r="R79" s="399"/>
      <c r="S79" s="399"/>
      <c r="T79" s="399"/>
      <c r="U79" s="399"/>
      <c r="V79" s="399"/>
      <c r="W79" s="399"/>
      <c r="X79" s="399"/>
      <c r="Y79" s="399"/>
      <c r="Z79" s="399"/>
      <c r="AA79" s="399"/>
      <c r="AB79" s="399"/>
      <c r="AC79" s="399"/>
      <c r="AD79" s="399"/>
      <c r="AE79" s="399"/>
    </row>
    <row r="80" spans="3:31" ht="24.75" customHeight="1" x14ac:dyDescent="0.3">
      <c r="C80" s="375"/>
      <c r="D80" s="399"/>
      <c r="E80" s="1630" t="s">
        <v>1549</v>
      </c>
      <c r="F80" s="1631"/>
      <c r="G80" s="1632"/>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row>
    <row r="81" spans="3:31" ht="10.5" customHeight="1" x14ac:dyDescent="0.3">
      <c r="C81" s="375"/>
      <c r="D81" s="375"/>
      <c r="E81" s="1623" t="s">
        <v>2015</v>
      </c>
      <c r="F81" s="1633" t="s">
        <v>1550</v>
      </c>
      <c r="G81" s="1634" t="s">
        <v>1551</v>
      </c>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row>
    <row r="82" spans="3:31" ht="10.5" customHeight="1" x14ac:dyDescent="0.3">
      <c r="C82" s="375"/>
      <c r="D82" s="376"/>
      <c r="E82" s="1624"/>
      <c r="F82" s="1620"/>
      <c r="G82" s="1622"/>
      <c r="H82" s="399"/>
      <c r="I82" s="399"/>
      <c r="J82" s="399"/>
      <c r="K82" s="399"/>
      <c r="L82" s="376"/>
      <c r="M82" s="376"/>
      <c r="N82" s="376"/>
      <c r="O82" s="399"/>
      <c r="P82" s="376"/>
      <c r="Q82" s="399"/>
      <c r="R82" s="399"/>
      <c r="S82" s="399"/>
      <c r="T82" s="399"/>
      <c r="U82" s="399"/>
      <c r="V82" s="399"/>
      <c r="W82" s="399"/>
      <c r="X82" s="399"/>
      <c r="Y82" s="399"/>
      <c r="Z82" s="399"/>
      <c r="AA82" s="399"/>
      <c r="AB82" s="399"/>
      <c r="AC82" s="399"/>
      <c r="AD82" s="399"/>
      <c r="AE82" s="399"/>
    </row>
    <row r="83" spans="3:31" x14ac:dyDescent="0.3">
      <c r="C83" s="375"/>
      <c r="D83" s="376"/>
      <c r="E83" s="1134"/>
      <c r="F83" s="638" t="s">
        <v>1992</v>
      </c>
      <c r="G83" s="410"/>
      <c r="H83" s="399"/>
      <c r="I83" s="399"/>
      <c r="J83" s="399"/>
      <c r="K83" s="399"/>
      <c r="L83" s="376"/>
      <c r="M83" s="376"/>
      <c r="N83" s="376"/>
      <c r="O83" s="399"/>
      <c r="P83" s="376"/>
      <c r="Q83" s="399"/>
      <c r="R83" s="399"/>
      <c r="S83" s="399"/>
      <c r="T83" s="399"/>
      <c r="U83" s="399"/>
      <c r="V83" s="399"/>
      <c r="W83" s="399"/>
      <c r="X83" s="399"/>
      <c r="Y83" s="399"/>
      <c r="Z83" s="399"/>
      <c r="AA83" s="399"/>
      <c r="AB83" s="399"/>
      <c r="AC83" s="399"/>
      <c r="AD83" s="399"/>
      <c r="AE83" s="399"/>
    </row>
    <row r="84" spans="3:31" ht="18" customHeight="1" x14ac:dyDescent="0.3">
      <c r="C84" s="375"/>
      <c r="D84" s="376"/>
      <c r="E84" s="1134"/>
      <c r="F84" s="411" t="s">
        <v>1993</v>
      </c>
      <c r="G84" s="410"/>
      <c r="H84" s="399"/>
      <c r="I84" s="399"/>
      <c r="J84" s="399"/>
      <c r="K84" s="399"/>
      <c r="L84" s="376"/>
      <c r="M84" s="376"/>
      <c r="N84" s="376"/>
      <c r="O84" s="399"/>
      <c r="P84" s="376"/>
      <c r="Q84" s="399"/>
      <c r="R84" s="399"/>
      <c r="S84" s="399"/>
      <c r="T84" s="399"/>
      <c r="U84" s="399"/>
      <c r="V84" s="399"/>
      <c r="W84" s="399"/>
      <c r="X84" s="399"/>
      <c r="Y84" s="399"/>
      <c r="Z84" s="399"/>
      <c r="AA84" s="399"/>
      <c r="AB84" s="399"/>
      <c r="AC84" s="399"/>
      <c r="AD84" s="399"/>
      <c r="AE84" s="399"/>
    </row>
    <row r="85" spans="3:31" ht="14.25" customHeight="1" x14ac:dyDescent="0.3">
      <c r="C85" s="375"/>
      <c r="D85" s="376"/>
      <c r="E85" s="399"/>
      <c r="F85" s="399"/>
      <c r="G85" s="399"/>
      <c r="H85" s="399"/>
      <c r="I85" s="399"/>
      <c r="J85" s="399"/>
      <c r="K85" s="399"/>
      <c r="L85" s="399"/>
      <c r="M85" s="399"/>
      <c r="N85" s="376"/>
      <c r="O85" s="399"/>
      <c r="P85" s="376"/>
      <c r="Q85" s="399"/>
      <c r="R85" s="399"/>
      <c r="S85" s="399"/>
      <c r="T85" s="399"/>
      <c r="U85" s="399"/>
      <c r="V85" s="399"/>
      <c r="W85" s="399"/>
      <c r="X85" s="399"/>
      <c r="Y85" s="399"/>
      <c r="Z85" s="399"/>
      <c r="AA85" s="399"/>
      <c r="AB85" s="399"/>
      <c r="AC85" s="399"/>
      <c r="AD85" s="399"/>
      <c r="AE85" s="399"/>
    </row>
    <row r="86" spans="3:31" ht="16.5" customHeight="1" x14ac:dyDescent="0.3">
      <c r="C86" s="375"/>
      <c r="D86" s="1629" t="s">
        <v>1554</v>
      </c>
      <c r="E86" s="1618"/>
      <c r="F86" s="1618"/>
      <c r="G86" s="1618"/>
      <c r="H86" s="1618"/>
      <c r="I86" s="1618"/>
      <c r="J86" s="1618"/>
      <c r="K86" s="1618"/>
      <c r="L86" s="1618"/>
      <c r="M86" s="1618"/>
      <c r="N86" s="1618"/>
      <c r="O86" s="376"/>
      <c r="P86" s="376"/>
      <c r="Q86" s="376"/>
      <c r="R86" s="376"/>
      <c r="S86" s="376"/>
      <c r="T86" s="376"/>
      <c r="U86" s="376"/>
      <c r="V86" s="376"/>
      <c r="W86" s="376"/>
      <c r="X86" s="376"/>
      <c r="Y86" s="376"/>
      <c r="Z86" s="376"/>
      <c r="AA86" s="376"/>
      <c r="AB86" s="376"/>
      <c r="AC86" s="376"/>
      <c r="AD86" s="376"/>
      <c r="AE86" s="376"/>
    </row>
    <row r="87" spans="3:31" ht="14.25" customHeight="1" x14ac:dyDescent="0.3">
      <c r="C87" s="375"/>
      <c r="D87" s="376"/>
      <c r="E87" s="399"/>
      <c r="F87" s="399"/>
      <c r="G87" s="399"/>
      <c r="H87" s="399"/>
      <c r="I87" s="399"/>
      <c r="J87" s="399"/>
      <c r="K87" s="399"/>
      <c r="L87" s="399"/>
      <c r="M87" s="399"/>
      <c r="N87" s="376"/>
      <c r="O87" s="399"/>
      <c r="P87" s="376"/>
      <c r="Q87" s="399"/>
      <c r="R87" s="399"/>
      <c r="S87" s="399"/>
      <c r="T87" s="399"/>
      <c r="U87" s="399"/>
      <c r="V87" s="399"/>
      <c r="W87" s="399"/>
      <c r="X87" s="399"/>
      <c r="Y87" s="399"/>
      <c r="Z87" s="399"/>
      <c r="AA87" s="399"/>
      <c r="AB87" s="399"/>
      <c r="AC87" s="399"/>
      <c r="AD87" s="399"/>
      <c r="AE87" s="399"/>
    </row>
    <row r="88" spans="3:31" ht="16.5" customHeight="1" x14ac:dyDescent="0.3">
      <c r="C88" s="375"/>
      <c r="D88" s="376"/>
      <c r="E88" s="1617" t="s">
        <v>2460</v>
      </c>
      <c r="F88" s="1617"/>
      <c r="G88" s="1617"/>
      <c r="H88" s="1617"/>
      <c r="I88" s="1617"/>
      <c r="J88" s="1617"/>
      <c r="K88" s="1617"/>
      <c r="L88" s="1617"/>
      <c r="M88" s="1617"/>
      <c r="N88" s="1617"/>
      <c r="O88" s="399"/>
      <c r="P88" s="376"/>
      <c r="Q88" s="399"/>
      <c r="R88" s="399"/>
      <c r="S88" s="399"/>
      <c r="T88" s="399"/>
      <c r="U88" s="399"/>
      <c r="V88" s="399"/>
      <c r="W88" s="399"/>
      <c r="X88" s="399"/>
      <c r="Y88" s="399"/>
      <c r="Z88" s="399"/>
      <c r="AA88" s="399"/>
      <c r="AB88" s="399"/>
      <c r="AC88" s="399"/>
      <c r="AD88" s="399"/>
      <c r="AE88" s="399"/>
    </row>
    <row r="89" spans="3:31" ht="16.5" customHeight="1" x14ac:dyDescent="0.3">
      <c r="C89" s="375"/>
      <c r="D89" s="376"/>
      <c r="E89" s="1617"/>
      <c r="F89" s="1617"/>
      <c r="G89" s="1617"/>
      <c r="H89" s="1617"/>
      <c r="I89" s="1617"/>
      <c r="J89" s="1617"/>
      <c r="K89" s="1617"/>
      <c r="L89" s="1617"/>
      <c r="M89" s="1617"/>
      <c r="N89" s="1617"/>
      <c r="O89" s="399"/>
      <c r="P89" s="376"/>
      <c r="Q89" s="399"/>
      <c r="R89" s="399"/>
      <c r="S89" s="399"/>
      <c r="T89" s="399"/>
      <c r="U89" s="399"/>
      <c r="V89" s="399"/>
      <c r="W89" s="399"/>
      <c r="X89" s="399"/>
      <c r="Y89" s="399"/>
      <c r="Z89" s="399"/>
      <c r="AA89" s="399"/>
      <c r="AB89" s="399"/>
      <c r="AC89" s="399"/>
      <c r="AD89" s="399"/>
      <c r="AE89" s="399"/>
    </row>
    <row r="90" spans="3:31" x14ac:dyDescent="0.3">
      <c r="C90" s="375"/>
      <c r="D90" s="376"/>
      <c r="E90" s="1617" t="s">
        <v>2030</v>
      </c>
      <c r="F90" s="1617"/>
      <c r="G90" s="1617"/>
      <c r="H90" s="1617"/>
      <c r="I90" s="1617"/>
      <c r="J90" s="1617"/>
      <c r="K90" s="1617"/>
      <c r="L90" s="1617"/>
      <c r="M90" s="1617"/>
      <c r="N90" s="1617"/>
      <c r="O90" s="399"/>
      <c r="P90" s="376"/>
      <c r="Q90" s="376"/>
      <c r="R90" s="376"/>
      <c r="S90" s="376"/>
      <c r="T90" s="376"/>
      <c r="U90" s="376"/>
      <c r="V90" s="376"/>
      <c r="W90" s="376"/>
      <c r="X90" s="376"/>
      <c r="Y90" s="376"/>
      <c r="Z90" s="376"/>
      <c r="AA90" s="376"/>
      <c r="AB90" s="376"/>
      <c r="AC90" s="376"/>
      <c r="AD90" s="376"/>
      <c r="AE90" s="376"/>
    </row>
    <row r="91" spans="3:31" x14ac:dyDescent="0.3">
      <c r="C91" s="375"/>
      <c r="D91" s="376"/>
      <c r="E91" s="1617" t="s">
        <v>1780</v>
      </c>
      <c r="F91" s="1618"/>
      <c r="G91" s="1618"/>
      <c r="H91" s="1618"/>
      <c r="I91" s="1618"/>
      <c r="J91" s="1618"/>
      <c r="K91" s="1618"/>
      <c r="L91" s="1618"/>
      <c r="M91" s="1618"/>
      <c r="N91" s="1618"/>
      <c r="O91" s="399"/>
      <c r="P91" s="376"/>
      <c r="Q91" s="376"/>
      <c r="R91" s="376"/>
      <c r="S91" s="376"/>
      <c r="T91" s="376"/>
      <c r="U91" s="376"/>
      <c r="V91" s="376"/>
      <c r="W91" s="376"/>
      <c r="X91" s="376"/>
      <c r="Y91" s="376"/>
      <c r="Z91" s="376"/>
      <c r="AA91" s="376"/>
      <c r="AB91" s="376"/>
      <c r="AC91" s="376"/>
      <c r="AD91" s="376"/>
      <c r="AE91" s="376"/>
    </row>
    <row r="92" spans="3:31" x14ac:dyDescent="0.3">
      <c r="C92" s="375"/>
      <c r="D92" s="376"/>
      <c r="E92" s="399"/>
      <c r="F92" s="399"/>
      <c r="G92" s="399"/>
      <c r="H92" s="399"/>
      <c r="I92" s="399"/>
      <c r="J92" s="399"/>
      <c r="K92" s="399"/>
      <c r="L92" s="399"/>
      <c r="M92" s="399"/>
      <c r="N92" s="399"/>
      <c r="O92" s="399"/>
      <c r="P92" s="376"/>
      <c r="Q92" s="376"/>
      <c r="R92" s="376"/>
      <c r="S92" s="376"/>
      <c r="T92" s="376"/>
      <c r="U92" s="376"/>
      <c r="V92" s="376"/>
      <c r="W92" s="376"/>
      <c r="X92" s="376"/>
      <c r="Y92" s="376"/>
      <c r="Z92" s="376"/>
      <c r="AA92" s="376"/>
      <c r="AB92" s="376"/>
      <c r="AC92" s="376"/>
      <c r="AD92" s="376"/>
      <c r="AE92" s="376"/>
    </row>
    <row r="93" spans="3:31" ht="24.75" customHeight="1" x14ac:dyDescent="0.3">
      <c r="C93" s="375"/>
      <c r="D93" s="376"/>
      <c r="E93" s="1625" t="s">
        <v>1555</v>
      </c>
      <c r="F93" s="1626"/>
      <c r="G93" s="1626"/>
      <c r="H93" s="1627"/>
      <c r="I93" s="376"/>
      <c r="J93" s="376"/>
      <c r="K93" s="376"/>
      <c r="L93" s="399"/>
      <c r="M93" s="399"/>
      <c r="N93" s="376"/>
      <c r="O93" s="399"/>
      <c r="P93" s="376"/>
      <c r="Q93" s="376"/>
      <c r="R93" s="376"/>
      <c r="S93" s="376"/>
      <c r="T93" s="376"/>
      <c r="U93" s="376"/>
      <c r="V93" s="376"/>
      <c r="W93" s="376"/>
      <c r="X93" s="376"/>
      <c r="Y93" s="376"/>
      <c r="Z93" s="376"/>
      <c r="AA93" s="376"/>
      <c r="AB93" s="376"/>
      <c r="AC93" s="376"/>
      <c r="AD93" s="376"/>
      <c r="AE93" s="376"/>
    </row>
    <row r="94" spans="3:31" ht="14.25" customHeight="1" x14ac:dyDescent="0.3">
      <c r="C94" s="375"/>
      <c r="D94" s="376"/>
      <c r="E94" s="1623" t="s">
        <v>897</v>
      </c>
      <c r="F94" s="1619" t="s">
        <v>1365</v>
      </c>
      <c r="G94" s="1619" t="s">
        <v>2049</v>
      </c>
      <c r="H94" s="1621" t="s">
        <v>1556</v>
      </c>
      <c r="I94" s="376"/>
      <c r="J94" s="376"/>
      <c r="K94" s="376"/>
      <c r="L94" s="399"/>
      <c r="M94" s="376"/>
      <c r="N94" s="376"/>
      <c r="O94" s="376"/>
      <c r="P94" s="376"/>
      <c r="Q94" s="376"/>
      <c r="R94" s="376"/>
      <c r="S94" s="376"/>
      <c r="T94" s="376"/>
      <c r="U94" s="376"/>
      <c r="V94" s="376"/>
      <c r="W94" s="376"/>
      <c r="X94" s="376"/>
      <c r="Y94" s="376"/>
      <c r="Z94" s="376"/>
      <c r="AA94" s="376"/>
      <c r="AB94" s="376"/>
      <c r="AC94" s="376"/>
      <c r="AD94" s="376"/>
      <c r="AE94" s="376"/>
    </row>
    <row r="95" spans="3:31" ht="26.25" customHeight="1" x14ac:dyDescent="0.3">
      <c r="C95" s="375"/>
      <c r="D95" s="376"/>
      <c r="E95" s="1624"/>
      <c r="F95" s="1620"/>
      <c r="G95" s="1620"/>
      <c r="H95" s="1622"/>
      <c r="I95" s="1094"/>
      <c r="J95" s="647"/>
      <c r="K95" s="376"/>
      <c r="L95" s="399"/>
      <c r="M95" s="376"/>
      <c r="N95" s="376"/>
      <c r="O95" s="376"/>
      <c r="P95" s="376"/>
      <c r="Q95" s="376"/>
      <c r="R95" s="376"/>
      <c r="S95" s="376"/>
      <c r="T95" s="376"/>
      <c r="U95" s="376"/>
      <c r="V95" s="376"/>
      <c r="W95" s="376"/>
      <c r="X95" s="376"/>
      <c r="Y95" s="376"/>
      <c r="Z95" s="376"/>
      <c r="AA95" s="376"/>
      <c r="AB95" s="376"/>
      <c r="AC95" s="376"/>
      <c r="AD95" s="376"/>
      <c r="AE95" s="376"/>
    </row>
    <row r="96" spans="3:31" ht="15.75" customHeight="1" x14ac:dyDescent="0.3">
      <c r="C96" s="375"/>
      <c r="D96" s="376"/>
      <c r="E96" s="1134"/>
      <c r="F96" s="1001" t="str">
        <f t="shared" ref="F96:F100" si="0">IF(F18="","",F18)</f>
        <v/>
      </c>
      <c r="G96" s="1097"/>
      <c r="H96" s="1097"/>
      <c r="I96" s="1160"/>
      <c r="J96" s="376"/>
      <c r="K96" s="376"/>
      <c r="L96" s="399"/>
      <c r="M96" s="376"/>
      <c r="N96" s="376"/>
      <c r="O96" s="376"/>
      <c r="P96" s="376"/>
      <c r="Q96" s="376"/>
      <c r="R96" s="376"/>
      <c r="S96" s="376"/>
      <c r="T96" s="376"/>
      <c r="U96" s="376"/>
      <c r="V96" s="376"/>
      <c r="W96" s="376"/>
      <c r="X96" s="376"/>
      <c r="Y96" s="376"/>
      <c r="Z96" s="376"/>
      <c r="AA96" s="376"/>
      <c r="AB96" s="376"/>
      <c r="AC96" s="376"/>
      <c r="AD96" s="376"/>
      <c r="AE96" s="376"/>
    </row>
    <row r="97" spans="3:31" ht="15.75" customHeight="1" x14ac:dyDescent="0.3">
      <c r="C97" s="375"/>
      <c r="D97" s="376"/>
      <c r="E97" s="1134"/>
      <c r="F97" s="1001" t="str">
        <f t="shared" si="0"/>
        <v/>
      </c>
      <c r="G97" s="1097"/>
      <c r="H97" s="1097"/>
      <c r="I97" s="376"/>
      <c r="J97" s="376"/>
      <c r="K97" s="376"/>
      <c r="L97" s="399"/>
      <c r="M97" s="376"/>
      <c r="N97" s="376"/>
      <c r="O97" s="376"/>
      <c r="P97" s="376"/>
      <c r="Q97" s="376"/>
      <c r="R97" s="376"/>
      <c r="S97" s="376"/>
      <c r="T97" s="376"/>
      <c r="U97" s="376"/>
      <c r="V97" s="376"/>
      <c r="W97" s="376"/>
      <c r="X97" s="376"/>
      <c r="Y97" s="376"/>
      <c r="Z97" s="376"/>
      <c r="AA97" s="376"/>
      <c r="AB97" s="376"/>
      <c r="AC97" s="376"/>
      <c r="AD97" s="376"/>
      <c r="AE97" s="376"/>
    </row>
    <row r="98" spans="3:31" ht="15.75" customHeight="1" x14ac:dyDescent="0.3">
      <c r="C98" s="375"/>
      <c r="D98" s="376"/>
      <c r="E98" s="1134"/>
      <c r="F98" s="1001" t="str">
        <f t="shared" si="0"/>
        <v/>
      </c>
      <c r="G98" s="1097"/>
      <c r="H98" s="1097"/>
      <c r="I98" s="376"/>
      <c r="J98" s="376"/>
      <c r="K98" s="376"/>
      <c r="L98" s="399"/>
      <c r="M98" s="376"/>
      <c r="N98" s="376"/>
      <c r="O98" s="376"/>
      <c r="P98" s="376"/>
      <c r="Q98" s="376"/>
      <c r="R98" s="376"/>
      <c r="S98" s="376"/>
      <c r="T98" s="376"/>
      <c r="U98" s="376"/>
      <c r="V98" s="376"/>
      <c r="W98" s="376"/>
      <c r="X98" s="376"/>
      <c r="Y98" s="376"/>
      <c r="Z98" s="376"/>
      <c r="AA98" s="376"/>
      <c r="AB98" s="376"/>
      <c r="AC98" s="376"/>
      <c r="AD98" s="376"/>
      <c r="AE98" s="376"/>
    </row>
    <row r="99" spans="3:31" ht="15.75" customHeight="1" x14ac:dyDescent="0.3">
      <c r="C99" s="375"/>
      <c r="D99" s="376"/>
      <c r="E99" s="1134"/>
      <c r="F99" s="1001" t="str">
        <f t="shared" si="0"/>
        <v/>
      </c>
      <c r="G99" s="1097"/>
      <c r="H99" s="1097"/>
      <c r="I99" s="376"/>
      <c r="J99" s="376"/>
      <c r="K99" s="376"/>
      <c r="L99" s="399"/>
      <c r="M99" s="376"/>
      <c r="N99" s="376"/>
      <c r="O99" s="376"/>
      <c r="P99" s="376"/>
      <c r="Q99" s="376"/>
      <c r="R99" s="376"/>
      <c r="S99" s="376"/>
      <c r="T99" s="376"/>
      <c r="U99" s="376"/>
      <c r="V99" s="376"/>
      <c r="W99" s="376"/>
      <c r="X99" s="376"/>
      <c r="Y99" s="376"/>
      <c r="Z99" s="376"/>
      <c r="AA99" s="376"/>
      <c r="AB99" s="376"/>
      <c r="AC99" s="376"/>
      <c r="AD99" s="376"/>
      <c r="AE99" s="376"/>
    </row>
    <row r="100" spans="3:31" ht="15.75" customHeight="1" x14ac:dyDescent="0.3">
      <c r="C100" s="375"/>
      <c r="D100" s="376"/>
      <c r="E100" s="1134"/>
      <c r="F100" s="1001" t="str">
        <f t="shared" si="0"/>
        <v/>
      </c>
      <c r="G100" s="1097"/>
      <c r="H100" s="1097"/>
      <c r="I100" s="376"/>
      <c r="J100" s="376"/>
      <c r="K100" s="376"/>
      <c r="L100" s="399"/>
      <c r="M100" s="376"/>
      <c r="N100" s="376"/>
      <c r="O100" s="376"/>
      <c r="P100" s="376"/>
      <c r="Q100" s="376"/>
      <c r="R100" s="376"/>
      <c r="S100" s="376"/>
      <c r="T100" s="376"/>
      <c r="U100" s="376"/>
      <c r="V100" s="376"/>
      <c r="W100" s="376"/>
      <c r="X100" s="376"/>
      <c r="Y100" s="376"/>
      <c r="Z100" s="376"/>
      <c r="AA100" s="376"/>
      <c r="AB100" s="376"/>
      <c r="AC100" s="376"/>
      <c r="AD100" s="376"/>
      <c r="AE100" s="376"/>
    </row>
    <row r="101" spans="3:31" ht="15.75" customHeight="1" x14ac:dyDescent="0.3">
      <c r="C101" s="375"/>
      <c r="D101" s="376"/>
      <c r="E101" s="1134"/>
      <c r="F101" s="1001" t="str">
        <f>IF(F23="","",F23)</f>
        <v/>
      </c>
      <c r="G101" s="1097"/>
      <c r="H101" s="1097"/>
      <c r="I101" s="376"/>
      <c r="J101" s="376"/>
      <c r="K101" s="376"/>
      <c r="L101" s="399"/>
      <c r="M101" s="376"/>
      <c r="N101" s="376"/>
      <c r="O101" s="376"/>
      <c r="P101" s="376"/>
      <c r="Q101" s="376"/>
      <c r="R101" s="376"/>
      <c r="S101" s="376"/>
      <c r="T101" s="376"/>
      <c r="U101" s="376"/>
      <c r="V101" s="376"/>
      <c r="W101" s="376"/>
      <c r="X101" s="376"/>
      <c r="Y101" s="376"/>
      <c r="Z101" s="376"/>
      <c r="AA101" s="376"/>
      <c r="AB101" s="376"/>
      <c r="AC101" s="376"/>
      <c r="AD101" s="376"/>
      <c r="AE101" s="376"/>
    </row>
    <row r="102" spans="3:31" ht="15.75" customHeight="1" x14ac:dyDescent="0.3">
      <c r="C102" s="375"/>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row>
    <row r="103" spans="3:31" ht="15.75" customHeight="1" x14ac:dyDescent="0.3">
      <c r="C103" s="375"/>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row>
    <row r="104" spans="3:31" ht="15.75" customHeight="1" x14ac:dyDescent="0.3">
      <c r="C104" s="375"/>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row>
    <row r="105" spans="3:31" ht="15.75" customHeight="1" x14ac:dyDescent="0.3">
      <c r="C105" s="375"/>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row>
    <row r="106" spans="3:31" ht="15.75" customHeight="1" x14ac:dyDescent="0.3">
      <c r="C106" s="375"/>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row>
    <row r="107" spans="3:31" ht="15.75" customHeight="1" x14ac:dyDescent="0.3">
      <c r="C107" s="375"/>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row>
    <row r="108" spans="3:31" ht="15.75" customHeight="1" x14ac:dyDescent="0.3">
      <c r="C108" s="375"/>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row>
    <row r="109" spans="3:31" ht="15.75" customHeight="1" x14ac:dyDescent="0.3">
      <c r="C109" s="375"/>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row>
    <row r="110" spans="3:31" ht="15.75" customHeight="1" x14ac:dyDescent="0.3">
      <c r="C110" s="375"/>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row>
    <row r="111" spans="3:31" ht="15.75" customHeight="1" x14ac:dyDescent="0.3">
      <c r="C111" s="375"/>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row>
    <row r="112" spans="3:31" ht="15.75" customHeight="1" x14ac:dyDescent="0.3">
      <c r="C112" s="375"/>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row>
    <row r="113" spans="3:31" ht="15.75" customHeight="1" x14ac:dyDescent="0.3">
      <c r="C113" s="375"/>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row>
    <row r="114" spans="3:31" ht="15.75" customHeight="1" x14ac:dyDescent="0.3">
      <c r="C114" s="375"/>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row>
    <row r="115" spans="3:31" ht="15.75" customHeight="1" x14ac:dyDescent="0.3">
      <c r="C115" s="375"/>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row>
    <row r="116" spans="3:31" ht="15.75" customHeight="1" x14ac:dyDescent="0.3">
      <c r="C116" s="375"/>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row>
    <row r="117" spans="3:31" ht="15.75" customHeight="1" x14ac:dyDescent="0.3">
      <c r="C117" s="375"/>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row>
    <row r="118" spans="3:31" ht="15.75" customHeight="1" x14ac:dyDescent="0.3">
      <c r="C118" s="375"/>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row>
    <row r="119" spans="3:31" ht="15.75" customHeight="1" x14ac:dyDescent="0.3">
      <c r="C119" s="375"/>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row>
    <row r="120" spans="3:31" ht="15.75" customHeight="1" x14ac:dyDescent="0.3">
      <c r="C120" s="375"/>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row>
    <row r="121" spans="3:31" ht="15.75" customHeight="1" x14ac:dyDescent="0.3">
      <c r="C121" s="375"/>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row>
    <row r="122" spans="3:31" ht="15.75" customHeight="1" x14ac:dyDescent="0.3">
      <c r="C122" s="375"/>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row>
    <row r="123" spans="3:31" ht="15.75" customHeight="1" x14ac:dyDescent="0.3">
      <c r="C123" s="375"/>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row>
    <row r="124" spans="3:31" ht="15.75" customHeight="1" x14ac:dyDescent="0.3">
      <c r="C124" s="375"/>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row>
    <row r="125" spans="3:31" ht="15.75" customHeight="1" x14ac:dyDescent="0.3">
      <c r="C125" s="375"/>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row>
    <row r="126" spans="3:31" ht="15.75" customHeight="1" x14ac:dyDescent="0.3">
      <c r="C126" s="375"/>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row>
    <row r="127" spans="3:31" ht="15.75" customHeight="1" x14ac:dyDescent="0.3">
      <c r="C127" s="375"/>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row>
    <row r="128" spans="3:31" ht="15.75" customHeight="1" x14ac:dyDescent="0.3">
      <c r="C128" s="375"/>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row>
    <row r="129" spans="3:31" ht="15.75" customHeight="1" x14ac:dyDescent="0.3">
      <c r="C129" s="375"/>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row>
    <row r="130" spans="3:31" ht="15.75" customHeight="1" x14ac:dyDescent="0.3">
      <c r="C130" s="375"/>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row>
    <row r="131" spans="3:31" ht="15.75" customHeight="1" x14ac:dyDescent="0.3">
      <c r="C131" s="375"/>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row>
    <row r="132" spans="3:31" ht="15.75" customHeight="1" x14ac:dyDescent="0.3">
      <c r="C132" s="375"/>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row>
    <row r="133" spans="3:31" ht="15.75" customHeight="1" x14ac:dyDescent="0.3">
      <c r="C133" s="375"/>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row>
    <row r="134" spans="3:31" ht="15.75" customHeight="1" x14ac:dyDescent="0.3">
      <c r="C134" s="375"/>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row>
    <row r="135" spans="3:31" ht="15.75" customHeight="1" x14ac:dyDescent="0.3">
      <c r="C135" s="375"/>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row>
    <row r="136" spans="3:31" ht="15.75" customHeight="1" x14ac:dyDescent="0.3">
      <c r="C136" s="375"/>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row>
    <row r="137" spans="3:31" ht="15.75" customHeight="1" x14ac:dyDescent="0.3">
      <c r="C137" s="375"/>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row>
    <row r="138" spans="3:31" ht="15.75" customHeight="1" x14ac:dyDescent="0.3">
      <c r="C138" s="375"/>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row>
    <row r="139" spans="3:31" ht="15.75" customHeight="1" x14ac:dyDescent="0.3">
      <c r="C139" s="375"/>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row>
    <row r="140" spans="3:31" ht="15.75" customHeight="1" x14ac:dyDescent="0.3">
      <c r="C140" s="375"/>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row>
    <row r="141" spans="3:31" ht="15.75" customHeight="1" x14ac:dyDescent="0.3">
      <c r="C141" s="375"/>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row>
    <row r="142" spans="3:31" ht="15.75" customHeight="1" x14ac:dyDescent="0.3">
      <c r="C142" s="375"/>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row>
    <row r="143" spans="3:31" ht="15.75" customHeight="1" x14ac:dyDescent="0.3">
      <c r="C143" s="375"/>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row>
    <row r="144" spans="3:31" ht="15.75" customHeight="1" x14ac:dyDescent="0.3">
      <c r="C144" s="375"/>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row>
    <row r="145" spans="3:31" ht="15.75" customHeight="1" x14ac:dyDescent="0.3">
      <c r="C145" s="375"/>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row>
    <row r="146" spans="3:31" ht="15.75" customHeight="1" x14ac:dyDescent="0.3">
      <c r="C146" s="375"/>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row>
    <row r="147" spans="3:31" ht="15.75" customHeight="1" x14ac:dyDescent="0.3">
      <c r="C147" s="375"/>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row>
    <row r="148" spans="3:31" ht="15.75" customHeight="1" x14ac:dyDescent="0.3">
      <c r="C148" s="375"/>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row>
    <row r="149" spans="3:31" ht="15.75" customHeight="1" x14ac:dyDescent="0.3">
      <c r="C149" s="375"/>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row>
    <row r="150" spans="3:31" ht="15.75" customHeight="1" x14ac:dyDescent="0.3">
      <c r="C150" s="375"/>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row>
    <row r="151" spans="3:31" ht="15.75" customHeight="1" x14ac:dyDescent="0.3">
      <c r="C151" s="375"/>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row>
    <row r="152" spans="3:31" ht="15.75" customHeight="1" x14ac:dyDescent="0.3">
      <c r="C152" s="375"/>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row>
    <row r="153" spans="3:31" ht="15.75" customHeight="1" x14ac:dyDescent="0.3">
      <c r="C153" s="375"/>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row>
    <row r="154" spans="3:31" ht="15.75" customHeight="1" x14ac:dyDescent="0.3">
      <c r="C154" s="375"/>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row>
    <row r="155" spans="3:31" ht="15.75" customHeight="1" x14ac:dyDescent="0.3">
      <c r="C155" s="375"/>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row>
    <row r="156" spans="3:31" ht="15.75" customHeight="1" x14ac:dyDescent="0.3">
      <c r="C156" s="375"/>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row>
    <row r="157" spans="3:31" ht="15.75" customHeight="1" x14ac:dyDescent="0.3">
      <c r="C157" s="375"/>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row>
    <row r="158" spans="3:31" ht="15.75" customHeight="1" x14ac:dyDescent="0.3">
      <c r="C158" s="375"/>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row>
    <row r="159" spans="3:31" ht="15.75" customHeight="1" x14ac:dyDescent="0.3">
      <c r="C159" s="375"/>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row>
    <row r="160" spans="3:31" ht="15.75" customHeight="1" x14ac:dyDescent="0.3">
      <c r="C160" s="375"/>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row>
    <row r="161" spans="3:31" ht="15.75" customHeight="1" x14ac:dyDescent="0.3">
      <c r="C161" s="375"/>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row>
    <row r="162" spans="3:31" ht="15.75" customHeight="1" x14ac:dyDescent="0.3">
      <c r="C162" s="375"/>
      <c r="D162" s="376"/>
      <c r="E162" s="376"/>
      <c r="F162" s="412"/>
      <c r="G162" s="412"/>
      <c r="H162" s="412"/>
      <c r="I162" s="412"/>
      <c r="J162" s="412"/>
      <c r="K162" s="412"/>
      <c r="L162" s="412"/>
      <c r="M162" s="412"/>
      <c r="N162" s="412"/>
      <c r="O162" s="376"/>
      <c r="P162" s="376"/>
      <c r="Q162" s="376"/>
      <c r="R162" s="376"/>
      <c r="S162" s="376"/>
      <c r="T162" s="376"/>
      <c r="U162" s="376"/>
      <c r="V162" s="376"/>
      <c r="W162" s="376"/>
      <c r="X162" s="376"/>
      <c r="Y162" s="376"/>
      <c r="Z162" s="376"/>
      <c r="AA162" s="376"/>
      <c r="AB162" s="376"/>
      <c r="AC162" s="376"/>
      <c r="AD162" s="376"/>
      <c r="AE162" s="376"/>
    </row>
    <row r="163" spans="3:31" ht="15.75" customHeight="1" x14ac:dyDescent="0.3">
      <c r="C163" s="375"/>
      <c r="D163" s="376"/>
      <c r="E163" s="376"/>
      <c r="F163" s="412"/>
      <c r="G163" s="412"/>
      <c r="H163" s="412"/>
      <c r="I163" s="412"/>
      <c r="J163" s="412"/>
      <c r="K163" s="412"/>
      <c r="L163" s="412"/>
      <c r="M163" s="412"/>
      <c r="N163" s="412"/>
      <c r="O163" s="376"/>
      <c r="P163" s="376"/>
      <c r="Q163" s="376"/>
      <c r="R163" s="376"/>
      <c r="S163" s="376"/>
      <c r="T163" s="376"/>
      <c r="U163" s="376"/>
      <c r="V163" s="376"/>
      <c r="W163" s="376"/>
      <c r="X163" s="376"/>
      <c r="Y163" s="376"/>
      <c r="Z163" s="376"/>
      <c r="AA163" s="376"/>
      <c r="AB163" s="376"/>
      <c r="AC163" s="376"/>
      <c r="AD163" s="376"/>
      <c r="AE163" s="376"/>
    </row>
    <row r="164" spans="3:31" ht="15.75" customHeight="1" x14ac:dyDescent="0.3">
      <c r="C164" s="375"/>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row>
    <row r="165" spans="3:31" ht="15.75" customHeight="1" x14ac:dyDescent="0.3">
      <c r="C165" s="375"/>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row>
    <row r="166" spans="3:31" ht="15.75" customHeight="1" x14ac:dyDescent="0.3">
      <c r="C166" s="375"/>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row>
    <row r="167" spans="3:31" ht="15.75" customHeight="1" x14ac:dyDescent="0.3">
      <c r="C167" s="375"/>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row>
    <row r="168" spans="3:31" ht="15.75" customHeight="1" x14ac:dyDescent="0.3">
      <c r="C168" s="375"/>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row>
    <row r="169" spans="3:31" ht="15.75" customHeight="1" x14ac:dyDescent="0.3">
      <c r="C169" s="375"/>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row>
    <row r="170" spans="3:31" ht="15.75" customHeight="1" x14ac:dyDescent="0.3">
      <c r="C170" s="375"/>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row>
    <row r="171" spans="3:31" ht="15.75" customHeight="1" x14ac:dyDescent="0.3">
      <c r="C171" s="375"/>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row>
    <row r="172" spans="3:31" ht="15.75" customHeight="1" x14ac:dyDescent="0.3">
      <c r="C172" s="375"/>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row>
    <row r="173" spans="3:31" ht="15.75" customHeight="1" x14ac:dyDescent="0.3">
      <c r="C173" s="375"/>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row>
    <row r="174" spans="3:31" ht="15.75" customHeight="1" x14ac:dyDescent="0.3">
      <c r="C174" s="375"/>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row>
    <row r="175" spans="3:31" ht="15.75" customHeight="1" x14ac:dyDescent="0.3">
      <c r="C175" s="375"/>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row>
    <row r="176" spans="3:31" ht="15.75" customHeight="1" x14ac:dyDescent="0.3">
      <c r="C176" s="375"/>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row>
    <row r="177" spans="3:31" ht="15.75" customHeight="1" x14ac:dyDescent="0.3">
      <c r="C177" s="375"/>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row>
    <row r="178" spans="3:31" ht="15.75" customHeight="1" x14ac:dyDescent="0.3">
      <c r="C178" s="375"/>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row>
    <row r="179" spans="3:31" ht="15.75" customHeight="1" x14ac:dyDescent="0.3">
      <c r="C179" s="375"/>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row>
    <row r="180" spans="3:31" ht="15.75" customHeight="1" x14ac:dyDescent="0.3">
      <c r="C180" s="375"/>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row>
    <row r="181" spans="3:31" ht="15.75" customHeight="1" x14ac:dyDescent="0.3">
      <c r="C181" s="375"/>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row>
    <row r="182" spans="3:31" ht="15.75" customHeight="1" x14ac:dyDescent="0.3">
      <c r="C182" s="375"/>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row>
    <row r="183" spans="3:31" ht="15.75" customHeight="1" x14ac:dyDescent="0.3">
      <c r="C183" s="375"/>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row>
    <row r="184" spans="3:31" ht="15.75" customHeight="1" x14ac:dyDescent="0.3">
      <c r="C184" s="375"/>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row>
    <row r="185" spans="3:31" ht="15.75" customHeight="1" x14ac:dyDescent="0.3">
      <c r="C185" s="375"/>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row>
    <row r="186" spans="3:31" ht="15.75" customHeight="1" x14ac:dyDescent="0.3">
      <c r="C186" s="375"/>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row>
    <row r="187" spans="3:31" ht="15.75" customHeight="1" x14ac:dyDescent="0.3">
      <c r="C187" s="375"/>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row>
    <row r="188" spans="3:31" ht="15.75" customHeight="1" x14ac:dyDescent="0.3">
      <c r="C188" s="375"/>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row>
    <row r="189" spans="3:31" ht="15.75" customHeight="1" x14ac:dyDescent="0.3">
      <c r="C189" s="375"/>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row>
    <row r="190" spans="3:31" ht="15.75" customHeight="1" x14ac:dyDescent="0.3">
      <c r="C190" s="375"/>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row>
    <row r="191" spans="3:31" ht="15.75" customHeight="1" x14ac:dyDescent="0.3">
      <c r="C191" s="375"/>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row>
    <row r="192" spans="3:31" ht="15.75" customHeight="1" x14ac:dyDescent="0.3">
      <c r="C192" s="375"/>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row>
    <row r="193" spans="3:31" ht="15.75" customHeight="1" x14ac:dyDescent="0.3">
      <c r="C193" s="375"/>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row>
    <row r="194" spans="3:31" ht="15.75" customHeight="1" x14ac:dyDescent="0.3">
      <c r="C194" s="375"/>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row>
    <row r="195" spans="3:31" ht="15.75" customHeight="1" x14ac:dyDescent="0.3">
      <c r="C195" s="375"/>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row>
    <row r="196" spans="3:31" ht="15.75" customHeight="1" x14ac:dyDescent="0.3">
      <c r="C196" s="375"/>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row>
    <row r="197" spans="3:31" ht="15.75" customHeight="1" x14ac:dyDescent="0.3">
      <c r="C197" s="375"/>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row>
    <row r="198" spans="3:31" ht="15.75" customHeight="1" x14ac:dyDescent="0.3">
      <c r="C198" s="375"/>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row>
    <row r="199" spans="3:31" ht="15.75" customHeight="1" x14ac:dyDescent="0.3">
      <c r="C199" s="375"/>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row>
    <row r="200" spans="3:31" ht="15.75" customHeight="1" x14ac:dyDescent="0.3">
      <c r="C200" s="375"/>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row>
    <row r="201" spans="3:31" ht="15.75" customHeight="1" x14ac:dyDescent="0.3">
      <c r="C201" s="375"/>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row>
    <row r="202" spans="3:31" ht="15.75" customHeight="1" x14ac:dyDescent="0.3">
      <c r="C202" s="375"/>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row>
    <row r="203" spans="3:31" ht="15.75" customHeight="1" x14ac:dyDescent="0.3">
      <c r="C203" s="375"/>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row>
    <row r="204" spans="3:31" ht="15.75" customHeight="1" x14ac:dyDescent="0.3">
      <c r="C204" s="375"/>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row>
    <row r="205" spans="3:31" ht="15.75" customHeight="1" x14ac:dyDescent="0.3">
      <c r="C205" s="375"/>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row>
    <row r="206" spans="3:31" ht="15.75" customHeight="1" x14ac:dyDescent="0.3">
      <c r="C206" s="375"/>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row>
    <row r="207" spans="3:31" ht="15.75" customHeight="1" x14ac:dyDescent="0.3">
      <c r="C207" s="375"/>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row>
    <row r="208" spans="3:31" ht="15.75" customHeight="1" x14ac:dyDescent="0.3">
      <c r="C208" s="375"/>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row>
    <row r="209" spans="3:31" ht="15.75" customHeight="1" x14ac:dyDescent="0.3">
      <c r="C209" s="375"/>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row>
    <row r="210" spans="3:31" ht="15.75" customHeight="1" x14ac:dyDescent="0.3">
      <c r="C210" s="375"/>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row>
    <row r="211" spans="3:31" ht="15.75" customHeight="1" x14ac:dyDescent="0.3">
      <c r="C211" s="375"/>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row>
    <row r="212" spans="3:31" ht="15.75" customHeight="1" x14ac:dyDescent="0.3">
      <c r="C212" s="375"/>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row>
    <row r="213" spans="3:31" ht="15.75" customHeight="1" x14ac:dyDescent="0.3">
      <c r="C213" s="375"/>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row>
    <row r="214" spans="3:31" ht="15.75" customHeight="1" x14ac:dyDescent="0.3">
      <c r="C214" s="375"/>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row>
    <row r="215" spans="3:31" ht="15.75" customHeight="1" x14ac:dyDescent="0.3">
      <c r="C215" s="375"/>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row>
    <row r="216" spans="3:31" ht="15.75" customHeight="1" x14ac:dyDescent="0.3">
      <c r="C216" s="375"/>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row>
    <row r="217" spans="3:31" ht="15.75" customHeight="1" x14ac:dyDescent="0.3">
      <c r="C217" s="375"/>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row>
    <row r="218" spans="3:31" ht="15.75" customHeight="1" x14ac:dyDescent="0.3">
      <c r="C218" s="375"/>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row>
    <row r="219" spans="3:31" ht="15.75" customHeight="1" x14ac:dyDescent="0.3">
      <c r="C219" s="375"/>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row>
    <row r="220" spans="3:31" ht="15.75" customHeight="1" x14ac:dyDescent="0.3">
      <c r="C220" s="375"/>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row>
    <row r="221" spans="3:31" ht="15.75" customHeight="1" x14ac:dyDescent="0.3">
      <c r="C221" s="375"/>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row>
    <row r="222" spans="3:31" ht="15.75" customHeight="1" x14ac:dyDescent="0.3">
      <c r="C222" s="375"/>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row>
    <row r="223" spans="3:31" ht="15.75" customHeight="1" x14ac:dyDescent="0.3">
      <c r="C223" s="375"/>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row>
    <row r="224" spans="3:31" ht="15.75" customHeight="1" x14ac:dyDescent="0.3">
      <c r="C224" s="375"/>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row>
    <row r="225" spans="3:31" ht="15.75" customHeight="1" x14ac:dyDescent="0.3">
      <c r="C225" s="375"/>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row>
    <row r="226" spans="3:31" ht="15.75" customHeight="1" x14ac:dyDescent="0.3">
      <c r="C226" s="375"/>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row>
    <row r="227" spans="3:31" ht="15.75" customHeight="1" x14ac:dyDescent="0.3">
      <c r="C227" s="375"/>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row>
    <row r="228" spans="3:31" ht="15.75" customHeight="1" x14ac:dyDescent="0.3">
      <c r="C228" s="375"/>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row>
    <row r="229" spans="3:31" ht="15.75" customHeight="1" x14ac:dyDescent="0.3">
      <c r="C229" s="375"/>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row>
    <row r="230" spans="3:31" ht="15.75" customHeight="1" x14ac:dyDescent="0.3">
      <c r="C230" s="375"/>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row>
    <row r="231" spans="3:31" ht="15.75" customHeight="1" x14ac:dyDescent="0.3">
      <c r="C231" s="375"/>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row>
    <row r="232" spans="3:31" ht="15.75" customHeight="1" x14ac:dyDescent="0.3">
      <c r="C232" s="375"/>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row>
    <row r="233" spans="3:31" ht="15.75" customHeight="1" x14ac:dyDescent="0.3">
      <c r="C233" s="375"/>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row>
    <row r="234" spans="3:31" ht="15.75" customHeight="1" x14ac:dyDescent="0.3">
      <c r="C234" s="375"/>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row>
    <row r="235" spans="3:31" ht="15.75" customHeight="1" x14ac:dyDescent="0.3">
      <c r="C235" s="375"/>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row>
    <row r="236" spans="3:31" ht="15.75" customHeight="1" x14ac:dyDescent="0.3">
      <c r="C236" s="375"/>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row>
    <row r="237" spans="3:31" ht="15.75" customHeight="1" x14ac:dyDescent="0.3">
      <c r="C237" s="375"/>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row>
    <row r="238" spans="3:31" ht="15.75" customHeight="1" x14ac:dyDescent="0.3">
      <c r="C238" s="375"/>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row>
    <row r="239" spans="3:31" ht="15.75" customHeight="1" x14ac:dyDescent="0.3">
      <c r="C239" s="375"/>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row>
    <row r="240" spans="3:31" ht="15.75" customHeight="1" x14ac:dyDescent="0.3">
      <c r="C240" s="375"/>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row>
    <row r="241" spans="3:31" ht="15.75" customHeight="1" x14ac:dyDescent="0.3">
      <c r="C241" s="375"/>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row>
    <row r="242" spans="3:31" ht="15.75" customHeight="1" x14ac:dyDescent="0.3">
      <c r="C242" s="375"/>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row>
    <row r="243" spans="3:31" ht="15.75" customHeight="1" x14ac:dyDescent="0.3">
      <c r="C243" s="375"/>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row>
    <row r="244" spans="3:31" ht="15.75" customHeight="1" x14ac:dyDescent="0.3">
      <c r="C244" s="375"/>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row>
    <row r="245" spans="3:31" ht="15.75" customHeight="1" x14ac:dyDescent="0.3">
      <c r="C245" s="375"/>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row>
    <row r="246" spans="3:31" ht="15.75" customHeight="1" x14ac:dyDescent="0.3">
      <c r="C246" s="375"/>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376"/>
      <c r="AE246" s="376"/>
    </row>
    <row r="247" spans="3:31" ht="15.75" customHeight="1" x14ac:dyDescent="0.3">
      <c r="C247" s="375"/>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c r="AD247" s="376"/>
      <c r="AE247" s="376"/>
    </row>
    <row r="248" spans="3:31" ht="15.75" customHeight="1" x14ac:dyDescent="0.3">
      <c r="C248" s="375"/>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row>
    <row r="249" spans="3:31" ht="15.75" customHeight="1" x14ac:dyDescent="0.3">
      <c r="C249" s="375"/>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376"/>
      <c r="AE249" s="376"/>
    </row>
    <row r="250" spans="3:31" ht="15.75" customHeight="1" x14ac:dyDescent="0.3">
      <c r="C250" s="375"/>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row>
    <row r="251" spans="3:31" ht="15.75" customHeight="1" x14ac:dyDescent="0.3">
      <c r="C251" s="375"/>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row>
    <row r="252" spans="3:31" ht="15.75" customHeight="1" x14ac:dyDescent="0.3">
      <c r="C252" s="375"/>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row>
    <row r="253" spans="3:31" ht="15.75" customHeight="1" x14ac:dyDescent="0.3">
      <c r="C253" s="375"/>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row>
    <row r="254" spans="3:31" ht="15.75" customHeight="1" x14ac:dyDescent="0.3">
      <c r="C254" s="375"/>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row>
    <row r="255" spans="3:31" ht="15.75" customHeight="1" x14ac:dyDescent="0.3">
      <c r="C255" s="375"/>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row>
    <row r="256" spans="3:31" ht="15.75" customHeight="1" x14ac:dyDescent="0.3">
      <c r="C256" s="375"/>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row>
    <row r="257" spans="3:31" ht="15.75" customHeight="1" x14ac:dyDescent="0.3">
      <c r="C257" s="375"/>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row>
    <row r="258" spans="3:31" ht="15.75" customHeight="1" x14ac:dyDescent="0.3">
      <c r="C258" s="375"/>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row>
    <row r="259" spans="3:31" ht="15.75" customHeight="1" x14ac:dyDescent="0.3">
      <c r="C259" s="375"/>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row>
    <row r="260" spans="3:31" ht="15.75" customHeight="1" x14ac:dyDescent="0.3">
      <c r="C260" s="375"/>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row>
    <row r="261" spans="3:31" ht="15.75" customHeight="1" x14ac:dyDescent="0.3">
      <c r="C261" s="375"/>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row>
    <row r="262" spans="3:31" ht="15.75" customHeight="1" x14ac:dyDescent="0.3">
      <c r="C262" s="375"/>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row>
    <row r="263" spans="3:31" ht="15.75" customHeight="1" x14ac:dyDescent="0.3">
      <c r="C263" s="375"/>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row>
    <row r="264" spans="3:31" ht="15.75" customHeight="1" x14ac:dyDescent="0.3">
      <c r="C264" s="375"/>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row>
    <row r="265" spans="3:31" ht="15.75" customHeight="1" x14ac:dyDescent="0.3">
      <c r="C265" s="375"/>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row>
    <row r="266" spans="3:31" ht="15.75" customHeight="1" x14ac:dyDescent="0.3">
      <c r="C266" s="375"/>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row>
    <row r="267" spans="3:31" ht="15.75" customHeight="1" x14ac:dyDescent="0.3">
      <c r="C267" s="375"/>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row>
    <row r="268" spans="3:31" ht="15.75" customHeight="1" x14ac:dyDescent="0.3">
      <c r="C268" s="375"/>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row>
    <row r="269" spans="3:31" ht="15.75" customHeight="1" x14ac:dyDescent="0.3">
      <c r="C269" s="375"/>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row>
    <row r="270" spans="3:31" ht="15.75" customHeight="1" x14ac:dyDescent="0.3">
      <c r="C270" s="375"/>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376"/>
      <c r="AE270" s="376"/>
    </row>
    <row r="271" spans="3:31" ht="15.75" customHeight="1" x14ac:dyDescent="0.3">
      <c r="C271" s="375"/>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row>
    <row r="272" spans="3:31" ht="15.75" customHeight="1" x14ac:dyDescent="0.3">
      <c r="C272" s="375"/>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376"/>
      <c r="AE272" s="376"/>
    </row>
    <row r="273" spans="3:31" ht="15.75" customHeight="1" x14ac:dyDescent="0.3">
      <c r="C273" s="375"/>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c r="AE273" s="376"/>
    </row>
    <row r="274" spans="3:31" ht="15.75" customHeight="1" x14ac:dyDescent="0.3">
      <c r="C274" s="375"/>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row>
    <row r="275" spans="3:31" ht="15.75" customHeight="1" x14ac:dyDescent="0.3">
      <c r="C275" s="375"/>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row>
    <row r="276" spans="3:31" ht="15.75" customHeight="1" x14ac:dyDescent="0.3">
      <c r="C276" s="375"/>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c r="AD276" s="376"/>
      <c r="AE276" s="376"/>
    </row>
    <row r="277" spans="3:31" ht="15.75" customHeight="1" x14ac:dyDescent="0.3">
      <c r="C277" s="375"/>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row>
    <row r="278" spans="3:31" ht="15.75" customHeight="1" x14ac:dyDescent="0.3">
      <c r="C278" s="375"/>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c r="AD278" s="376"/>
      <c r="AE278" s="376"/>
    </row>
    <row r="279" spans="3:31" ht="15.75" customHeight="1" x14ac:dyDescent="0.3">
      <c r="C279" s="375"/>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c r="AD279" s="376"/>
      <c r="AE279" s="376"/>
    </row>
    <row r="280" spans="3:31" ht="15.75" customHeight="1" x14ac:dyDescent="0.3">
      <c r="C280" s="375"/>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row>
    <row r="281" spans="3:31" ht="15.75" customHeight="1" x14ac:dyDescent="0.3">
      <c r="C281" s="375"/>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row>
    <row r="282" spans="3:31" ht="15.75" customHeight="1" x14ac:dyDescent="0.3">
      <c r="C282" s="375"/>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row>
    <row r="283" spans="3:31" ht="15.75" customHeight="1" x14ac:dyDescent="0.3">
      <c r="C283" s="375"/>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row>
    <row r="284" spans="3:31" ht="15.75" customHeight="1" x14ac:dyDescent="0.3">
      <c r="C284" s="375"/>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row>
    <row r="285" spans="3:31" ht="15.75" customHeight="1" x14ac:dyDescent="0.3">
      <c r="C285" s="375"/>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row>
    <row r="286" spans="3:31" ht="15.75" customHeight="1" x14ac:dyDescent="0.3">
      <c r="C286" s="375"/>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row>
    <row r="287" spans="3:31" ht="15.75" customHeight="1" x14ac:dyDescent="0.3">
      <c r="C287" s="375"/>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row>
    <row r="288" spans="3:31" ht="15.75" customHeight="1" x14ac:dyDescent="0.3">
      <c r="C288" s="375"/>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row>
    <row r="289" spans="3:31" ht="15.75" customHeight="1" x14ac:dyDescent="0.3">
      <c r="C289" s="375"/>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row>
    <row r="290" spans="3:31" ht="15.75" customHeight="1" x14ac:dyDescent="0.3">
      <c r="C290" s="375"/>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row>
    <row r="291" spans="3:31" ht="15.75" customHeight="1" x14ac:dyDescent="0.3">
      <c r="C291" s="375"/>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row>
    <row r="292" spans="3:31" ht="15.75" customHeight="1" x14ac:dyDescent="0.3">
      <c r="C292" s="375"/>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row>
    <row r="293" spans="3:31" ht="15.75" customHeight="1" x14ac:dyDescent="0.3">
      <c r="C293" s="375"/>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row>
    <row r="294" spans="3:31" ht="15.75" customHeight="1" x14ac:dyDescent="0.3">
      <c r="C294" s="375"/>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row>
    <row r="295" spans="3:31" ht="15.75" customHeight="1" x14ac:dyDescent="0.3">
      <c r="C295" s="375"/>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row>
    <row r="296" spans="3:31" ht="15.75" customHeight="1" x14ac:dyDescent="0.3">
      <c r="C296" s="375"/>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row>
    <row r="297" spans="3:31" ht="15.75" customHeight="1" x14ac:dyDescent="0.3">
      <c r="C297" s="375"/>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row>
    <row r="298" spans="3:31" ht="15.75" customHeight="1" x14ac:dyDescent="0.3">
      <c r="C298" s="375"/>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row>
    <row r="299" spans="3:31" ht="15.75" customHeight="1" x14ac:dyDescent="0.3">
      <c r="C299" s="375"/>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row>
    <row r="300" spans="3:31" ht="15.75" customHeight="1" x14ac:dyDescent="0.3">
      <c r="C300" s="375"/>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row>
    <row r="301" spans="3:31" ht="15.75" customHeight="1" x14ac:dyDescent="0.3">
      <c r="C301" s="375"/>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row>
    <row r="302" spans="3:31" ht="15.75" customHeight="1" x14ac:dyDescent="0.3">
      <c r="C302" s="375"/>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row>
    <row r="303" spans="3:31" ht="15.75" customHeight="1" x14ac:dyDescent="0.3">
      <c r="C303" s="375"/>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376"/>
      <c r="AE303" s="376"/>
    </row>
    <row r="304" spans="3:31" ht="15.75" customHeight="1" x14ac:dyDescent="0.3">
      <c r="C304" s="375"/>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376"/>
      <c r="AE304" s="376"/>
    </row>
    <row r="305" spans="3:31" ht="15.75" customHeight="1" x14ac:dyDescent="0.3">
      <c r="C305" s="375"/>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376"/>
      <c r="AE305" s="376"/>
    </row>
    <row r="306" spans="3:31" ht="15.75" customHeight="1" x14ac:dyDescent="0.3">
      <c r="C306" s="375"/>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row>
    <row r="307" spans="3:31" ht="15.75" customHeight="1" x14ac:dyDescent="0.3">
      <c r="C307" s="375"/>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row>
    <row r="308" spans="3:31" ht="15.75" customHeight="1" x14ac:dyDescent="0.3">
      <c r="C308" s="375"/>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row>
    <row r="309" spans="3:31" ht="15.75" customHeight="1" x14ac:dyDescent="0.3">
      <c r="C309" s="375"/>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376"/>
      <c r="AE309" s="376"/>
    </row>
    <row r="310" spans="3:31" ht="15.75" customHeight="1" x14ac:dyDescent="0.3">
      <c r="C310" s="375"/>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376"/>
      <c r="AE310" s="376"/>
    </row>
    <row r="311" spans="3:31" ht="15.75" customHeight="1" x14ac:dyDescent="0.3">
      <c r="C311" s="375"/>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376"/>
      <c r="AE311" s="376"/>
    </row>
    <row r="312" spans="3:31" ht="15.75" customHeight="1" x14ac:dyDescent="0.3">
      <c r="C312" s="375"/>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376"/>
      <c r="AE312" s="376"/>
    </row>
    <row r="313" spans="3:31" ht="15.75" customHeight="1" x14ac:dyDescent="0.3">
      <c r="C313" s="375"/>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376"/>
      <c r="AE313" s="376"/>
    </row>
    <row r="314" spans="3:31" ht="15.75" customHeight="1" x14ac:dyDescent="0.3">
      <c r="C314" s="375"/>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376"/>
      <c r="AE314" s="376"/>
    </row>
    <row r="315" spans="3:31" ht="15.75" customHeight="1" x14ac:dyDescent="0.3">
      <c r="C315" s="375"/>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row>
    <row r="316" spans="3:31" ht="15.75" customHeight="1" x14ac:dyDescent="0.3">
      <c r="C316" s="375"/>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row>
    <row r="317" spans="3:31" ht="15.75" customHeight="1" x14ac:dyDescent="0.3">
      <c r="C317" s="375"/>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row>
    <row r="318" spans="3:31" ht="15.75" customHeight="1" x14ac:dyDescent="0.3">
      <c r="C318" s="375"/>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row>
    <row r="319" spans="3:31" ht="15.75" customHeight="1" x14ac:dyDescent="0.3">
      <c r="C319" s="375"/>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row>
    <row r="320" spans="3:31" ht="15.75" customHeight="1" x14ac:dyDescent="0.3">
      <c r="C320" s="375"/>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row>
    <row r="321" spans="3:31" ht="15.75" customHeight="1" x14ac:dyDescent="0.3">
      <c r="C321" s="375"/>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row>
    <row r="322" spans="3:31" ht="15.75" customHeight="1" x14ac:dyDescent="0.3">
      <c r="C322" s="375"/>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row>
    <row r="323" spans="3:31" ht="15.75" customHeight="1" x14ac:dyDescent="0.3">
      <c r="C323" s="375"/>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row>
    <row r="324" spans="3:31" ht="15.75" customHeight="1" x14ac:dyDescent="0.3">
      <c r="C324" s="375"/>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row>
    <row r="325" spans="3:31" ht="15.75" customHeight="1" x14ac:dyDescent="0.3">
      <c r="C325" s="375"/>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row>
    <row r="326" spans="3:31" ht="15.75" customHeight="1" x14ac:dyDescent="0.3">
      <c r="C326" s="375"/>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row>
    <row r="327" spans="3:31" ht="15.75" customHeight="1" x14ac:dyDescent="0.3">
      <c r="C327" s="375"/>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row>
    <row r="328" spans="3:31" ht="15.75" customHeight="1" x14ac:dyDescent="0.3">
      <c r="C328" s="375"/>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row>
    <row r="329" spans="3:31" ht="15.75" customHeight="1" x14ac:dyDescent="0.3">
      <c r="C329" s="375"/>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row>
    <row r="330" spans="3:31" ht="15.75" customHeight="1" x14ac:dyDescent="0.3">
      <c r="C330" s="375"/>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row>
    <row r="331" spans="3:31" ht="15.75" customHeight="1" x14ac:dyDescent="0.3">
      <c r="C331" s="375"/>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row>
    <row r="332" spans="3:31" ht="15.75" customHeight="1" x14ac:dyDescent="0.3">
      <c r="C332" s="375"/>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row>
    <row r="333" spans="3:31" ht="15.75" customHeight="1" x14ac:dyDescent="0.3">
      <c r="C333" s="375"/>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row>
    <row r="334" spans="3:31" ht="15.75" customHeight="1" x14ac:dyDescent="0.3">
      <c r="C334" s="375"/>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row>
    <row r="335" spans="3:31" ht="15.75" customHeight="1" x14ac:dyDescent="0.3">
      <c r="C335" s="375"/>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row>
    <row r="336" spans="3:31" ht="15.75" customHeight="1" x14ac:dyDescent="0.3">
      <c r="C336" s="375"/>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row>
    <row r="337" spans="3:31" ht="15.75" customHeight="1" x14ac:dyDescent="0.3">
      <c r="C337" s="375"/>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row>
    <row r="338" spans="3:31" ht="15.75" customHeight="1" x14ac:dyDescent="0.3">
      <c r="C338" s="375"/>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row>
    <row r="339" spans="3:31" ht="15.75" customHeight="1" x14ac:dyDescent="0.3">
      <c r="C339" s="375"/>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row>
    <row r="340" spans="3:31" ht="15.75" customHeight="1" x14ac:dyDescent="0.3">
      <c r="C340" s="375"/>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376"/>
      <c r="AE340" s="376"/>
    </row>
    <row r="341" spans="3:31" ht="15.75" customHeight="1" x14ac:dyDescent="0.3">
      <c r="C341" s="375"/>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376"/>
      <c r="AE341" s="376"/>
    </row>
    <row r="342" spans="3:31" ht="15.75" customHeight="1" x14ac:dyDescent="0.3">
      <c r="C342" s="375"/>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376"/>
    </row>
    <row r="343" spans="3:31" ht="15.75" customHeight="1" x14ac:dyDescent="0.3">
      <c r="C343" s="375"/>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row>
    <row r="344" spans="3:31" ht="15.75" customHeight="1" x14ac:dyDescent="0.3">
      <c r="C344" s="375"/>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row>
    <row r="345" spans="3:31" ht="15.75" customHeight="1" x14ac:dyDescent="0.3">
      <c r="C345" s="375"/>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row>
    <row r="346" spans="3:31" ht="15.75" customHeight="1" x14ac:dyDescent="0.3">
      <c r="C346" s="375"/>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376"/>
      <c r="AE346" s="376"/>
    </row>
    <row r="347" spans="3:31" ht="15.75" customHeight="1" x14ac:dyDescent="0.3">
      <c r="C347" s="375"/>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row>
    <row r="348" spans="3:31" ht="15.75" customHeight="1" x14ac:dyDescent="0.3">
      <c r="C348" s="375"/>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376"/>
      <c r="AE348" s="376"/>
    </row>
    <row r="349" spans="3:31" ht="15.75" customHeight="1" x14ac:dyDescent="0.3">
      <c r="C349" s="375"/>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376"/>
      <c r="AE349" s="376"/>
    </row>
    <row r="350" spans="3:31" ht="15.75" customHeight="1" x14ac:dyDescent="0.3">
      <c r="C350" s="375"/>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c r="AD350" s="376"/>
      <c r="AE350" s="376"/>
    </row>
    <row r="351" spans="3:31" ht="15.75" customHeight="1" x14ac:dyDescent="0.3">
      <c r="C351" s="375"/>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c r="AD351" s="376"/>
      <c r="AE351" s="376"/>
    </row>
    <row r="352" spans="3:31" ht="15.75" customHeight="1" x14ac:dyDescent="0.3">
      <c r="C352" s="375"/>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row>
    <row r="353" spans="3:31" ht="15.75" customHeight="1" x14ac:dyDescent="0.3">
      <c r="C353" s="375"/>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c r="AD353" s="376"/>
      <c r="AE353" s="376"/>
    </row>
    <row r="354" spans="3:31" ht="15.75" customHeight="1" x14ac:dyDescent="0.3">
      <c r="C354" s="375"/>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376"/>
      <c r="AE354" s="376"/>
    </row>
    <row r="355" spans="3:31" ht="15.75" customHeight="1" x14ac:dyDescent="0.3">
      <c r="C355" s="375"/>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376"/>
      <c r="AE355" s="376"/>
    </row>
    <row r="356" spans="3:31" ht="15.75" customHeight="1" x14ac:dyDescent="0.3">
      <c r="C356" s="375"/>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376"/>
      <c r="AE356" s="376"/>
    </row>
    <row r="357" spans="3:31" ht="15.75" customHeight="1" x14ac:dyDescent="0.3">
      <c r="C357" s="375"/>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376"/>
      <c r="AE357" s="376"/>
    </row>
    <row r="358" spans="3:31" ht="15.75" customHeight="1" x14ac:dyDescent="0.3">
      <c r="C358" s="375"/>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376"/>
      <c r="AE358" s="376"/>
    </row>
    <row r="359" spans="3:31" ht="15.75" customHeight="1" x14ac:dyDescent="0.3">
      <c r="C359" s="375"/>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c r="AD359" s="376"/>
      <c r="AE359" s="376"/>
    </row>
    <row r="360" spans="3:31" ht="15.75" customHeight="1" x14ac:dyDescent="0.3">
      <c r="C360" s="375"/>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row>
    <row r="361" spans="3:31" ht="15.75" customHeight="1" x14ac:dyDescent="0.3">
      <c r="C361" s="375"/>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row>
    <row r="362" spans="3:31" ht="15.75" customHeight="1" x14ac:dyDescent="0.3">
      <c r="C362" s="375"/>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row>
    <row r="363" spans="3:31" ht="15.75" customHeight="1" x14ac:dyDescent="0.3">
      <c r="C363" s="375"/>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row>
    <row r="364" spans="3:31" ht="15.75" customHeight="1" x14ac:dyDescent="0.3">
      <c r="C364" s="375"/>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c r="AD364" s="376"/>
      <c r="AE364" s="376"/>
    </row>
    <row r="365" spans="3:31" ht="15.75" customHeight="1" x14ac:dyDescent="0.3">
      <c r="C365" s="375"/>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c r="AD365" s="376"/>
      <c r="AE365" s="376"/>
    </row>
    <row r="366" spans="3:31" ht="15.75" customHeight="1" x14ac:dyDescent="0.3">
      <c r="C366" s="375"/>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c r="AD366" s="376"/>
      <c r="AE366" s="376"/>
    </row>
    <row r="367" spans="3:31" ht="15.75" customHeight="1" x14ac:dyDescent="0.3">
      <c r="C367" s="375"/>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376"/>
      <c r="AE367" s="376"/>
    </row>
    <row r="368" spans="3:31" ht="15.75" customHeight="1" x14ac:dyDescent="0.3">
      <c r="C368" s="375"/>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376"/>
      <c r="AE368" s="376"/>
    </row>
    <row r="369" spans="3:31" ht="15.75" customHeight="1" x14ac:dyDescent="0.3">
      <c r="C369" s="375"/>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376"/>
      <c r="AE369" s="376"/>
    </row>
    <row r="370" spans="3:31" ht="15.75" customHeight="1" x14ac:dyDescent="0.3">
      <c r="C370" s="375"/>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row>
    <row r="371" spans="3:31" ht="15.75" customHeight="1" x14ac:dyDescent="0.3">
      <c r="C371" s="375"/>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row>
    <row r="372" spans="3:31" ht="15.75" customHeight="1" x14ac:dyDescent="0.3">
      <c r="C372" s="375"/>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row>
    <row r="373" spans="3:31" ht="15.75" customHeight="1" x14ac:dyDescent="0.3">
      <c r="C373" s="375"/>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row>
    <row r="374" spans="3:31" ht="15.75" customHeight="1" x14ac:dyDescent="0.3">
      <c r="C374" s="375"/>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row>
    <row r="375" spans="3:31" ht="15.75" customHeight="1" x14ac:dyDescent="0.3">
      <c r="C375" s="375"/>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row>
    <row r="376" spans="3:31" ht="15.75" customHeight="1" x14ac:dyDescent="0.3">
      <c r="C376" s="375"/>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row>
    <row r="377" spans="3:31" ht="15.75" customHeight="1" x14ac:dyDescent="0.3">
      <c r="C377" s="375"/>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row>
    <row r="378" spans="3:31" ht="15.75" customHeight="1" x14ac:dyDescent="0.3">
      <c r="C378" s="375"/>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row>
    <row r="379" spans="3:31" ht="15.75" customHeight="1" x14ac:dyDescent="0.3">
      <c r="C379" s="375"/>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row>
    <row r="380" spans="3:31" ht="15.75" customHeight="1" x14ac:dyDescent="0.3">
      <c r="C380" s="375"/>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376"/>
      <c r="AE380" s="376"/>
    </row>
    <row r="381" spans="3:31" ht="15.75" customHeight="1" x14ac:dyDescent="0.3">
      <c r="C381" s="375"/>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376"/>
      <c r="AE381" s="376"/>
    </row>
    <row r="382" spans="3:31" ht="15.75" customHeight="1" x14ac:dyDescent="0.3">
      <c r="C382" s="375"/>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c r="AD382" s="376"/>
      <c r="AE382" s="376"/>
    </row>
    <row r="383" spans="3:31" ht="15.75" customHeight="1" x14ac:dyDescent="0.3">
      <c r="C383" s="375"/>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c r="AD383" s="376"/>
      <c r="AE383" s="376"/>
    </row>
    <row r="384" spans="3:31" ht="15.75" customHeight="1" x14ac:dyDescent="0.3">
      <c r="C384" s="375"/>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c r="AD384" s="376"/>
      <c r="AE384" s="376"/>
    </row>
    <row r="385" spans="3:31" ht="15.75" customHeight="1" x14ac:dyDescent="0.3">
      <c r="C385" s="375"/>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c r="AD385" s="376"/>
      <c r="AE385" s="376"/>
    </row>
    <row r="386" spans="3:31" ht="15.75" customHeight="1" x14ac:dyDescent="0.3">
      <c r="C386" s="375"/>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row>
    <row r="387" spans="3:31" ht="15.75" customHeight="1" x14ac:dyDescent="0.3">
      <c r="C387" s="375"/>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c r="AD387" s="376"/>
      <c r="AE387" s="376"/>
    </row>
    <row r="388" spans="3:31" ht="15.75" customHeight="1" x14ac:dyDescent="0.3">
      <c r="C388" s="375"/>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c r="AD388" s="376"/>
      <c r="AE388" s="376"/>
    </row>
    <row r="389" spans="3:31" ht="15.75" customHeight="1" x14ac:dyDescent="0.3">
      <c r="C389" s="375"/>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376"/>
      <c r="AE389" s="376"/>
    </row>
    <row r="390" spans="3:31" ht="15.75" customHeight="1" x14ac:dyDescent="0.3">
      <c r="C390" s="375"/>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c r="AD390" s="376"/>
      <c r="AE390" s="376"/>
    </row>
    <row r="391" spans="3:31" ht="15.75" customHeight="1" x14ac:dyDescent="0.3">
      <c r="C391" s="375"/>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row>
    <row r="392" spans="3:31" ht="15.75" customHeight="1" x14ac:dyDescent="0.3">
      <c r="C392" s="375"/>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row>
    <row r="393" spans="3:31" ht="15.75" customHeight="1" x14ac:dyDescent="0.3">
      <c r="C393" s="375"/>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c r="AD393" s="376"/>
      <c r="AE393" s="376"/>
    </row>
    <row r="394" spans="3:31" ht="15.75" customHeight="1" x14ac:dyDescent="0.3">
      <c r="C394" s="375"/>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c r="AD394" s="376"/>
      <c r="AE394" s="376"/>
    </row>
    <row r="395" spans="3:31" ht="15.75" customHeight="1" x14ac:dyDescent="0.3">
      <c r="C395" s="375"/>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c r="AD395" s="376"/>
      <c r="AE395" s="376"/>
    </row>
    <row r="396" spans="3:31" ht="15.75" customHeight="1" x14ac:dyDescent="0.3">
      <c r="C396" s="375"/>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c r="AD396" s="376"/>
      <c r="AE396" s="376"/>
    </row>
    <row r="397" spans="3:31" ht="15.75" customHeight="1" x14ac:dyDescent="0.3">
      <c r="C397" s="375"/>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c r="AD397" s="376"/>
      <c r="AE397" s="376"/>
    </row>
    <row r="398" spans="3:31" ht="15.75" customHeight="1" x14ac:dyDescent="0.3">
      <c r="C398" s="375"/>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c r="AD398" s="376"/>
      <c r="AE398" s="376"/>
    </row>
    <row r="399" spans="3:31" ht="15.75" customHeight="1" x14ac:dyDescent="0.3">
      <c r="C399" s="375"/>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c r="AD399" s="376"/>
      <c r="AE399" s="376"/>
    </row>
    <row r="400" spans="3:31" ht="15.75" customHeight="1" x14ac:dyDescent="0.3">
      <c r="C400" s="375"/>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c r="AD400" s="376"/>
      <c r="AE400" s="376"/>
    </row>
    <row r="401" spans="3:31" ht="15.75" customHeight="1" x14ac:dyDescent="0.3">
      <c r="C401" s="375"/>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c r="AD401" s="376"/>
      <c r="AE401" s="376"/>
    </row>
    <row r="402" spans="3:31" ht="15.75" customHeight="1" x14ac:dyDescent="0.3">
      <c r="C402" s="375"/>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c r="AD402" s="376"/>
      <c r="AE402" s="376"/>
    </row>
    <row r="403" spans="3:31" ht="15.75" customHeight="1" x14ac:dyDescent="0.3">
      <c r="C403" s="375"/>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c r="AD403" s="376"/>
      <c r="AE403" s="376"/>
    </row>
    <row r="404" spans="3:31" ht="15.75" customHeight="1" x14ac:dyDescent="0.3">
      <c r="C404" s="375"/>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c r="AD404" s="376"/>
      <c r="AE404" s="376"/>
    </row>
    <row r="405" spans="3:31" ht="15.75" customHeight="1" x14ac:dyDescent="0.3">
      <c r="C405" s="375"/>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c r="AD405" s="376"/>
      <c r="AE405" s="376"/>
    </row>
    <row r="406" spans="3:31" ht="15.75" customHeight="1" x14ac:dyDescent="0.3">
      <c r="C406" s="375"/>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c r="AD406" s="376"/>
      <c r="AE406" s="376"/>
    </row>
    <row r="407" spans="3:31" ht="15.75" customHeight="1" x14ac:dyDescent="0.3">
      <c r="C407" s="375"/>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c r="AD407" s="376"/>
      <c r="AE407" s="376"/>
    </row>
    <row r="408" spans="3:31" ht="15.75" customHeight="1" x14ac:dyDescent="0.3">
      <c r="C408" s="375"/>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c r="AD408" s="376"/>
      <c r="AE408" s="376"/>
    </row>
    <row r="409" spans="3:31" ht="15.75" customHeight="1" x14ac:dyDescent="0.3">
      <c r="C409" s="375"/>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row>
    <row r="410" spans="3:31" ht="15.75" customHeight="1" x14ac:dyDescent="0.3">
      <c r="C410" s="375"/>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row>
    <row r="411" spans="3:31" ht="15.75" customHeight="1" x14ac:dyDescent="0.3">
      <c r="C411" s="375"/>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376"/>
    </row>
    <row r="412" spans="3:31" ht="15.75" customHeight="1" x14ac:dyDescent="0.3">
      <c r="C412" s="375"/>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c r="AD412" s="376"/>
      <c r="AE412" s="376"/>
    </row>
    <row r="413" spans="3:31" ht="15.75" customHeight="1" x14ac:dyDescent="0.3">
      <c r="C413" s="375"/>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376"/>
      <c r="AE413" s="376"/>
    </row>
    <row r="414" spans="3:31" ht="15.75" customHeight="1" x14ac:dyDescent="0.3">
      <c r="C414" s="375"/>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c r="AD414" s="376"/>
      <c r="AE414" s="376"/>
    </row>
    <row r="415" spans="3:31" ht="15.75" customHeight="1" x14ac:dyDescent="0.3">
      <c r="C415" s="375"/>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row>
    <row r="416" spans="3:31" ht="15.75" customHeight="1" x14ac:dyDescent="0.3">
      <c r="C416" s="375"/>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c r="AD416" s="376"/>
      <c r="AE416" s="376"/>
    </row>
    <row r="417" spans="3:31" ht="15.75" customHeight="1" x14ac:dyDescent="0.3">
      <c r="C417" s="375"/>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376"/>
      <c r="AE417" s="376"/>
    </row>
    <row r="418" spans="3:31" ht="15.75" customHeight="1" x14ac:dyDescent="0.3">
      <c r="C418" s="375"/>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c r="AD418" s="376"/>
      <c r="AE418" s="376"/>
    </row>
    <row r="419" spans="3:31" ht="15.75" customHeight="1" x14ac:dyDescent="0.3">
      <c r="C419" s="375"/>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c r="AD419" s="376"/>
      <c r="AE419" s="376"/>
    </row>
    <row r="420" spans="3:31" ht="15.75" customHeight="1" x14ac:dyDescent="0.3">
      <c r="C420" s="375"/>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376"/>
    </row>
    <row r="421" spans="3:31" ht="15.75" customHeight="1" x14ac:dyDescent="0.3">
      <c r="C421" s="375"/>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c r="AD421" s="376"/>
      <c r="AE421" s="376"/>
    </row>
    <row r="422" spans="3:31" ht="15.75" customHeight="1" x14ac:dyDescent="0.3">
      <c r="C422" s="375"/>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c r="AD422" s="376"/>
      <c r="AE422" s="376"/>
    </row>
    <row r="423" spans="3:31" ht="15.75" customHeight="1" x14ac:dyDescent="0.3">
      <c r="C423" s="375"/>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376"/>
      <c r="AE423" s="376"/>
    </row>
    <row r="424" spans="3:31" ht="15.75" customHeight="1" x14ac:dyDescent="0.3">
      <c r="C424" s="375"/>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c r="AD424" s="376"/>
      <c r="AE424" s="376"/>
    </row>
    <row r="425" spans="3:31" ht="15.75" customHeight="1" x14ac:dyDescent="0.3">
      <c r="C425" s="375"/>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c r="AD425" s="376"/>
      <c r="AE425" s="376"/>
    </row>
    <row r="426" spans="3:31" ht="15.75" customHeight="1" x14ac:dyDescent="0.3">
      <c r="C426" s="375"/>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c r="AD426" s="376"/>
      <c r="AE426" s="376"/>
    </row>
    <row r="427" spans="3:31" ht="15.75" customHeight="1" x14ac:dyDescent="0.3">
      <c r="C427" s="375"/>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row>
    <row r="428" spans="3:31" ht="15.75" customHeight="1" x14ac:dyDescent="0.3">
      <c r="C428" s="375"/>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c r="AD428" s="376"/>
      <c r="AE428" s="376"/>
    </row>
    <row r="429" spans="3:31" ht="15.75" customHeight="1" x14ac:dyDescent="0.3">
      <c r="C429" s="375"/>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c r="AD429" s="376"/>
      <c r="AE429" s="376"/>
    </row>
    <row r="430" spans="3:31" ht="15.75" customHeight="1" x14ac:dyDescent="0.3">
      <c r="C430" s="375"/>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c r="AD430" s="376"/>
      <c r="AE430" s="376"/>
    </row>
    <row r="431" spans="3:31" ht="15.75" customHeight="1" x14ac:dyDescent="0.3">
      <c r="C431" s="375"/>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c r="AD431" s="376"/>
      <c r="AE431" s="376"/>
    </row>
    <row r="432" spans="3:31" ht="15.75" customHeight="1" x14ac:dyDescent="0.3">
      <c r="C432" s="375"/>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c r="AD432" s="376"/>
      <c r="AE432" s="376"/>
    </row>
    <row r="433" spans="3:31" ht="15.75" customHeight="1" x14ac:dyDescent="0.3">
      <c r="C433" s="375"/>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row>
    <row r="434" spans="3:31" ht="15.75" customHeight="1" x14ac:dyDescent="0.3">
      <c r="C434" s="375"/>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c r="AD434" s="376"/>
      <c r="AE434" s="376"/>
    </row>
    <row r="435" spans="3:31" ht="15.75" customHeight="1" x14ac:dyDescent="0.3">
      <c r="C435" s="375"/>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c r="AD435" s="376"/>
      <c r="AE435" s="376"/>
    </row>
    <row r="436" spans="3:31" ht="15.75" customHeight="1" x14ac:dyDescent="0.3">
      <c r="C436" s="375"/>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c r="AD436" s="376"/>
      <c r="AE436" s="376"/>
    </row>
    <row r="437" spans="3:31" ht="15.75" customHeight="1" x14ac:dyDescent="0.3">
      <c r="C437" s="375"/>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c r="AD437" s="376"/>
      <c r="AE437" s="376"/>
    </row>
    <row r="438" spans="3:31" ht="15.75" customHeight="1" x14ac:dyDescent="0.3">
      <c r="C438" s="375"/>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row>
    <row r="439" spans="3:31" ht="15.75" customHeight="1" x14ac:dyDescent="0.3">
      <c r="C439" s="375"/>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c r="AD439" s="376"/>
      <c r="AE439" s="376"/>
    </row>
    <row r="440" spans="3:31" ht="15.75" customHeight="1" x14ac:dyDescent="0.3">
      <c r="C440" s="375"/>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c r="AD440" s="376"/>
      <c r="AE440" s="376"/>
    </row>
    <row r="441" spans="3:31" ht="15.75" customHeight="1" x14ac:dyDescent="0.3">
      <c r="C441" s="375"/>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c r="AD441" s="376"/>
      <c r="AE441" s="376"/>
    </row>
    <row r="442" spans="3:31" ht="15.75" customHeight="1" x14ac:dyDescent="0.3">
      <c r="C442" s="375"/>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376"/>
    </row>
    <row r="443" spans="3:31" ht="15.75" customHeight="1" x14ac:dyDescent="0.3">
      <c r="C443" s="375"/>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c r="AD443" s="376"/>
      <c r="AE443" s="376"/>
    </row>
    <row r="444" spans="3:31" ht="15.75" customHeight="1" x14ac:dyDescent="0.3">
      <c r="C444" s="375"/>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376"/>
      <c r="AE444" s="376"/>
    </row>
    <row r="445" spans="3:31" ht="15.75" customHeight="1" x14ac:dyDescent="0.3">
      <c r="C445" s="375"/>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c r="AD445" s="376"/>
      <c r="AE445" s="376"/>
    </row>
    <row r="446" spans="3:31" ht="15.75" customHeight="1" x14ac:dyDescent="0.3">
      <c r="C446" s="375"/>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c r="AD446" s="376"/>
      <c r="AE446" s="376"/>
    </row>
    <row r="447" spans="3:31" ht="15.75" customHeight="1" x14ac:dyDescent="0.3">
      <c r="C447" s="375"/>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c r="AD447" s="376"/>
      <c r="AE447" s="376"/>
    </row>
    <row r="448" spans="3:31" ht="15.75" customHeight="1" x14ac:dyDescent="0.3">
      <c r="C448" s="375"/>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c r="AD448" s="376"/>
      <c r="AE448" s="376"/>
    </row>
    <row r="449" spans="3:31" ht="15.75" customHeight="1" x14ac:dyDescent="0.3">
      <c r="C449" s="375"/>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c r="AD449" s="376"/>
      <c r="AE449" s="376"/>
    </row>
    <row r="450" spans="3:31" ht="15.75" customHeight="1" x14ac:dyDescent="0.3">
      <c r="C450" s="375"/>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c r="AD450" s="376"/>
      <c r="AE450" s="376"/>
    </row>
    <row r="451" spans="3:31" ht="15.75" customHeight="1" x14ac:dyDescent="0.3">
      <c r="C451" s="375"/>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376"/>
    </row>
    <row r="452" spans="3:31" ht="15.75" customHeight="1" x14ac:dyDescent="0.3">
      <c r="C452" s="375"/>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c r="AD452" s="376"/>
      <c r="AE452" s="376"/>
    </row>
    <row r="453" spans="3:31" ht="15.75" customHeight="1" x14ac:dyDescent="0.3">
      <c r="C453" s="375"/>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c r="AD453" s="376"/>
      <c r="AE453" s="376"/>
    </row>
    <row r="454" spans="3:31" ht="15.75" customHeight="1" x14ac:dyDescent="0.3">
      <c r="C454" s="375"/>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376"/>
      <c r="AE454" s="376"/>
    </row>
    <row r="455" spans="3:31" ht="15.75" customHeight="1" x14ac:dyDescent="0.3">
      <c r="C455" s="375"/>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row>
    <row r="456" spans="3:31" ht="15.75" customHeight="1" x14ac:dyDescent="0.3">
      <c r="C456" s="375"/>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row>
    <row r="457" spans="3:31" ht="15.75" customHeight="1" x14ac:dyDescent="0.3">
      <c r="C457" s="375"/>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row>
    <row r="458" spans="3:31" ht="15.75" customHeight="1" x14ac:dyDescent="0.3">
      <c r="C458" s="375"/>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row>
    <row r="459" spans="3:31" ht="15.75" customHeight="1" x14ac:dyDescent="0.3">
      <c r="C459" s="375"/>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row>
    <row r="460" spans="3:31" ht="15.75" customHeight="1" x14ac:dyDescent="0.3">
      <c r="C460" s="375"/>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row>
    <row r="461" spans="3:31" ht="15.75" customHeight="1" x14ac:dyDescent="0.3">
      <c r="C461" s="375"/>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row>
    <row r="462" spans="3:31" ht="15.75" customHeight="1" x14ac:dyDescent="0.3">
      <c r="C462" s="375"/>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row>
    <row r="463" spans="3:31" ht="15.75" customHeight="1" x14ac:dyDescent="0.3">
      <c r="C463" s="375"/>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row>
    <row r="464" spans="3:31" ht="15.75" customHeight="1" x14ac:dyDescent="0.3">
      <c r="C464" s="375"/>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row>
    <row r="465" spans="3:31" ht="15.75" customHeight="1" x14ac:dyDescent="0.3">
      <c r="C465" s="375"/>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row>
    <row r="466" spans="3:31" ht="15.75" customHeight="1" x14ac:dyDescent="0.3">
      <c r="C466" s="375"/>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row>
    <row r="467" spans="3:31" ht="15.75" customHeight="1" x14ac:dyDescent="0.3">
      <c r="C467" s="375"/>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c r="AD467" s="376"/>
      <c r="AE467" s="376"/>
    </row>
    <row r="468" spans="3:31" ht="15.75" customHeight="1" x14ac:dyDescent="0.3">
      <c r="C468" s="375"/>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row>
    <row r="469" spans="3:31" ht="15.75" customHeight="1" x14ac:dyDescent="0.3">
      <c r="C469" s="375"/>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row>
    <row r="470" spans="3:31" ht="15.75" customHeight="1" x14ac:dyDescent="0.3">
      <c r="C470" s="375"/>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c r="AD470" s="376"/>
      <c r="AE470" s="376"/>
    </row>
    <row r="471" spans="3:31" ht="15.75" customHeight="1" x14ac:dyDescent="0.3">
      <c r="C471" s="375"/>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376"/>
    </row>
    <row r="472" spans="3:31" ht="15.75" customHeight="1" x14ac:dyDescent="0.3">
      <c r="C472" s="375"/>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row>
    <row r="473" spans="3:31" ht="15.75" customHeight="1" x14ac:dyDescent="0.3">
      <c r="C473" s="375"/>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row>
    <row r="474" spans="3:31" ht="15.75" customHeight="1" x14ac:dyDescent="0.3">
      <c r="C474" s="375"/>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row>
    <row r="475" spans="3:31" ht="15.75" customHeight="1" x14ac:dyDescent="0.3">
      <c r="C475" s="375"/>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c r="AD475" s="376"/>
      <c r="AE475" s="376"/>
    </row>
    <row r="476" spans="3:31" ht="15.75" customHeight="1" x14ac:dyDescent="0.3">
      <c r="C476" s="375"/>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c r="AD476" s="376"/>
      <c r="AE476" s="376"/>
    </row>
    <row r="477" spans="3:31" ht="15.75" customHeight="1" x14ac:dyDescent="0.3">
      <c r="C477" s="375"/>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c r="AD477" s="376"/>
      <c r="AE477" s="376"/>
    </row>
    <row r="478" spans="3:31" ht="15.75" customHeight="1" x14ac:dyDescent="0.3">
      <c r="C478" s="375"/>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c r="AD478" s="376"/>
      <c r="AE478" s="376"/>
    </row>
    <row r="479" spans="3:31" ht="15.75" customHeight="1" x14ac:dyDescent="0.3">
      <c r="C479" s="375"/>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c r="AD479" s="376"/>
      <c r="AE479" s="376"/>
    </row>
    <row r="480" spans="3:31" ht="15.75" customHeight="1" x14ac:dyDescent="0.3">
      <c r="C480" s="375"/>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376"/>
    </row>
    <row r="481" spans="3:31" ht="15.75" customHeight="1" x14ac:dyDescent="0.3">
      <c r="C481" s="375"/>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c r="AD481" s="376"/>
      <c r="AE481" s="376"/>
    </row>
    <row r="482" spans="3:31" ht="15.75" customHeight="1" x14ac:dyDescent="0.3">
      <c r="C482" s="375"/>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c r="AD482" s="376"/>
      <c r="AE482" s="376"/>
    </row>
    <row r="483" spans="3:31" ht="15.75" customHeight="1" x14ac:dyDescent="0.3">
      <c r="C483" s="375"/>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376"/>
      <c r="AE483" s="376"/>
    </row>
    <row r="484" spans="3:31" ht="15.75" customHeight="1" x14ac:dyDescent="0.3">
      <c r="C484" s="375"/>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c r="AD484" s="376"/>
      <c r="AE484" s="376"/>
    </row>
    <row r="485" spans="3:31" ht="15.75" customHeight="1" x14ac:dyDescent="0.3">
      <c r="C485" s="375"/>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c r="AD485" s="376"/>
      <c r="AE485" s="376"/>
    </row>
    <row r="486" spans="3:31" ht="15.75" customHeight="1" x14ac:dyDescent="0.3">
      <c r="C486" s="375"/>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c r="AD486" s="376"/>
      <c r="AE486" s="376"/>
    </row>
    <row r="487" spans="3:31" ht="15.75" customHeight="1" x14ac:dyDescent="0.3">
      <c r="C487" s="375"/>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c r="AD487" s="376"/>
      <c r="AE487" s="376"/>
    </row>
    <row r="488" spans="3:31" ht="15.75" customHeight="1" x14ac:dyDescent="0.3">
      <c r="C488" s="375"/>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c r="AD488" s="376"/>
      <c r="AE488" s="376"/>
    </row>
    <row r="489" spans="3:31" ht="15.75" customHeight="1" x14ac:dyDescent="0.3">
      <c r="C489" s="375"/>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row>
    <row r="490" spans="3:31" ht="15.75" customHeight="1" x14ac:dyDescent="0.3">
      <c r="C490" s="375"/>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c r="AD490" s="376"/>
      <c r="AE490" s="376"/>
    </row>
    <row r="491" spans="3:31" ht="15.75" customHeight="1" x14ac:dyDescent="0.3">
      <c r="C491" s="375"/>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376"/>
      <c r="AE491" s="376"/>
    </row>
    <row r="492" spans="3:31" ht="15.75" customHeight="1" x14ac:dyDescent="0.3">
      <c r="C492" s="375"/>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c r="AD492" s="376"/>
      <c r="AE492" s="376"/>
    </row>
    <row r="493" spans="3:31" ht="15.75" customHeight="1" x14ac:dyDescent="0.3">
      <c r="C493" s="375"/>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c r="AD493" s="376"/>
      <c r="AE493" s="376"/>
    </row>
    <row r="494" spans="3:31" ht="15.75" customHeight="1" x14ac:dyDescent="0.3">
      <c r="C494" s="375"/>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c r="AD494" s="376"/>
      <c r="AE494" s="376"/>
    </row>
    <row r="495" spans="3:31" ht="15.75" customHeight="1" x14ac:dyDescent="0.3">
      <c r="C495" s="375"/>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c r="AD495" s="376"/>
      <c r="AE495" s="376"/>
    </row>
    <row r="496" spans="3:31" ht="15.75" customHeight="1" x14ac:dyDescent="0.3">
      <c r="C496" s="375"/>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row>
    <row r="497" spans="3:31" ht="15.75" customHeight="1" x14ac:dyDescent="0.3">
      <c r="C497" s="375"/>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c r="AD497" s="376"/>
      <c r="AE497" s="376"/>
    </row>
    <row r="498" spans="3:31" ht="15.75" customHeight="1" x14ac:dyDescent="0.3">
      <c r="C498" s="375"/>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c r="AD498" s="376"/>
      <c r="AE498" s="376"/>
    </row>
    <row r="499" spans="3:31" ht="15.75" customHeight="1" x14ac:dyDescent="0.3">
      <c r="C499" s="375"/>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376"/>
    </row>
    <row r="500" spans="3:31" ht="15.75" customHeight="1" x14ac:dyDescent="0.3">
      <c r="C500" s="375"/>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c r="AD500" s="376"/>
      <c r="AE500" s="376"/>
    </row>
    <row r="501" spans="3:31" ht="15.75" customHeight="1" x14ac:dyDescent="0.3">
      <c r="C501" s="375"/>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376"/>
      <c r="AE501" s="376"/>
    </row>
    <row r="502" spans="3:31" ht="15.75" customHeight="1" x14ac:dyDescent="0.3">
      <c r="C502" s="375"/>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c r="AD502" s="376"/>
      <c r="AE502" s="376"/>
    </row>
    <row r="503" spans="3:31" ht="15.75" customHeight="1" x14ac:dyDescent="0.3">
      <c r="C503" s="375"/>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c r="AD503" s="376"/>
      <c r="AE503" s="376"/>
    </row>
    <row r="504" spans="3:31" ht="15.75" customHeight="1" x14ac:dyDescent="0.3">
      <c r="C504" s="375"/>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c r="AD504" s="376"/>
      <c r="AE504" s="376"/>
    </row>
    <row r="505" spans="3:31" ht="15.75" customHeight="1" x14ac:dyDescent="0.3">
      <c r="C505" s="375"/>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c r="AD505" s="376"/>
      <c r="AE505" s="376"/>
    </row>
    <row r="506" spans="3:31" ht="15.75" customHeight="1" x14ac:dyDescent="0.3">
      <c r="C506" s="375"/>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c r="AD506" s="376"/>
      <c r="AE506" s="376"/>
    </row>
    <row r="507" spans="3:31" ht="15.75" customHeight="1" x14ac:dyDescent="0.3">
      <c r="C507" s="375"/>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c r="AD507" s="376"/>
      <c r="AE507" s="376"/>
    </row>
    <row r="508" spans="3:31" ht="15.75" customHeight="1" x14ac:dyDescent="0.3">
      <c r="C508" s="375"/>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row>
    <row r="509" spans="3:31" ht="15.75" customHeight="1" x14ac:dyDescent="0.3">
      <c r="C509" s="375"/>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c r="AD509" s="376"/>
      <c r="AE509" s="376"/>
    </row>
    <row r="510" spans="3:31" ht="15.75" customHeight="1" x14ac:dyDescent="0.3">
      <c r="C510" s="375"/>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c r="AD510" s="376"/>
      <c r="AE510" s="376"/>
    </row>
    <row r="511" spans="3:31" ht="15.75" customHeight="1" x14ac:dyDescent="0.3">
      <c r="C511" s="375"/>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376"/>
      <c r="AE511" s="376"/>
    </row>
    <row r="512" spans="3:31" ht="15.75" customHeight="1" x14ac:dyDescent="0.3">
      <c r="C512" s="375"/>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c r="AD512" s="376"/>
      <c r="AE512" s="376"/>
    </row>
    <row r="513" spans="3:31" ht="15.75" customHeight="1" x14ac:dyDescent="0.3">
      <c r="C513" s="375"/>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c r="AD513" s="376"/>
      <c r="AE513" s="376"/>
    </row>
    <row r="514" spans="3:31" ht="15.75" customHeight="1" x14ac:dyDescent="0.3">
      <c r="C514" s="375"/>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c r="AD514" s="376"/>
      <c r="AE514" s="376"/>
    </row>
    <row r="515" spans="3:31" ht="15.75" customHeight="1" x14ac:dyDescent="0.3">
      <c r="C515" s="375"/>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c r="AD515" s="376"/>
      <c r="AE515" s="376"/>
    </row>
    <row r="516" spans="3:31" ht="15.75" customHeight="1" x14ac:dyDescent="0.3">
      <c r="C516" s="375"/>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c r="AD516" s="376"/>
      <c r="AE516" s="376"/>
    </row>
    <row r="517" spans="3:31" ht="15.75" customHeight="1" x14ac:dyDescent="0.3">
      <c r="C517" s="375"/>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c r="AD517" s="376"/>
      <c r="AE517" s="376"/>
    </row>
    <row r="518" spans="3:31" ht="15.75" customHeight="1" x14ac:dyDescent="0.3">
      <c r="C518" s="375"/>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row>
    <row r="519" spans="3:31" ht="15.75" customHeight="1" x14ac:dyDescent="0.3">
      <c r="C519" s="375"/>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c r="AD519" s="376"/>
      <c r="AE519" s="376"/>
    </row>
    <row r="520" spans="3:31" ht="15.75" customHeight="1" x14ac:dyDescent="0.3">
      <c r="C520" s="375"/>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row>
    <row r="521" spans="3:31" ht="15.75" customHeight="1" x14ac:dyDescent="0.3">
      <c r="C521" s="375"/>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c r="AD521" s="376"/>
      <c r="AE521" s="376"/>
    </row>
    <row r="522" spans="3:31" ht="15.75" customHeight="1" x14ac:dyDescent="0.3">
      <c r="C522" s="375"/>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c r="AD522" s="376"/>
      <c r="AE522" s="376"/>
    </row>
    <row r="523" spans="3:31" ht="15.75" customHeight="1" x14ac:dyDescent="0.3">
      <c r="C523" s="375"/>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c r="AD523" s="376"/>
      <c r="AE523" s="376"/>
    </row>
    <row r="524" spans="3:31" ht="15.75" customHeight="1" x14ac:dyDescent="0.3">
      <c r="C524" s="375"/>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c r="AD524" s="376"/>
      <c r="AE524" s="376"/>
    </row>
    <row r="525" spans="3:31" ht="15.75" customHeight="1" x14ac:dyDescent="0.3">
      <c r="C525" s="375"/>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c r="AD525" s="376"/>
      <c r="AE525" s="376"/>
    </row>
    <row r="526" spans="3:31" ht="15.75" customHeight="1" x14ac:dyDescent="0.3">
      <c r="C526" s="375"/>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c r="AD526" s="376"/>
      <c r="AE526" s="376"/>
    </row>
    <row r="527" spans="3:31" ht="15.75" customHeight="1" x14ac:dyDescent="0.3">
      <c r="C527" s="375"/>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c r="AD527" s="376"/>
      <c r="AE527" s="376"/>
    </row>
    <row r="528" spans="3:31" ht="15.75" customHeight="1" x14ac:dyDescent="0.3">
      <c r="C528" s="375"/>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c r="AD528" s="376"/>
      <c r="AE528" s="376"/>
    </row>
    <row r="529" spans="3:31" ht="15.75" customHeight="1" x14ac:dyDescent="0.3">
      <c r="C529" s="375"/>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c r="AD529" s="376"/>
      <c r="AE529" s="376"/>
    </row>
    <row r="530" spans="3:31" ht="15.75" customHeight="1" x14ac:dyDescent="0.3">
      <c r="C530" s="375"/>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c r="AD530" s="376"/>
      <c r="AE530" s="376"/>
    </row>
    <row r="531" spans="3:31" ht="15.75" customHeight="1" x14ac:dyDescent="0.3">
      <c r="C531" s="375"/>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c r="AD531" s="376"/>
      <c r="AE531" s="376"/>
    </row>
    <row r="532" spans="3:31" ht="15.75" customHeight="1" x14ac:dyDescent="0.3">
      <c r="C532" s="375"/>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c r="AD532" s="376"/>
      <c r="AE532" s="376"/>
    </row>
    <row r="533" spans="3:31" ht="15.75" customHeight="1" x14ac:dyDescent="0.3">
      <c r="C533" s="375"/>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row>
    <row r="534" spans="3:31" ht="15.75" customHeight="1" x14ac:dyDescent="0.3">
      <c r="C534" s="375"/>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c r="AD534" s="376"/>
      <c r="AE534" s="376"/>
    </row>
    <row r="535" spans="3:31" ht="15.75" customHeight="1" x14ac:dyDescent="0.3">
      <c r="C535" s="375"/>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376"/>
    </row>
    <row r="536" spans="3:31" ht="15.75" customHeight="1" x14ac:dyDescent="0.3">
      <c r="C536" s="375"/>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c r="AD536" s="376"/>
      <c r="AE536" s="376"/>
    </row>
    <row r="537" spans="3:31" ht="15.75" customHeight="1" x14ac:dyDescent="0.3">
      <c r="C537" s="375"/>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376"/>
      <c r="AE537" s="376"/>
    </row>
    <row r="538" spans="3:31" ht="15.75" customHeight="1" x14ac:dyDescent="0.3">
      <c r="C538" s="375"/>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c r="AD538" s="376"/>
      <c r="AE538" s="376"/>
    </row>
    <row r="539" spans="3:31" ht="15.75" customHeight="1" x14ac:dyDescent="0.3">
      <c r="C539" s="375"/>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c r="AD539" s="376"/>
      <c r="AE539" s="376"/>
    </row>
    <row r="540" spans="3:31" ht="15.75" customHeight="1" x14ac:dyDescent="0.3">
      <c r="C540" s="375"/>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row>
    <row r="541" spans="3:31" ht="15.75" customHeight="1" x14ac:dyDescent="0.3">
      <c r="C541" s="375"/>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376"/>
      <c r="AE541" s="376"/>
    </row>
    <row r="542" spans="3:31" ht="15.75" customHeight="1" x14ac:dyDescent="0.3">
      <c r="C542" s="375"/>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c r="AD542" s="376"/>
      <c r="AE542" s="376"/>
    </row>
    <row r="543" spans="3:31" ht="15.75" customHeight="1" x14ac:dyDescent="0.3">
      <c r="C543" s="375"/>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c r="AD543" s="376"/>
      <c r="AE543" s="376"/>
    </row>
    <row r="544" spans="3:31" ht="15.75" customHeight="1" x14ac:dyDescent="0.3">
      <c r="C544" s="375"/>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376"/>
    </row>
    <row r="545" spans="3:31" ht="15.75" customHeight="1" x14ac:dyDescent="0.3">
      <c r="C545" s="375"/>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c r="AD545" s="376"/>
      <c r="AE545" s="376"/>
    </row>
    <row r="546" spans="3:31" ht="15.75" customHeight="1" x14ac:dyDescent="0.3">
      <c r="C546" s="375"/>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c r="AD546" s="376"/>
      <c r="AE546" s="376"/>
    </row>
    <row r="547" spans="3:31" ht="15.75" customHeight="1" x14ac:dyDescent="0.3">
      <c r="C547" s="375"/>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376"/>
      <c r="AE547" s="376"/>
    </row>
    <row r="548" spans="3:31" ht="15.75" customHeight="1" x14ac:dyDescent="0.3">
      <c r="C548" s="375"/>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c r="AD548" s="376"/>
      <c r="AE548" s="376"/>
    </row>
    <row r="549" spans="3:31" ht="15.75" customHeight="1" x14ac:dyDescent="0.3">
      <c r="C549" s="375"/>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c r="AD549" s="376"/>
      <c r="AE549" s="376"/>
    </row>
    <row r="550" spans="3:31" ht="15.75" customHeight="1" x14ac:dyDescent="0.3">
      <c r="C550" s="375"/>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row>
    <row r="551" spans="3:31" ht="15.75" customHeight="1" x14ac:dyDescent="0.3">
      <c r="C551" s="375"/>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c r="AD551" s="376"/>
      <c r="AE551" s="376"/>
    </row>
    <row r="552" spans="3:31" ht="15.75" customHeight="1" x14ac:dyDescent="0.3">
      <c r="C552" s="375"/>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c r="AD552" s="376"/>
      <c r="AE552" s="376"/>
    </row>
    <row r="553" spans="3:31" ht="15.75" customHeight="1" x14ac:dyDescent="0.3">
      <c r="C553" s="375"/>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c r="AD553" s="376"/>
      <c r="AE553" s="376"/>
    </row>
    <row r="554" spans="3:31" ht="15.75" customHeight="1" x14ac:dyDescent="0.3">
      <c r="C554" s="375"/>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c r="AD554" s="376"/>
      <c r="AE554" s="376"/>
    </row>
    <row r="555" spans="3:31" ht="15.75" customHeight="1" x14ac:dyDescent="0.3">
      <c r="C555" s="375"/>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c r="AD555" s="376"/>
      <c r="AE555" s="376"/>
    </row>
    <row r="556" spans="3:31" ht="15.75" customHeight="1" x14ac:dyDescent="0.3">
      <c r="C556" s="375"/>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c r="AD556" s="376"/>
      <c r="AE556" s="376"/>
    </row>
    <row r="557" spans="3:31" ht="15.75" customHeight="1" x14ac:dyDescent="0.3">
      <c r="C557" s="375"/>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c r="AD557" s="376"/>
      <c r="AE557" s="376"/>
    </row>
    <row r="558" spans="3:31" ht="15.75" customHeight="1" x14ac:dyDescent="0.3">
      <c r="C558" s="375"/>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c r="AD558" s="376"/>
      <c r="AE558" s="376"/>
    </row>
    <row r="559" spans="3:31" ht="15.75" customHeight="1" x14ac:dyDescent="0.3">
      <c r="C559" s="375"/>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row>
    <row r="560" spans="3:31" ht="15.75" customHeight="1" x14ac:dyDescent="0.3">
      <c r="C560" s="375"/>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c r="AD560" s="376"/>
      <c r="AE560" s="376"/>
    </row>
    <row r="561" spans="3:31" ht="15.75" customHeight="1" x14ac:dyDescent="0.3">
      <c r="C561" s="375"/>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c r="AD561" s="376"/>
      <c r="AE561" s="376"/>
    </row>
    <row r="562" spans="3:31" ht="15.75" customHeight="1" x14ac:dyDescent="0.3">
      <c r="C562" s="375"/>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c r="AD562" s="376"/>
      <c r="AE562" s="376"/>
    </row>
    <row r="563" spans="3:31" ht="15.75" customHeight="1" x14ac:dyDescent="0.3">
      <c r="C563" s="375"/>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c r="AD563" s="376"/>
      <c r="AE563" s="376"/>
    </row>
    <row r="564" spans="3:31" ht="15.75" customHeight="1" x14ac:dyDescent="0.3">
      <c r="C564" s="375"/>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c r="AD564" s="376"/>
      <c r="AE564" s="376"/>
    </row>
    <row r="565" spans="3:31" ht="15.75" customHeight="1" x14ac:dyDescent="0.3">
      <c r="C565" s="375"/>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c r="AD565" s="376"/>
      <c r="AE565" s="376"/>
    </row>
    <row r="566" spans="3:31" ht="15.75" customHeight="1" x14ac:dyDescent="0.3">
      <c r="C566" s="375"/>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c r="AD566" s="376"/>
      <c r="AE566" s="376"/>
    </row>
    <row r="567" spans="3:31" ht="15.75" customHeight="1" x14ac:dyDescent="0.3">
      <c r="C567" s="375"/>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c r="AD567" s="376"/>
      <c r="AE567" s="376"/>
    </row>
    <row r="568" spans="3:31" ht="15.75" customHeight="1" x14ac:dyDescent="0.3">
      <c r="C568" s="375"/>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c r="AD568" s="376"/>
      <c r="AE568" s="376"/>
    </row>
    <row r="569" spans="3:31" ht="15.75" customHeight="1" x14ac:dyDescent="0.3">
      <c r="C569" s="375"/>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376"/>
      <c r="AE569" s="376"/>
    </row>
    <row r="570" spans="3:31" ht="15.75" customHeight="1" x14ac:dyDescent="0.3">
      <c r="C570" s="375"/>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c r="AD570" s="376"/>
      <c r="AE570" s="376"/>
    </row>
    <row r="571" spans="3:31" ht="15.75" customHeight="1" x14ac:dyDescent="0.3">
      <c r="C571" s="375"/>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376"/>
    </row>
    <row r="572" spans="3:31" ht="15.75" customHeight="1" x14ac:dyDescent="0.3">
      <c r="C572" s="375"/>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row>
    <row r="573" spans="3:31" ht="15.75" customHeight="1" x14ac:dyDescent="0.3">
      <c r="C573" s="375"/>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row>
    <row r="574" spans="3:31" ht="15.75" customHeight="1" x14ac:dyDescent="0.3">
      <c r="C574" s="375"/>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row>
    <row r="575" spans="3:31" ht="15.75" customHeight="1" x14ac:dyDescent="0.3">
      <c r="C575" s="375"/>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row>
    <row r="576" spans="3:31" ht="15.75" customHeight="1" x14ac:dyDescent="0.3">
      <c r="C576" s="375"/>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row>
    <row r="577" spans="3:31" ht="15.75" customHeight="1" x14ac:dyDescent="0.3">
      <c r="C577" s="375"/>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row>
    <row r="578" spans="3:31" ht="15.75" customHeight="1" x14ac:dyDescent="0.3">
      <c r="C578" s="375"/>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row>
    <row r="579" spans="3:31" ht="15.75" customHeight="1" x14ac:dyDescent="0.3">
      <c r="C579" s="375"/>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row>
    <row r="580" spans="3:31" ht="15.75" customHeight="1" x14ac:dyDescent="0.3">
      <c r="C580" s="375"/>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row>
    <row r="581" spans="3:31" ht="15.75" customHeight="1" x14ac:dyDescent="0.3">
      <c r="C581" s="375"/>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row>
    <row r="582" spans="3:31" ht="15.75" customHeight="1" x14ac:dyDescent="0.3">
      <c r="C582" s="375"/>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c r="AD582" s="376"/>
      <c r="AE582" s="376"/>
    </row>
    <row r="583" spans="3:31" ht="15.75" customHeight="1" x14ac:dyDescent="0.3">
      <c r="C583" s="375"/>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376"/>
      <c r="AE583" s="376"/>
    </row>
    <row r="584" spans="3:31" ht="15.75" customHeight="1" x14ac:dyDescent="0.3">
      <c r="C584" s="375"/>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c r="AD584" s="376"/>
      <c r="AE584" s="376"/>
    </row>
    <row r="585" spans="3:31" ht="15.75" customHeight="1" x14ac:dyDescent="0.3">
      <c r="C585" s="375"/>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c r="AD585" s="376"/>
      <c r="AE585" s="376"/>
    </row>
    <row r="586" spans="3:31" ht="15.75" customHeight="1" x14ac:dyDescent="0.3">
      <c r="C586" s="375"/>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c r="AD586" s="376"/>
      <c r="AE586" s="376"/>
    </row>
    <row r="587" spans="3:31" ht="15.75" customHeight="1" x14ac:dyDescent="0.3">
      <c r="C587" s="375"/>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row>
    <row r="588" spans="3:31" ht="15.75" customHeight="1" x14ac:dyDescent="0.3">
      <c r="C588" s="375"/>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row>
    <row r="589" spans="3:31" ht="15.75" customHeight="1" x14ac:dyDescent="0.3">
      <c r="C589" s="375"/>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row>
    <row r="590" spans="3:31" ht="15.75" customHeight="1" x14ac:dyDescent="0.3">
      <c r="C590" s="375"/>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c r="AD590" s="376"/>
      <c r="AE590" s="376"/>
    </row>
    <row r="591" spans="3:31" ht="15.75" customHeight="1" x14ac:dyDescent="0.3">
      <c r="C591" s="375"/>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c r="AD591" s="376"/>
      <c r="AE591" s="376"/>
    </row>
    <row r="592" spans="3:31" ht="15.75" customHeight="1" x14ac:dyDescent="0.3">
      <c r="C592" s="375"/>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row>
    <row r="593" spans="3:31" ht="15.75" customHeight="1" x14ac:dyDescent="0.3">
      <c r="C593" s="375"/>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c r="AD593" s="376"/>
      <c r="AE593" s="376"/>
    </row>
    <row r="594" spans="3:31" ht="15.75" customHeight="1" x14ac:dyDescent="0.3">
      <c r="C594" s="375"/>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c r="AD594" s="376"/>
      <c r="AE594" s="376"/>
    </row>
    <row r="595" spans="3:31" ht="15.75" customHeight="1" x14ac:dyDescent="0.3">
      <c r="C595" s="375"/>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c r="AD595" s="376"/>
      <c r="AE595" s="376"/>
    </row>
    <row r="596" spans="3:31" ht="15.75" customHeight="1" x14ac:dyDescent="0.3">
      <c r="C596" s="375"/>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376"/>
      <c r="AE596" s="376"/>
    </row>
    <row r="597" spans="3:31" ht="15.75" customHeight="1" x14ac:dyDescent="0.3">
      <c r="C597" s="375"/>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c r="AD597" s="376"/>
      <c r="AE597" s="376"/>
    </row>
    <row r="598" spans="3:31" ht="15.75" customHeight="1" x14ac:dyDescent="0.3">
      <c r="C598" s="375"/>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c r="AD598" s="376"/>
      <c r="AE598" s="376"/>
    </row>
    <row r="599" spans="3:31" ht="15.75" customHeight="1" x14ac:dyDescent="0.3">
      <c r="C599" s="375"/>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row>
    <row r="600" spans="3:31" ht="15.75" customHeight="1" x14ac:dyDescent="0.3">
      <c r="C600" s="375"/>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c r="AD600" s="376"/>
      <c r="AE600" s="376"/>
    </row>
    <row r="601" spans="3:31" ht="15.75" customHeight="1" x14ac:dyDescent="0.3">
      <c r="C601" s="375"/>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c r="AD601" s="376"/>
      <c r="AE601" s="376"/>
    </row>
    <row r="602" spans="3:31" ht="15.75" customHeight="1" x14ac:dyDescent="0.3">
      <c r="C602" s="375"/>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c r="AD602" s="376"/>
      <c r="AE602" s="376"/>
    </row>
    <row r="603" spans="3:31" ht="15.75" customHeight="1" x14ac:dyDescent="0.3">
      <c r="C603" s="375"/>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c r="AD603" s="376"/>
      <c r="AE603" s="376"/>
    </row>
    <row r="604" spans="3:31" ht="15.75" customHeight="1" x14ac:dyDescent="0.3">
      <c r="C604" s="375"/>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c r="AD604" s="376"/>
      <c r="AE604" s="376"/>
    </row>
    <row r="605" spans="3:31" ht="15.75" customHeight="1" x14ac:dyDescent="0.3">
      <c r="C605" s="375"/>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c r="AD605" s="376"/>
      <c r="AE605" s="376"/>
    </row>
    <row r="606" spans="3:31" ht="15.75" customHeight="1" x14ac:dyDescent="0.3">
      <c r="C606" s="375"/>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c r="AD606" s="376"/>
      <c r="AE606" s="376"/>
    </row>
    <row r="607" spans="3:31" ht="15.75" customHeight="1" x14ac:dyDescent="0.3">
      <c r="C607" s="375"/>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c r="AD607" s="376"/>
      <c r="AE607" s="376"/>
    </row>
    <row r="608" spans="3:31" ht="15.75" customHeight="1" x14ac:dyDescent="0.3">
      <c r="C608" s="375"/>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c r="AD608" s="376"/>
      <c r="AE608" s="376"/>
    </row>
    <row r="609" spans="3:31" ht="15.75" customHeight="1" x14ac:dyDescent="0.3">
      <c r="C609" s="375"/>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row>
    <row r="610" spans="3:31" ht="15.75" customHeight="1" x14ac:dyDescent="0.3">
      <c r="C610" s="375"/>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row>
    <row r="611" spans="3:31" ht="15.75" customHeight="1" x14ac:dyDescent="0.3">
      <c r="C611" s="375"/>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row>
    <row r="612" spans="3:31" ht="15.75" customHeight="1" x14ac:dyDescent="0.3">
      <c r="C612" s="375"/>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row>
    <row r="613" spans="3:31" ht="15.75" customHeight="1" x14ac:dyDescent="0.3">
      <c r="C613" s="375"/>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row>
    <row r="614" spans="3:31" ht="15.75" customHeight="1" x14ac:dyDescent="0.3">
      <c r="C614" s="375"/>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row>
    <row r="615" spans="3:31" ht="15.75" customHeight="1" x14ac:dyDescent="0.3">
      <c r="C615" s="375"/>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row>
    <row r="616" spans="3:31" ht="15.75" customHeight="1" x14ac:dyDescent="0.3">
      <c r="C616" s="375"/>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row>
    <row r="617" spans="3:31" ht="15.75" customHeight="1" x14ac:dyDescent="0.3">
      <c r="C617" s="375"/>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row>
    <row r="618" spans="3:31" ht="15.75" customHeight="1" x14ac:dyDescent="0.3">
      <c r="C618" s="375"/>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row>
    <row r="619" spans="3:31" ht="15.75" customHeight="1" x14ac:dyDescent="0.3">
      <c r="C619" s="375"/>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c r="AD619" s="376"/>
      <c r="AE619" s="376"/>
    </row>
    <row r="620" spans="3:31" ht="15.75" customHeight="1" x14ac:dyDescent="0.3">
      <c r="C620" s="375"/>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c r="AD620" s="376"/>
      <c r="AE620" s="376"/>
    </row>
    <row r="621" spans="3:31" ht="15.75" customHeight="1" x14ac:dyDescent="0.3">
      <c r="C621" s="375"/>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c r="AD621" s="376"/>
      <c r="AE621" s="376"/>
    </row>
    <row r="622" spans="3:31" ht="15.75" customHeight="1" x14ac:dyDescent="0.3">
      <c r="C622" s="375"/>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376"/>
    </row>
    <row r="623" spans="3:31" ht="15.75" customHeight="1" x14ac:dyDescent="0.3">
      <c r="C623" s="375"/>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row>
    <row r="624" spans="3:31" ht="15.75" customHeight="1" x14ac:dyDescent="0.3">
      <c r="C624" s="375"/>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row>
    <row r="625" spans="3:31" ht="15.75" customHeight="1" x14ac:dyDescent="0.3">
      <c r="C625" s="375"/>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376"/>
      <c r="AE625" s="376"/>
    </row>
    <row r="626" spans="3:31" ht="15.75" customHeight="1" x14ac:dyDescent="0.3">
      <c r="C626" s="375"/>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c r="AD626" s="376"/>
      <c r="AE626" s="376"/>
    </row>
    <row r="627" spans="3:31" ht="15.75" customHeight="1" x14ac:dyDescent="0.3">
      <c r="C627" s="375"/>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c r="AD627" s="376"/>
      <c r="AE627" s="376"/>
    </row>
    <row r="628" spans="3:31" ht="15.75" customHeight="1" x14ac:dyDescent="0.3">
      <c r="C628" s="375"/>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c r="AD628" s="376"/>
      <c r="AE628" s="376"/>
    </row>
    <row r="629" spans="3:31" ht="15.75" customHeight="1" x14ac:dyDescent="0.3">
      <c r="C629" s="375"/>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c r="AD629" s="376"/>
      <c r="AE629" s="376"/>
    </row>
    <row r="630" spans="3:31" ht="15.75" customHeight="1" x14ac:dyDescent="0.3">
      <c r="C630" s="375"/>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c r="AD630" s="376"/>
      <c r="AE630" s="376"/>
    </row>
    <row r="631" spans="3:31" ht="15.75" customHeight="1" x14ac:dyDescent="0.3">
      <c r="C631" s="375"/>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c r="AD631" s="376"/>
      <c r="AE631" s="376"/>
    </row>
    <row r="632" spans="3:31" ht="15.75" customHeight="1" x14ac:dyDescent="0.3">
      <c r="C632" s="375"/>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c r="AD632" s="376"/>
      <c r="AE632" s="376"/>
    </row>
    <row r="633" spans="3:31" ht="15.75" customHeight="1" x14ac:dyDescent="0.3">
      <c r="C633" s="375"/>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c r="AD633" s="376"/>
      <c r="AE633" s="376"/>
    </row>
    <row r="634" spans="3:31" ht="15.75" customHeight="1" x14ac:dyDescent="0.3">
      <c r="C634" s="375"/>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c r="AD634" s="376"/>
      <c r="AE634" s="376"/>
    </row>
    <row r="635" spans="3:31" ht="15.75" customHeight="1" x14ac:dyDescent="0.3">
      <c r="C635" s="375"/>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c r="AD635" s="376"/>
      <c r="AE635" s="376"/>
    </row>
    <row r="636" spans="3:31" ht="15.75" customHeight="1" x14ac:dyDescent="0.3">
      <c r="C636" s="375"/>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c r="AD636" s="376"/>
      <c r="AE636" s="376"/>
    </row>
    <row r="637" spans="3:31" ht="15.75" customHeight="1" x14ac:dyDescent="0.3">
      <c r="C637" s="375"/>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c r="AD637" s="376"/>
      <c r="AE637" s="376"/>
    </row>
    <row r="638" spans="3:31" ht="15.75" customHeight="1" x14ac:dyDescent="0.3">
      <c r="C638" s="375"/>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c r="AD638" s="376"/>
      <c r="AE638" s="376"/>
    </row>
    <row r="639" spans="3:31" ht="15.75" customHeight="1" x14ac:dyDescent="0.3">
      <c r="C639" s="375"/>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c r="AD639" s="376"/>
      <c r="AE639" s="376"/>
    </row>
    <row r="640" spans="3:31" ht="15.75" customHeight="1" x14ac:dyDescent="0.3">
      <c r="C640" s="375"/>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row>
    <row r="641" spans="3:31" ht="15.75" customHeight="1" x14ac:dyDescent="0.3">
      <c r="C641" s="375"/>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c r="AD641" s="376"/>
      <c r="AE641" s="376"/>
    </row>
    <row r="642" spans="3:31" ht="15.75" customHeight="1" x14ac:dyDescent="0.3">
      <c r="C642" s="375"/>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c r="AD642" s="376"/>
      <c r="AE642" s="376"/>
    </row>
    <row r="643" spans="3:31" ht="15.75" customHeight="1" x14ac:dyDescent="0.3">
      <c r="C643" s="375"/>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c r="AD643" s="376"/>
      <c r="AE643" s="376"/>
    </row>
    <row r="644" spans="3:31" ht="15.75" customHeight="1" x14ac:dyDescent="0.3">
      <c r="C644" s="375"/>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c r="AD644" s="376"/>
      <c r="AE644" s="376"/>
    </row>
    <row r="645" spans="3:31" ht="15.75" customHeight="1" x14ac:dyDescent="0.3">
      <c r="C645" s="375"/>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376"/>
      <c r="AE645" s="376"/>
    </row>
    <row r="646" spans="3:31" ht="15.75" customHeight="1" x14ac:dyDescent="0.3">
      <c r="C646" s="375"/>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376"/>
    </row>
    <row r="647" spans="3:31" ht="15.75" customHeight="1" x14ac:dyDescent="0.3">
      <c r="C647" s="375"/>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c r="AD647" s="376"/>
      <c r="AE647" s="376"/>
    </row>
    <row r="648" spans="3:31" ht="15.75" customHeight="1" x14ac:dyDescent="0.3">
      <c r="C648" s="375"/>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row>
    <row r="649" spans="3:31" ht="15.75" customHeight="1" x14ac:dyDescent="0.3">
      <c r="C649" s="375"/>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row>
    <row r="650" spans="3:31" ht="15.75" customHeight="1" x14ac:dyDescent="0.3">
      <c r="C650" s="375"/>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row>
    <row r="651" spans="3:31" ht="15.75" customHeight="1" x14ac:dyDescent="0.3">
      <c r="C651" s="375"/>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row>
    <row r="652" spans="3:31" ht="15.75" customHeight="1" x14ac:dyDescent="0.3">
      <c r="C652" s="375"/>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c r="AE652" s="376"/>
    </row>
    <row r="653" spans="3:31" ht="15.75" customHeight="1" x14ac:dyDescent="0.3">
      <c r="C653" s="375"/>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row>
    <row r="654" spans="3:31" ht="15.75" customHeight="1" x14ac:dyDescent="0.3">
      <c r="C654" s="375"/>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row>
    <row r="655" spans="3:31" ht="15.75" customHeight="1" x14ac:dyDescent="0.3">
      <c r="C655" s="375"/>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row>
    <row r="656" spans="3:31" ht="15.75" customHeight="1" x14ac:dyDescent="0.3">
      <c r="C656" s="375"/>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row>
    <row r="657" spans="3:31" ht="15.75" customHeight="1" x14ac:dyDescent="0.3">
      <c r="C657" s="375"/>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c r="AD657" s="376"/>
      <c r="AE657" s="376"/>
    </row>
    <row r="658" spans="3:31" ht="15.75" customHeight="1" x14ac:dyDescent="0.3">
      <c r="C658" s="375"/>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c r="AE658" s="376"/>
    </row>
    <row r="659" spans="3:31" ht="15.75" customHeight="1" x14ac:dyDescent="0.3">
      <c r="C659" s="375"/>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c r="AD659" s="376"/>
      <c r="AE659" s="376"/>
    </row>
    <row r="660" spans="3:31" ht="15.75" customHeight="1" x14ac:dyDescent="0.3">
      <c r="C660" s="375"/>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c r="AD660" s="376"/>
      <c r="AE660" s="376"/>
    </row>
    <row r="661" spans="3:31" ht="15.75" customHeight="1" x14ac:dyDescent="0.3">
      <c r="C661" s="375"/>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c r="AD661" s="376"/>
      <c r="AE661" s="376"/>
    </row>
    <row r="662" spans="3:31" ht="15.75" customHeight="1" x14ac:dyDescent="0.3">
      <c r="C662" s="375"/>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c r="AD662" s="376"/>
      <c r="AE662" s="376"/>
    </row>
    <row r="663" spans="3:31" ht="15.75" customHeight="1" x14ac:dyDescent="0.3">
      <c r="C663" s="375"/>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c r="AD663" s="376"/>
      <c r="AE663" s="376"/>
    </row>
    <row r="664" spans="3:31" ht="15.75" customHeight="1" x14ac:dyDescent="0.3">
      <c r="C664" s="375"/>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c r="AD664" s="376"/>
      <c r="AE664" s="376"/>
    </row>
    <row r="665" spans="3:31" ht="15.75" customHeight="1" x14ac:dyDescent="0.3">
      <c r="C665" s="375"/>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c r="AD665" s="376"/>
      <c r="AE665" s="376"/>
    </row>
    <row r="666" spans="3:31" ht="15.75" customHeight="1" x14ac:dyDescent="0.3">
      <c r="C666" s="375"/>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c r="AD666" s="376"/>
      <c r="AE666" s="376"/>
    </row>
    <row r="667" spans="3:31" ht="15.75" customHeight="1" x14ac:dyDescent="0.3">
      <c r="C667" s="375"/>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c r="AD667" s="376"/>
      <c r="AE667" s="376"/>
    </row>
    <row r="668" spans="3:31" ht="15.75" customHeight="1" x14ac:dyDescent="0.3">
      <c r="C668" s="375"/>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row>
    <row r="669" spans="3:31" ht="15.75" customHeight="1" x14ac:dyDescent="0.3">
      <c r="C669" s="375"/>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c r="AD669" s="376"/>
      <c r="AE669" s="376"/>
    </row>
    <row r="670" spans="3:31" ht="15.75" customHeight="1" x14ac:dyDescent="0.3">
      <c r="C670" s="375"/>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c r="AD670" s="376"/>
      <c r="AE670" s="376"/>
    </row>
    <row r="671" spans="3:31" ht="15.75" customHeight="1" x14ac:dyDescent="0.3">
      <c r="C671" s="375"/>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376"/>
      <c r="AE671" s="376"/>
    </row>
    <row r="672" spans="3:31" ht="15.75" customHeight="1" x14ac:dyDescent="0.3">
      <c r="C672" s="375"/>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row>
    <row r="673" spans="3:31" ht="15.75" customHeight="1" x14ac:dyDescent="0.3">
      <c r="C673" s="375"/>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c r="AD673" s="376"/>
      <c r="AE673" s="376"/>
    </row>
    <row r="674" spans="3:31" ht="15.75" customHeight="1" x14ac:dyDescent="0.3">
      <c r="C674" s="375"/>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c r="AD674" s="376"/>
      <c r="AE674" s="376"/>
    </row>
    <row r="675" spans="3:31" ht="15.75" customHeight="1" x14ac:dyDescent="0.3">
      <c r="C675" s="375"/>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c r="AD675" s="376"/>
      <c r="AE675" s="376"/>
    </row>
    <row r="676" spans="3:31" ht="15.75" customHeight="1" x14ac:dyDescent="0.3">
      <c r="C676" s="375"/>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c r="AD676" s="376"/>
      <c r="AE676" s="376"/>
    </row>
    <row r="677" spans="3:31" ht="15.75" customHeight="1" x14ac:dyDescent="0.3">
      <c r="C677" s="375"/>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c r="AD677" s="376"/>
      <c r="AE677" s="376"/>
    </row>
    <row r="678" spans="3:31" ht="15.75" customHeight="1" x14ac:dyDescent="0.3">
      <c r="C678" s="375"/>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c r="AD678" s="376"/>
      <c r="AE678" s="376"/>
    </row>
    <row r="679" spans="3:31" ht="15.75" customHeight="1" x14ac:dyDescent="0.3">
      <c r="C679" s="375"/>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c r="AD679" s="376"/>
      <c r="AE679" s="376"/>
    </row>
    <row r="680" spans="3:31" ht="15.75" customHeight="1" x14ac:dyDescent="0.3">
      <c r="C680" s="375"/>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c r="AD680" s="376"/>
      <c r="AE680" s="376"/>
    </row>
    <row r="681" spans="3:31" ht="15.75" customHeight="1" x14ac:dyDescent="0.3">
      <c r="C681" s="375"/>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c r="AD681" s="376"/>
      <c r="AE681" s="376"/>
    </row>
    <row r="682" spans="3:31" ht="15.75" customHeight="1" x14ac:dyDescent="0.3">
      <c r="C682" s="375"/>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c r="AD682" s="376"/>
      <c r="AE682" s="376"/>
    </row>
    <row r="683" spans="3:31" ht="15.75" customHeight="1" x14ac:dyDescent="0.3">
      <c r="C683" s="375"/>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c r="AD683" s="376"/>
      <c r="AE683" s="376"/>
    </row>
    <row r="684" spans="3:31" ht="15.75" customHeight="1" x14ac:dyDescent="0.3">
      <c r="C684" s="375"/>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c r="AD684" s="376"/>
      <c r="AE684" s="376"/>
    </row>
    <row r="685" spans="3:31" ht="15.75" customHeight="1" x14ac:dyDescent="0.3">
      <c r="C685" s="375"/>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row>
    <row r="686" spans="3:31" ht="15.75" customHeight="1" x14ac:dyDescent="0.3">
      <c r="C686" s="375"/>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c r="AD686" s="376"/>
      <c r="AE686" s="376"/>
    </row>
    <row r="687" spans="3:31" ht="15.75" customHeight="1" x14ac:dyDescent="0.3">
      <c r="C687" s="375"/>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c r="AD687" s="376"/>
      <c r="AE687" s="376"/>
    </row>
    <row r="688" spans="3:31" ht="15.75" customHeight="1" x14ac:dyDescent="0.3">
      <c r="C688" s="375"/>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c r="AD688" s="376"/>
      <c r="AE688" s="376"/>
    </row>
    <row r="689" spans="3:31" ht="15.75" customHeight="1" x14ac:dyDescent="0.3">
      <c r="C689" s="375"/>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c r="AD689" s="376"/>
      <c r="AE689" s="376"/>
    </row>
    <row r="690" spans="3:31" ht="15.75" customHeight="1" x14ac:dyDescent="0.3">
      <c r="C690" s="375"/>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c r="AD690" s="376"/>
      <c r="AE690" s="376"/>
    </row>
    <row r="691" spans="3:31" ht="15.75" customHeight="1" x14ac:dyDescent="0.3">
      <c r="C691" s="375"/>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376"/>
    </row>
    <row r="692" spans="3:31" ht="15.75" customHeight="1" x14ac:dyDescent="0.3">
      <c r="C692" s="375"/>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c r="AD692" s="376"/>
      <c r="AE692" s="376"/>
    </row>
    <row r="693" spans="3:31" ht="15.75" customHeight="1" x14ac:dyDescent="0.3">
      <c r="C693" s="375"/>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376"/>
      <c r="AE693" s="376"/>
    </row>
    <row r="694" spans="3:31" ht="15.75" customHeight="1" x14ac:dyDescent="0.3">
      <c r="C694" s="375"/>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c r="AD694" s="376"/>
      <c r="AE694" s="376"/>
    </row>
    <row r="695" spans="3:31" ht="15.75" customHeight="1" x14ac:dyDescent="0.3">
      <c r="C695" s="375"/>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c r="AD695" s="376"/>
      <c r="AE695" s="376"/>
    </row>
    <row r="696" spans="3:31" ht="15.75" customHeight="1" x14ac:dyDescent="0.3">
      <c r="C696" s="375"/>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c r="AD696" s="376"/>
      <c r="AE696" s="376"/>
    </row>
    <row r="697" spans="3:31" ht="15.75" customHeight="1" x14ac:dyDescent="0.3">
      <c r="C697" s="375"/>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c r="AD697" s="376"/>
      <c r="AE697" s="376"/>
    </row>
    <row r="698" spans="3:31" ht="15.75" customHeight="1" x14ac:dyDescent="0.3">
      <c r="C698" s="375"/>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c r="AD698" s="376"/>
      <c r="AE698" s="376"/>
    </row>
    <row r="699" spans="3:31" ht="15.75" customHeight="1" x14ac:dyDescent="0.3">
      <c r="C699" s="375"/>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c r="AD699" s="376"/>
      <c r="AE699" s="376"/>
    </row>
    <row r="700" spans="3:31" ht="15.75" customHeight="1" x14ac:dyDescent="0.3">
      <c r="C700" s="375"/>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376"/>
    </row>
    <row r="701" spans="3:31" ht="15.75" customHeight="1" x14ac:dyDescent="0.3">
      <c r="C701" s="375"/>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c r="AD701" s="376"/>
      <c r="AE701" s="376"/>
    </row>
    <row r="702" spans="3:31" ht="15.75" customHeight="1" x14ac:dyDescent="0.3">
      <c r="C702" s="375"/>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376"/>
      <c r="AE702" s="376"/>
    </row>
    <row r="703" spans="3:31" ht="15.75" customHeight="1" x14ac:dyDescent="0.3">
      <c r="C703" s="375"/>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row>
    <row r="704" spans="3:31" ht="15.75" customHeight="1" x14ac:dyDescent="0.3">
      <c r="C704" s="375"/>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c r="AD704" s="376"/>
      <c r="AE704" s="376"/>
    </row>
    <row r="705" spans="3:31" ht="15.75" customHeight="1" x14ac:dyDescent="0.3">
      <c r="C705" s="375"/>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c r="AD705" s="376"/>
      <c r="AE705" s="376"/>
    </row>
    <row r="706" spans="3:31" ht="15.75" customHeight="1" x14ac:dyDescent="0.3">
      <c r="C706" s="375"/>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c r="AD706" s="376"/>
      <c r="AE706" s="376"/>
    </row>
    <row r="707" spans="3:31" ht="15.75" customHeight="1" x14ac:dyDescent="0.3">
      <c r="C707" s="375"/>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c r="AD707" s="376"/>
      <c r="AE707" s="376"/>
    </row>
    <row r="708" spans="3:31" ht="15.75" customHeight="1" x14ac:dyDescent="0.3">
      <c r="C708" s="375"/>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c r="AD708" s="376"/>
      <c r="AE708" s="376"/>
    </row>
    <row r="709" spans="3:31" ht="15.75" customHeight="1" x14ac:dyDescent="0.3">
      <c r="C709" s="375"/>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c r="AD709" s="376"/>
      <c r="AE709" s="376"/>
    </row>
    <row r="710" spans="3:31" ht="15.75" customHeight="1" x14ac:dyDescent="0.3">
      <c r="C710" s="375"/>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c r="AD710" s="376"/>
      <c r="AE710" s="376"/>
    </row>
    <row r="711" spans="3:31" ht="15.75" customHeight="1" x14ac:dyDescent="0.3">
      <c r="C711" s="375"/>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c r="AD711" s="376"/>
      <c r="AE711" s="376"/>
    </row>
    <row r="712" spans="3:31" ht="15.75" customHeight="1" x14ac:dyDescent="0.3">
      <c r="C712" s="375"/>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c r="AD712" s="376"/>
      <c r="AE712" s="376"/>
    </row>
    <row r="713" spans="3:31" ht="15.75" customHeight="1" x14ac:dyDescent="0.3">
      <c r="C713" s="375"/>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c r="AD713" s="376"/>
      <c r="AE713" s="376"/>
    </row>
    <row r="714" spans="3:31" ht="15.75" customHeight="1" x14ac:dyDescent="0.3">
      <c r="C714" s="375"/>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c r="AD714" s="376"/>
      <c r="AE714" s="376"/>
    </row>
    <row r="715" spans="3:31" ht="15.75" customHeight="1" x14ac:dyDescent="0.3">
      <c r="C715" s="375"/>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row>
    <row r="716" spans="3:31" ht="15.75" customHeight="1" x14ac:dyDescent="0.3">
      <c r="C716" s="375"/>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c r="AD716" s="376"/>
      <c r="AE716" s="376"/>
    </row>
    <row r="717" spans="3:31" ht="15.75" customHeight="1" x14ac:dyDescent="0.3">
      <c r="C717" s="375"/>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c r="AD717" s="376"/>
      <c r="AE717" s="376"/>
    </row>
    <row r="718" spans="3:31" ht="15.75" customHeight="1" x14ac:dyDescent="0.3">
      <c r="C718" s="375"/>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c r="AD718" s="376"/>
      <c r="AE718" s="376"/>
    </row>
    <row r="719" spans="3:31" ht="15.75" customHeight="1" x14ac:dyDescent="0.3">
      <c r="C719" s="375"/>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row>
    <row r="720" spans="3:31" ht="15.75" customHeight="1" x14ac:dyDescent="0.3">
      <c r="C720" s="375"/>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row>
    <row r="721" spans="3:31" ht="15.75" customHeight="1" x14ac:dyDescent="0.3">
      <c r="C721" s="375"/>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row>
    <row r="722" spans="3:31" ht="15.75" customHeight="1" x14ac:dyDescent="0.3">
      <c r="C722" s="375"/>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row>
    <row r="723" spans="3:31" ht="15.75" customHeight="1" x14ac:dyDescent="0.3">
      <c r="C723" s="375"/>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c r="AD723" s="376"/>
      <c r="AE723" s="376"/>
    </row>
    <row r="724" spans="3:31" ht="15.75" customHeight="1" x14ac:dyDescent="0.3">
      <c r="C724" s="375"/>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row>
    <row r="725" spans="3:31" ht="15.75" customHeight="1" x14ac:dyDescent="0.3">
      <c r="C725" s="375"/>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row>
    <row r="726" spans="3:31" ht="15.75" customHeight="1" x14ac:dyDescent="0.3">
      <c r="C726" s="375"/>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row>
    <row r="727" spans="3:31" ht="15.75" customHeight="1" x14ac:dyDescent="0.3">
      <c r="C727" s="375"/>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row>
    <row r="728" spans="3:31" ht="15.75" customHeight="1" x14ac:dyDescent="0.3">
      <c r="C728" s="375"/>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c r="AD728" s="376"/>
      <c r="AE728" s="376"/>
    </row>
    <row r="729" spans="3:31" ht="15.75" customHeight="1" x14ac:dyDescent="0.3">
      <c r="C729" s="375"/>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c r="AD729" s="376"/>
      <c r="AE729" s="376"/>
    </row>
    <row r="730" spans="3:31" ht="15.75" customHeight="1" x14ac:dyDescent="0.3">
      <c r="C730" s="375"/>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row>
    <row r="731" spans="3:31" ht="15.75" customHeight="1" x14ac:dyDescent="0.3">
      <c r="C731" s="375"/>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row>
    <row r="732" spans="3:31" ht="15.75" customHeight="1" x14ac:dyDescent="0.3">
      <c r="C732" s="375"/>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row>
    <row r="733" spans="3:31" ht="15.75" customHeight="1" x14ac:dyDescent="0.3">
      <c r="C733" s="375"/>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row>
    <row r="734" spans="3:31" ht="15.75" customHeight="1" x14ac:dyDescent="0.3">
      <c r="C734" s="375"/>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c r="AD734" s="376"/>
      <c r="AE734" s="376"/>
    </row>
    <row r="735" spans="3:31" ht="15.75" customHeight="1" x14ac:dyDescent="0.3">
      <c r="C735" s="375"/>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c r="AD735" s="376"/>
      <c r="AE735" s="376"/>
    </row>
    <row r="736" spans="3:31" ht="15.75" customHeight="1" x14ac:dyDescent="0.3">
      <c r="C736" s="375"/>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c r="AD736" s="376"/>
      <c r="AE736" s="376"/>
    </row>
    <row r="737" spans="3:31" ht="15.75" customHeight="1" x14ac:dyDescent="0.3">
      <c r="C737" s="375"/>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376"/>
    </row>
    <row r="738" spans="3:31" ht="15.75" customHeight="1" x14ac:dyDescent="0.3">
      <c r="C738" s="375"/>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c r="AD738" s="376"/>
      <c r="AE738" s="376"/>
    </row>
    <row r="739" spans="3:31" ht="15.75" customHeight="1" x14ac:dyDescent="0.3">
      <c r="C739" s="375"/>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376"/>
      <c r="AE739" s="376"/>
    </row>
    <row r="740" spans="3:31" ht="15.75" customHeight="1" x14ac:dyDescent="0.3">
      <c r="C740" s="375"/>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c r="AD740" s="376"/>
      <c r="AE740" s="376"/>
    </row>
    <row r="741" spans="3:31" ht="15.75" customHeight="1" x14ac:dyDescent="0.3">
      <c r="C741" s="375"/>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row>
    <row r="742" spans="3:31" ht="15.75" customHeight="1" x14ac:dyDescent="0.3">
      <c r="C742" s="375"/>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row>
    <row r="743" spans="3:31" ht="15.75" customHeight="1" x14ac:dyDescent="0.3">
      <c r="C743" s="375"/>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row>
    <row r="744" spans="3:31" ht="15.75" customHeight="1" x14ac:dyDescent="0.3">
      <c r="C744" s="375"/>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row>
    <row r="745" spans="3:31" ht="15.75" customHeight="1" x14ac:dyDescent="0.3">
      <c r="C745" s="375"/>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row>
    <row r="746" spans="3:31" ht="15.75" customHeight="1" x14ac:dyDescent="0.3">
      <c r="C746" s="375"/>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row>
    <row r="747" spans="3:31" ht="15.75" customHeight="1" x14ac:dyDescent="0.3">
      <c r="C747" s="375"/>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c r="AD747" s="376"/>
      <c r="AE747" s="376"/>
    </row>
    <row r="748" spans="3:31" ht="15.75" customHeight="1" x14ac:dyDescent="0.3">
      <c r="C748" s="375"/>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row>
    <row r="749" spans="3:31" ht="15.75" customHeight="1" x14ac:dyDescent="0.3">
      <c r="C749" s="375"/>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376"/>
      <c r="AE749" s="376"/>
    </row>
    <row r="750" spans="3:31" ht="15.75" customHeight="1" x14ac:dyDescent="0.3">
      <c r="C750" s="375"/>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c r="AD750" s="376"/>
      <c r="AE750" s="376"/>
    </row>
    <row r="751" spans="3:31" ht="15.75" customHeight="1" x14ac:dyDescent="0.3">
      <c r="C751" s="375"/>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c r="AD751" s="376"/>
      <c r="AE751" s="376"/>
    </row>
    <row r="752" spans="3:31" ht="15.75" customHeight="1" x14ac:dyDescent="0.3">
      <c r="C752" s="375"/>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c r="AD752" s="376"/>
      <c r="AE752" s="376"/>
    </row>
    <row r="753" spans="3:31" ht="15.75" customHeight="1" x14ac:dyDescent="0.3">
      <c r="C753" s="375"/>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c r="AD753" s="376"/>
      <c r="AE753" s="376"/>
    </row>
    <row r="754" spans="3:31" ht="15.75" customHeight="1" x14ac:dyDescent="0.3">
      <c r="C754" s="375"/>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c r="AD754" s="376"/>
      <c r="AE754" s="376"/>
    </row>
    <row r="755" spans="3:31" ht="15.75" customHeight="1" x14ac:dyDescent="0.3">
      <c r="C755" s="375"/>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c r="AD755" s="376"/>
      <c r="AE755" s="376"/>
    </row>
    <row r="756" spans="3:31" ht="15.75" customHeight="1" x14ac:dyDescent="0.3">
      <c r="C756" s="375"/>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c r="AD756" s="376"/>
      <c r="AE756" s="376"/>
    </row>
    <row r="757" spans="3:31" ht="15.75" customHeight="1" x14ac:dyDescent="0.3">
      <c r="C757" s="375"/>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c r="AD757" s="376"/>
      <c r="AE757" s="376"/>
    </row>
    <row r="758" spans="3:31" ht="15.75" customHeight="1" x14ac:dyDescent="0.3">
      <c r="C758" s="375"/>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c r="AD758" s="376"/>
      <c r="AE758" s="376"/>
    </row>
    <row r="759" spans="3:31" ht="15.75" customHeight="1" x14ac:dyDescent="0.3">
      <c r="C759" s="375"/>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c r="AD759" s="376"/>
      <c r="AE759" s="376"/>
    </row>
    <row r="760" spans="3:31" ht="15.75" customHeight="1" x14ac:dyDescent="0.3">
      <c r="C760" s="375"/>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c r="AD760" s="376"/>
      <c r="AE760" s="376"/>
    </row>
    <row r="761" spans="3:31" ht="15.75" customHeight="1" x14ac:dyDescent="0.3">
      <c r="C761" s="375"/>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c r="AD761" s="376"/>
      <c r="AE761" s="376"/>
    </row>
    <row r="762" spans="3:31" ht="15.75" customHeight="1" x14ac:dyDescent="0.3">
      <c r="C762" s="375"/>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c r="AD762" s="376"/>
      <c r="AE762" s="376"/>
    </row>
    <row r="763" spans="3:31" ht="15.75" customHeight="1" x14ac:dyDescent="0.3">
      <c r="C763" s="375"/>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c r="AD763" s="376"/>
      <c r="AE763" s="376"/>
    </row>
    <row r="764" spans="3:31" ht="15.75" customHeight="1" x14ac:dyDescent="0.3">
      <c r="C764" s="375"/>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row>
    <row r="765" spans="3:31" ht="15.75" customHeight="1" x14ac:dyDescent="0.3">
      <c r="C765" s="375"/>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row>
    <row r="766" spans="3:31" ht="15.75" customHeight="1" x14ac:dyDescent="0.3">
      <c r="C766" s="375"/>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row>
    <row r="767" spans="3:31" ht="15.75" customHeight="1" x14ac:dyDescent="0.3">
      <c r="C767" s="375"/>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row>
    <row r="768" spans="3:31" ht="15.75" customHeight="1" x14ac:dyDescent="0.3">
      <c r="C768" s="375"/>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row>
    <row r="769" spans="3:31" ht="15.75" customHeight="1" x14ac:dyDescent="0.3">
      <c r="C769" s="375"/>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row>
    <row r="770" spans="3:31" ht="15.75" customHeight="1" x14ac:dyDescent="0.3">
      <c r="C770" s="375"/>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row>
    <row r="771" spans="3:31" ht="15.75" customHeight="1" x14ac:dyDescent="0.3">
      <c r="C771" s="375"/>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row>
    <row r="772" spans="3:31" ht="15.75" customHeight="1" x14ac:dyDescent="0.3">
      <c r="C772" s="375"/>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row>
    <row r="773" spans="3:31" ht="15.75" customHeight="1" x14ac:dyDescent="0.3">
      <c r="C773" s="375"/>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row>
    <row r="774" spans="3:31" ht="15.75" customHeight="1" x14ac:dyDescent="0.3">
      <c r="C774" s="375"/>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row>
    <row r="775" spans="3:31" ht="15.75" customHeight="1" x14ac:dyDescent="0.3">
      <c r="C775" s="375"/>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row>
    <row r="776" spans="3:31" ht="15.75" customHeight="1" x14ac:dyDescent="0.3">
      <c r="C776" s="375"/>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row>
    <row r="777" spans="3:31" ht="15.75" customHeight="1" x14ac:dyDescent="0.3">
      <c r="C777" s="375"/>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row>
    <row r="778" spans="3:31" ht="15.75" customHeight="1" x14ac:dyDescent="0.3">
      <c r="C778" s="375"/>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row>
    <row r="779" spans="3:31" ht="15.75" customHeight="1" x14ac:dyDescent="0.3">
      <c r="C779" s="375"/>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row>
    <row r="780" spans="3:31" ht="15.75" customHeight="1" x14ac:dyDescent="0.3">
      <c r="C780" s="375"/>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row>
    <row r="781" spans="3:31" ht="15.75" customHeight="1" x14ac:dyDescent="0.3">
      <c r="C781" s="375"/>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row>
    <row r="782" spans="3:31" ht="15.75" customHeight="1" x14ac:dyDescent="0.3">
      <c r="C782" s="375"/>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row>
    <row r="783" spans="3:31" ht="15.75" customHeight="1" x14ac:dyDescent="0.3">
      <c r="C783" s="375"/>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c r="AD783" s="376"/>
      <c r="AE783" s="376"/>
    </row>
    <row r="784" spans="3:31" ht="15.75" customHeight="1" x14ac:dyDescent="0.3">
      <c r="C784" s="375"/>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c r="AD784" s="376"/>
      <c r="AE784" s="376"/>
    </row>
    <row r="785" spans="3:31" ht="15.75" customHeight="1" x14ac:dyDescent="0.3">
      <c r="C785" s="375"/>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c r="AD785" s="376"/>
      <c r="AE785" s="376"/>
    </row>
    <row r="786" spans="3:31" ht="15.75" customHeight="1" x14ac:dyDescent="0.3">
      <c r="C786" s="375"/>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c r="AD786" s="376"/>
      <c r="AE786" s="376"/>
    </row>
    <row r="787" spans="3:31" ht="15.75" customHeight="1" x14ac:dyDescent="0.3">
      <c r="C787" s="375"/>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c r="AD787" s="376"/>
      <c r="AE787" s="376"/>
    </row>
    <row r="788" spans="3:31" ht="15.75" customHeight="1" x14ac:dyDescent="0.3">
      <c r="C788" s="375"/>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row>
    <row r="789" spans="3:31" ht="15.75" customHeight="1" x14ac:dyDescent="0.3">
      <c r="C789" s="375"/>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row>
    <row r="790" spans="3:31" ht="15.75" customHeight="1" x14ac:dyDescent="0.3">
      <c r="C790" s="375"/>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c r="AD790" s="376"/>
      <c r="AE790" s="376"/>
    </row>
    <row r="791" spans="3:31" ht="15.75" customHeight="1" x14ac:dyDescent="0.3">
      <c r="C791" s="375"/>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c r="AD791" s="376"/>
      <c r="AE791" s="376"/>
    </row>
    <row r="792" spans="3:31" ht="15.75" customHeight="1" x14ac:dyDescent="0.3">
      <c r="C792" s="375"/>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c r="AD792" s="376"/>
      <c r="AE792" s="376"/>
    </row>
    <row r="793" spans="3:31" ht="15.75" customHeight="1" x14ac:dyDescent="0.3">
      <c r="C793" s="375"/>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c r="AD793" s="376"/>
      <c r="AE793" s="376"/>
    </row>
    <row r="794" spans="3:31" ht="15.75" customHeight="1" x14ac:dyDescent="0.3">
      <c r="C794" s="375"/>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376"/>
      <c r="AE794" s="376"/>
    </row>
    <row r="795" spans="3:31" ht="15.75" customHeight="1" x14ac:dyDescent="0.3">
      <c r="C795" s="375"/>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c r="AD795" s="376"/>
      <c r="AE795" s="376"/>
    </row>
    <row r="796" spans="3:31" ht="15.75" customHeight="1" x14ac:dyDescent="0.3">
      <c r="C796" s="375"/>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c r="AD796" s="376"/>
      <c r="AE796" s="376"/>
    </row>
    <row r="797" spans="3:31" ht="15.75" customHeight="1" x14ac:dyDescent="0.3">
      <c r="C797" s="375"/>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c r="AD797" s="376"/>
      <c r="AE797" s="376"/>
    </row>
    <row r="798" spans="3:31" ht="15.75" customHeight="1" x14ac:dyDescent="0.3">
      <c r="C798" s="375"/>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c r="AD798" s="376"/>
      <c r="AE798" s="376"/>
    </row>
    <row r="799" spans="3:31" ht="15.75" customHeight="1" x14ac:dyDescent="0.3">
      <c r="C799" s="375"/>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c r="AD799" s="376"/>
      <c r="AE799" s="376"/>
    </row>
    <row r="800" spans="3:31" ht="15.75" customHeight="1" x14ac:dyDescent="0.3">
      <c r="C800" s="375"/>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c r="AD800" s="376"/>
      <c r="AE800" s="376"/>
    </row>
    <row r="801" spans="3:31" ht="15.75" customHeight="1" x14ac:dyDescent="0.3">
      <c r="C801" s="375"/>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c r="AD801" s="376"/>
      <c r="AE801" s="376"/>
    </row>
    <row r="802" spans="3:31" ht="15.75" customHeight="1" x14ac:dyDescent="0.3">
      <c r="C802" s="375"/>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c r="AD802" s="376"/>
      <c r="AE802" s="376"/>
    </row>
    <row r="803" spans="3:31" ht="15.75" customHeight="1" x14ac:dyDescent="0.3">
      <c r="C803" s="375"/>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c r="AD803" s="376"/>
      <c r="AE803" s="376"/>
    </row>
    <row r="804" spans="3:31" ht="15.75" customHeight="1" x14ac:dyDescent="0.3">
      <c r="C804" s="375"/>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row>
    <row r="805" spans="3:31" ht="15.75" customHeight="1" x14ac:dyDescent="0.3">
      <c r="C805" s="375"/>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c r="AD805" s="376"/>
      <c r="AE805" s="376"/>
    </row>
    <row r="806" spans="3:31" ht="15.75" customHeight="1" x14ac:dyDescent="0.3">
      <c r="C806" s="375"/>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c r="AD806" s="376"/>
      <c r="AE806" s="376"/>
    </row>
    <row r="807" spans="3:31" ht="15.75" customHeight="1" x14ac:dyDescent="0.3">
      <c r="C807" s="375"/>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row>
    <row r="808" spans="3:31" ht="15.75" customHeight="1" x14ac:dyDescent="0.3">
      <c r="C808" s="375"/>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c r="AD808" s="376"/>
      <c r="AE808" s="376"/>
    </row>
    <row r="809" spans="3:31" ht="15.75" customHeight="1" x14ac:dyDescent="0.3">
      <c r="C809" s="375"/>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c r="AD809" s="376"/>
      <c r="AE809" s="376"/>
    </row>
    <row r="810" spans="3:31" ht="15.75" customHeight="1" x14ac:dyDescent="0.3">
      <c r="C810" s="375"/>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376"/>
    </row>
    <row r="811" spans="3:31" ht="15.75" customHeight="1" x14ac:dyDescent="0.3">
      <c r="C811" s="375"/>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c r="AD811" s="376"/>
      <c r="AE811" s="376"/>
    </row>
    <row r="812" spans="3:31" ht="15.75" customHeight="1" x14ac:dyDescent="0.3">
      <c r="C812" s="375"/>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376"/>
      <c r="AE812" s="376"/>
    </row>
    <row r="813" spans="3:31" ht="15.75" customHeight="1" x14ac:dyDescent="0.3">
      <c r="C813" s="375"/>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row>
    <row r="814" spans="3:31" ht="15.75" customHeight="1" x14ac:dyDescent="0.3">
      <c r="C814" s="375"/>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c r="AD814" s="376"/>
      <c r="AE814" s="376"/>
    </row>
    <row r="815" spans="3:31" ht="15.75" customHeight="1" x14ac:dyDescent="0.3">
      <c r="C815" s="375"/>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row>
    <row r="816" spans="3:31" ht="15.75" customHeight="1" x14ac:dyDescent="0.3">
      <c r="C816" s="375"/>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c r="AD816" s="376"/>
      <c r="AE816" s="376"/>
    </row>
    <row r="817" spans="3:31" ht="15.75" customHeight="1" x14ac:dyDescent="0.3">
      <c r="C817" s="375"/>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c r="AD817" s="376"/>
      <c r="AE817" s="376"/>
    </row>
    <row r="818" spans="3:31" ht="15.75" customHeight="1" x14ac:dyDescent="0.3">
      <c r="C818" s="375"/>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row>
    <row r="819" spans="3:31" ht="15.75" customHeight="1" x14ac:dyDescent="0.3">
      <c r="C819" s="375"/>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row>
    <row r="820" spans="3:31" ht="15.75" customHeight="1" x14ac:dyDescent="0.3">
      <c r="C820" s="375"/>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c r="AD820" s="376"/>
      <c r="AE820" s="376"/>
    </row>
    <row r="821" spans="3:31" ht="15.75" customHeight="1" x14ac:dyDescent="0.3">
      <c r="C821" s="375"/>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c r="AD821" s="376"/>
      <c r="AE821" s="376"/>
    </row>
    <row r="822" spans="3:31" ht="15.75" customHeight="1" x14ac:dyDescent="0.3">
      <c r="C822" s="375"/>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row>
    <row r="823" spans="3:31" ht="15.75" customHeight="1" x14ac:dyDescent="0.3">
      <c r="C823" s="375"/>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row>
    <row r="824" spans="3:31" ht="15.75" customHeight="1" x14ac:dyDescent="0.3">
      <c r="C824" s="375"/>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376"/>
      <c r="AE824" s="376"/>
    </row>
    <row r="825" spans="3:31" ht="15.75" customHeight="1" x14ac:dyDescent="0.3">
      <c r="C825" s="375"/>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row>
    <row r="826" spans="3:31" ht="15.75" customHeight="1" x14ac:dyDescent="0.3">
      <c r="C826" s="375"/>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c r="AD826" s="376"/>
      <c r="AE826" s="376"/>
    </row>
    <row r="827" spans="3:31" ht="15.75" customHeight="1" x14ac:dyDescent="0.3">
      <c r="C827" s="375"/>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c r="AD827" s="376"/>
      <c r="AE827" s="376"/>
    </row>
    <row r="828" spans="3:31" ht="15.75" customHeight="1" x14ac:dyDescent="0.3">
      <c r="C828" s="375"/>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c r="AD828" s="376"/>
      <c r="AE828" s="376"/>
    </row>
    <row r="829" spans="3:31" ht="15.75" customHeight="1" x14ac:dyDescent="0.3">
      <c r="C829" s="375"/>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c r="AD829" s="376"/>
      <c r="AE829" s="376"/>
    </row>
    <row r="830" spans="3:31" ht="15.75" customHeight="1" x14ac:dyDescent="0.3">
      <c r="C830" s="375"/>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c r="AD830" s="376"/>
      <c r="AE830" s="376"/>
    </row>
    <row r="831" spans="3:31" ht="15.75" customHeight="1" x14ac:dyDescent="0.3">
      <c r="C831" s="375"/>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row>
    <row r="832" spans="3:31" ht="15.75" customHeight="1" x14ac:dyDescent="0.3">
      <c r="C832" s="375"/>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c r="AD832" s="376"/>
      <c r="AE832" s="376"/>
    </row>
    <row r="833" spans="3:31" ht="15.75" customHeight="1" x14ac:dyDescent="0.3">
      <c r="C833" s="375"/>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c r="AD833" s="376"/>
      <c r="AE833" s="376"/>
    </row>
    <row r="834" spans="3:31" ht="15.75" customHeight="1" x14ac:dyDescent="0.3">
      <c r="C834" s="375"/>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c r="AD834" s="376"/>
      <c r="AE834" s="376"/>
    </row>
    <row r="835" spans="3:31" ht="15.75" customHeight="1" x14ac:dyDescent="0.3">
      <c r="C835" s="375"/>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c r="AD835" s="376"/>
      <c r="AE835" s="376"/>
    </row>
    <row r="836" spans="3:31" ht="15.75" customHeight="1" x14ac:dyDescent="0.3">
      <c r="C836" s="375"/>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row>
    <row r="837" spans="3:31" ht="15.75" customHeight="1" x14ac:dyDescent="0.3">
      <c r="C837" s="375"/>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376"/>
    </row>
    <row r="838" spans="3:31" ht="15.75" customHeight="1" x14ac:dyDescent="0.3">
      <c r="C838" s="375"/>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c r="AD838" s="376"/>
      <c r="AE838" s="376"/>
    </row>
    <row r="839" spans="3:31" ht="15.75" customHeight="1" x14ac:dyDescent="0.3">
      <c r="C839" s="375"/>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376"/>
      <c r="AE839" s="376"/>
    </row>
    <row r="840" spans="3:31" ht="15.75" customHeight="1" x14ac:dyDescent="0.3">
      <c r="C840" s="375"/>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c r="AD840" s="376"/>
      <c r="AE840" s="376"/>
    </row>
    <row r="841" spans="3:31" ht="15.75" customHeight="1" x14ac:dyDescent="0.3">
      <c r="C841" s="375"/>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c r="AD841" s="376"/>
      <c r="AE841" s="376"/>
    </row>
    <row r="842" spans="3:31" ht="15.75" customHeight="1" x14ac:dyDescent="0.3">
      <c r="C842" s="375"/>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c r="AD842" s="376"/>
      <c r="AE842" s="376"/>
    </row>
    <row r="843" spans="3:31" ht="15.75" customHeight="1" x14ac:dyDescent="0.3">
      <c r="C843" s="375"/>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c r="AD843" s="376"/>
      <c r="AE843" s="376"/>
    </row>
    <row r="844" spans="3:31" ht="15.75" customHeight="1" x14ac:dyDescent="0.3">
      <c r="C844" s="375"/>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c r="AD844" s="376"/>
      <c r="AE844" s="376"/>
    </row>
    <row r="845" spans="3:31" ht="15.75" customHeight="1" x14ac:dyDescent="0.3">
      <c r="C845" s="375"/>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c r="AD845" s="376"/>
      <c r="AE845" s="376"/>
    </row>
    <row r="846" spans="3:31" ht="15.75" customHeight="1" x14ac:dyDescent="0.3">
      <c r="C846" s="375"/>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376"/>
    </row>
    <row r="847" spans="3:31" ht="15.75" customHeight="1" x14ac:dyDescent="0.3">
      <c r="C847" s="375"/>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c r="AD847" s="376"/>
      <c r="AE847" s="376"/>
    </row>
    <row r="848" spans="3:31" ht="15.75" customHeight="1" x14ac:dyDescent="0.3">
      <c r="C848" s="375"/>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row>
    <row r="849" spans="3:31" ht="15.75" customHeight="1" x14ac:dyDescent="0.3">
      <c r="C849" s="375"/>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376"/>
      <c r="AE849" s="376"/>
    </row>
    <row r="850" spans="3:31" ht="15.75" customHeight="1" x14ac:dyDescent="0.3">
      <c r="C850" s="375"/>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c r="AD850" s="376"/>
      <c r="AE850" s="376"/>
    </row>
    <row r="851" spans="3:31" ht="15.75" customHeight="1" x14ac:dyDescent="0.3">
      <c r="C851" s="375"/>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c r="AD851" s="376"/>
      <c r="AE851" s="376"/>
    </row>
    <row r="852" spans="3:31" ht="15.75" customHeight="1" x14ac:dyDescent="0.3">
      <c r="C852" s="375"/>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c r="AD852" s="376"/>
      <c r="AE852" s="376"/>
    </row>
    <row r="853" spans="3:31" ht="15.75" customHeight="1" x14ac:dyDescent="0.3">
      <c r="C853" s="375"/>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c r="AD853" s="376"/>
      <c r="AE853" s="376"/>
    </row>
    <row r="854" spans="3:31" ht="15.75" customHeight="1" x14ac:dyDescent="0.3">
      <c r="C854" s="375"/>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c r="AD854" s="376"/>
      <c r="AE854" s="376"/>
    </row>
    <row r="855" spans="3:31" ht="15.75" customHeight="1" x14ac:dyDescent="0.3">
      <c r="C855" s="375"/>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376"/>
    </row>
    <row r="856" spans="3:31" ht="15.75" customHeight="1" x14ac:dyDescent="0.3">
      <c r="C856" s="375"/>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376"/>
      <c r="AE856" s="376"/>
    </row>
    <row r="857" spans="3:31" ht="15.75" customHeight="1" x14ac:dyDescent="0.3">
      <c r="C857" s="375"/>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376"/>
      <c r="AE857" s="376"/>
    </row>
    <row r="858" spans="3:31" ht="15.75" customHeight="1" x14ac:dyDescent="0.3">
      <c r="C858" s="375"/>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c r="AD858" s="376"/>
      <c r="AE858" s="376"/>
    </row>
    <row r="859" spans="3:31" ht="15.75" customHeight="1" x14ac:dyDescent="0.3">
      <c r="C859" s="375"/>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c r="AD859" s="376"/>
      <c r="AE859" s="376"/>
    </row>
    <row r="860" spans="3:31" ht="15.75" customHeight="1" x14ac:dyDescent="0.3">
      <c r="C860" s="375"/>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c r="AD860" s="376"/>
      <c r="AE860" s="376"/>
    </row>
    <row r="861" spans="3:31" ht="15.75" customHeight="1" x14ac:dyDescent="0.3">
      <c r="C861" s="375"/>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c r="AD861" s="376"/>
      <c r="AE861" s="376"/>
    </row>
    <row r="862" spans="3:31" ht="15.75" customHeight="1" x14ac:dyDescent="0.3">
      <c r="C862" s="375"/>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c r="AD862" s="376"/>
      <c r="AE862" s="376"/>
    </row>
    <row r="863" spans="3:31" ht="15.75" customHeight="1" x14ac:dyDescent="0.3">
      <c r="C863" s="375"/>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c r="AD863" s="376"/>
      <c r="AE863" s="376"/>
    </row>
    <row r="864" spans="3:31" ht="15.75" customHeight="1" x14ac:dyDescent="0.3">
      <c r="C864" s="375"/>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c r="AD864" s="376"/>
      <c r="AE864" s="376"/>
    </row>
    <row r="865" spans="3:31" ht="15.75" customHeight="1" x14ac:dyDescent="0.3">
      <c r="C865" s="375"/>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row>
    <row r="866" spans="3:31" ht="15.75" customHeight="1" x14ac:dyDescent="0.3">
      <c r="C866" s="375"/>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376"/>
    </row>
    <row r="867" spans="3:31" ht="15.75" customHeight="1" x14ac:dyDescent="0.3">
      <c r="C867" s="375"/>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c r="AD867" s="376"/>
      <c r="AE867" s="376"/>
    </row>
    <row r="868" spans="3:31" ht="15.75" customHeight="1" x14ac:dyDescent="0.3">
      <c r="C868" s="375"/>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c r="AD868" s="376"/>
      <c r="AE868" s="376"/>
    </row>
    <row r="869" spans="3:31" ht="15.75" customHeight="1" x14ac:dyDescent="0.3">
      <c r="C869" s="375"/>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376"/>
      <c r="AE869" s="376"/>
    </row>
    <row r="870" spans="3:31" ht="15.75" customHeight="1" x14ac:dyDescent="0.3">
      <c r="C870" s="375"/>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c r="AD870" s="376"/>
      <c r="AE870" s="376"/>
    </row>
    <row r="871" spans="3:31" ht="15.75" customHeight="1" x14ac:dyDescent="0.3">
      <c r="C871" s="375"/>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c r="AD871" s="376"/>
      <c r="AE871" s="376"/>
    </row>
    <row r="872" spans="3:31" ht="15.75" customHeight="1" x14ac:dyDescent="0.3">
      <c r="C872" s="375"/>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c r="AD872" s="376"/>
      <c r="AE872" s="376"/>
    </row>
    <row r="873" spans="3:31" ht="15.75" customHeight="1" x14ac:dyDescent="0.3">
      <c r="C873" s="375"/>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row>
    <row r="874" spans="3:31" ht="15.75" customHeight="1" x14ac:dyDescent="0.3">
      <c r="C874" s="375"/>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c r="AD874" s="376"/>
      <c r="AE874" s="376"/>
    </row>
    <row r="875" spans="3:31" ht="15.75" customHeight="1" x14ac:dyDescent="0.3">
      <c r="C875" s="375"/>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c r="AD875" s="376"/>
      <c r="AE875" s="376"/>
    </row>
    <row r="876" spans="3:31" ht="15.75" customHeight="1" x14ac:dyDescent="0.3">
      <c r="C876" s="375"/>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c r="AD876" s="376"/>
      <c r="AE876" s="376"/>
    </row>
    <row r="877" spans="3:31" ht="15.75" customHeight="1" x14ac:dyDescent="0.3">
      <c r="C877" s="375"/>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c r="AD877" s="376"/>
      <c r="AE877" s="376"/>
    </row>
    <row r="878" spans="3:31" ht="15.75" customHeight="1" x14ac:dyDescent="0.3">
      <c r="C878" s="375"/>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c r="AD878" s="376"/>
      <c r="AE878" s="376"/>
    </row>
    <row r="879" spans="3:31" ht="15.75" customHeight="1" x14ac:dyDescent="0.3">
      <c r="C879" s="375"/>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c r="AD879" s="376"/>
      <c r="AE879" s="376"/>
    </row>
    <row r="880" spans="3:31" ht="15.75" customHeight="1" x14ac:dyDescent="0.3">
      <c r="C880" s="375"/>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c r="AD880" s="376"/>
      <c r="AE880" s="376"/>
    </row>
    <row r="881" spans="3:31" ht="15.75" customHeight="1" x14ac:dyDescent="0.3">
      <c r="C881" s="375"/>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c r="AD881" s="376"/>
      <c r="AE881" s="376"/>
    </row>
    <row r="882" spans="3:31" ht="15.75" customHeight="1" x14ac:dyDescent="0.3">
      <c r="C882" s="375"/>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c r="AD882" s="376"/>
      <c r="AE882" s="376"/>
    </row>
    <row r="883" spans="3:31" ht="15.75" customHeight="1" x14ac:dyDescent="0.3">
      <c r="C883" s="375"/>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c r="AD883" s="376"/>
      <c r="AE883" s="376"/>
    </row>
    <row r="884" spans="3:31" ht="15.75" customHeight="1" x14ac:dyDescent="0.3">
      <c r="C884" s="375"/>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row>
    <row r="885" spans="3:31" ht="15.75" customHeight="1" x14ac:dyDescent="0.3">
      <c r="C885" s="375"/>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c r="AD885" s="376"/>
      <c r="AE885" s="376"/>
    </row>
    <row r="886" spans="3:31" ht="15.75" customHeight="1" x14ac:dyDescent="0.3">
      <c r="C886" s="375"/>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c r="AD886" s="376"/>
      <c r="AE886" s="376"/>
    </row>
    <row r="887" spans="3:31" ht="15.75" customHeight="1" x14ac:dyDescent="0.3">
      <c r="C887" s="375"/>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c r="AD887" s="376"/>
      <c r="AE887" s="376"/>
    </row>
    <row r="888" spans="3:31" ht="15.75" customHeight="1" x14ac:dyDescent="0.3">
      <c r="C888" s="375"/>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c r="AD888" s="376"/>
      <c r="AE888" s="376"/>
    </row>
    <row r="889" spans="3:31" ht="15.75" customHeight="1" x14ac:dyDescent="0.3">
      <c r="C889" s="375"/>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c r="AD889" s="376"/>
      <c r="AE889" s="376"/>
    </row>
    <row r="890" spans="3:31" ht="15.75" customHeight="1" x14ac:dyDescent="0.3">
      <c r="C890" s="375"/>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c r="AD890" s="376"/>
      <c r="AE890" s="376"/>
    </row>
    <row r="891" spans="3:31" ht="15.75" customHeight="1" x14ac:dyDescent="0.3">
      <c r="C891" s="375"/>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c r="AD891" s="376"/>
      <c r="AE891" s="376"/>
    </row>
    <row r="892" spans="3:31" ht="15.75" customHeight="1" x14ac:dyDescent="0.3">
      <c r="C892" s="375"/>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c r="AD892" s="376"/>
      <c r="AE892" s="376"/>
    </row>
    <row r="893" spans="3:31" ht="15.75" customHeight="1" x14ac:dyDescent="0.3">
      <c r="C893" s="375"/>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c r="AD893" s="376"/>
      <c r="AE893" s="376"/>
    </row>
    <row r="894" spans="3:31" ht="15.75" customHeight="1" x14ac:dyDescent="0.3">
      <c r="C894" s="375"/>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c r="AD894" s="376"/>
      <c r="AE894" s="376"/>
    </row>
    <row r="895" spans="3:31" ht="15.75" customHeight="1" x14ac:dyDescent="0.3">
      <c r="C895" s="375"/>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c r="AD895" s="376"/>
      <c r="AE895" s="376"/>
    </row>
    <row r="896" spans="3:31" ht="15.75" customHeight="1" x14ac:dyDescent="0.3">
      <c r="C896" s="375"/>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c r="AD896" s="376"/>
      <c r="AE896" s="376"/>
    </row>
    <row r="897" spans="3:31" ht="15.75" customHeight="1" x14ac:dyDescent="0.3">
      <c r="C897" s="375"/>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c r="AD897" s="376"/>
      <c r="AE897" s="376"/>
    </row>
    <row r="898" spans="3:31" ht="15.75" customHeight="1" x14ac:dyDescent="0.3">
      <c r="C898" s="375"/>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c r="AD898" s="376"/>
      <c r="AE898" s="376"/>
    </row>
    <row r="899" spans="3:31" ht="15.75" customHeight="1" x14ac:dyDescent="0.3">
      <c r="C899" s="375"/>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c r="AD899" s="376"/>
      <c r="AE899" s="376"/>
    </row>
    <row r="900" spans="3:31" ht="15.75" customHeight="1" x14ac:dyDescent="0.3">
      <c r="C900" s="375"/>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376"/>
    </row>
    <row r="901" spans="3:31" ht="15.75" customHeight="1" x14ac:dyDescent="0.3">
      <c r="C901" s="375"/>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c r="AD901" s="376"/>
      <c r="AE901" s="376"/>
    </row>
    <row r="902" spans="3:31" ht="15.75" customHeight="1" x14ac:dyDescent="0.3">
      <c r="C902" s="375"/>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376"/>
      <c r="AE902" s="376"/>
    </row>
    <row r="903" spans="3:31" ht="15.75" customHeight="1" x14ac:dyDescent="0.3">
      <c r="C903" s="375"/>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c r="AD903" s="376"/>
      <c r="AE903" s="376"/>
    </row>
    <row r="904" spans="3:31" ht="15.75" customHeight="1" x14ac:dyDescent="0.3">
      <c r="C904" s="375"/>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c r="AD904" s="376"/>
      <c r="AE904" s="376"/>
    </row>
    <row r="905" spans="3:31" ht="15.75" customHeight="1" x14ac:dyDescent="0.3">
      <c r="C905" s="375"/>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c r="AD905" s="376"/>
      <c r="AE905" s="376"/>
    </row>
    <row r="906" spans="3:31" ht="15.75" customHeight="1" x14ac:dyDescent="0.3">
      <c r="C906" s="375"/>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c r="AD906" s="376"/>
      <c r="AE906" s="376"/>
    </row>
    <row r="907" spans="3:31" ht="15.75" customHeight="1" x14ac:dyDescent="0.3">
      <c r="C907" s="375"/>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c r="AD907" s="376"/>
      <c r="AE907" s="376"/>
    </row>
    <row r="908" spans="3:31" ht="15.75" customHeight="1" x14ac:dyDescent="0.3">
      <c r="C908" s="375"/>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c r="AD908" s="376"/>
      <c r="AE908" s="376"/>
    </row>
    <row r="909" spans="3:31" ht="15.75" customHeight="1" x14ac:dyDescent="0.3">
      <c r="C909" s="375"/>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376"/>
    </row>
    <row r="910" spans="3:31" ht="15.75" customHeight="1" x14ac:dyDescent="0.3">
      <c r="C910" s="375"/>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c r="AD910" s="376"/>
      <c r="AE910" s="376"/>
    </row>
    <row r="911" spans="3:31" ht="15.75" customHeight="1" x14ac:dyDescent="0.3">
      <c r="C911" s="375"/>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c r="AD911" s="376"/>
      <c r="AE911" s="376"/>
    </row>
    <row r="912" spans="3:31" ht="15.75" customHeight="1" x14ac:dyDescent="0.3">
      <c r="C912" s="375"/>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376"/>
      <c r="AE912" s="376"/>
    </row>
    <row r="913" spans="3:31" ht="15.75" customHeight="1" x14ac:dyDescent="0.3">
      <c r="C913" s="375"/>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c r="AD913" s="376"/>
      <c r="AE913" s="376"/>
    </row>
    <row r="914" spans="3:31" ht="15.75" customHeight="1" x14ac:dyDescent="0.3">
      <c r="C914" s="375"/>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c r="AD914" s="376"/>
      <c r="AE914" s="376"/>
    </row>
    <row r="915" spans="3:31" ht="15.75" customHeight="1" x14ac:dyDescent="0.3">
      <c r="C915" s="375"/>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c r="AD915" s="376"/>
      <c r="AE915" s="376"/>
    </row>
    <row r="916" spans="3:31" ht="15.75" customHeight="1" x14ac:dyDescent="0.3">
      <c r="C916" s="375"/>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row>
    <row r="917" spans="3:31" ht="15.75" customHeight="1" x14ac:dyDescent="0.3">
      <c r="C917" s="375"/>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c r="AD917" s="376"/>
      <c r="AE917" s="376"/>
    </row>
    <row r="918" spans="3:31" ht="15.75" customHeight="1" x14ac:dyDescent="0.3">
      <c r="C918" s="375"/>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c r="AD918" s="376"/>
      <c r="AE918" s="376"/>
    </row>
    <row r="919" spans="3:31" ht="15.75" customHeight="1" x14ac:dyDescent="0.3">
      <c r="C919" s="375"/>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c r="AD919" s="376"/>
      <c r="AE919" s="376"/>
    </row>
    <row r="920" spans="3:31" ht="15.75" customHeight="1" x14ac:dyDescent="0.3">
      <c r="C920" s="375"/>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c r="AD920" s="376"/>
      <c r="AE920" s="376"/>
    </row>
    <row r="921" spans="3:31" ht="15.75" customHeight="1" x14ac:dyDescent="0.3">
      <c r="C921" s="375"/>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c r="AD921" s="376"/>
      <c r="AE921" s="376"/>
    </row>
    <row r="922" spans="3:31" ht="15.75" customHeight="1" x14ac:dyDescent="0.3">
      <c r="C922" s="375"/>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c r="AD922" s="376"/>
      <c r="AE922" s="376"/>
    </row>
    <row r="923" spans="3:31" ht="15.75" customHeight="1" x14ac:dyDescent="0.3">
      <c r="C923" s="375"/>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row>
    <row r="924" spans="3:31" ht="15.75" customHeight="1" x14ac:dyDescent="0.3">
      <c r="C924" s="375"/>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c r="AD924" s="376"/>
      <c r="AE924" s="376"/>
    </row>
    <row r="925" spans="3:31" ht="15.75" customHeight="1" x14ac:dyDescent="0.3">
      <c r="C925" s="375"/>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row>
    <row r="926" spans="3:31" ht="15.75" customHeight="1" x14ac:dyDescent="0.3">
      <c r="C926" s="375"/>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c r="AD926" s="376"/>
      <c r="AE926" s="376"/>
    </row>
    <row r="927" spans="3:31" ht="15.75" customHeight="1" x14ac:dyDescent="0.3">
      <c r="C927" s="375"/>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c r="AD927" s="376"/>
      <c r="AE927" s="376"/>
    </row>
    <row r="928" spans="3:31" ht="15.75" customHeight="1" x14ac:dyDescent="0.3">
      <c r="C928" s="375"/>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c r="AD928" s="376"/>
      <c r="AE928" s="376"/>
    </row>
    <row r="929" spans="3:31" ht="15.75" customHeight="1" x14ac:dyDescent="0.3">
      <c r="C929" s="375"/>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c r="AD929" s="376"/>
      <c r="AE929" s="376"/>
    </row>
    <row r="930" spans="3:31" ht="15.75" customHeight="1" x14ac:dyDescent="0.3">
      <c r="C930" s="375"/>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c r="AD930" s="376"/>
      <c r="AE930" s="376"/>
    </row>
    <row r="931" spans="3:31" ht="15.75" customHeight="1" x14ac:dyDescent="0.3">
      <c r="C931" s="375"/>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c r="AD931" s="376"/>
      <c r="AE931" s="376"/>
    </row>
    <row r="932" spans="3:31" ht="15.75" customHeight="1" x14ac:dyDescent="0.3">
      <c r="C932" s="375"/>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c r="AD932" s="376"/>
      <c r="AE932" s="376"/>
    </row>
    <row r="933" spans="3:31" ht="15.75" customHeight="1" x14ac:dyDescent="0.3">
      <c r="C933" s="375"/>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c r="AD933" s="376"/>
      <c r="AE933" s="376"/>
    </row>
    <row r="934" spans="3:31" ht="15.75" customHeight="1" x14ac:dyDescent="0.3">
      <c r="C934" s="375"/>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c r="AD934" s="376"/>
      <c r="AE934" s="376"/>
    </row>
    <row r="935" spans="3:31" ht="15.75" customHeight="1" x14ac:dyDescent="0.3">
      <c r="C935" s="375"/>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c r="AD935" s="376"/>
      <c r="AE935" s="376"/>
    </row>
    <row r="936" spans="3:31" ht="15.75" customHeight="1" x14ac:dyDescent="0.3">
      <c r="C936" s="375"/>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c r="AD936" s="376"/>
      <c r="AE936" s="376"/>
    </row>
    <row r="937" spans="3:31" ht="15.75" customHeight="1" x14ac:dyDescent="0.3">
      <c r="C937" s="375"/>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c r="AD937" s="376"/>
      <c r="AE937" s="376"/>
    </row>
    <row r="938" spans="3:31" ht="15.75" customHeight="1" x14ac:dyDescent="0.3">
      <c r="C938" s="375"/>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c r="AD938" s="376"/>
      <c r="AE938" s="376"/>
    </row>
    <row r="939" spans="3:31" ht="15.75" customHeight="1" x14ac:dyDescent="0.3">
      <c r="C939" s="375"/>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c r="AD939" s="376"/>
      <c r="AE939" s="376"/>
    </row>
    <row r="940" spans="3:31" ht="15.75" customHeight="1" x14ac:dyDescent="0.3">
      <c r="C940" s="375"/>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c r="AD940" s="376"/>
      <c r="AE940" s="376"/>
    </row>
    <row r="941" spans="3:31" ht="15.75" customHeight="1" x14ac:dyDescent="0.3">
      <c r="C941" s="375"/>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c r="AD941" s="376"/>
      <c r="AE941" s="376"/>
    </row>
    <row r="942" spans="3:31" ht="15.75" customHeight="1" x14ac:dyDescent="0.3">
      <c r="C942" s="375"/>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c r="AD942" s="376"/>
      <c r="AE942" s="376"/>
    </row>
    <row r="943" spans="3:31" ht="15.75" customHeight="1" x14ac:dyDescent="0.3">
      <c r="C943" s="375"/>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c r="AD943" s="376"/>
      <c r="AE943" s="376"/>
    </row>
    <row r="944" spans="3:31" ht="15.75" customHeight="1" x14ac:dyDescent="0.3">
      <c r="C944" s="375"/>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c r="AD944" s="376"/>
      <c r="AE944" s="376"/>
    </row>
    <row r="945" spans="3:31" ht="15.75" customHeight="1" x14ac:dyDescent="0.3">
      <c r="C945" s="375"/>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c r="AD945" s="376"/>
      <c r="AE945" s="376"/>
    </row>
    <row r="946" spans="3:31" ht="15.75" customHeight="1" x14ac:dyDescent="0.3">
      <c r="C946" s="375"/>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c r="AD946" s="376"/>
      <c r="AE946" s="376"/>
    </row>
    <row r="947" spans="3:31" ht="15.75" customHeight="1" x14ac:dyDescent="0.3">
      <c r="C947" s="375"/>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c r="AD947" s="376"/>
      <c r="AE947" s="376"/>
    </row>
    <row r="948" spans="3:31" ht="15.75" customHeight="1" x14ac:dyDescent="0.3">
      <c r="C948" s="375"/>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c r="AD948" s="376"/>
      <c r="AE948" s="376"/>
    </row>
    <row r="949" spans="3:31" ht="15.75" customHeight="1" x14ac:dyDescent="0.3">
      <c r="C949" s="375"/>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c r="AD949" s="376"/>
      <c r="AE949" s="376"/>
    </row>
    <row r="950" spans="3:31" ht="15.75" customHeight="1" x14ac:dyDescent="0.3">
      <c r="C950" s="375"/>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c r="AD950" s="376"/>
      <c r="AE950" s="376"/>
    </row>
    <row r="951" spans="3:31" ht="15.75" customHeight="1" x14ac:dyDescent="0.3">
      <c r="C951" s="375"/>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c r="AD951" s="376"/>
      <c r="AE951" s="376"/>
    </row>
    <row r="952" spans="3:31" ht="15.75" customHeight="1" x14ac:dyDescent="0.3">
      <c r="C952" s="375"/>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c r="AD952" s="376"/>
      <c r="AE952" s="376"/>
    </row>
    <row r="953" spans="3:31" ht="15.75" customHeight="1" x14ac:dyDescent="0.3">
      <c r="C953" s="375"/>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c r="AD953" s="376"/>
      <c r="AE953" s="376"/>
    </row>
    <row r="954" spans="3:31" ht="15.75" customHeight="1" x14ac:dyDescent="0.3">
      <c r="C954" s="375"/>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c r="AD954" s="376"/>
      <c r="AE954" s="376"/>
    </row>
    <row r="955" spans="3:31" ht="15.75" customHeight="1" x14ac:dyDescent="0.3">
      <c r="C955" s="375"/>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c r="AD955" s="376"/>
      <c r="AE955" s="376"/>
    </row>
    <row r="956" spans="3:31" ht="15.75" customHeight="1" x14ac:dyDescent="0.3">
      <c r="C956" s="375"/>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c r="AD956" s="376"/>
      <c r="AE956" s="376"/>
    </row>
    <row r="957" spans="3:31" ht="15.75" customHeight="1" x14ac:dyDescent="0.3">
      <c r="C957" s="375"/>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c r="AD957" s="376"/>
      <c r="AE957" s="376"/>
    </row>
    <row r="958" spans="3:31" ht="15.75" customHeight="1" x14ac:dyDescent="0.3">
      <c r="C958" s="375"/>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c r="AD958" s="376"/>
      <c r="AE958" s="376"/>
    </row>
    <row r="959" spans="3:31" ht="15.75" customHeight="1" x14ac:dyDescent="0.3">
      <c r="C959" s="375"/>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c r="AD959" s="376"/>
      <c r="AE959" s="376"/>
    </row>
    <row r="960" spans="3:31" ht="15.75" customHeight="1" x14ac:dyDescent="0.3">
      <c r="C960" s="375"/>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row>
    <row r="961" spans="3:31" ht="15.75" customHeight="1" x14ac:dyDescent="0.3">
      <c r="C961" s="375"/>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c r="AD961" s="376"/>
      <c r="AE961" s="376"/>
    </row>
    <row r="962" spans="3:31" ht="15.75" customHeight="1" x14ac:dyDescent="0.3">
      <c r="C962" s="375"/>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c r="AD962" s="376"/>
      <c r="AE962" s="376"/>
    </row>
    <row r="963" spans="3:31" ht="15.75" customHeight="1" x14ac:dyDescent="0.3">
      <c r="C963" s="375"/>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c r="AD963" s="376"/>
      <c r="AE963" s="376"/>
    </row>
    <row r="964" spans="3:31" ht="15.75" customHeight="1" x14ac:dyDescent="0.3">
      <c r="C964" s="375"/>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c r="AD964" s="376"/>
      <c r="AE964" s="376"/>
    </row>
    <row r="965" spans="3:31" ht="15.75" customHeight="1" x14ac:dyDescent="0.3">
      <c r="C965" s="375"/>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c r="AD965" s="376"/>
      <c r="AE965" s="376"/>
    </row>
    <row r="966" spans="3:31" ht="15.75" customHeight="1" x14ac:dyDescent="0.3">
      <c r="C966" s="375"/>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c r="AD966" s="376"/>
      <c r="AE966" s="376"/>
    </row>
    <row r="967" spans="3:31" ht="15.75" customHeight="1" x14ac:dyDescent="0.3">
      <c r="C967" s="375"/>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c r="AD967" s="376"/>
      <c r="AE967" s="376"/>
    </row>
    <row r="968" spans="3:31" ht="15.75" customHeight="1" x14ac:dyDescent="0.3">
      <c r="C968" s="375"/>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c r="AD968" s="376"/>
      <c r="AE968" s="376"/>
    </row>
    <row r="969" spans="3:31" ht="15.75" customHeight="1" x14ac:dyDescent="0.3">
      <c r="C969" s="375"/>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c r="AD969" s="376"/>
      <c r="AE969" s="376"/>
    </row>
    <row r="970" spans="3:31" ht="15.75" customHeight="1" x14ac:dyDescent="0.3">
      <c r="C970" s="375"/>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c r="AD970" s="376"/>
      <c r="AE970" s="376"/>
    </row>
    <row r="971" spans="3:31" ht="15.75" customHeight="1" x14ac:dyDescent="0.3">
      <c r="C971" s="375"/>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c r="AD971" s="376"/>
      <c r="AE971" s="376"/>
    </row>
    <row r="972" spans="3:31" ht="15.75" customHeight="1" x14ac:dyDescent="0.3">
      <c r="C972" s="375"/>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c r="AD972" s="376"/>
      <c r="AE972" s="376"/>
    </row>
    <row r="973" spans="3:31" ht="15.75" customHeight="1" x14ac:dyDescent="0.3">
      <c r="C973" s="375"/>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c r="AD973" s="376"/>
      <c r="AE973" s="376"/>
    </row>
    <row r="974" spans="3:31" ht="15.75" customHeight="1" x14ac:dyDescent="0.3">
      <c r="C974" s="375"/>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c r="AD974" s="376"/>
      <c r="AE974" s="376"/>
    </row>
    <row r="975" spans="3:31" ht="15.75" customHeight="1" x14ac:dyDescent="0.3">
      <c r="C975" s="375"/>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c r="AD975" s="376"/>
      <c r="AE975" s="376"/>
    </row>
    <row r="976" spans="3:31" ht="15.75" customHeight="1" x14ac:dyDescent="0.3">
      <c r="C976" s="375"/>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c r="AD976" s="376"/>
      <c r="AE976" s="376"/>
    </row>
    <row r="977" spans="3:31" ht="15.75" customHeight="1" x14ac:dyDescent="0.3">
      <c r="C977" s="375"/>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c r="AD977" s="376"/>
      <c r="AE977" s="376"/>
    </row>
    <row r="978" spans="3:31" ht="15.75" customHeight="1" x14ac:dyDescent="0.3">
      <c r="C978" s="375"/>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376"/>
    </row>
    <row r="979" spans="3:31" ht="15.75" customHeight="1" x14ac:dyDescent="0.3">
      <c r="C979" s="375"/>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c r="AD979" s="376"/>
      <c r="AE979" s="376"/>
    </row>
    <row r="980" spans="3:31" ht="15.75" customHeight="1" x14ac:dyDescent="0.3">
      <c r="C980" s="375"/>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376"/>
      <c r="AE980" s="376"/>
    </row>
    <row r="981" spans="3:31" ht="15.75" customHeight="1" x14ac:dyDescent="0.3">
      <c r="C981" s="375"/>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c r="AD981" s="376"/>
      <c r="AE981" s="376"/>
    </row>
    <row r="982" spans="3:31" ht="15.75" customHeight="1" x14ac:dyDescent="0.3">
      <c r="C982" s="375"/>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c r="AD982" s="376"/>
      <c r="AE982" s="376"/>
    </row>
    <row r="983" spans="3:31" ht="15.75" customHeight="1" x14ac:dyDescent="0.3">
      <c r="C983" s="375"/>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c r="AD983" s="376"/>
      <c r="AE983" s="376"/>
    </row>
    <row r="984" spans="3:31" ht="15.75" customHeight="1" x14ac:dyDescent="0.3">
      <c r="C984" s="375"/>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c r="AD984" s="376"/>
      <c r="AE984" s="376"/>
    </row>
    <row r="985" spans="3:31" ht="15.75" customHeight="1" x14ac:dyDescent="0.3">
      <c r="C985" s="375"/>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c r="AD985" s="376"/>
      <c r="AE985" s="376"/>
    </row>
    <row r="986" spans="3:31" ht="15.75" customHeight="1" x14ac:dyDescent="0.3">
      <c r="C986" s="375"/>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c r="AD986" s="376"/>
      <c r="AE986" s="376"/>
    </row>
    <row r="987" spans="3:31" ht="15.75" customHeight="1" x14ac:dyDescent="0.3">
      <c r="C987" s="375"/>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row>
    <row r="988" spans="3:31" ht="15.75" customHeight="1" x14ac:dyDescent="0.3">
      <c r="C988" s="375"/>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row>
    <row r="989" spans="3:31" ht="15.75" customHeight="1" x14ac:dyDescent="0.3">
      <c r="C989" s="375"/>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c r="AD989" s="376"/>
      <c r="AE989" s="376"/>
    </row>
    <row r="990" spans="3:31" ht="15.75" customHeight="1" x14ac:dyDescent="0.3">
      <c r="C990" s="375"/>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376"/>
      <c r="AE990" s="376"/>
    </row>
    <row r="991" spans="3:31" ht="15.75" customHeight="1" x14ac:dyDescent="0.3">
      <c r="C991" s="375"/>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c r="AD991" s="376"/>
      <c r="AE991" s="376"/>
    </row>
    <row r="992" spans="3:31" ht="15.75" customHeight="1" x14ac:dyDescent="0.3">
      <c r="C992" s="375"/>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c r="AD992" s="376"/>
      <c r="AE992" s="376"/>
    </row>
    <row r="993" spans="3:31" ht="15.75" customHeight="1" x14ac:dyDescent="0.3">
      <c r="C993" s="375"/>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c r="AD993" s="376"/>
      <c r="AE993" s="376"/>
    </row>
    <row r="994" spans="3:31" ht="15.75" customHeight="1" x14ac:dyDescent="0.3">
      <c r="C994" s="375"/>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c r="AD994" s="376"/>
      <c r="AE994" s="376"/>
    </row>
    <row r="995" spans="3:31" ht="15.75" customHeight="1" x14ac:dyDescent="0.3">
      <c r="C995" s="375"/>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c r="AD995" s="376"/>
      <c r="AE995" s="376"/>
    </row>
    <row r="996" spans="3:31" ht="15.75" customHeight="1" x14ac:dyDescent="0.3">
      <c r="C996" s="375"/>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76"/>
      <c r="AE996" s="376"/>
    </row>
    <row r="997" spans="3:31" ht="15.75" customHeight="1" x14ac:dyDescent="0.3">
      <c r="C997" s="375"/>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c r="AD997" s="376"/>
      <c r="AE997" s="376"/>
    </row>
    <row r="998" spans="3:31" ht="15.75" customHeight="1" x14ac:dyDescent="0.3">
      <c r="C998" s="375"/>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c r="AD998" s="376"/>
      <c r="AE998" s="376"/>
    </row>
    <row r="999" spans="3:31" ht="15.75" customHeight="1" x14ac:dyDescent="0.3">
      <c r="C999" s="375"/>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c r="AD999" s="376"/>
      <c r="AE999" s="376"/>
    </row>
    <row r="1000" spans="3:31" ht="15.75" customHeight="1" x14ac:dyDescent="0.3">
      <c r="C1000" s="375"/>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c r="AD1000" s="376"/>
      <c r="AE1000" s="376"/>
    </row>
    <row r="1001" spans="3:31" ht="15.75" customHeight="1" x14ac:dyDescent="0.3">
      <c r="C1001" s="375"/>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c r="AD1001" s="376"/>
      <c r="AE1001" s="376"/>
    </row>
    <row r="1002" spans="3:31" ht="15.75" customHeight="1" x14ac:dyDescent="0.3">
      <c r="C1002" s="375"/>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c r="AD1002" s="376"/>
      <c r="AE1002" s="376"/>
    </row>
    <row r="1003" spans="3:31" ht="15.75" customHeight="1" x14ac:dyDescent="0.3">
      <c r="C1003" s="375"/>
      <c r="D1003" s="376"/>
      <c r="E1003" s="376"/>
      <c r="F1003" s="376"/>
      <c r="G1003" s="376"/>
      <c r="H1003" s="376"/>
      <c r="I1003" s="376"/>
      <c r="J1003" s="376"/>
      <c r="K1003" s="376"/>
      <c r="L1003" s="376"/>
      <c r="M1003" s="376"/>
      <c r="N1003" s="376"/>
      <c r="O1003" s="376"/>
      <c r="P1003" s="376"/>
      <c r="Q1003" s="376"/>
      <c r="R1003" s="376"/>
      <c r="S1003" s="376"/>
      <c r="T1003" s="376"/>
      <c r="U1003" s="376"/>
      <c r="V1003" s="376"/>
      <c r="W1003" s="376"/>
      <c r="X1003" s="376"/>
      <c r="Y1003" s="376"/>
      <c r="Z1003" s="376"/>
      <c r="AA1003" s="376"/>
      <c r="AB1003" s="376"/>
      <c r="AC1003" s="376"/>
      <c r="AD1003" s="376"/>
      <c r="AE1003" s="376"/>
    </row>
    <row r="1004" spans="3:31" ht="15.75" customHeight="1" x14ac:dyDescent="0.3">
      <c r="C1004" s="375"/>
      <c r="D1004" s="376"/>
      <c r="E1004" s="376"/>
      <c r="F1004" s="376"/>
      <c r="G1004" s="376"/>
      <c r="H1004" s="376"/>
      <c r="I1004" s="376"/>
      <c r="J1004" s="376"/>
      <c r="K1004" s="376"/>
      <c r="L1004" s="376"/>
      <c r="M1004" s="376"/>
      <c r="N1004" s="376"/>
      <c r="O1004" s="376"/>
      <c r="P1004" s="376"/>
      <c r="Q1004" s="376"/>
      <c r="R1004" s="376"/>
      <c r="S1004" s="376"/>
      <c r="T1004" s="376"/>
      <c r="U1004" s="376"/>
      <c r="V1004" s="376"/>
      <c r="W1004" s="376"/>
      <c r="X1004" s="376"/>
      <c r="Y1004" s="376"/>
      <c r="Z1004" s="376"/>
      <c r="AA1004" s="376"/>
      <c r="AB1004" s="376"/>
      <c r="AC1004" s="376"/>
      <c r="AD1004" s="376"/>
      <c r="AE1004" s="376"/>
    </row>
    <row r="1005" spans="3:31" ht="15.75" customHeight="1" x14ac:dyDescent="0.3">
      <c r="C1005" s="375"/>
      <c r="D1005" s="376"/>
      <c r="E1005" s="376"/>
      <c r="F1005" s="376"/>
      <c r="G1005" s="376"/>
      <c r="H1005" s="376"/>
      <c r="I1005" s="376"/>
      <c r="J1005" s="376"/>
      <c r="K1005" s="376"/>
      <c r="L1005" s="376"/>
      <c r="M1005" s="376"/>
      <c r="N1005" s="376"/>
      <c r="O1005" s="376"/>
      <c r="P1005" s="376"/>
      <c r="Q1005" s="376"/>
      <c r="R1005" s="376"/>
      <c r="S1005" s="376"/>
      <c r="T1005" s="376"/>
      <c r="U1005" s="376"/>
      <c r="V1005" s="376"/>
      <c r="W1005" s="376"/>
      <c r="X1005" s="376"/>
      <c r="Y1005" s="376"/>
      <c r="Z1005" s="376"/>
      <c r="AA1005" s="376"/>
      <c r="AB1005" s="376"/>
      <c r="AC1005" s="376"/>
      <c r="AD1005" s="376"/>
      <c r="AE1005" s="376"/>
    </row>
    <row r="1006" spans="3:31" ht="15.75" customHeight="1" x14ac:dyDescent="0.3">
      <c r="C1006" s="375"/>
      <c r="D1006" s="376"/>
      <c r="E1006" s="376"/>
      <c r="F1006" s="376"/>
      <c r="G1006" s="376"/>
      <c r="H1006" s="376"/>
      <c r="I1006" s="376"/>
      <c r="J1006" s="376"/>
      <c r="K1006" s="376"/>
      <c r="L1006" s="376"/>
      <c r="M1006" s="376"/>
      <c r="N1006" s="376"/>
      <c r="O1006" s="376"/>
      <c r="P1006" s="376"/>
      <c r="Q1006" s="376"/>
      <c r="R1006" s="376"/>
      <c r="S1006" s="376"/>
      <c r="T1006" s="376"/>
      <c r="U1006" s="376"/>
      <c r="V1006" s="376"/>
      <c r="W1006" s="376"/>
      <c r="X1006" s="376"/>
      <c r="Y1006" s="376"/>
      <c r="Z1006" s="376"/>
      <c r="AA1006" s="376"/>
      <c r="AB1006" s="376"/>
      <c r="AC1006" s="376"/>
      <c r="AD1006" s="376"/>
      <c r="AE1006" s="376"/>
    </row>
    <row r="1007" spans="3:31" ht="15.75" customHeight="1" x14ac:dyDescent="0.3">
      <c r="C1007" s="375"/>
      <c r="D1007" s="376"/>
      <c r="E1007" s="376"/>
      <c r="F1007" s="376"/>
      <c r="G1007" s="376"/>
      <c r="H1007" s="376"/>
      <c r="I1007" s="376"/>
      <c r="J1007" s="376"/>
      <c r="K1007" s="376"/>
      <c r="L1007" s="376"/>
      <c r="M1007" s="376"/>
      <c r="N1007" s="376"/>
      <c r="O1007" s="376"/>
      <c r="P1007" s="376"/>
      <c r="Q1007" s="376"/>
      <c r="R1007" s="376"/>
      <c r="S1007" s="376"/>
      <c r="T1007" s="376"/>
      <c r="U1007" s="376"/>
      <c r="V1007" s="376"/>
      <c r="W1007" s="376"/>
      <c r="X1007" s="376"/>
      <c r="Y1007" s="376"/>
      <c r="Z1007" s="376"/>
      <c r="AA1007" s="376"/>
      <c r="AB1007" s="376"/>
      <c r="AC1007" s="376"/>
      <c r="AD1007" s="376"/>
      <c r="AE1007" s="376"/>
    </row>
    <row r="1008" spans="3:31" ht="15.75" customHeight="1" x14ac:dyDescent="0.3">
      <c r="C1008" s="375"/>
      <c r="D1008" s="376"/>
      <c r="E1008" s="376"/>
      <c r="F1008" s="376"/>
      <c r="G1008" s="376"/>
      <c r="H1008" s="376"/>
      <c r="I1008" s="376"/>
      <c r="J1008" s="376"/>
      <c r="K1008" s="376"/>
      <c r="L1008" s="376"/>
      <c r="M1008" s="376"/>
      <c r="N1008" s="376"/>
      <c r="O1008" s="376"/>
      <c r="P1008" s="376"/>
      <c r="Q1008" s="376"/>
      <c r="R1008" s="376"/>
      <c r="S1008" s="376"/>
      <c r="T1008" s="376"/>
      <c r="U1008" s="376"/>
      <c r="V1008" s="376"/>
      <c r="W1008" s="376"/>
      <c r="X1008" s="376"/>
      <c r="Y1008" s="376"/>
      <c r="Z1008" s="376"/>
      <c r="AA1008" s="376"/>
      <c r="AB1008" s="376"/>
      <c r="AC1008" s="376"/>
      <c r="AD1008" s="376"/>
      <c r="AE1008" s="376"/>
    </row>
    <row r="1009" spans="3:31" ht="15.75" customHeight="1" x14ac:dyDescent="0.3">
      <c r="C1009" s="375"/>
      <c r="D1009" s="376"/>
      <c r="E1009" s="376"/>
      <c r="F1009" s="376"/>
      <c r="G1009" s="376"/>
      <c r="H1009" s="376"/>
      <c r="I1009" s="376"/>
      <c r="J1009" s="376"/>
      <c r="K1009" s="376"/>
      <c r="L1009" s="376"/>
      <c r="M1009" s="376"/>
      <c r="N1009" s="376"/>
      <c r="O1009" s="376"/>
      <c r="P1009" s="376"/>
      <c r="Q1009" s="376"/>
      <c r="R1009" s="376"/>
      <c r="S1009" s="376"/>
      <c r="T1009" s="376"/>
      <c r="U1009" s="376"/>
      <c r="V1009" s="376"/>
      <c r="W1009" s="376"/>
      <c r="X1009" s="376"/>
      <c r="Y1009" s="376"/>
      <c r="Z1009" s="376"/>
      <c r="AA1009" s="376"/>
      <c r="AB1009" s="376"/>
      <c r="AC1009" s="376"/>
      <c r="AD1009" s="376"/>
      <c r="AE1009" s="376"/>
    </row>
    <row r="1010" spans="3:31" ht="15.75" customHeight="1" x14ac:dyDescent="0.3">
      <c r="C1010" s="375"/>
      <c r="D1010" s="376"/>
      <c r="E1010" s="376"/>
      <c r="F1010" s="376"/>
      <c r="G1010" s="376"/>
      <c r="H1010" s="376"/>
      <c r="I1010" s="376"/>
      <c r="J1010" s="376"/>
      <c r="K1010" s="376"/>
      <c r="L1010" s="376"/>
      <c r="M1010" s="376"/>
      <c r="N1010" s="376"/>
      <c r="O1010" s="376"/>
      <c r="P1010" s="376"/>
      <c r="Q1010" s="376"/>
      <c r="R1010" s="376"/>
      <c r="S1010" s="376"/>
      <c r="T1010" s="376"/>
      <c r="U1010" s="376"/>
      <c r="V1010" s="376"/>
      <c r="W1010" s="376"/>
      <c r="X1010" s="376"/>
      <c r="Y1010" s="376"/>
      <c r="Z1010" s="376"/>
      <c r="AA1010" s="376"/>
      <c r="AB1010" s="376"/>
      <c r="AC1010" s="376"/>
      <c r="AD1010" s="376"/>
      <c r="AE1010" s="376"/>
    </row>
    <row r="1011" spans="3:31" ht="15.75" customHeight="1" x14ac:dyDescent="0.3">
      <c r="C1011" s="375"/>
      <c r="D1011" s="376"/>
      <c r="E1011" s="376"/>
      <c r="F1011" s="376"/>
      <c r="G1011" s="376"/>
      <c r="H1011" s="376"/>
      <c r="I1011" s="376"/>
      <c r="J1011" s="376"/>
      <c r="K1011" s="376"/>
      <c r="L1011" s="376"/>
      <c r="M1011" s="376"/>
      <c r="N1011" s="376"/>
      <c r="O1011" s="376"/>
      <c r="P1011" s="376"/>
      <c r="Q1011" s="376"/>
      <c r="R1011" s="376"/>
      <c r="S1011" s="376"/>
      <c r="T1011" s="376"/>
      <c r="U1011" s="376"/>
      <c r="V1011" s="376"/>
      <c r="W1011" s="376"/>
      <c r="X1011" s="376"/>
      <c r="Y1011" s="376"/>
      <c r="Z1011" s="376"/>
      <c r="AA1011" s="376"/>
      <c r="AB1011" s="376"/>
      <c r="AC1011" s="376"/>
      <c r="AD1011" s="376"/>
      <c r="AE1011" s="376"/>
    </row>
    <row r="1012" spans="3:31" ht="15.75" customHeight="1" x14ac:dyDescent="0.3">
      <c r="C1012" s="375"/>
      <c r="D1012" s="376"/>
      <c r="E1012" s="376"/>
      <c r="F1012" s="376"/>
      <c r="G1012" s="376"/>
      <c r="H1012" s="376"/>
      <c r="I1012" s="376"/>
      <c r="J1012" s="376"/>
      <c r="K1012" s="376"/>
      <c r="L1012" s="376"/>
      <c r="M1012" s="376"/>
      <c r="N1012" s="376"/>
      <c r="O1012" s="376"/>
      <c r="P1012" s="376"/>
      <c r="Q1012" s="376"/>
      <c r="R1012" s="376"/>
      <c r="S1012" s="376"/>
      <c r="T1012" s="376"/>
      <c r="U1012" s="376"/>
      <c r="V1012" s="376"/>
      <c r="W1012" s="376"/>
      <c r="X1012" s="376"/>
      <c r="Y1012" s="376"/>
      <c r="Z1012" s="376"/>
      <c r="AA1012" s="376"/>
      <c r="AB1012" s="376"/>
      <c r="AC1012" s="376"/>
      <c r="AD1012" s="376"/>
      <c r="AE1012" s="376"/>
    </row>
    <row r="1013" spans="3:31" ht="15.75" customHeight="1" x14ac:dyDescent="0.3">
      <c r="C1013" s="375"/>
      <c r="D1013" s="376"/>
      <c r="E1013" s="376"/>
      <c r="F1013" s="376"/>
      <c r="G1013" s="376"/>
      <c r="H1013" s="376"/>
      <c r="I1013" s="376"/>
      <c r="J1013" s="376"/>
      <c r="K1013" s="376"/>
      <c r="L1013" s="376"/>
      <c r="M1013" s="376"/>
      <c r="N1013" s="376"/>
      <c r="O1013" s="376"/>
      <c r="P1013" s="376"/>
      <c r="Q1013" s="376"/>
      <c r="R1013" s="376"/>
      <c r="S1013" s="376"/>
      <c r="T1013" s="376"/>
      <c r="U1013" s="376"/>
      <c r="V1013" s="376"/>
      <c r="W1013" s="376"/>
      <c r="X1013" s="376"/>
      <c r="Y1013" s="376"/>
      <c r="Z1013" s="376"/>
      <c r="AA1013" s="376"/>
      <c r="AB1013" s="376"/>
      <c r="AC1013" s="376"/>
      <c r="AD1013" s="376"/>
      <c r="AE1013" s="376"/>
    </row>
    <row r="1014" spans="3:31" ht="15.75" customHeight="1" x14ac:dyDescent="0.3">
      <c r="C1014" s="375"/>
      <c r="D1014" s="376"/>
      <c r="E1014" s="376"/>
      <c r="F1014" s="376"/>
      <c r="G1014" s="376"/>
      <c r="H1014" s="376"/>
      <c r="I1014" s="376"/>
      <c r="J1014" s="376"/>
      <c r="K1014" s="376"/>
      <c r="L1014" s="376"/>
      <c r="M1014" s="376"/>
      <c r="N1014" s="376"/>
      <c r="O1014" s="376"/>
      <c r="P1014" s="376"/>
      <c r="Q1014" s="376"/>
      <c r="R1014" s="376"/>
      <c r="S1014" s="376"/>
      <c r="T1014" s="376"/>
      <c r="U1014" s="376"/>
      <c r="V1014" s="376"/>
      <c r="W1014" s="376"/>
      <c r="X1014" s="376"/>
      <c r="Y1014" s="376"/>
      <c r="Z1014" s="376"/>
      <c r="AA1014" s="376"/>
      <c r="AB1014" s="376"/>
      <c r="AC1014" s="376"/>
      <c r="AD1014" s="376"/>
      <c r="AE1014" s="376"/>
    </row>
    <row r="1015" spans="3:31" ht="15.75" customHeight="1" x14ac:dyDescent="0.3">
      <c r="C1015" s="375"/>
      <c r="D1015" s="376"/>
      <c r="E1015" s="376"/>
      <c r="F1015" s="376"/>
      <c r="G1015" s="376"/>
      <c r="H1015" s="376"/>
      <c r="I1015" s="376"/>
      <c r="J1015" s="376"/>
      <c r="K1015" s="376"/>
      <c r="L1015" s="376"/>
      <c r="M1015" s="376"/>
      <c r="N1015" s="376"/>
      <c r="O1015" s="376"/>
      <c r="P1015" s="376"/>
      <c r="Q1015" s="376"/>
      <c r="R1015" s="376"/>
      <c r="S1015" s="376"/>
      <c r="T1015" s="376"/>
      <c r="U1015" s="376"/>
      <c r="V1015" s="376"/>
      <c r="W1015" s="376"/>
      <c r="X1015" s="376"/>
      <c r="Y1015" s="376"/>
      <c r="Z1015" s="376"/>
      <c r="AA1015" s="376"/>
      <c r="AB1015" s="376"/>
      <c r="AC1015" s="376"/>
      <c r="AD1015" s="376"/>
      <c r="AE1015" s="376"/>
    </row>
    <row r="1016" spans="3:31" ht="15.75" customHeight="1" x14ac:dyDescent="0.3">
      <c r="C1016" s="375"/>
      <c r="D1016" s="376"/>
      <c r="E1016" s="376"/>
      <c r="F1016" s="376"/>
      <c r="G1016" s="376"/>
      <c r="H1016" s="376"/>
      <c r="I1016" s="376"/>
      <c r="J1016" s="376"/>
      <c r="K1016" s="376"/>
      <c r="L1016" s="376"/>
      <c r="M1016" s="376"/>
      <c r="N1016" s="376"/>
      <c r="O1016" s="376"/>
      <c r="P1016" s="376"/>
      <c r="Q1016" s="376"/>
      <c r="R1016" s="376"/>
      <c r="S1016" s="376"/>
      <c r="T1016" s="376"/>
      <c r="U1016" s="376"/>
      <c r="V1016" s="376"/>
      <c r="W1016" s="376"/>
      <c r="X1016" s="376"/>
      <c r="Y1016" s="376"/>
      <c r="Z1016" s="376"/>
      <c r="AA1016" s="376"/>
      <c r="AB1016" s="376"/>
      <c r="AC1016" s="376"/>
      <c r="AD1016" s="376"/>
      <c r="AE1016" s="376"/>
    </row>
    <row r="1017" spans="3:31" ht="15.75" customHeight="1" x14ac:dyDescent="0.3">
      <c r="C1017" s="375"/>
      <c r="D1017" s="376"/>
      <c r="E1017" s="376"/>
      <c r="F1017" s="376"/>
      <c r="G1017" s="376"/>
      <c r="H1017" s="376"/>
      <c r="I1017" s="376"/>
      <c r="J1017" s="376"/>
      <c r="K1017" s="376"/>
      <c r="L1017" s="376"/>
      <c r="M1017" s="376"/>
      <c r="N1017" s="376"/>
      <c r="O1017" s="376"/>
      <c r="P1017" s="376"/>
      <c r="Q1017" s="376"/>
      <c r="R1017" s="376"/>
      <c r="S1017" s="376"/>
      <c r="T1017" s="376"/>
      <c r="U1017" s="376"/>
      <c r="V1017" s="376"/>
      <c r="W1017" s="376"/>
      <c r="X1017" s="376"/>
      <c r="Y1017" s="376"/>
      <c r="Z1017" s="376"/>
      <c r="AA1017" s="376"/>
      <c r="AB1017" s="376"/>
      <c r="AC1017" s="376"/>
      <c r="AD1017" s="376"/>
      <c r="AE1017" s="376"/>
    </row>
    <row r="1018" spans="3:31" ht="15.75" customHeight="1" x14ac:dyDescent="0.3">
      <c r="C1018" s="375"/>
      <c r="D1018" s="376"/>
      <c r="E1018" s="376"/>
      <c r="F1018" s="376"/>
      <c r="G1018" s="376"/>
      <c r="H1018" s="376"/>
      <c r="I1018" s="376"/>
      <c r="J1018" s="376"/>
      <c r="K1018" s="376"/>
      <c r="L1018" s="376"/>
      <c r="M1018" s="376"/>
      <c r="N1018" s="376"/>
      <c r="O1018" s="376"/>
      <c r="P1018" s="376"/>
      <c r="Q1018" s="376"/>
      <c r="R1018" s="376"/>
      <c r="S1018" s="376"/>
      <c r="T1018" s="376"/>
      <c r="U1018" s="376"/>
      <c r="V1018" s="376"/>
      <c r="W1018" s="376"/>
      <c r="X1018" s="376"/>
      <c r="Y1018" s="376"/>
      <c r="Z1018" s="376"/>
      <c r="AA1018" s="376"/>
      <c r="AB1018" s="376"/>
      <c r="AC1018" s="376"/>
      <c r="AD1018" s="376"/>
      <c r="AE1018" s="376"/>
    </row>
    <row r="1019" spans="3:31" ht="15.75" customHeight="1" x14ac:dyDescent="0.3">
      <c r="C1019" s="375"/>
      <c r="D1019" s="376"/>
      <c r="E1019" s="376"/>
      <c r="F1019" s="376"/>
      <c r="G1019" s="376"/>
      <c r="H1019" s="376"/>
      <c r="I1019" s="376"/>
      <c r="J1019" s="376"/>
      <c r="K1019" s="376"/>
      <c r="L1019" s="376"/>
      <c r="M1019" s="376"/>
      <c r="N1019" s="376"/>
      <c r="O1019" s="376"/>
      <c r="P1019" s="376"/>
      <c r="Q1019" s="376"/>
      <c r="R1019" s="376"/>
      <c r="S1019" s="376"/>
      <c r="T1019" s="376"/>
      <c r="U1019" s="376"/>
      <c r="V1019" s="376"/>
      <c r="W1019" s="376"/>
      <c r="X1019" s="376"/>
      <c r="Y1019" s="376"/>
      <c r="Z1019" s="376"/>
      <c r="AA1019" s="376"/>
      <c r="AB1019" s="376"/>
      <c r="AC1019" s="376"/>
      <c r="AD1019" s="376"/>
      <c r="AE1019" s="376"/>
    </row>
  </sheetData>
  <sheetProtection algorithmName="SHA-512" hashValue="czvMXKXPXUZpyc8sZecB4oPFhChSeCoC7+/iaU+RodrsnoXu0HpP9TQ/j7WHqkpTyWD2UcuvxjQ7FfTpQynj2g==" saltValue="QEmHO+SrEHasGw1tgvp9tg==" spinCount="100000" sheet="1" objects="1" scenarios="1"/>
  <protectedRanges>
    <protectedRange sqref="E18:H23 E38:H43 J38:K43 E51:I56 K51:L56 E65:H70 J65:J70 L65:M70 E83:E84 G83:G84 E96:E101 G96:H101" name="Rango1"/>
  </protectedRanges>
  <mergeCells count="64">
    <mergeCell ref="E57:L58"/>
    <mergeCell ref="E59:L59"/>
    <mergeCell ref="L49:L50"/>
    <mergeCell ref="E44:K45"/>
    <mergeCell ref="E48:E50"/>
    <mergeCell ref="E46:K46"/>
    <mergeCell ref="E47:L47"/>
    <mergeCell ref="F48:F50"/>
    <mergeCell ref="G48:G50"/>
    <mergeCell ref="H48:H50"/>
    <mergeCell ref="M63:M64"/>
    <mergeCell ref="H63:H64"/>
    <mergeCell ref="K63:L63"/>
    <mergeCell ref="E61:M61"/>
    <mergeCell ref="E62:E64"/>
    <mergeCell ref="F62:F64"/>
    <mergeCell ref="G62:G64"/>
    <mergeCell ref="H62:L62"/>
    <mergeCell ref="I63:J63"/>
    <mergeCell ref="C1:O1"/>
    <mergeCell ref="D28:N28"/>
    <mergeCell ref="E30:N30"/>
    <mergeCell ref="E31:N31"/>
    <mergeCell ref="E24:H26"/>
    <mergeCell ref="AD3:AE4"/>
    <mergeCell ref="D12:N12"/>
    <mergeCell ref="F16:F17"/>
    <mergeCell ref="G16:G17"/>
    <mergeCell ref="F3:G3"/>
    <mergeCell ref="E16:E17"/>
    <mergeCell ref="H16:H17"/>
    <mergeCell ref="E14:N14"/>
    <mergeCell ref="E75:L75"/>
    <mergeCell ref="D77:N77"/>
    <mergeCell ref="E79:N79"/>
    <mergeCell ref="E32:N32"/>
    <mergeCell ref="F35:F37"/>
    <mergeCell ref="G35:G37"/>
    <mergeCell ref="H36:H37"/>
    <mergeCell ref="I36:J36"/>
    <mergeCell ref="I48:K48"/>
    <mergeCell ref="I49:I50"/>
    <mergeCell ref="J49:K49"/>
    <mergeCell ref="K36:K37"/>
    <mergeCell ref="E33:N33"/>
    <mergeCell ref="E35:E37"/>
    <mergeCell ref="E34:K34"/>
    <mergeCell ref="H35:J35"/>
    <mergeCell ref="E71:M72"/>
    <mergeCell ref="E73:M73"/>
    <mergeCell ref="E91:N91"/>
    <mergeCell ref="F94:F95"/>
    <mergeCell ref="G94:G95"/>
    <mergeCell ref="H94:H95"/>
    <mergeCell ref="E94:E95"/>
    <mergeCell ref="E93:H93"/>
    <mergeCell ref="E90:N90"/>
    <mergeCell ref="E74:L74"/>
    <mergeCell ref="E88:N89"/>
    <mergeCell ref="D86:N86"/>
    <mergeCell ref="E80:G80"/>
    <mergeCell ref="E81:E82"/>
    <mergeCell ref="F81:F82"/>
    <mergeCell ref="G81:G82"/>
  </mergeCells>
  <conditionalFormatting sqref="F18:F23">
    <cfRule type="expression" dxfId="1477" priority="149" stopIfTrue="1">
      <formula>F18&lt;&gt;""</formula>
    </cfRule>
  </conditionalFormatting>
  <conditionalFormatting sqref="F38:F43">
    <cfRule type="expression" dxfId="1476" priority="152" stopIfTrue="1">
      <formula>F38&lt;&gt;""</formula>
    </cfRule>
  </conditionalFormatting>
  <conditionalFormatting sqref="J39:J43">
    <cfRule type="expression" dxfId="1475" priority="55" stopIfTrue="1">
      <formula>J39&lt;&gt;""</formula>
    </cfRule>
  </conditionalFormatting>
  <conditionalFormatting sqref="F51:F56">
    <cfRule type="expression" dxfId="1474" priority="157" stopIfTrue="1">
      <formula>F51&lt;&gt;""</formula>
    </cfRule>
  </conditionalFormatting>
  <conditionalFormatting sqref="G83:G84">
    <cfRule type="expression" dxfId="1473" priority="164" stopIfTrue="1">
      <formula>G83&lt;&gt;""</formula>
    </cfRule>
  </conditionalFormatting>
  <conditionalFormatting sqref="F96:F101">
    <cfRule type="expression" dxfId="1472" priority="165" stopIfTrue="1">
      <formula>F96&lt;&gt;""</formula>
    </cfRule>
  </conditionalFormatting>
  <conditionalFormatting sqref="G96:H101">
    <cfRule type="expression" dxfId="1471" priority="67" stopIfTrue="1">
      <formula>G96&lt;&gt;""</formula>
    </cfRule>
    <cfRule type="expression" dxfId="1470" priority="166" stopIfTrue="1">
      <formula>$F96&lt;&gt;""</formula>
    </cfRule>
  </conditionalFormatting>
  <conditionalFormatting sqref="G51:G56">
    <cfRule type="expression" dxfId="1469" priority="146" stopIfTrue="1">
      <formula>G51&lt;&gt;""</formula>
    </cfRule>
  </conditionalFormatting>
  <conditionalFormatting sqref="G38:G43">
    <cfRule type="expression" dxfId="1468" priority="145" stopIfTrue="1">
      <formula>G38&lt;&gt;""</formula>
    </cfRule>
  </conditionalFormatting>
  <conditionalFormatting sqref="F3">
    <cfRule type="expression" dxfId="1467" priority="114" stopIfTrue="1">
      <formula>ISTEXT($F$3)</formula>
    </cfRule>
  </conditionalFormatting>
  <conditionalFormatting sqref="K38:K43">
    <cfRule type="expression" dxfId="1466" priority="2246" stopIfTrue="1">
      <formula>$H38&lt;&gt;""</formula>
    </cfRule>
    <cfRule type="expression" dxfId="1465" priority="2247" stopIfTrue="1">
      <formula>$H38&lt;&gt;""</formula>
    </cfRule>
    <cfRule type="expression" dxfId="1464" priority="2248" stopIfTrue="1">
      <formula>$K38&lt;&gt;""</formula>
    </cfRule>
    <cfRule type="expression" dxfId="1463" priority="2249" stopIfTrue="1">
      <formula>$F38&lt;&gt;""</formula>
    </cfRule>
  </conditionalFormatting>
  <conditionalFormatting sqref="E18:E23 E38:E43 E51:E56 E65:E70">
    <cfRule type="expression" dxfId="1462" priority="113">
      <formula>ISTEXT($E18)</formula>
    </cfRule>
  </conditionalFormatting>
  <conditionalFormatting sqref="J66:J70">
    <cfRule type="expression" dxfId="1461" priority="100" stopIfTrue="1">
      <formula>J66&lt;&gt;""</formula>
    </cfRule>
  </conditionalFormatting>
  <conditionalFormatting sqref="L66:L70">
    <cfRule type="expression" dxfId="1460" priority="99" stopIfTrue="1">
      <formula>L66&lt;&gt;""</formula>
    </cfRule>
  </conditionalFormatting>
  <conditionalFormatting sqref="F83:F84">
    <cfRule type="expression" dxfId="1459" priority="90" stopIfTrue="1">
      <formula>F83&lt;&gt;""</formula>
    </cfRule>
  </conditionalFormatting>
  <conditionalFormatting sqref="H38:H43">
    <cfRule type="expression" dxfId="1458" priority="82" stopIfTrue="1">
      <formula>$K38&lt;&gt;""</formula>
    </cfRule>
    <cfRule type="expression" dxfId="1457" priority="83" stopIfTrue="1">
      <formula>$K38&lt;&gt;""</formula>
    </cfRule>
    <cfRule type="expression" dxfId="1456" priority="84" stopIfTrue="1">
      <formula>$H38&lt;&gt;""</formula>
    </cfRule>
    <cfRule type="expression" dxfId="1455" priority="85" stopIfTrue="1">
      <formula>$F38&lt;&gt;""</formula>
    </cfRule>
  </conditionalFormatting>
  <conditionalFormatting sqref="G18:G23">
    <cfRule type="expression" dxfId="1454" priority="80" stopIfTrue="1">
      <formula>$G18&lt;&gt;""</formula>
    </cfRule>
    <cfRule type="expression" dxfId="1453" priority="81" stopIfTrue="1">
      <formula>$F18&lt;&gt;""</formula>
    </cfRule>
  </conditionalFormatting>
  <conditionalFormatting sqref="H18:H23">
    <cfRule type="expression" dxfId="1452" priority="76" stopIfTrue="1">
      <formula>$H18&lt;&gt;""</formula>
    </cfRule>
    <cfRule type="expression" dxfId="1451" priority="77" stopIfTrue="1">
      <formula>$F18&lt;&gt;""</formula>
    </cfRule>
  </conditionalFormatting>
  <conditionalFormatting sqref="E96:E101">
    <cfRule type="expression" dxfId="1450" priority="62">
      <formula>ISTEXT($E96)</formula>
    </cfRule>
  </conditionalFormatting>
  <conditionalFormatting sqref="E83:E84">
    <cfRule type="expression" dxfId="1449" priority="63">
      <formula>ISTEXT($E83)</formula>
    </cfRule>
  </conditionalFormatting>
  <conditionalFormatting sqref="I38:I43">
    <cfRule type="expression" dxfId="1448" priority="57" stopIfTrue="1">
      <formula>$F38="Complejos"</formula>
    </cfRule>
    <cfRule type="expression" dxfId="1447" priority="58" stopIfTrue="1">
      <formula>$F38="Otros fertilizantes"</formula>
    </cfRule>
    <cfRule type="expression" dxfId="1446" priority="59" stopIfTrue="1">
      <formula>I38=""</formula>
    </cfRule>
    <cfRule type="expression" dxfId="1445" priority="60" stopIfTrue="1">
      <formula>I38&lt;&gt;""</formula>
    </cfRule>
  </conditionalFormatting>
  <conditionalFormatting sqref="J38:J43">
    <cfRule type="expression" dxfId="1444" priority="1" stopIfTrue="1">
      <formula>ISNUMBER(J38)</formula>
    </cfRule>
    <cfRule type="expression" dxfId="1443" priority="52" stopIfTrue="1">
      <formula>$F38="Complejos"</formula>
    </cfRule>
    <cfRule type="expression" dxfId="1442" priority="53" stopIfTrue="1">
      <formula>$F38="Otros fertilizantes"</formula>
    </cfRule>
  </conditionalFormatting>
  <conditionalFormatting sqref="K51:K56">
    <cfRule type="expression" dxfId="1441" priority="25" stopIfTrue="1">
      <formula>ISNUMBER(K51)</formula>
    </cfRule>
    <cfRule type="expression" dxfId="1440" priority="27" stopIfTrue="1">
      <formula>$G51="Otros"</formula>
    </cfRule>
  </conditionalFormatting>
  <conditionalFormatting sqref="L51:L56">
    <cfRule type="expression" dxfId="1439" priority="2250" stopIfTrue="1">
      <formula>$I51&lt;&gt;""</formula>
    </cfRule>
    <cfRule type="expression" dxfId="1438" priority="2251" stopIfTrue="1">
      <formula>$I51&lt;&gt;""</formula>
    </cfRule>
    <cfRule type="expression" dxfId="1437" priority="2252" stopIfTrue="1">
      <formula>$L51&lt;&gt;""</formula>
    </cfRule>
    <cfRule type="expression" dxfId="1436" priority="2253" stopIfTrue="1">
      <formula>$F51&lt;&gt;""</formula>
    </cfRule>
  </conditionalFormatting>
  <conditionalFormatting sqref="I51:I56">
    <cfRule type="expression" dxfId="1435" priority="2254" stopIfTrue="1">
      <formula>$L51&lt;&gt;""</formula>
    </cfRule>
    <cfRule type="expression" dxfId="1434" priority="2255" stopIfTrue="1">
      <formula>$L51&lt;&gt;""</formula>
    </cfRule>
    <cfRule type="expression" dxfId="1433" priority="2256" stopIfTrue="1">
      <formula>$I51&lt;&gt;""</formula>
    </cfRule>
    <cfRule type="expression" dxfId="1432" priority="2257" stopIfTrue="1">
      <formula>$F51&lt;&gt;""</formula>
    </cfRule>
  </conditionalFormatting>
  <conditionalFormatting sqref="H51:H56">
    <cfRule type="expression" dxfId="1431" priority="24" stopIfTrue="1">
      <formula>H51&lt;&gt;""</formula>
    </cfRule>
  </conditionalFormatting>
  <conditionalFormatting sqref="F65:F70">
    <cfRule type="expression" dxfId="1430" priority="22" stopIfTrue="1">
      <formula>F65&lt;&gt;""</formula>
    </cfRule>
  </conditionalFormatting>
  <conditionalFormatting sqref="H65:H70">
    <cfRule type="expression" dxfId="1429" priority="2258" stopIfTrue="1">
      <formula>$M65&lt;&gt;""</formula>
    </cfRule>
    <cfRule type="expression" dxfId="1428" priority="2259" stopIfTrue="1">
      <formula>$H65&lt;&gt;""</formula>
    </cfRule>
    <cfRule type="expression" dxfId="1427" priority="2260" stopIfTrue="1">
      <formula>$M65&lt;&gt;""</formula>
    </cfRule>
    <cfRule type="expression" dxfId="1426" priority="2261" stopIfTrue="1">
      <formula>$F65&lt;&gt;""</formula>
    </cfRule>
  </conditionalFormatting>
  <conditionalFormatting sqref="M65:M70">
    <cfRule type="expression" dxfId="1425" priority="2262" stopIfTrue="1">
      <formula>$H65&lt;&gt;""</formula>
    </cfRule>
    <cfRule type="expression" dxfId="1424" priority="2263" stopIfTrue="1">
      <formula>$H65&lt;&gt;""</formula>
    </cfRule>
    <cfRule type="expression" dxfId="1423" priority="2264" stopIfTrue="1">
      <formula>$M65&lt;&gt;""</formula>
    </cfRule>
    <cfRule type="expression" dxfId="1422" priority="2265" stopIfTrue="1">
      <formula>$F65&lt;&gt;""</formula>
    </cfRule>
  </conditionalFormatting>
  <conditionalFormatting sqref="G65:G70">
    <cfRule type="expression" dxfId="1421" priority="21" stopIfTrue="1">
      <formula>G65&lt;&gt;""</formula>
    </cfRule>
  </conditionalFormatting>
  <conditionalFormatting sqref="J51:J56">
    <cfRule type="expression" dxfId="1420" priority="29" stopIfTrue="1">
      <formula>$G51="Otros"</formula>
    </cfRule>
    <cfRule type="expression" dxfId="1419" priority="30" stopIfTrue="1">
      <formula>J51=""</formula>
    </cfRule>
    <cfRule type="expression" dxfId="1418" priority="31" stopIfTrue="1">
      <formula>J51&lt;&gt;""</formula>
    </cfRule>
  </conditionalFormatting>
  <conditionalFormatting sqref="I65:I70">
    <cfRule type="expression" dxfId="1417" priority="9" stopIfTrue="1">
      <formula>$F65="Otros"</formula>
    </cfRule>
    <cfRule type="expression" dxfId="1416" priority="10" stopIfTrue="1">
      <formula>I65=""</formula>
    </cfRule>
    <cfRule type="expression" dxfId="1415" priority="11" stopIfTrue="1">
      <formula>I65&lt;&gt;""</formula>
    </cfRule>
  </conditionalFormatting>
  <conditionalFormatting sqref="K65:K70">
    <cfRule type="expression" dxfId="1414" priority="6" stopIfTrue="1">
      <formula>$F65="Otros"</formula>
    </cfRule>
    <cfRule type="expression" dxfId="1413" priority="7" stopIfTrue="1">
      <formula>K65=""</formula>
    </cfRule>
    <cfRule type="expression" dxfId="1412" priority="8" stopIfTrue="1">
      <formula>K65&lt;&gt;""</formula>
    </cfRule>
  </conditionalFormatting>
  <conditionalFormatting sqref="J65:J70">
    <cfRule type="expression" dxfId="1411" priority="4" stopIfTrue="1">
      <formula>ISNUMBER(J65)</formula>
    </cfRule>
    <cfRule type="expression" dxfId="1410" priority="5" stopIfTrue="1">
      <formula>$F65="Otros"</formula>
    </cfRule>
  </conditionalFormatting>
  <conditionalFormatting sqref="L65:L70">
    <cfRule type="expression" dxfId="1409" priority="2" stopIfTrue="1">
      <formula>ISNUMBER(L65)</formula>
    </cfRule>
    <cfRule type="expression" dxfId="1408" priority="3" stopIfTrue="1">
      <formula>$F65="Otros"</formula>
    </cfRule>
  </conditionalFormatting>
  <dataValidations count="9">
    <dataValidation type="list" allowBlank="1" showErrorMessage="1" sqref="F38:F43">
      <formula1>Lista_fertilizantes</formula1>
    </dataValidation>
    <dataValidation type="list" allowBlank="1" showInputMessage="1" showErrorMessage="1" sqref="F18:F23 G65:G70 H51:H56 G38:G43">
      <formula1>Cultivos</formula1>
    </dataValidation>
    <dataValidation type="decimal" operator="greaterThan" allowBlank="1" showInputMessage="1" showErrorMessage="1" sqref="I51 L51 K38:K43">
      <formula1>0</formula1>
    </dataValidation>
    <dataValidation type="decimal" allowBlank="1" showErrorMessage="1" sqref="J38:J43">
      <formula1>0</formula1>
      <formula2>1</formula2>
    </dataValidation>
    <dataValidation type="decimal" operator="greaterThan" allowBlank="1" showErrorMessage="1" sqref="G18:H23 I52:I56 G83:G84 H65:H70 K51:K56 L52:L56 J65:J70 L65:M70 H38:H43">
      <formula1>0</formula1>
    </dataValidation>
    <dataValidation type="list" allowBlank="1" showErrorMessage="1" sqref="F51:F56">
      <formula1>Tipo_estiércol</formula1>
    </dataValidation>
    <dataValidation type="custom" allowBlank="1" showInputMessage="1" showErrorMessage="1" error="La suma de los porcentajes de superficie con quema in situ y con retirada de paja/planta no ha de ser superior al 100%." sqref="H96:H101">
      <formula1>SUM(G96:H96)&lt;=1</formula1>
    </dataValidation>
    <dataValidation type="custom" allowBlank="1" showInputMessage="1" showErrorMessage="1" error="La suma de los porcentajes de superficie con quema in situ y con retirada de paja/planta no ha de ser superior al 100%." sqref="G96:G101">
      <formula1>SUM(G96:H96)&lt;=1</formula1>
    </dataValidation>
    <dataValidation type="list" allowBlank="1" showInputMessage="1" showErrorMessage="1" sqref="F65:F70">
      <formula1>Lista_Otros_orgánicos</formula1>
    </dataValidation>
  </dataValidations>
  <hyperlinks>
    <hyperlink ref="E8" location="'3. Datos cultivos'!E28" display="B.   Nitrógeno aplicado (fertilizantes sintéticos/orgánicos/otros)"/>
    <hyperlink ref="E9" location="'3. Datos cultivos'!E76" display="C.   Aplicación de enmiendas calizas"/>
    <hyperlink ref="E10" location="'3. Datos cultivos'!E85" display="D.   Residuos de cultivo: destino final"/>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 ref="E7:G7" location="'3. Datos cultivos'!E12" display="A.   Superficies y producciones"/>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INDIRECT("Tipo_estiércol_"&amp;Datos!$Q41)</xm:f>
          </x14:formula1>
          <xm:sqref>G51:G56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37"/>
  <sheetViews>
    <sheetView showRowColHeaders="0" zoomScaleNormal="100" workbookViewId="0"/>
  </sheetViews>
  <sheetFormatPr baseColWidth="10" defaultColWidth="14.42578125" defaultRowHeight="15" x14ac:dyDescent="0.25"/>
  <cols>
    <col min="1" max="1" width="27" style="363" customWidth="1"/>
    <col min="2" max="2" width="0.5703125" style="919" customWidth="1"/>
    <col min="3" max="3" width="1" style="373" customWidth="1"/>
    <col min="4" max="4" width="1.42578125" style="373" customWidth="1"/>
    <col min="5" max="5" width="21.85546875" style="373" customWidth="1"/>
    <col min="6" max="6" width="27.140625" style="373" customWidth="1"/>
    <col min="7" max="7" width="16.28515625" style="373" customWidth="1"/>
    <col min="8" max="8" width="9.5703125" style="373" customWidth="1"/>
    <col min="9" max="9" width="13.5703125" style="373" customWidth="1"/>
    <col min="10" max="10" width="16.42578125" style="373" customWidth="1"/>
    <col min="11" max="11" width="15" style="373" customWidth="1"/>
    <col min="12" max="12" width="14.42578125" style="373" customWidth="1"/>
    <col min="13" max="13" width="14.5703125" style="373" customWidth="1"/>
    <col min="14" max="14" width="16.85546875" style="373" customWidth="1"/>
    <col min="15" max="15" width="11.5703125" style="373" customWidth="1"/>
    <col min="16" max="16" width="14.7109375" style="373" customWidth="1"/>
    <col min="17" max="17" width="14.5703125" style="373" customWidth="1"/>
    <col min="18" max="18" width="2.5703125" style="373" customWidth="1"/>
    <col min="19" max="19" width="6.85546875" style="373" customWidth="1"/>
    <col min="20" max="20" width="10.7109375" style="373" customWidth="1"/>
    <col min="21" max="30" width="11.42578125" style="373" customWidth="1"/>
    <col min="31" max="32" width="11.42578125" style="670" customWidth="1"/>
    <col min="33" max="33" width="5" style="670" customWidth="1"/>
    <col min="34" max="36" width="11.42578125" style="670" customWidth="1"/>
    <col min="37" max="16384" width="14.42578125" style="670"/>
  </cols>
  <sheetData>
    <row r="1" spans="1:36" ht="38.25" customHeight="1" x14ac:dyDescent="0.25">
      <c r="A1" s="234"/>
      <c r="C1" s="1665" t="s">
        <v>1930</v>
      </c>
      <c r="D1" s="1692"/>
      <c r="E1" s="1692"/>
      <c r="F1" s="1692"/>
      <c r="G1" s="1692"/>
      <c r="H1" s="1692"/>
      <c r="I1" s="1692"/>
      <c r="J1" s="1692"/>
      <c r="K1" s="1692"/>
      <c r="L1" s="1692"/>
      <c r="M1" s="1692"/>
      <c r="N1" s="1692"/>
      <c r="O1" s="1692"/>
      <c r="P1" s="1692"/>
      <c r="Q1" s="1692"/>
      <c r="R1" s="1692"/>
      <c r="S1" s="1692"/>
      <c r="T1" s="374"/>
      <c r="U1" s="374"/>
      <c r="V1" s="374"/>
      <c r="W1" s="374"/>
      <c r="X1" s="374"/>
      <c r="Y1" s="374"/>
      <c r="Z1" s="374"/>
      <c r="AA1" s="374"/>
      <c r="AB1" s="374"/>
      <c r="AC1" s="374"/>
      <c r="AD1" s="374"/>
      <c r="AE1" s="374"/>
      <c r="AF1" s="374"/>
      <c r="AG1" s="374"/>
      <c r="AH1" s="374"/>
      <c r="AI1" s="374"/>
      <c r="AJ1" s="374"/>
    </row>
    <row r="2" spans="1:36" ht="30.75" customHeight="1" x14ac:dyDescent="0.3">
      <c r="B2" s="920"/>
      <c r="C2" s="374"/>
      <c r="D2" s="376"/>
      <c r="E2" s="376"/>
      <c r="F2" s="392"/>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row>
    <row r="3" spans="1:36" ht="16.5" customHeight="1" x14ac:dyDescent="0.3">
      <c r="A3" s="364" t="s">
        <v>49</v>
      </c>
      <c r="B3" s="921"/>
      <c r="C3" s="374"/>
      <c r="D3" s="376"/>
      <c r="E3" s="1098"/>
      <c r="F3" s="1098"/>
      <c r="G3" s="1098"/>
      <c r="H3" s="1098"/>
      <c r="I3" s="1098"/>
      <c r="J3" s="1098"/>
      <c r="K3" s="1098"/>
      <c r="L3" s="1098"/>
      <c r="M3" s="1098"/>
      <c r="N3" s="376"/>
      <c r="O3" s="376"/>
      <c r="P3" s="376"/>
      <c r="Q3" s="376"/>
      <c r="R3" s="376"/>
      <c r="S3" s="376"/>
      <c r="T3" s="376"/>
      <c r="U3" s="375"/>
      <c r="V3" s="376"/>
      <c r="W3" s="376"/>
      <c r="X3" s="376"/>
      <c r="Y3" s="376"/>
      <c r="Z3" s="376"/>
      <c r="AA3" s="376"/>
      <c r="AB3" s="376"/>
      <c r="AC3" s="376"/>
      <c r="AD3" s="376"/>
      <c r="AE3" s="376"/>
      <c r="AF3" s="376"/>
      <c r="AG3" s="376"/>
      <c r="AH3" s="376"/>
      <c r="AI3" s="376"/>
      <c r="AJ3" s="376"/>
    </row>
    <row r="4" spans="1:36" ht="16.5" customHeight="1" x14ac:dyDescent="0.3">
      <c r="A4" s="364" t="s">
        <v>1054</v>
      </c>
      <c r="B4" s="921"/>
      <c r="C4" s="374"/>
      <c r="D4" s="376"/>
      <c r="E4" s="1098"/>
      <c r="F4" s="1098"/>
      <c r="G4" s="1098"/>
      <c r="H4" s="1098"/>
      <c r="I4" s="1098"/>
      <c r="J4" s="1098"/>
      <c r="K4" s="1098"/>
      <c r="L4" s="1098"/>
      <c r="M4" s="1098"/>
      <c r="N4" s="376"/>
      <c r="O4" s="376"/>
      <c r="P4" s="376"/>
      <c r="Q4" s="376"/>
      <c r="R4" s="376"/>
      <c r="S4" s="376"/>
      <c r="T4" s="376"/>
      <c r="U4" s="375"/>
      <c r="V4" s="376"/>
      <c r="W4" s="376"/>
      <c r="X4" s="376"/>
      <c r="Y4" s="376"/>
      <c r="Z4" s="376"/>
      <c r="AA4" s="376"/>
      <c r="AB4" s="376"/>
      <c r="AC4" s="376"/>
      <c r="AD4" s="376"/>
      <c r="AE4" s="376"/>
      <c r="AF4" s="376"/>
      <c r="AG4" s="376"/>
      <c r="AH4" s="376"/>
      <c r="AI4" s="376"/>
      <c r="AJ4" s="376"/>
    </row>
    <row r="5" spans="1:36" ht="16.5" customHeight="1" x14ac:dyDescent="0.3">
      <c r="A5" s="364" t="s">
        <v>1636</v>
      </c>
      <c r="B5" s="921"/>
      <c r="C5" s="374"/>
      <c r="D5" s="376"/>
      <c r="E5" s="376"/>
      <c r="F5" s="376"/>
      <c r="G5" s="376"/>
      <c r="H5" s="376"/>
      <c r="I5" s="376"/>
      <c r="J5" s="376"/>
      <c r="K5" s="376"/>
      <c r="L5" s="376"/>
      <c r="M5" s="376"/>
      <c r="N5" s="376"/>
      <c r="O5" s="376"/>
      <c r="P5" s="376"/>
      <c r="Q5" s="376"/>
      <c r="R5" s="376"/>
      <c r="S5" s="372"/>
      <c r="T5" s="372"/>
      <c r="U5" s="375"/>
      <c r="V5" s="376"/>
      <c r="W5" s="376"/>
      <c r="X5" s="376"/>
      <c r="Y5" s="376"/>
      <c r="Z5" s="376"/>
      <c r="AA5" s="376"/>
      <c r="AB5" s="376"/>
      <c r="AC5" s="376"/>
      <c r="AD5" s="376"/>
      <c r="AE5" s="376"/>
      <c r="AF5" s="376"/>
      <c r="AG5" s="376"/>
      <c r="AH5" s="376"/>
      <c r="AI5" s="376"/>
      <c r="AJ5" s="376"/>
    </row>
    <row r="6" spans="1:36" ht="15.75" customHeight="1" x14ac:dyDescent="0.25">
      <c r="A6" s="924" t="s">
        <v>1931</v>
      </c>
      <c r="C6" s="374"/>
      <c r="D6" s="376"/>
      <c r="E6" s="1716" t="s">
        <v>2058</v>
      </c>
      <c r="F6" s="1716"/>
      <c r="G6" s="1716"/>
      <c r="H6" s="1716"/>
      <c r="I6" s="1716"/>
      <c r="J6" s="1716"/>
      <c r="K6" s="1716"/>
      <c r="L6" s="1716"/>
      <c r="M6" s="1716"/>
      <c r="N6" s="1716"/>
      <c r="O6" s="1716"/>
      <c r="P6" s="1716"/>
      <c r="Q6" s="1716"/>
      <c r="R6" s="376"/>
      <c r="S6" s="376"/>
      <c r="T6" s="376"/>
      <c r="U6" s="376"/>
      <c r="V6" s="376"/>
      <c r="W6" s="376"/>
      <c r="X6" s="376"/>
      <c r="Y6" s="376"/>
      <c r="Z6" s="376"/>
      <c r="AA6" s="376"/>
      <c r="AB6" s="376"/>
      <c r="AC6" s="376"/>
      <c r="AD6" s="376"/>
      <c r="AE6" s="376"/>
      <c r="AF6" s="376"/>
      <c r="AG6" s="376"/>
      <c r="AH6" s="376"/>
      <c r="AI6" s="376"/>
      <c r="AJ6" s="376"/>
    </row>
    <row r="7" spans="1:36" ht="15.75" customHeight="1" x14ac:dyDescent="0.25">
      <c r="A7" s="364" t="s">
        <v>1840</v>
      </c>
      <c r="C7" s="374"/>
      <c r="D7" s="376"/>
      <c r="E7" s="1716"/>
      <c r="F7" s="1716"/>
      <c r="G7" s="1716"/>
      <c r="H7" s="1716"/>
      <c r="I7" s="1716"/>
      <c r="J7" s="1716"/>
      <c r="K7" s="1716"/>
      <c r="L7" s="1716"/>
      <c r="M7" s="1716"/>
      <c r="N7" s="1716"/>
      <c r="O7" s="1716"/>
      <c r="P7" s="1716"/>
      <c r="Q7" s="1716"/>
      <c r="R7" s="376"/>
      <c r="S7" s="376"/>
      <c r="T7" s="376"/>
      <c r="U7" s="376"/>
      <c r="V7" s="376"/>
      <c r="W7" s="376"/>
      <c r="X7" s="376"/>
      <c r="Y7" s="376"/>
      <c r="Z7" s="376"/>
      <c r="AA7" s="376"/>
      <c r="AB7" s="376"/>
      <c r="AC7" s="376"/>
      <c r="AD7" s="376"/>
      <c r="AE7" s="376"/>
      <c r="AF7" s="376"/>
      <c r="AG7" s="376"/>
      <c r="AH7" s="376"/>
      <c r="AI7" s="376"/>
      <c r="AJ7" s="376"/>
    </row>
    <row r="8" spans="1:36" ht="15.75" customHeight="1" x14ac:dyDescent="0.25">
      <c r="A8" s="364" t="s">
        <v>1841</v>
      </c>
      <c r="B8" s="922"/>
      <c r="C8" s="374"/>
      <c r="D8" s="376"/>
      <c r="E8" s="1096"/>
      <c r="F8" s="1096"/>
      <c r="G8" s="1096"/>
      <c r="H8" s="1096"/>
      <c r="I8" s="1096"/>
      <c r="J8" s="1096"/>
      <c r="K8" s="1096"/>
      <c r="L8" s="1096"/>
      <c r="M8" s="1096"/>
      <c r="N8" s="1096"/>
      <c r="O8" s="1096"/>
      <c r="P8" s="1096"/>
      <c r="Q8" s="1096"/>
      <c r="R8" s="1096"/>
      <c r="S8" s="376"/>
      <c r="T8" s="376"/>
      <c r="U8" s="376"/>
      <c r="V8" s="376"/>
      <c r="W8" s="376"/>
      <c r="X8" s="376"/>
      <c r="Y8" s="376"/>
      <c r="Z8" s="376"/>
      <c r="AA8" s="376"/>
      <c r="AB8" s="376"/>
      <c r="AC8" s="376"/>
      <c r="AD8" s="376"/>
      <c r="AE8" s="376"/>
      <c r="AF8" s="376"/>
      <c r="AG8" s="376"/>
      <c r="AH8" s="376"/>
      <c r="AI8" s="376"/>
      <c r="AJ8" s="376"/>
    </row>
    <row r="9" spans="1:36" ht="15.75" customHeight="1" x14ac:dyDescent="0.25">
      <c r="A9" s="364" t="s">
        <v>1842</v>
      </c>
      <c r="B9" s="922"/>
      <c r="C9" s="374"/>
      <c r="D9" s="376"/>
      <c r="E9" s="1717" t="s">
        <v>2031</v>
      </c>
      <c r="F9" s="1717"/>
      <c r="G9" s="1717"/>
      <c r="H9" s="1717"/>
      <c r="I9" s="1717"/>
      <c r="J9" s="1717"/>
      <c r="K9" s="1717"/>
      <c r="L9" s="1717"/>
      <c r="M9" s="1717"/>
      <c r="N9" s="1717"/>
      <c r="O9" s="1717"/>
      <c r="P9" s="1717"/>
      <c r="Q9" s="1717"/>
      <c r="R9" s="1717"/>
      <c r="S9" s="376"/>
      <c r="T9" s="376"/>
      <c r="U9" s="376"/>
      <c r="V9" s="376"/>
      <c r="W9" s="376"/>
      <c r="X9" s="376"/>
      <c r="Y9" s="376"/>
      <c r="Z9" s="376"/>
      <c r="AA9" s="376"/>
      <c r="AB9" s="376"/>
      <c r="AC9" s="376"/>
      <c r="AD9" s="376"/>
      <c r="AE9" s="376"/>
      <c r="AF9" s="376"/>
      <c r="AG9" s="376"/>
      <c r="AH9" s="376"/>
      <c r="AI9" s="376"/>
      <c r="AJ9" s="376"/>
    </row>
    <row r="10" spans="1:36" ht="15.75" customHeight="1" x14ac:dyDescent="0.25">
      <c r="A10" s="364" t="s">
        <v>1843</v>
      </c>
      <c r="B10" s="922"/>
      <c r="C10" s="374"/>
      <c r="D10" s="376"/>
      <c r="E10" s="1718" t="s">
        <v>2032</v>
      </c>
      <c r="F10" s="1718"/>
      <c r="G10" s="1718"/>
      <c r="H10" s="1718"/>
      <c r="I10" s="1718"/>
      <c r="J10" s="1718"/>
      <c r="K10" s="1718"/>
      <c r="L10" s="1718"/>
      <c r="M10" s="1718"/>
      <c r="N10" s="1718"/>
      <c r="O10" s="1718"/>
      <c r="P10" s="1718"/>
      <c r="Q10" s="1718"/>
      <c r="R10" s="1718"/>
      <c r="S10" s="376"/>
      <c r="T10" s="376"/>
      <c r="U10" s="376"/>
      <c r="V10" s="376"/>
      <c r="W10" s="376"/>
      <c r="X10" s="376"/>
      <c r="Y10" s="376"/>
      <c r="Z10" s="376"/>
      <c r="AA10" s="376"/>
      <c r="AB10" s="376"/>
      <c r="AC10" s="376"/>
      <c r="AD10" s="376"/>
      <c r="AE10" s="376"/>
      <c r="AF10" s="376"/>
      <c r="AG10" s="376"/>
      <c r="AH10" s="376"/>
      <c r="AI10" s="376"/>
      <c r="AJ10" s="376"/>
    </row>
    <row r="11" spans="1:36" ht="15.75" customHeight="1" x14ac:dyDescent="0.25">
      <c r="A11" s="364" t="s">
        <v>1844</v>
      </c>
      <c r="B11" s="922"/>
      <c r="C11" s="374"/>
      <c r="D11" s="376"/>
      <c r="E11" s="1718" t="s">
        <v>2033</v>
      </c>
      <c r="F11" s="1718"/>
      <c r="G11" s="1718"/>
      <c r="H11" s="1718"/>
      <c r="I11" s="1718"/>
      <c r="J11" s="1718"/>
      <c r="K11" s="1718"/>
      <c r="L11" s="1718"/>
      <c r="M11" s="1718"/>
      <c r="N11" s="1718"/>
      <c r="O11" s="1718"/>
      <c r="P11" s="1718"/>
      <c r="Q11" s="1718"/>
      <c r="R11" s="1718"/>
      <c r="S11" s="376"/>
      <c r="T11" s="376"/>
      <c r="U11" s="376"/>
      <c r="V11" s="376"/>
      <c r="W11" s="376"/>
      <c r="X11" s="376"/>
      <c r="Y11" s="376"/>
      <c r="Z11" s="376"/>
      <c r="AA11" s="376"/>
      <c r="AB11" s="376"/>
      <c r="AC11" s="376"/>
      <c r="AD11" s="376"/>
      <c r="AE11" s="376"/>
      <c r="AF11" s="376"/>
      <c r="AG11" s="376"/>
      <c r="AH11" s="376"/>
      <c r="AI11" s="376"/>
      <c r="AJ11" s="376"/>
    </row>
    <row r="12" spans="1:36" ht="15.75" customHeight="1" x14ac:dyDescent="0.25">
      <c r="A12" s="364" t="s">
        <v>1845</v>
      </c>
      <c r="B12" s="922"/>
      <c r="C12" s="374"/>
      <c r="D12" s="376"/>
      <c r="E12" s="1091"/>
      <c r="F12" s="1091"/>
      <c r="G12" s="1091"/>
      <c r="H12" s="1091"/>
      <c r="I12" s="1091"/>
      <c r="J12" s="1091"/>
      <c r="K12" s="1091"/>
      <c r="L12" s="1091"/>
      <c r="M12" s="1091"/>
      <c r="N12" s="1091"/>
      <c r="O12" s="1091"/>
      <c r="P12" s="1091"/>
      <c r="Q12" s="1091"/>
      <c r="R12" s="1091"/>
      <c r="S12" s="376"/>
      <c r="T12" s="376"/>
      <c r="U12" s="376"/>
      <c r="V12" s="376"/>
      <c r="W12" s="376"/>
      <c r="X12" s="376"/>
      <c r="Y12" s="376"/>
      <c r="Z12" s="376"/>
      <c r="AA12" s="376"/>
      <c r="AB12" s="376"/>
      <c r="AC12" s="376"/>
      <c r="AD12" s="376"/>
      <c r="AE12" s="376"/>
      <c r="AF12" s="376"/>
      <c r="AG12" s="376"/>
      <c r="AH12" s="376"/>
      <c r="AI12" s="376"/>
      <c r="AJ12" s="376"/>
    </row>
    <row r="13" spans="1:36" ht="15.75" customHeight="1" x14ac:dyDescent="0.3">
      <c r="A13" s="364" t="s">
        <v>1846</v>
      </c>
      <c r="B13" s="921"/>
      <c r="C13" s="374"/>
      <c r="D13" s="658" t="s">
        <v>1557</v>
      </c>
      <c r="E13" s="372"/>
      <c r="F13" s="372"/>
      <c r="G13" s="372"/>
      <c r="H13" s="372"/>
      <c r="I13" s="372"/>
      <c r="J13" s="372"/>
      <c r="K13" s="372"/>
      <c r="L13" s="372"/>
      <c r="M13" s="372"/>
      <c r="N13" s="372"/>
      <c r="O13" s="372"/>
      <c r="P13" s="372"/>
      <c r="Q13" s="372"/>
      <c r="R13" s="372"/>
      <c r="S13" s="372"/>
      <c r="T13" s="372"/>
      <c r="U13" s="372"/>
      <c r="V13" s="376"/>
      <c r="W13" s="376"/>
      <c r="X13" s="376"/>
      <c r="Y13" s="376"/>
      <c r="Z13" s="376"/>
      <c r="AA13" s="376"/>
      <c r="AB13" s="376"/>
      <c r="AC13" s="376"/>
      <c r="AD13" s="376"/>
      <c r="AE13" s="376"/>
      <c r="AF13" s="376"/>
      <c r="AG13" s="376"/>
      <c r="AH13" s="376"/>
      <c r="AI13" s="376"/>
      <c r="AJ13" s="376"/>
    </row>
    <row r="14" spans="1:36" ht="16.5" x14ac:dyDescent="0.3">
      <c r="A14" s="364" t="s">
        <v>1847</v>
      </c>
      <c r="C14" s="374"/>
      <c r="D14" s="372"/>
      <c r="E14" s="372"/>
      <c r="F14" s="372"/>
      <c r="G14" s="372"/>
      <c r="H14" s="372"/>
      <c r="I14" s="372"/>
      <c r="J14" s="372"/>
      <c r="K14" s="372"/>
      <c r="L14" s="372"/>
      <c r="M14" s="372"/>
      <c r="N14" s="372"/>
      <c r="O14" s="372"/>
      <c r="P14" s="372"/>
      <c r="Q14" s="372"/>
      <c r="R14" s="372"/>
      <c r="S14" s="372"/>
      <c r="T14" s="375"/>
      <c r="U14" s="376"/>
      <c r="V14" s="376"/>
      <c r="W14" s="376"/>
      <c r="X14" s="376"/>
      <c r="Y14" s="376"/>
      <c r="Z14" s="376"/>
      <c r="AA14" s="376"/>
      <c r="AB14" s="376"/>
      <c r="AC14" s="376"/>
      <c r="AD14" s="376"/>
      <c r="AE14" s="376"/>
      <c r="AF14" s="376"/>
      <c r="AG14" s="376"/>
      <c r="AH14" s="376"/>
      <c r="AI14" s="376"/>
      <c r="AJ14" s="376"/>
    </row>
    <row r="15" spans="1:36" ht="18" x14ac:dyDescent="0.3">
      <c r="A15" s="364" t="s">
        <v>1848</v>
      </c>
      <c r="C15" s="374"/>
      <c r="D15" s="372"/>
      <c r="E15" s="1107" t="s">
        <v>1983</v>
      </c>
      <c r="F15" s="1108"/>
      <c r="G15" s="1109">
        <f>Datos!D633</f>
        <v>0</v>
      </c>
      <c r="H15" s="1110" t="s">
        <v>1781</v>
      </c>
      <c r="I15" s="372"/>
      <c r="J15" s="372"/>
      <c r="K15" s="413"/>
      <c r="L15" s="413"/>
      <c r="M15" s="413"/>
      <c r="N15" s="413"/>
      <c r="O15" s="413"/>
      <c r="P15" s="413"/>
      <c r="Q15" s="413"/>
      <c r="R15" s="413"/>
      <c r="S15" s="372"/>
      <c r="T15" s="375"/>
      <c r="U15" s="376"/>
      <c r="V15" s="376"/>
      <c r="W15" s="376"/>
      <c r="X15" s="376"/>
      <c r="Y15" s="376"/>
      <c r="Z15" s="376"/>
      <c r="AA15" s="376"/>
      <c r="AB15" s="376"/>
      <c r="AC15" s="376"/>
      <c r="AD15" s="376"/>
      <c r="AE15" s="376"/>
      <c r="AF15" s="376"/>
      <c r="AG15" s="376"/>
      <c r="AH15" s="376"/>
      <c r="AI15" s="376"/>
      <c r="AJ15" s="376"/>
    </row>
    <row r="16" spans="1:36" ht="18" x14ac:dyDescent="0.3">
      <c r="A16" s="365"/>
      <c r="C16" s="374"/>
      <c r="D16" s="372"/>
      <c r="E16" s="1111" t="s">
        <v>1644</v>
      </c>
      <c r="F16" s="645"/>
      <c r="G16" s="776">
        <f>Datos!D634</f>
        <v>0</v>
      </c>
      <c r="H16" s="1112" t="s">
        <v>1781</v>
      </c>
      <c r="I16" s="372"/>
      <c r="J16" s="372"/>
      <c r="K16" s="413"/>
      <c r="L16" s="413"/>
      <c r="M16" s="413"/>
      <c r="N16" s="413"/>
      <c r="O16" s="413"/>
      <c r="P16" s="413"/>
      <c r="Q16" s="413"/>
      <c r="R16" s="413"/>
      <c r="S16" s="372"/>
      <c r="T16" s="375"/>
      <c r="U16" s="376"/>
      <c r="V16" s="376"/>
      <c r="W16" s="376"/>
      <c r="X16" s="376"/>
      <c r="Y16" s="376"/>
      <c r="Z16" s="376"/>
      <c r="AA16" s="376"/>
      <c r="AB16" s="376"/>
      <c r="AC16" s="376"/>
      <c r="AD16" s="376"/>
      <c r="AE16" s="376"/>
      <c r="AF16" s="376"/>
      <c r="AG16" s="376"/>
      <c r="AH16" s="376"/>
      <c r="AI16" s="376"/>
      <c r="AJ16" s="376"/>
    </row>
    <row r="17" spans="1:36" ht="16.5" customHeight="1" x14ac:dyDescent="0.3">
      <c r="A17" s="365"/>
      <c r="C17" s="374"/>
      <c r="D17" s="372"/>
      <c r="E17" s="1111" t="s">
        <v>1675</v>
      </c>
      <c r="F17" s="645"/>
      <c r="G17" s="776">
        <f>Datos!D635</f>
        <v>0</v>
      </c>
      <c r="H17" s="1112" t="s">
        <v>1781</v>
      </c>
      <c r="I17" s="372"/>
      <c r="J17" s="372"/>
      <c r="K17" s="413"/>
      <c r="L17" s="413"/>
      <c r="M17" s="413"/>
      <c r="N17" s="413"/>
      <c r="O17" s="413"/>
      <c r="P17" s="413"/>
      <c r="Q17" s="413"/>
      <c r="R17" s="413"/>
      <c r="S17" s="372"/>
      <c r="T17" s="375"/>
      <c r="U17" s="376"/>
      <c r="V17" s="376"/>
      <c r="W17" s="376"/>
      <c r="X17" s="376"/>
      <c r="Y17" s="376"/>
      <c r="Z17" s="376"/>
      <c r="AA17" s="376"/>
      <c r="AB17" s="376"/>
      <c r="AC17" s="376"/>
      <c r="AD17" s="376"/>
      <c r="AE17" s="376"/>
      <c r="AF17" s="376"/>
      <c r="AG17" s="376"/>
      <c r="AH17" s="376"/>
      <c r="AI17" s="376"/>
      <c r="AJ17" s="376"/>
    </row>
    <row r="18" spans="1:36" ht="16.5" customHeight="1" x14ac:dyDescent="0.3">
      <c r="A18" s="365"/>
      <c r="C18" s="374"/>
      <c r="D18" s="372"/>
      <c r="E18" s="1111" t="s">
        <v>1362</v>
      </c>
      <c r="F18" s="645"/>
      <c r="G18" s="776">
        <f>Datos!D636</f>
        <v>0</v>
      </c>
      <c r="H18" s="1112" t="s">
        <v>1781</v>
      </c>
      <c r="I18" s="372"/>
      <c r="J18" s="372"/>
      <c r="K18" s="413"/>
      <c r="L18" s="413"/>
      <c r="M18" s="413"/>
      <c r="N18" s="413"/>
      <c r="O18" s="413"/>
      <c r="P18" s="413"/>
      <c r="Q18" s="413"/>
      <c r="R18" s="413"/>
      <c r="S18" s="372"/>
      <c r="T18" s="375"/>
      <c r="U18" s="376"/>
      <c r="V18" s="376"/>
      <c r="W18" s="376"/>
      <c r="X18" s="376"/>
      <c r="Y18" s="376"/>
      <c r="Z18" s="376"/>
      <c r="AA18" s="376"/>
      <c r="AB18" s="376"/>
      <c r="AC18" s="376"/>
      <c r="AD18" s="376"/>
      <c r="AE18" s="376"/>
      <c r="AF18" s="376"/>
      <c r="AG18" s="376"/>
      <c r="AH18" s="376"/>
      <c r="AI18" s="376"/>
      <c r="AJ18" s="376"/>
    </row>
    <row r="19" spans="1:36" ht="18" x14ac:dyDescent="0.3">
      <c r="A19" s="365"/>
      <c r="C19" s="374"/>
      <c r="D19" s="372"/>
      <c r="E19" s="1111" t="s">
        <v>1985</v>
      </c>
      <c r="F19" s="645"/>
      <c r="G19" s="776">
        <f>Datos!D637</f>
        <v>0</v>
      </c>
      <c r="H19" s="1112" t="s">
        <v>1781</v>
      </c>
      <c r="I19" s="372"/>
      <c r="J19" s="372"/>
      <c r="K19" s="413"/>
      <c r="L19" s="413"/>
      <c r="M19" s="413"/>
      <c r="N19" s="413"/>
      <c r="O19" s="413"/>
      <c r="P19" s="413"/>
      <c r="Q19" s="413"/>
      <c r="R19" s="413"/>
      <c r="S19" s="372"/>
      <c r="T19" s="375"/>
      <c r="U19" s="376"/>
      <c r="V19" s="376"/>
      <c r="W19" s="376"/>
      <c r="X19" s="376"/>
      <c r="Y19" s="376"/>
      <c r="Z19" s="376"/>
      <c r="AA19" s="376"/>
      <c r="AB19" s="376"/>
      <c r="AC19" s="376"/>
      <c r="AD19" s="376"/>
      <c r="AE19" s="376"/>
      <c r="AF19" s="376"/>
      <c r="AG19" s="376"/>
      <c r="AH19" s="376"/>
      <c r="AI19" s="376"/>
      <c r="AJ19" s="376"/>
    </row>
    <row r="20" spans="1:36" ht="16.5" customHeight="1" x14ac:dyDescent="0.3">
      <c r="A20" s="365"/>
      <c r="C20" s="374"/>
      <c r="D20" s="372"/>
      <c r="E20" s="1111" t="s">
        <v>1695</v>
      </c>
      <c r="F20" s="645"/>
      <c r="G20" s="776">
        <f>Datos!D638</f>
        <v>0</v>
      </c>
      <c r="H20" s="1112" t="s">
        <v>1781</v>
      </c>
      <c r="I20" s="372"/>
      <c r="J20" s="372"/>
      <c r="K20" s="413"/>
      <c r="L20" s="413"/>
      <c r="M20" s="413"/>
      <c r="N20" s="413"/>
      <c r="O20" s="413"/>
      <c r="P20" s="413"/>
      <c r="Q20" s="413"/>
      <c r="R20" s="413"/>
      <c r="S20" s="372"/>
      <c r="T20" s="375"/>
      <c r="U20" s="376"/>
      <c r="V20" s="376"/>
      <c r="W20" s="376"/>
      <c r="X20" s="376"/>
      <c r="Y20" s="376"/>
      <c r="Z20" s="376"/>
      <c r="AA20" s="376"/>
      <c r="AB20" s="376"/>
      <c r="AC20" s="376"/>
      <c r="AD20" s="376"/>
      <c r="AE20" s="376"/>
      <c r="AF20" s="376"/>
      <c r="AG20" s="376"/>
      <c r="AH20" s="376"/>
      <c r="AI20" s="376"/>
      <c r="AJ20" s="376"/>
    </row>
    <row r="21" spans="1:36" ht="18" x14ac:dyDescent="0.3">
      <c r="A21" s="365"/>
      <c r="C21" s="374"/>
      <c r="D21" s="372"/>
      <c r="E21" s="1111" t="s">
        <v>1700</v>
      </c>
      <c r="F21" s="645"/>
      <c r="G21" s="776">
        <f>Datos!D639</f>
        <v>0</v>
      </c>
      <c r="H21" s="1112" t="s">
        <v>1781</v>
      </c>
      <c r="I21" s="372"/>
      <c r="J21" s="372"/>
      <c r="K21" s="413"/>
      <c r="L21" s="413"/>
      <c r="M21" s="413"/>
      <c r="N21" s="413"/>
      <c r="O21" s="413"/>
      <c r="P21" s="413"/>
      <c r="Q21" s="413"/>
      <c r="R21" s="413"/>
      <c r="S21" s="372"/>
      <c r="T21" s="375"/>
      <c r="U21" s="376"/>
      <c r="V21" s="376"/>
      <c r="W21" s="376"/>
      <c r="X21" s="376"/>
      <c r="Y21" s="376"/>
      <c r="Z21" s="376"/>
      <c r="AA21" s="376"/>
      <c r="AB21" s="376"/>
      <c r="AC21" s="376"/>
      <c r="AD21" s="376"/>
      <c r="AE21" s="376"/>
      <c r="AF21" s="376"/>
      <c r="AG21" s="376"/>
      <c r="AH21" s="376"/>
      <c r="AI21" s="376"/>
      <c r="AJ21" s="376"/>
    </row>
    <row r="22" spans="1:36" ht="18" x14ac:dyDescent="0.3">
      <c r="A22" s="365"/>
      <c r="C22" s="374"/>
      <c r="D22" s="372"/>
      <c r="E22" s="1111" t="s">
        <v>1706</v>
      </c>
      <c r="F22" s="645"/>
      <c r="G22" s="776">
        <f>Datos!D640</f>
        <v>0</v>
      </c>
      <c r="H22" s="1112" t="s">
        <v>1781</v>
      </c>
      <c r="I22" s="372"/>
      <c r="J22" s="372"/>
      <c r="K22" s="413"/>
      <c r="L22" s="413"/>
      <c r="M22" s="413"/>
      <c r="N22" s="413"/>
      <c r="O22" s="413"/>
      <c r="P22" s="413"/>
      <c r="Q22" s="413"/>
      <c r="R22" s="413"/>
      <c r="S22" s="376"/>
      <c r="T22" s="376"/>
      <c r="U22" s="376"/>
      <c r="V22" s="376"/>
      <c r="W22" s="376"/>
      <c r="X22" s="376"/>
      <c r="Y22" s="376"/>
      <c r="Z22" s="376"/>
      <c r="AA22" s="376"/>
      <c r="AB22" s="376"/>
      <c r="AC22" s="376"/>
      <c r="AD22" s="376"/>
      <c r="AE22" s="376"/>
      <c r="AF22" s="376"/>
      <c r="AG22" s="376"/>
      <c r="AH22" s="376"/>
      <c r="AI22" s="376"/>
      <c r="AJ22" s="376"/>
    </row>
    <row r="23" spans="1:36" ht="16.5" customHeight="1" x14ac:dyDescent="0.3">
      <c r="A23" s="365"/>
      <c r="C23" s="374"/>
      <c r="D23" s="372"/>
      <c r="E23" s="1111" t="s">
        <v>1713</v>
      </c>
      <c r="F23" s="645"/>
      <c r="G23" s="776">
        <f>Datos!D641</f>
        <v>0</v>
      </c>
      <c r="H23" s="1112" t="s">
        <v>1781</v>
      </c>
      <c r="I23" s="372"/>
      <c r="J23" s="372"/>
      <c r="K23" s="413"/>
      <c r="L23" s="413"/>
      <c r="M23" s="413"/>
      <c r="N23" s="413"/>
      <c r="O23" s="413"/>
      <c r="P23" s="413"/>
      <c r="Q23" s="413"/>
      <c r="R23" s="413"/>
      <c r="S23" s="376"/>
      <c r="T23" s="376"/>
      <c r="U23" s="376"/>
      <c r="V23" s="376"/>
      <c r="W23" s="376"/>
      <c r="X23" s="376"/>
      <c r="Y23" s="376"/>
      <c r="Z23" s="376"/>
      <c r="AA23" s="376"/>
      <c r="AB23" s="376"/>
      <c r="AC23" s="376"/>
      <c r="AD23" s="376"/>
      <c r="AE23" s="376"/>
      <c r="AF23" s="376"/>
      <c r="AG23" s="376"/>
      <c r="AH23" s="376"/>
      <c r="AI23" s="376"/>
      <c r="AJ23" s="376"/>
    </row>
    <row r="24" spans="1:36" ht="16.5" customHeight="1" x14ac:dyDescent="0.3">
      <c r="A24" s="365"/>
      <c r="C24" s="374"/>
      <c r="D24" s="372"/>
      <c r="E24" s="1111" t="s">
        <v>1761</v>
      </c>
      <c r="F24" s="645"/>
      <c r="G24" s="776">
        <f>Datos!D642</f>
        <v>0</v>
      </c>
      <c r="H24" s="1112" t="s">
        <v>1781</v>
      </c>
      <c r="I24" s="372"/>
      <c r="J24" s="372"/>
      <c r="K24" s="413"/>
      <c r="L24" s="413"/>
      <c r="M24" s="413"/>
      <c r="N24" s="413"/>
      <c r="O24" s="413"/>
      <c r="P24" s="413"/>
      <c r="Q24" s="413"/>
      <c r="R24" s="413"/>
      <c r="S24" s="376"/>
      <c r="T24" s="376"/>
      <c r="U24" s="376"/>
      <c r="V24" s="376"/>
      <c r="W24" s="376"/>
      <c r="X24" s="376"/>
      <c r="Y24" s="376"/>
      <c r="Z24" s="376"/>
      <c r="AA24" s="376"/>
      <c r="AB24" s="376"/>
      <c r="AC24" s="376"/>
      <c r="AD24" s="376"/>
      <c r="AE24" s="376"/>
      <c r="AF24" s="376"/>
      <c r="AG24" s="376"/>
      <c r="AH24" s="376"/>
      <c r="AI24" s="376"/>
      <c r="AJ24" s="376"/>
    </row>
    <row r="25" spans="1:36" ht="18" x14ac:dyDescent="0.3">
      <c r="A25" s="365"/>
      <c r="B25" s="922"/>
      <c r="C25" s="374"/>
      <c r="D25" s="376"/>
      <c r="E25" s="1113" t="s">
        <v>528</v>
      </c>
      <c r="F25" s="1114"/>
      <c r="G25" s="1115">
        <f>SUM(G15:G24)</f>
        <v>0</v>
      </c>
      <c r="H25" s="1116" t="s">
        <v>1762</v>
      </c>
      <c r="I25" s="372"/>
      <c r="J25" s="372"/>
      <c r="K25" s="413"/>
      <c r="L25" s="413"/>
      <c r="M25" s="413"/>
      <c r="N25" s="413"/>
      <c r="O25" s="413"/>
      <c r="P25" s="413"/>
      <c r="Q25" s="413"/>
      <c r="R25" s="413"/>
      <c r="S25" s="376"/>
      <c r="T25" s="376"/>
      <c r="U25" s="376"/>
      <c r="V25" s="376"/>
      <c r="W25" s="376"/>
      <c r="X25" s="376"/>
      <c r="Y25" s="376"/>
      <c r="Z25" s="376"/>
      <c r="AA25" s="376"/>
      <c r="AB25" s="376"/>
      <c r="AC25" s="376"/>
      <c r="AD25" s="376"/>
      <c r="AE25" s="376"/>
      <c r="AF25" s="376"/>
      <c r="AG25" s="376"/>
      <c r="AH25" s="376"/>
      <c r="AI25" s="376"/>
      <c r="AJ25" s="376"/>
    </row>
    <row r="26" spans="1:36" ht="16.5" x14ac:dyDescent="0.3">
      <c r="C26" s="374"/>
      <c r="D26" s="376"/>
      <c r="E26" s="376"/>
      <c r="F26" s="376"/>
      <c r="G26" s="376"/>
      <c r="H26" s="376"/>
      <c r="I26" s="372"/>
      <c r="J26" s="372"/>
      <c r="K26" s="376"/>
      <c r="L26" s="376"/>
      <c r="M26" s="376"/>
      <c r="N26" s="376"/>
      <c r="O26" s="376"/>
      <c r="P26" s="376"/>
      <c r="Q26" s="413"/>
      <c r="R26" s="376"/>
      <c r="S26" s="376"/>
      <c r="T26" s="376"/>
      <c r="U26" s="376"/>
      <c r="V26" s="376"/>
      <c r="W26" s="376"/>
      <c r="X26" s="376"/>
      <c r="Y26" s="376"/>
      <c r="Z26" s="376"/>
      <c r="AA26" s="376"/>
      <c r="AB26" s="376"/>
      <c r="AC26" s="376"/>
      <c r="AD26" s="376"/>
      <c r="AE26" s="376"/>
      <c r="AF26" s="376"/>
      <c r="AG26" s="376"/>
      <c r="AH26" s="376"/>
      <c r="AI26" s="376"/>
      <c r="AJ26" s="376"/>
    </row>
    <row r="27" spans="1:36" ht="14.25" customHeight="1" x14ac:dyDescent="0.25">
      <c r="B27" s="922"/>
      <c r="C27" s="374"/>
      <c r="D27" s="376"/>
      <c r="E27" s="376"/>
      <c r="F27" s="414"/>
      <c r="G27" s="414"/>
      <c r="H27" s="414"/>
      <c r="I27" s="414"/>
      <c r="J27" s="414"/>
      <c r="K27" s="414"/>
      <c r="L27" s="414"/>
      <c r="M27" s="414"/>
      <c r="N27" s="414"/>
      <c r="O27" s="414"/>
      <c r="P27" s="414"/>
      <c r="Q27" s="414"/>
      <c r="R27" s="414"/>
      <c r="S27" s="376"/>
      <c r="T27" s="376"/>
      <c r="U27" s="376"/>
      <c r="V27" s="376"/>
      <c r="W27" s="376"/>
      <c r="X27" s="376"/>
      <c r="Y27" s="376"/>
      <c r="Z27" s="376"/>
      <c r="AA27" s="376"/>
      <c r="AB27" s="376"/>
      <c r="AC27" s="376"/>
      <c r="AD27" s="376"/>
      <c r="AE27" s="376"/>
      <c r="AF27" s="376"/>
      <c r="AG27" s="376"/>
      <c r="AH27" s="376"/>
      <c r="AI27" s="376"/>
      <c r="AJ27" s="376"/>
    </row>
    <row r="28" spans="1:36" ht="18.75" customHeight="1" x14ac:dyDescent="0.25">
      <c r="A28" s="366"/>
      <c r="B28" s="922"/>
      <c r="C28" s="374"/>
      <c r="D28" s="1629" t="s">
        <v>1558</v>
      </c>
      <c r="E28" s="1629"/>
      <c r="F28" s="1692"/>
      <c r="G28" s="1692"/>
      <c r="H28" s="1692"/>
      <c r="I28" s="1692"/>
      <c r="J28" s="1692"/>
      <c r="K28" s="1692"/>
      <c r="L28" s="1692"/>
      <c r="M28" s="1692"/>
      <c r="N28" s="1692"/>
      <c r="O28" s="1692"/>
      <c r="P28" s="1692"/>
      <c r="Q28" s="1692"/>
      <c r="R28" s="1692"/>
      <c r="S28" s="376"/>
      <c r="T28" s="376"/>
      <c r="U28" s="376"/>
      <c r="V28" s="376"/>
      <c r="W28" s="376"/>
      <c r="X28" s="376"/>
      <c r="Y28" s="376"/>
      <c r="Z28" s="376"/>
      <c r="AA28" s="376"/>
      <c r="AB28" s="376"/>
      <c r="AC28" s="376"/>
      <c r="AD28" s="376"/>
      <c r="AE28" s="376"/>
      <c r="AF28" s="376"/>
      <c r="AG28" s="376"/>
      <c r="AH28" s="376"/>
      <c r="AI28" s="376"/>
      <c r="AJ28" s="376"/>
    </row>
    <row r="29" spans="1:36" ht="12" customHeight="1" x14ac:dyDescent="0.3">
      <c r="A29" s="366"/>
      <c r="B29" s="922"/>
      <c r="C29" s="374"/>
      <c r="D29" s="376"/>
      <c r="E29" s="376"/>
      <c r="F29" s="399"/>
      <c r="G29" s="399"/>
      <c r="H29" s="399"/>
      <c r="I29" s="399"/>
      <c r="J29" s="399"/>
      <c r="K29" s="399"/>
      <c r="L29" s="399"/>
      <c r="M29" s="399"/>
      <c r="N29" s="399"/>
      <c r="O29" s="397"/>
      <c r="P29" s="376"/>
      <c r="Q29" s="376"/>
      <c r="R29" s="376"/>
      <c r="S29" s="376"/>
      <c r="T29" s="376"/>
      <c r="U29" s="376"/>
      <c r="V29" s="376"/>
      <c r="W29" s="376"/>
      <c r="X29" s="376"/>
      <c r="Y29" s="376"/>
      <c r="Z29" s="376"/>
      <c r="AA29" s="376"/>
      <c r="AB29" s="376"/>
      <c r="AC29" s="376"/>
      <c r="AD29" s="376"/>
      <c r="AE29" s="376"/>
      <c r="AF29" s="376"/>
      <c r="AG29" s="376"/>
      <c r="AH29" s="376"/>
      <c r="AI29" s="376"/>
      <c r="AJ29" s="376"/>
    </row>
    <row r="30" spans="1:36" ht="21.75" customHeight="1" x14ac:dyDescent="0.3">
      <c r="A30" s="365"/>
      <c r="C30" s="374"/>
      <c r="D30" s="376"/>
      <c r="E30" s="1710" t="s">
        <v>1540</v>
      </c>
      <c r="F30" s="1710"/>
      <c r="G30" s="1710"/>
      <c r="H30" s="1710"/>
      <c r="I30" s="1710"/>
      <c r="J30" s="1710"/>
      <c r="K30" s="1710"/>
      <c r="L30" s="1710"/>
      <c r="M30" s="1710"/>
      <c r="N30" s="1710"/>
      <c r="O30" s="1711"/>
      <c r="P30" s="376"/>
      <c r="Q30" s="376"/>
      <c r="R30" s="376"/>
      <c r="S30" s="376"/>
      <c r="T30" s="376"/>
      <c r="U30" s="376"/>
      <c r="V30" s="376"/>
      <c r="W30" s="376"/>
      <c r="X30" s="376"/>
      <c r="Y30" s="376"/>
      <c r="Z30" s="376"/>
      <c r="AA30" s="376"/>
      <c r="AB30" s="376"/>
      <c r="AC30" s="376"/>
      <c r="AD30" s="376"/>
      <c r="AE30" s="376"/>
      <c r="AF30" s="376"/>
      <c r="AG30" s="376"/>
      <c r="AH30" s="376"/>
      <c r="AI30" s="376"/>
      <c r="AJ30" s="376"/>
    </row>
    <row r="31" spans="1:36" ht="27" customHeight="1" x14ac:dyDescent="0.25">
      <c r="A31" s="366"/>
      <c r="B31" s="922"/>
      <c r="C31" s="374"/>
      <c r="D31" s="376"/>
      <c r="E31" s="1696" t="s">
        <v>897</v>
      </c>
      <c r="F31" s="1713" t="s">
        <v>1779</v>
      </c>
      <c r="G31" s="1633" t="s">
        <v>1473</v>
      </c>
      <c r="H31" s="1633" t="s">
        <v>1551</v>
      </c>
      <c r="I31" s="1633" t="s">
        <v>1354</v>
      </c>
      <c r="J31" s="1633" t="s">
        <v>1559</v>
      </c>
      <c r="K31" s="1641" t="s">
        <v>1560</v>
      </c>
      <c r="L31" s="1687"/>
      <c r="M31" s="1633" t="s">
        <v>2059</v>
      </c>
      <c r="N31" s="1633" t="s">
        <v>1697</v>
      </c>
      <c r="O31" s="1688" t="s">
        <v>1769</v>
      </c>
      <c r="P31" s="376"/>
      <c r="Q31" s="376"/>
      <c r="R31" s="376"/>
      <c r="S31" s="376"/>
      <c r="T31" s="376"/>
      <c r="U31" s="376"/>
      <c r="V31" s="376"/>
      <c r="W31" s="376"/>
      <c r="X31" s="376"/>
      <c r="Y31" s="376"/>
      <c r="Z31" s="376"/>
      <c r="AA31" s="376"/>
      <c r="AB31" s="376"/>
      <c r="AC31" s="376"/>
      <c r="AD31" s="376"/>
      <c r="AE31" s="376"/>
      <c r="AF31" s="376"/>
      <c r="AG31" s="376"/>
      <c r="AH31" s="376"/>
      <c r="AI31" s="376"/>
      <c r="AJ31" s="376"/>
    </row>
    <row r="32" spans="1:36" ht="27.75" customHeight="1" x14ac:dyDescent="0.25">
      <c r="C32" s="374"/>
      <c r="D32" s="376"/>
      <c r="E32" s="1697"/>
      <c r="F32" s="1714"/>
      <c r="G32" s="1619"/>
      <c r="H32" s="1619"/>
      <c r="I32" s="1619"/>
      <c r="J32" s="1619"/>
      <c r="K32" s="404" t="s">
        <v>70</v>
      </c>
      <c r="L32" s="404" t="s">
        <v>169</v>
      </c>
      <c r="M32" s="1619"/>
      <c r="N32" s="1619"/>
      <c r="O32" s="1689"/>
      <c r="P32" s="376"/>
      <c r="Q32" s="415"/>
      <c r="R32" s="376"/>
      <c r="S32" s="376"/>
      <c r="T32" s="376"/>
      <c r="U32" s="376"/>
      <c r="V32" s="376"/>
      <c r="W32" s="376"/>
      <c r="X32" s="376"/>
      <c r="Y32" s="376"/>
      <c r="Z32" s="376"/>
      <c r="AA32" s="376"/>
      <c r="AB32" s="376"/>
      <c r="AC32" s="376"/>
      <c r="AD32" s="376"/>
      <c r="AE32" s="376"/>
      <c r="AF32" s="376"/>
      <c r="AG32" s="376"/>
      <c r="AH32" s="376"/>
      <c r="AI32" s="376"/>
      <c r="AJ32" s="376"/>
    </row>
    <row r="33" spans="1:36" ht="15" customHeight="1" x14ac:dyDescent="0.25">
      <c r="C33" s="374"/>
      <c r="D33" s="376"/>
      <c r="E33" s="772" t="str">
        <f>Datos!C657</f>
        <v/>
      </c>
      <c r="F33" s="1025" t="str">
        <f>Datos!D657</f>
        <v/>
      </c>
      <c r="G33" s="1015" t="str">
        <f>Datos!E657</f>
        <v/>
      </c>
      <c r="H33" s="1559" t="str">
        <f>Datos!F657</f>
        <v/>
      </c>
      <c r="I33" s="1016" t="str">
        <f>Datos!G657</f>
        <v/>
      </c>
      <c r="J33" s="1010" t="str">
        <f>Datos!H657</f>
        <v/>
      </c>
      <c r="K33" s="1007" t="str">
        <f>Datos!I657</f>
        <v/>
      </c>
      <c r="L33" s="644"/>
      <c r="M33" s="642" t="str">
        <f>Datos!K657</f>
        <v/>
      </c>
      <c r="N33" s="642" t="str">
        <f>Datos!L657</f>
        <v/>
      </c>
      <c r="O33" s="640">
        <f>Datos!M657</f>
        <v>0</v>
      </c>
      <c r="P33" s="376"/>
      <c r="Q33" s="376"/>
      <c r="R33" s="376"/>
      <c r="S33" s="376"/>
      <c r="T33" s="376"/>
      <c r="U33" s="376"/>
      <c r="V33" s="376"/>
      <c r="W33" s="376"/>
      <c r="X33" s="376"/>
      <c r="Y33" s="376"/>
      <c r="Z33" s="376"/>
      <c r="AA33" s="376"/>
      <c r="AB33" s="376"/>
      <c r="AC33" s="376"/>
      <c r="AD33" s="376"/>
      <c r="AE33" s="376"/>
      <c r="AF33" s="376"/>
      <c r="AG33" s="376"/>
      <c r="AH33" s="376"/>
      <c r="AI33" s="376"/>
      <c r="AJ33" s="376"/>
    </row>
    <row r="34" spans="1:36" ht="15" customHeight="1" x14ac:dyDescent="0.25">
      <c r="C34" s="374"/>
      <c r="D34" s="376"/>
      <c r="E34" s="772" t="str">
        <f>Datos!C658</f>
        <v/>
      </c>
      <c r="F34" s="1017" t="str">
        <f>Datos!D658</f>
        <v/>
      </c>
      <c r="G34" s="1017" t="str">
        <f>Datos!E658</f>
        <v/>
      </c>
      <c r="H34" s="1560" t="str">
        <f>Datos!F658</f>
        <v/>
      </c>
      <c r="I34" s="1018" t="str">
        <f>Datos!G658</f>
        <v/>
      </c>
      <c r="J34" s="1012" t="str">
        <f>Datos!H658</f>
        <v/>
      </c>
      <c r="K34" s="1008" t="str">
        <f>Datos!I658</f>
        <v/>
      </c>
      <c r="L34" s="643"/>
      <c r="M34" s="417" t="str">
        <f>Datos!K658</f>
        <v/>
      </c>
      <c r="N34" s="417" t="str">
        <f>Datos!L658</f>
        <v/>
      </c>
      <c r="O34" s="376"/>
      <c r="P34" s="376"/>
      <c r="Q34" s="376"/>
      <c r="R34" s="376"/>
      <c r="S34" s="376"/>
      <c r="T34" s="395"/>
      <c r="U34" s="395"/>
      <c r="V34" s="395"/>
      <c r="W34" s="395"/>
      <c r="X34" s="395"/>
      <c r="Y34" s="395"/>
      <c r="Z34" s="395"/>
      <c r="AA34" s="395"/>
      <c r="AB34" s="395"/>
      <c r="AC34" s="395"/>
      <c r="AD34" s="395"/>
      <c r="AE34" s="395"/>
      <c r="AF34" s="395"/>
      <c r="AG34" s="395"/>
      <c r="AH34" s="395"/>
      <c r="AI34" s="395"/>
      <c r="AJ34" s="395"/>
    </row>
    <row r="35" spans="1:36" ht="15" customHeight="1" x14ac:dyDescent="0.3">
      <c r="A35" s="365"/>
      <c r="C35" s="374"/>
      <c r="D35" s="376"/>
      <c r="E35" s="772" t="str">
        <f>Datos!C659</f>
        <v/>
      </c>
      <c r="F35" s="1017" t="str">
        <f>Datos!D659</f>
        <v/>
      </c>
      <c r="G35" s="1017" t="str">
        <f>Datos!E659</f>
        <v/>
      </c>
      <c r="H35" s="1560" t="str">
        <f>Datos!F659</f>
        <v/>
      </c>
      <c r="I35" s="1018" t="str">
        <f>Datos!G659</f>
        <v/>
      </c>
      <c r="J35" s="1012" t="str">
        <f>Datos!H659</f>
        <v/>
      </c>
      <c r="K35" s="1008" t="str">
        <f>Datos!I659</f>
        <v/>
      </c>
      <c r="L35" s="580"/>
      <c r="M35" s="417" t="str">
        <f>Datos!K659</f>
        <v/>
      </c>
      <c r="N35" s="417" t="str">
        <f>Datos!L659</f>
        <v/>
      </c>
      <c r="O35" s="376"/>
      <c r="P35" s="376"/>
      <c r="Q35" s="376"/>
      <c r="R35" s="376"/>
      <c r="S35" s="376"/>
      <c r="T35" s="376"/>
      <c r="U35" s="376"/>
      <c r="V35" s="376"/>
      <c r="W35" s="376"/>
      <c r="X35" s="376"/>
      <c r="Y35" s="376"/>
      <c r="Z35" s="376"/>
      <c r="AA35" s="376"/>
      <c r="AB35" s="376"/>
      <c r="AC35" s="376"/>
      <c r="AD35" s="376"/>
      <c r="AE35" s="376"/>
      <c r="AF35" s="376"/>
      <c r="AG35" s="376"/>
      <c r="AH35" s="376"/>
      <c r="AI35" s="376"/>
      <c r="AJ35" s="376"/>
    </row>
    <row r="36" spans="1:36" ht="15" customHeight="1" x14ac:dyDescent="0.3">
      <c r="A36" s="365"/>
      <c r="C36" s="374"/>
      <c r="D36" s="376"/>
      <c r="E36" s="772" t="str">
        <f>Datos!C660</f>
        <v/>
      </c>
      <c r="F36" s="1017" t="str">
        <f>Datos!D660</f>
        <v/>
      </c>
      <c r="G36" s="1017" t="str">
        <f>Datos!E660</f>
        <v/>
      </c>
      <c r="H36" s="1560" t="str">
        <f>Datos!F660</f>
        <v/>
      </c>
      <c r="I36" s="1018" t="str">
        <f>Datos!G660</f>
        <v/>
      </c>
      <c r="J36" s="1012" t="str">
        <f>Datos!H660</f>
        <v/>
      </c>
      <c r="K36" s="1008" t="str">
        <f>Datos!I660</f>
        <v/>
      </c>
      <c r="L36" s="580"/>
      <c r="M36" s="417" t="str">
        <f>Datos!K660</f>
        <v/>
      </c>
      <c r="N36" s="417" t="str">
        <f>Datos!L660</f>
        <v/>
      </c>
      <c r="O36" s="376"/>
      <c r="P36" s="376"/>
      <c r="Q36" s="376"/>
      <c r="R36" s="376"/>
      <c r="S36" s="376"/>
      <c r="T36" s="397"/>
      <c r="U36" s="397"/>
      <c r="V36" s="397"/>
      <c r="W36" s="397"/>
      <c r="X36" s="397"/>
      <c r="Y36" s="397"/>
      <c r="Z36" s="397"/>
      <c r="AA36" s="397"/>
      <c r="AB36" s="397"/>
      <c r="AC36" s="397"/>
      <c r="AD36" s="397"/>
      <c r="AE36" s="397"/>
      <c r="AF36" s="397"/>
      <c r="AG36" s="397"/>
      <c r="AH36" s="397"/>
      <c r="AI36" s="397"/>
      <c r="AJ36" s="397"/>
    </row>
    <row r="37" spans="1:36" ht="15" customHeight="1" x14ac:dyDescent="0.3">
      <c r="A37" s="365"/>
      <c r="C37" s="374"/>
      <c r="D37" s="376"/>
      <c r="E37" s="772" t="str">
        <f>Datos!C661</f>
        <v/>
      </c>
      <c r="F37" s="1017" t="str">
        <f>Datos!D661</f>
        <v/>
      </c>
      <c r="G37" s="1017" t="str">
        <f>Datos!E661</f>
        <v/>
      </c>
      <c r="H37" s="1560" t="str">
        <f>Datos!F661</f>
        <v/>
      </c>
      <c r="I37" s="1018" t="str">
        <f>Datos!G661</f>
        <v/>
      </c>
      <c r="J37" s="1012" t="str">
        <f>Datos!H661</f>
        <v/>
      </c>
      <c r="K37" s="1008" t="str">
        <f>Datos!I661</f>
        <v/>
      </c>
      <c r="L37" s="580"/>
      <c r="M37" s="417" t="str">
        <f>Datos!K661</f>
        <v/>
      </c>
      <c r="N37" s="417" t="str">
        <f>Datos!L661</f>
        <v/>
      </c>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ht="15" customHeight="1" x14ac:dyDescent="0.3">
      <c r="A38" s="365"/>
      <c r="C38" s="376"/>
      <c r="D38" s="376"/>
      <c r="E38" s="772" t="str">
        <f>Datos!C662</f>
        <v/>
      </c>
      <c r="F38" s="1017" t="str">
        <f>Datos!D662</f>
        <v/>
      </c>
      <c r="G38" s="1017" t="str">
        <f>Datos!E662</f>
        <v/>
      </c>
      <c r="H38" s="1560" t="str">
        <f>Datos!F662</f>
        <v/>
      </c>
      <c r="I38" s="1018" t="str">
        <f>Datos!G662</f>
        <v/>
      </c>
      <c r="J38" s="1012" t="str">
        <f>Datos!H662</f>
        <v/>
      </c>
      <c r="K38" s="1008" t="str">
        <f>Datos!I662</f>
        <v/>
      </c>
      <c r="L38" s="580"/>
      <c r="M38" s="417" t="str">
        <f>Datos!K662</f>
        <v/>
      </c>
      <c r="N38" s="417" t="str">
        <f>Datos!L662</f>
        <v/>
      </c>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ht="15" customHeight="1" x14ac:dyDescent="0.3">
      <c r="A39" s="365"/>
      <c r="C39" s="376"/>
      <c r="D39" s="376"/>
      <c r="E39" s="1146" t="s">
        <v>2461</v>
      </c>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ht="12.75" customHeight="1" x14ac:dyDescent="0.3">
      <c r="A40" s="365"/>
      <c r="C40" s="374"/>
      <c r="D40" s="376"/>
      <c r="E40" s="1684"/>
      <c r="F40" s="1684"/>
      <c r="G40" s="1684"/>
      <c r="H40" s="1684"/>
      <c r="I40" s="1684"/>
      <c r="J40" s="1684"/>
      <c r="K40" s="1684"/>
      <c r="L40" s="376"/>
      <c r="M40" s="376"/>
      <c r="N40" s="395"/>
      <c r="O40" s="376"/>
      <c r="P40" s="376"/>
      <c r="Q40" s="376"/>
      <c r="R40" s="376"/>
      <c r="S40" s="376"/>
      <c r="T40" s="376"/>
      <c r="U40" s="376"/>
      <c r="V40" s="376"/>
      <c r="W40" s="376"/>
      <c r="X40" s="376"/>
      <c r="Y40" s="376"/>
      <c r="Z40" s="376"/>
      <c r="AA40" s="376"/>
      <c r="AB40" s="376"/>
      <c r="AC40" s="376"/>
      <c r="AD40" s="376"/>
      <c r="AE40" s="376"/>
    </row>
    <row r="41" spans="1:36" ht="21.75" customHeight="1" x14ac:dyDescent="0.25">
      <c r="C41" s="374"/>
      <c r="D41" s="376"/>
      <c r="E41" s="1710" t="s">
        <v>1562</v>
      </c>
      <c r="F41" s="1710"/>
      <c r="G41" s="1710"/>
      <c r="H41" s="1710"/>
      <c r="I41" s="1710"/>
      <c r="J41" s="1710"/>
      <c r="K41" s="1710"/>
      <c r="L41" s="1710"/>
      <c r="M41" s="1710"/>
      <c r="N41" s="1710"/>
      <c r="O41" s="1710"/>
      <c r="P41" s="1710"/>
      <c r="Q41" s="376"/>
      <c r="R41" s="376"/>
      <c r="S41" s="376"/>
      <c r="T41" s="376"/>
      <c r="U41" s="376"/>
      <c r="V41" s="376"/>
      <c r="W41" s="376"/>
      <c r="X41" s="376"/>
      <c r="Y41" s="376"/>
      <c r="Z41" s="376"/>
      <c r="AA41" s="376"/>
      <c r="AB41" s="376"/>
      <c r="AC41" s="376"/>
      <c r="AD41" s="376"/>
      <c r="AE41" s="376"/>
      <c r="AF41" s="376"/>
      <c r="AG41" s="376"/>
      <c r="AH41" s="376"/>
      <c r="AI41" s="376"/>
      <c r="AJ41" s="376"/>
    </row>
    <row r="42" spans="1:36" ht="36.75" customHeight="1" x14ac:dyDescent="0.25">
      <c r="C42" s="374"/>
      <c r="D42" s="395"/>
      <c r="E42" s="1696" t="s">
        <v>897</v>
      </c>
      <c r="F42" s="1693" t="s">
        <v>1346</v>
      </c>
      <c r="G42" s="1633" t="s">
        <v>1347</v>
      </c>
      <c r="H42" s="1633" t="s">
        <v>1473</v>
      </c>
      <c r="I42" s="1633" t="s">
        <v>1551</v>
      </c>
      <c r="J42" s="1633" t="s">
        <v>1280</v>
      </c>
      <c r="K42" s="1633" t="s">
        <v>1563</v>
      </c>
      <c r="L42" s="1641" t="s">
        <v>1560</v>
      </c>
      <c r="M42" s="1687"/>
      <c r="N42" s="1633" t="s">
        <v>2059</v>
      </c>
      <c r="O42" s="1633" t="s">
        <v>1697</v>
      </c>
      <c r="P42" s="1688" t="s">
        <v>1770</v>
      </c>
      <c r="Q42" s="376"/>
      <c r="R42" s="395"/>
      <c r="S42" s="376"/>
      <c r="T42" s="376"/>
      <c r="U42" s="376"/>
      <c r="V42" s="376"/>
      <c r="W42" s="376"/>
      <c r="X42" s="376"/>
      <c r="Y42" s="376"/>
      <c r="Z42" s="376"/>
      <c r="AA42" s="376"/>
      <c r="AB42" s="376"/>
      <c r="AC42" s="376"/>
      <c r="AD42" s="376"/>
      <c r="AE42" s="376"/>
      <c r="AF42" s="376"/>
      <c r="AG42" s="376"/>
      <c r="AH42" s="376"/>
      <c r="AI42" s="376"/>
      <c r="AJ42" s="376"/>
    </row>
    <row r="43" spans="1:36" ht="18.75" customHeight="1" x14ac:dyDescent="0.25">
      <c r="C43" s="374"/>
      <c r="D43" s="376"/>
      <c r="E43" s="1697"/>
      <c r="F43" s="1694"/>
      <c r="G43" s="1690"/>
      <c r="H43" s="1619"/>
      <c r="I43" s="1619"/>
      <c r="J43" s="1619"/>
      <c r="K43" s="1619"/>
      <c r="L43" s="404" t="s">
        <v>70</v>
      </c>
      <c r="M43" s="404" t="s">
        <v>169</v>
      </c>
      <c r="N43" s="1619"/>
      <c r="O43" s="1619"/>
      <c r="P43" s="1689"/>
      <c r="Q43" s="376"/>
      <c r="R43" s="376"/>
      <c r="S43" s="376"/>
      <c r="T43" s="376"/>
      <c r="U43" s="376"/>
      <c r="V43" s="376"/>
      <c r="W43" s="376"/>
      <c r="X43" s="376"/>
      <c r="Y43" s="376"/>
      <c r="Z43" s="376"/>
      <c r="AA43" s="376"/>
      <c r="AB43" s="376"/>
      <c r="AC43" s="376"/>
      <c r="AD43" s="376"/>
      <c r="AE43" s="376"/>
      <c r="AF43" s="376"/>
      <c r="AG43" s="376"/>
      <c r="AH43" s="376"/>
      <c r="AI43" s="376"/>
      <c r="AJ43" s="376"/>
    </row>
    <row r="44" spans="1:36" ht="15" customHeight="1" x14ac:dyDescent="0.25">
      <c r="C44" s="374"/>
      <c r="D44" s="376"/>
      <c r="E44" s="772" t="str">
        <f>Datos!C671</f>
        <v/>
      </c>
      <c r="F44" s="1087" t="str">
        <f>Datos!D671</f>
        <v/>
      </c>
      <c r="G44" s="1003" t="str">
        <f>Datos!E671</f>
        <v/>
      </c>
      <c r="H44" s="1015" t="str">
        <f>Datos!F671</f>
        <v/>
      </c>
      <c r="I44" s="1561" t="str">
        <f>Datos!G671</f>
        <v/>
      </c>
      <c r="J44" s="1013" t="str">
        <f>Datos!H671</f>
        <v/>
      </c>
      <c r="K44" s="1010" t="str">
        <f>Datos!I671</f>
        <v/>
      </c>
      <c r="L44" s="1007" t="str">
        <f>Datos!J671</f>
        <v/>
      </c>
      <c r="M44" s="639"/>
      <c r="N44" s="642" t="str">
        <f>Datos!L671</f>
        <v/>
      </c>
      <c r="O44" s="642" t="str">
        <f>Datos!M671</f>
        <v/>
      </c>
      <c r="P44" s="640">
        <f>Datos!N671</f>
        <v>0</v>
      </c>
      <c r="Q44" s="397"/>
      <c r="R44" s="376"/>
      <c r="S44" s="376"/>
      <c r="T44" s="376"/>
      <c r="U44" s="376"/>
      <c r="V44" s="376"/>
      <c r="W44" s="376"/>
      <c r="X44" s="376"/>
      <c r="Y44" s="376"/>
      <c r="Z44" s="376"/>
      <c r="AA44" s="376"/>
      <c r="AB44" s="376"/>
      <c r="AC44" s="376"/>
      <c r="AD44" s="376"/>
      <c r="AE44" s="376"/>
      <c r="AF44" s="376"/>
      <c r="AG44" s="376"/>
      <c r="AH44" s="376"/>
      <c r="AI44" s="376"/>
      <c r="AJ44" s="376"/>
    </row>
    <row r="45" spans="1:36" ht="15" customHeight="1" x14ac:dyDescent="0.25">
      <c r="C45" s="374"/>
      <c r="D45" s="376"/>
      <c r="E45" s="772" t="str">
        <f>Datos!C672</f>
        <v/>
      </c>
      <c r="F45" s="1088" t="str">
        <f>Datos!D672</f>
        <v/>
      </c>
      <c r="G45" s="1001" t="str">
        <f>Datos!E672</f>
        <v/>
      </c>
      <c r="H45" s="1015" t="str">
        <f>Datos!F672</f>
        <v/>
      </c>
      <c r="I45" s="1562" t="str">
        <f>Datos!G672</f>
        <v/>
      </c>
      <c r="J45" s="1014" t="str">
        <f>Datos!H672</f>
        <v/>
      </c>
      <c r="K45" s="1012" t="str">
        <f>Datos!I672</f>
        <v/>
      </c>
      <c r="L45" s="1007" t="str">
        <f>Datos!J672</f>
        <v/>
      </c>
      <c r="M45" s="637"/>
      <c r="N45" s="642" t="str">
        <f>Datos!L672</f>
        <v/>
      </c>
      <c r="O45" s="642" t="str">
        <f>Datos!M672</f>
        <v/>
      </c>
      <c r="P45" s="376"/>
      <c r="Q45" s="397"/>
      <c r="R45" s="376"/>
      <c r="S45" s="376"/>
      <c r="T45" s="376"/>
      <c r="U45" s="376"/>
      <c r="V45" s="376"/>
      <c r="W45" s="376"/>
      <c r="X45" s="376"/>
      <c r="Y45" s="376"/>
      <c r="Z45" s="376"/>
      <c r="AA45" s="376"/>
      <c r="AB45" s="376"/>
      <c r="AC45" s="376"/>
      <c r="AD45" s="376"/>
      <c r="AE45" s="376"/>
      <c r="AF45" s="376"/>
      <c r="AG45" s="376"/>
      <c r="AH45" s="376"/>
      <c r="AI45" s="376"/>
      <c r="AJ45" s="376"/>
    </row>
    <row r="46" spans="1:36" ht="15" customHeight="1" x14ac:dyDescent="0.25">
      <c r="C46" s="374"/>
      <c r="D46" s="376"/>
      <c r="E46" s="772" t="str">
        <f>Datos!C673</f>
        <v/>
      </c>
      <c r="F46" s="1088" t="str">
        <f>Datos!D673</f>
        <v/>
      </c>
      <c r="G46" s="1001" t="str">
        <f>Datos!E673</f>
        <v/>
      </c>
      <c r="H46" s="1015" t="str">
        <f>Datos!F673</f>
        <v/>
      </c>
      <c r="I46" s="1562" t="str">
        <f>Datos!G673</f>
        <v/>
      </c>
      <c r="J46" s="1014" t="str">
        <f>Datos!H673</f>
        <v/>
      </c>
      <c r="K46" s="1012" t="str">
        <f>Datos!I673</f>
        <v/>
      </c>
      <c r="L46" s="1007" t="str">
        <f>Datos!J673</f>
        <v/>
      </c>
      <c r="M46" s="416"/>
      <c r="N46" s="642" t="str">
        <f>Datos!L673</f>
        <v/>
      </c>
      <c r="O46" s="642" t="str">
        <f>Datos!M673</f>
        <v/>
      </c>
      <c r="P46" s="407"/>
      <c r="Q46" s="397"/>
      <c r="R46" s="376"/>
      <c r="S46" s="376"/>
      <c r="T46" s="376"/>
      <c r="U46" s="376"/>
      <c r="V46" s="376"/>
      <c r="W46" s="376"/>
      <c r="X46" s="376"/>
      <c r="Y46" s="376"/>
      <c r="Z46" s="376"/>
      <c r="AA46" s="376"/>
      <c r="AB46" s="376"/>
      <c r="AC46" s="376"/>
      <c r="AD46" s="376"/>
      <c r="AE46" s="376"/>
      <c r="AF46" s="376"/>
      <c r="AG46" s="376"/>
      <c r="AH46" s="376"/>
      <c r="AI46" s="376"/>
      <c r="AJ46" s="376"/>
    </row>
    <row r="47" spans="1:36" ht="15" customHeight="1" x14ac:dyDescent="0.25">
      <c r="C47" s="374"/>
      <c r="D47" s="376"/>
      <c r="E47" s="772" t="str">
        <f>Datos!C674</f>
        <v/>
      </c>
      <c r="F47" s="1088" t="str">
        <f>Datos!D674</f>
        <v/>
      </c>
      <c r="G47" s="1001" t="str">
        <f>Datos!E674</f>
        <v/>
      </c>
      <c r="H47" s="1015" t="str">
        <f>Datos!F674</f>
        <v/>
      </c>
      <c r="I47" s="1562" t="str">
        <f>Datos!G674</f>
        <v/>
      </c>
      <c r="J47" s="1014" t="str">
        <f>Datos!H674</f>
        <v/>
      </c>
      <c r="K47" s="1012" t="str">
        <f>Datos!I674</f>
        <v/>
      </c>
      <c r="L47" s="1007" t="str">
        <f>Datos!J674</f>
        <v/>
      </c>
      <c r="M47" s="416"/>
      <c r="N47" s="642" t="str">
        <f>Datos!L674</f>
        <v/>
      </c>
      <c r="O47" s="642" t="str">
        <f>Datos!M674</f>
        <v/>
      </c>
      <c r="P47" s="376"/>
      <c r="Q47" s="397"/>
      <c r="R47" s="376"/>
      <c r="S47" s="376"/>
      <c r="T47" s="376"/>
      <c r="U47" s="376"/>
      <c r="V47" s="376"/>
      <c r="W47" s="376"/>
      <c r="X47" s="376"/>
      <c r="Y47" s="376"/>
      <c r="Z47" s="376"/>
      <c r="AA47" s="376"/>
      <c r="AB47" s="376"/>
      <c r="AC47" s="376"/>
      <c r="AD47" s="376"/>
      <c r="AE47" s="376"/>
      <c r="AF47" s="376"/>
      <c r="AG47" s="376"/>
      <c r="AH47" s="376"/>
      <c r="AI47" s="376"/>
      <c r="AJ47" s="376"/>
    </row>
    <row r="48" spans="1:36" ht="15" customHeight="1" x14ac:dyDescent="0.25">
      <c r="C48" s="374"/>
      <c r="D48" s="376"/>
      <c r="E48" s="772" t="str">
        <f>Datos!C675</f>
        <v/>
      </c>
      <c r="F48" s="1088" t="str">
        <f>Datos!D675</f>
        <v/>
      </c>
      <c r="G48" s="1001" t="str">
        <f>Datos!E675</f>
        <v/>
      </c>
      <c r="H48" s="1015" t="str">
        <f>Datos!F675</f>
        <v/>
      </c>
      <c r="I48" s="1562" t="str">
        <f>Datos!G675</f>
        <v/>
      </c>
      <c r="J48" s="1014" t="str">
        <f>Datos!H675</f>
        <v/>
      </c>
      <c r="K48" s="1012" t="str">
        <f>Datos!I675</f>
        <v/>
      </c>
      <c r="L48" s="1007" t="str">
        <f>Datos!J675</f>
        <v/>
      </c>
      <c r="M48" s="416"/>
      <c r="N48" s="642" t="str">
        <f>Datos!L675</f>
        <v/>
      </c>
      <c r="O48" s="642" t="str">
        <f>Datos!M675</f>
        <v/>
      </c>
      <c r="P48" s="376"/>
      <c r="Q48" s="397"/>
      <c r="R48" s="376"/>
      <c r="S48" s="376"/>
      <c r="T48" s="376"/>
      <c r="U48" s="376"/>
      <c r="V48" s="376"/>
      <c r="W48" s="376"/>
      <c r="X48" s="376"/>
      <c r="Y48" s="376"/>
      <c r="Z48" s="376"/>
      <c r="AA48" s="376"/>
      <c r="AB48" s="376"/>
      <c r="AC48" s="376"/>
      <c r="AD48" s="376"/>
      <c r="AE48" s="376"/>
      <c r="AF48" s="376"/>
      <c r="AG48" s="376"/>
      <c r="AH48" s="376"/>
      <c r="AI48" s="376"/>
      <c r="AJ48" s="376"/>
    </row>
    <row r="49" spans="3:36" ht="15" customHeight="1" x14ac:dyDescent="0.25">
      <c r="C49" s="374"/>
      <c r="D49" s="376"/>
      <c r="E49" s="772" t="str">
        <f>Datos!C676</f>
        <v/>
      </c>
      <c r="F49" s="1088" t="str">
        <f>Datos!D676</f>
        <v/>
      </c>
      <c r="G49" s="1001" t="str">
        <f>Datos!E676</f>
        <v/>
      </c>
      <c r="H49" s="1015" t="str">
        <f>Datos!F676</f>
        <v/>
      </c>
      <c r="I49" s="1562" t="str">
        <f>Datos!G676</f>
        <v/>
      </c>
      <c r="J49" s="1014" t="str">
        <f>Datos!H676</f>
        <v/>
      </c>
      <c r="K49" s="1012" t="str">
        <f>Datos!I676</f>
        <v/>
      </c>
      <c r="L49" s="1007" t="str">
        <f>Datos!J676</f>
        <v/>
      </c>
      <c r="M49" s="416"/>
      <c r="N49" s="642" t="str">
        <f>Datos!L676</f>
        <v/>
      </c>
      <c r="O49" s="642" t="str">
        <f>Datos!M676</f>
        <v/>
      </c>
      <c r="P49" s="376"/>
      <c r="Q49" s="397"/>
      <c r="R49" s="376"/>
      <c r="S49" s="397"/>
      <c r="T49" s="376"/>
      <c r="U49" s="376"/>
      <c r="V49" s="376"/>
      <c r="W49" s="376"/>
      <c r="X49" s="376"/>
      <c r="Y49" s="376"/>
      <c r="Z49" s="376"/>
      <c r="AA49" s="376"/>
      <c r="AB49" s="376"/>
      <c r="AC49" s="376"/>
      <c r="AD49" s="376"/>
      <c r="AE49" s="376"/>
      <c r="AF49" s="376"/>
      <c r="AG49" s="376"/>
      <c r="AH49" s="376"/>
      <c r="AI49" s="376"/>
      <c r="AJ49" s="376"/>
    </row>
    <row r="50" spans="3:36" ht="15" customHeight="1" x14ac:dyDescent="0.3">
      <c r="C50" s="374"/>
      <c r="D50" s="376"/>
      <c r="E50" s="1146" t="s">
        <v>2461</v>
      </c>
      <c r="F50" s="376"/>
      <c r="G50" s="376"/>
      <c r="H50" s="376"/>
      <c r="I50" s="376"/>
      <c r="J50" s="376"/>
      <c r="K50" s="376"/>
      <c r="L50" s="376"/>
      <c r="M50" s="376"/>
      <c r="N50" s="376"/>
      <c r="O50" s="376"/>
      <c r="P50" s="395"/>
      <c r="Q50" s="397"/>
      <c r="R50" s="376"/>
      <c r="S50" s="397"/>
      <c r="T50" s="376"/>
      <c r="U50" s="376"/>
      <c r="V50" s="376"/>
      <c r="W50" s="376"/>
      <c r="X50" s="376"/>
      <c r="Y50" s="376"/>
      <c r="Z50" s="376"/>
      <c r="AA50" s="376"/>
      <c r="AB50" s="376"/>
      <c r="AC50" s="376"/>
      <c r="AD50" s="376"/>
      <c r="AE50" s="376"/>
      <c r="AF50" s="376"/>
      <c r="AG50" s="376"/>
      <c r="AH50" s="376"/>
      <c r="AI50" s="376"/>
      <c r="AJ50" s="376"/>
    </row>
    <row r="51" spans="3:36" ht="15" customHeight="1" x14ac:dyDescent="0.3">
      <c r="C51" s="374"/>
      <c r="D51" s="376"/>
      <c r="E51" s="376"/>
      <c r="F51" s="403"/>
      <c r="G51" s="399"/>
      <c r="H51" s="399"/>
      <c r="I51" s="409"/>
      <c r="J51" s="399"/>
      <c r="K51" s="409"/>
      <c r="L51" s="399"/>
      <c r="M51" s="399"/>
      <c r="N51" s="376"/>
      <c r="O51" s="376"/>
      <c r="P51" s="395"/>
      <c r="Q51" s="397"/>
      <c r="R51" s="376"/>
      <c r="S51" s="397"/>
      <c r="T51" s="376"/>
      <c r="U51" s="376"/>
      <c r="V51" s="376"/>
      <c r="W51" s="376"/>
      <c r="X51" s="376"/>
      <c r="Y51" s="376"/>
      <c r="Z51" s="376"/>
      <c r="AA51" s="376"/>
      <c r="AB51" s="376"/>
      <c r="AC51" s="376"/>
      <c r="AD51" s="376"/>
      <c r="AE51" s="376"/>
      <c r="AF51" s="376"/>
      <c r="AG51" s="376"/>
      <c r="AH51" s="376"/>
      <c r="AI51" s="376"/>
      <c r="AJ51" s="376"/>
    </row>
    <row r="52" spans="3:36" ht="21" customHeight="1" x14ac:dyDescent="0.3">
      <c r="C52" s="374"/>
      <c r="D52" s="397"/>
      <c r="E52" s="1710" t="s">
        <v>1984</v>
      </c>
      <c r="F52" s="1710"/>
      <c r="G52" s="1710"/>
      <c r="H52" s="1710"/>
      <c r="I52" s="1710"/>
      <c r="J52" s="1710"/>
      <c r="K52" s="1710"/>
      <c r="L52" s="1710"/>
      <c r="M52" s="1710"/>
      <c r="N52" s="1710"/>
      <c r="O52" s="1710"/>
      <c r="P52" s="1710"/>
      <c r="Q52" s="397"/>
      <c r="R52" s="397"/>
      <c r="S52" s="399"/>
      <c r="T52" s="395"/>
      <c r="U52" s="395"/>
      <c r="V52" s="395"/>
      <c r="W52" s="395"/>
      <c r="X52" s="395"/>
      <c r="Y52" s="395"/>
      <c r="Z52" s="395"/>
      <c r="AA52" s="395"/>
      <c r="AB52" s="395"/>
      <c r="AC52" s="395"/>
      <c r="AD52" s="395"/>
      <c r="AE52" s="395"/>
      <c r="AF52" s="395"/>
      <c r="AG52" s="395"/>
      <c r="AH52" s="395"/>
      <c r="AI52" s="395"/>
      <c r="AJ52" s="395"/>
    </row>
    <row r="53" spans="3:36" ht="28.5" customHeight="1" x14ac:dyDescent="0.3">
      <c r="C53" s="374"/>
      <c r="D53" s="399"/>
      <c r="E53" s="1696" t="s">
        <v>2015</v>
      </c>
      <c r="F53" s="1693" t="s">
        <v>1528</v>
      </c>
      <c r="G53" s="1633" t="s">
        <v>1473</v>
      </c>
      <c r="H53" s="1633" t="s">
        <v>1551</v>
      </c>
      <c r="I53" s="1633" t="s">
        <v>1529</v>
      </c>
      <c r="J53" s="1633" t="s">
        <v>1564</v>
      </c>
      <c r="K53" s="1633" t="s">
        <v>2064</v>
      </c>
      <c r="L53" s="1641" t="s">
        <v>1560</v>
      </c>
      <c r="M53" s="1687"/>
      <c r="N53" s="1633" t="s">
        <v>2060</v>
      </c>
      <c r="O53" s="1633" t="s">
        <v>1697</v>
      </c>
      <c r="P53" s="1688" t="s">
        <v>1771</v>
      </c>
      <c r="Q53" s="397"/>
      <c r="R53" s="397"/>
      <c r="S53" s="399"/>
      <c r="T53" s="376"/>
      <c r="U53" s="376"/>
      <c r="V53" s="376"/>
      <c r="W53" s="376"/>
      <c r="X53" s="376"/>
      <c r="Y53" s="376"/>
      <c r="Z53" s="376"/>
      <c r="AA53" s="376"/>
      <c r="AB53" s="376"/>
      <c r="AC53" s="376"/>
      <c r="AD53" s="376"/>
      <c r="AE53" s="376"/>
      <c r="AF53" s="376"/>
      <c r="AG53" s="376"/>
      <c r="AH53" s="376"/>
      <c r="AI53" s="376"/>
      <c r="AJ53" s="376"/>
    </row>
    <row r="54" spans="3:36" ht="27" customHeight="1" x14ac:dyDescent="0.3">
      <c r="C54" s="374"/>
      <c r="D54" s="399"/>
      <c r="E54" s="1697"/>
      <c r="F54" s="1703"/>
      <c r="G54" s="1619"/>
      <c r="H54" s="1619"/>
      <c r="I54" s="1619"/>
      <c r="J54" s="1619"/>
      <c r="K54" s="1619"/>
      <c r="L54" s="404" t="s">
        <v>70</v>
      </c>
      <c r="M54" s="404" t="s">
        <v>169</v>
      </c>
      <c r="N54" s="1619"/>
      <c r="O54" s="1619"/>
      <c r="P54" s="1689"/>
      <c r="Q54" s="399"/>
      <c r="R54" s="399"/>
      <c r="S54" s="399"/>
      <c r="T54" s="376"/>
      <c r="U54" s="376"/>
      <c r="V54" s="376"/>
      <c r="W54" s="376"/>
      <c r="X54" s="376"/>
      <c r="Y54" s="376"/>
      <c r="Z54" s="376"/>
      <c r="AA54" s="376"/>
      <c r="AB54" s="376"/>
      <c r="AC54" s="376"/>
      <c r="AD54" s="376"/>
      <c r="AE54" s="376"/>
      <c r="AF54" s="376"/>
      <c r="AG54" s="376"/>
      <c r="AH54" s="376"/>
      <c r="AI54" s="376"/>
      <c r="AJ54" s="376"/>
    </row>
    <row r="55" spans="3:36" ht="15" customHeight="1" x14ac:dyDescent="0.3">
      <c r="C55" s="374"/>
      <c r="D55" s="399"/>
      <c r="E55" s="772" t="str">
        <f>Datos!C685</f>
        <v/>
      </c>
      <c r="F55" s="1087" t="str">
        <f>Datos!D685</f>
        <v/>
      </c>
      <c r="G55" s="1003" t="str">
        <f>Datos!E685</f>
        <v/>
      </c>
      <c r="H55" s="1563" t="str">
        <f>Datos!F685</f>
        <v/>
      </c>
      <c r="I55" s="1362" t="str">
        <f>Datos!G685</f>
        <v/>
      </c>
      <c r="J55" s="1362" t="str">
        <f>Datos!H685</f>
        <v/>
      </c>
      <c r="K55" s="1010" t="str">
        <f>Datos!I685</f>
        <v/>
      </c>
      <c r="L55" s="1007" t="str">
        <f>Datos!J685</f>
        <v/>
      </c>
      <c r="M55" s="709"/>
      <c r="N55" s="642" t="str">
        <f>Datos!L685</f>
        <v/>
      </c>
      <c r="O55" s="642" t="str">
        <f>Datos!M685</f>
        <v/>
      </c>
      <c r="P55" s="640">
        <f>Datos!N685</f>
        <v>0</v>
      </c>
      <c r="Q55" s="399"/>
      <c r="R55" s="399"/>
      <c r="S55" s="399"/>
      <c r="T55" s="376"/>
      <c r="U55" s="376"/>
      <c r="V55" s="376"/>
      <c r="W55" s="376"/>
      <c r="X55" s="376"/>
      <c r="Y55" s="376"/>
      <c r="Z55" s="376"/>
      <c r="AA55" s="376"/>
      <c r="AB55" s="376"/>
      <c r="AC55" s="376"/>
      <c r="AD55" s="376"/>
      <c r="AE55" s="376"/>
      <c r="AF55" s="376"/>
      <c r="AG55" s="376"/>
      <c r="AH55" s="376"/>
      <c r="AI55" s="376"/>
      <c r="AJ55" s="376"/>
    </row>
    <row r="56" spans="3:36" ht="15" customHeight="1" x14ac:dyDescent="0.3">
      <c r="C56" s="374"/>
      <c r="D56" s="399"/>
      <c r="E56" s="772" t="str">
        <f>Datos!C686</f>
        <v/>
      </c>
      <c r="F56" s="1087" t="str">
        <f>Datos!D686</f>
        <v/>
      </c>
      <c r="G56" s="1003" t="str">
        <f>Datos!E686</f>
        <v/>
      </c>
      <c r="H56" s="1563" t="str">
        <f>Datos!F686</f>
        <v/>
      </c>
      <c r="I56" s="1362" t="str">
        <f>Datos!G686</f>
        <v/>
      </c>
      <c r="J56" s="1362" t="str">
        <f>Datos!H686</f>
        <v/>
      </c>
      <c r="K56" s="1010" t="str">
        <f>Datos!I686</f>
        <v/>
      </c>
      <c r="L56" s="1007" t="str">
        <f>Datos!J686</f>
        <v/>
      </c>
      <c r="M56" s="710"/>
      <c r="N56" s="642" t="str">
        <f>Datos!L686</f>
        <v/>
      </c>
      <c r="O56" s="642" t="str">
        <f>Datos!M686</f>
        <v/>
      </c>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3:36" ht="15" customHeight="1" x14ac:dyDescent="0.3">
      <c r="C57" s="374"/>
      <c r="D57" s="399"/>
      <c r="E57" s="772" t="str">
        <f>Datos!C687</f>
        <v/>
      </c>
      <c r="F57" s="1087" t="str">
        <f>Datos!D687</f>
        <v/>
      </c>
      <c r="G57" s="1003" t="str">
        <f>Datos!E687</f>
        <v/>
      </c>
      <c r="H57" s="1563" t="str">
        <f>Datos!F687</f>
        <v/>
      </c>
      <c r="I57" s="1362" t="str">
        <f>Datos!G687</f>
        <v/>
      </c>
      <c r="J57" s="1362" t="str">
        <f>Datos!H687</f>
        <v/>
      </c>
      <c r="K57" s="1010" t="str">
        <f>Datos!I687</f>
        <v/>
      </c>
      <c r="L57" s="1007" t="str">
        <f>Datos!J687</f>
        <v/>
      </c>
      <c r="M57" s="710"/>
      <c r="N57" s="642" t="str">
        <f>Datos!L687</f>
        <v/>
      </c>
      <c r="O57" s="642" t="str">
        <f>Datos!M687</f>
        <v/>
      </c>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3:36" ht="15" customHeight="1" x14ac:dyDescent="0.3">
      <c r="C58" s="374"/>
      <c r="D58" s="399"/>
      <c r="E58" s="772" t="str">
        <f>Datos!C688</f>
        <v/>
      </c>
      <c r="F58" s="1087" t="str">
        <f>Datos!D688</f>
        <v/>
      </c>
      <c r="G58" s="1003" t="str">
        <f>Datos!E688</f>
        <v/>
      </c>
      <c r="H58" s="1563" t="str">
        <f>Datos!F688</f>
        <v/>
      </c>
      <c r="I58" s="1362" t="str">
        <f>Datos!G688</f>
        <v/>
      </c>
      <c r="J58" s="1362" t="str">
        <f>Datos!H688</f>
        <v/>
      </c>
      <c r="K58" s="1010" t="str">
        <f>Datos!I688</f>
        <v/>
      </c>
      <c r="L58" s="1007" t="str">
        <f>Datos!J688</f>
        <v/>
      </c>
      <c r="M58" s="710"/>
      <c r="N58" s="642" t="str">
        <f>Datos!L688</f>
        <v/>
      </c>
      <c r="O58" s="642" t="str">
        <f>Datos!M688</f>
        <v/>
      </c>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3:36" ht="15" customHeight="1" x14ac:dyDescent="0.3">
      <c r="C59" s="374"/>
      <c r="D59" s="399"/>
      <c r="E59" s="772" t="str">
        <f>Datos!C689</f>
        <v/>
      </c>
      <c r="F59" s="1087" t="str">
        <f>Datos!D689</f>
        <v/>
      </c>
      <c r="G59" s="1003" t="str">
        <f>Datos!E689</f>
        <v/>
      </c>
      <c r="H59" s="1563" t="str">
        <f>Datos!F689</f>
        <v/>
      </c>
      <c r="I59" s="1362" t="str">
        <f>Datos!G689</f>
        <v/>
      </c>
      <c r="J59" s="1362" t="str">
        <f>Datos!H689</f>
        <v/>
      </c>
      <c r="K59" s="1010" t="str">
        <f>Datos!I689</f>
        <v/>
      </c>
      <c r="L59" s="1007" t="str">
        <f>Datos!J689</f>
        <v/>
      </c>
      <c r="M59" s="710"/>
      <c r="N59" s="642" t="str">
        <f>Datos!L689</f>
        <v/>
      </c>
      <c r="O59" s="642" t="str">
        <f>Datos!M689</f>
        <v/>
      </c>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3:36" ht="15" customHeight="1" x14ac:dyDescent="0.3">
      <c r="C60" s="374"/>
      <c r="D60" s="399"/>
      <c r="E60" s="772" t="str">
        <f>Datos!C690</f>
        <v/>
      </c>
      <c r="F60" s="1087" t="str">
        <f>Datos!D690</f>
        <v/>
      </c>
      <c r="G60" s="1003" t="str">
        <f>Datos!E690</f>
        <v/>
      </c>
      <c r="H60" s="1563" t="str">
        <f>Datos!F690</f>
        <v/>
      </c>
      <c r="I60" s="1362" t="str">
        <f>Datos!G690</f>
        <v/>
      </c>
      <c r="J60" s="1362" t="str">
        <f>Datos!H690</f>
        <v/>
      </c>
      <c r="K60" s="1010" t="str">
        <f>Datos!I690</f>
        <v/>
      </c>
      <c r="L60" s="1007" t="str">
        <f>Datos!J690</f>
        <v/>
      </c>
      <c r="M60" s="710"/>
      <c r="N60" s="642" t="str">
        <f>Datos!L690</f>
        <v/>
      </c>
      <c r="O60" s="642" t="str">
        <f>Datos!M690</f>
        <v/>
      </c>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3:36" ht="15" customHeight="1" x14ac:dyDescent="0.3">
      <c r="C61" s="374"/>
      <c r="D61" s="399"/>
      <c r="E61" s="1150" t="s">
        <v>2462</v>
      </c>
      <c r="F61" s="376"/>
      <c r="G61" s="376"/>
      <c r="H61" s="376"/>
      <c r="I61" s="376"/>
      <c r="J61" s="376"/>
      <c r="K61" s="376"/>
      <c r="L61" s="376"/>
      <c r="M61" s="376"/>
      <c r="N61" s="376"/>
      <c r="O61" s="399"/>
      <c r="P61" s="399"/>
      <c r="Q61" s="399"/>
      <c r="R61" s="399"/>
      <c r="S61" s="399"/>
      <c r="T61" s="376"/>
      <c r="U61" s="376"/>
      <c r="V61" s="376"/>
      <c r="W61" s="376"/>
      <c r="X61" s="376"/>
      <c r="Y61" s="376"/>
      <c r="Z61" s="376"/>
      <c r="AA61" s="376"/>
      <c r="AB61" s="376"/>
      <c r="AC61" s="376"/>
      <c r="AD61" s="376"/>
      <c r="AE61" s="376"/>
      <c r="AF61" s="376"/>
      <c r="AG61" s="376"/>
      <c r="AH61" s="376"/>
      <c r="AI61" s="376"/>
      <c r="AJ61" s="376"/>
    </row>
    <row r="62" spans="3:36" ht="15" customHeight="1" x14ac:dyDescent="0.3">
      <c r="C62" s="374"/>
      <c r="D62" s="399"/>
      <c r="E62" s="1146" t="s">
        <v>2463</v>
      </c>
      <c r="F62" s="376"/>
      <c r="G62" s="376"/>
      <c r="H62" s="376"/>
      <c r="I62" s="376"/>
      <c r="J62" s="376"/>
      <c r="K62" s="376"/>
      <c r="L62" s="376"/>
      <c r="M62" s="376"/>
      <c r="N62" s="376"/>
      <c r="O62" s="399"/>
      <c r="P62" s="399"/>
      <c r="Q62" s="399"/>
      <c r="R62" s="399"/>
      <c r="S62" s="399"/>
      <c r="T62" s="376"/>
      <c r="U62" s="376"/>
      <c r="V62" s="376"/>
      <c r="W62" s="376"/>
      <c r="X62" s="376"/>
      <c r="Y62" s="376"/>
      <c r="Z62" s="376"/>
      <c r="AA62" s="376"/>
      <c r="AB62" s="376"/>
      <c r="AC62" s="376"/>
      <c r="AD62" s="376"/>
      <c r="AE62" s="376"/>
      <c r="AF62" s="376"/>
      <c r="AG62" s="376"/>
      <c r="AH62" s="376"/>
      <c r="AI62" s="376"/>
      <c r="AJ62" s="376"/>
    </row>
    <row r="63" spans="3:36" ht="15" customHeight="1" x14ac:dyDescent="0.3">
      <c r="C63" s="374"/>
      <c r="D63" s="399"/>
      <c r="E63" s="399"/>
      <c r="F63" s="399"/>
      <c r="G63" s="399"/>
      <c r="H63" s="399"/>
      <c r="I63" s="399"/>
      <c r="J63" s="399"/>
      <c r="K63" s="399"/>
      <c r="L63" s="399"/>
      <c r="M63" s="399"/>
      <c r="N63" s="399"/>
      <c r="O63" s="399"/>
      <c r="P63" s="399"/>
      <c r="Q63" s="399"/>
      <c r="R63" s="399"/>
      <c r="S63" s="399"/>
      <c r="T63" s="376"/>
      <c r="U63" s="376"/>
      <c r="V63" s="376"/>
      <c r="W63" s="376"/>
      <c r="X63" s="376"/>
      <c r="Y63" s="376"/>
      <c r="Z63" s="376"/>
      <c r="AA63" s="376"/>
      <c r="AB63" s="376"/>
      <c r="AC63" s="376"/>
      <c r="AD63" s="376"/>
      <c r="AE63" s="376"/>
      <c r="AF63" s="376"/>
      <c r="AG63" s="376"/>
      <c r="AH63" s="376"/>
      <c r="AI63" s="376"/>
      <c r="AJ63" s="376"/>
    </row>
    <row r="64" spans="3:36" ht="21.75" customHeight="1" x14ac:dyDescent="0.3">
      <c r="C64" s="374"/>
      <c r="D64" s="399"/>
      <c r="E64" s="1710" t="s">
        <v>1555</v>
      </c>
      <c r="F64" s="1710"/>
      <c r="G64" s="1710"/>
      <c r="H64" s="1710"/>
      <c r="I64" s="1710"/>
      <c r="J64" s="1710"/>
      <c r="K64" s="1710"/>
      <c r="L64" s="1710"/>
      <c r="M64" s="1710"/>
      <c r="N64" s="1711"/>
      <c r="O64" s="418"/>
      <c r="P64" s="399"/>
      <c r="Q64" s="399"/>
      <c r="R64" s="399"/>
      <c r="S64" s="399"/>
      <c r="T64" s="376"/>
      <c r="U64" s="376"/>
      <c r="V64" s="376"/>
      <c r="W64" s="376"/>
      <c r="X64" s="376"/>
      <c r="Y64" s="376"/>
      <c r="Z64" s="376"/>
      <c r="AA64" s="376"/>
      <c r="AB64" s="376"/>
      <c r="AC64" s="376"/>
      <c r="AD64" s="376"/>
      <c r="AE64" s="376"/>
      <c r="AF64" s="376"/>
      <c r="AG64" s="376"/>
      <c r="AH64" s="376"/>
      <c r="AI64" s="376"/>
      <c r="AJ64" s="376"/>
    </row>
    <row r="65" spans="3:36" ht="30.75" customHeight="1" x14ac:dyDescent="0.3">
      <c r="C65" s="374"/>
      <c r="D65" s="399"/>
      <c r="E65" s="1696" t="s">
        <v>897</v>
      </c>
      <c r="F65" s="1693" t="s">
        <v>1365</v>
      </c>
      <c r="G65" s="1633" t="s">
        <v>1565</v>
      </c>
      <c r="H65" s="1633" t="s">
        <v>1566</v>
      </c>
      <c r="I65" s="1633" t="s">
        <v>1567</v>
      </c>
      <c r="J65" s="1641" t="s">
        <v>1568</v>
      </c>
      <c r="K65" s="1691"/>
      <c r="L65" s="1633" t="s">
        <v>2060</v>
      </c>
      <c r="M65" s="1633" t="s">
        <v>1697</v>
      </c>
      <c r="N65" s="1688" t="s">
        <v>1772</v>
      </c>
      <c r="O65" s="419"/>
      <c r="P65" s="418"/>
      <c r="Q65" s="399"/>
      <c r="R65" s="399"/>
      <c r="S65" s="399"/>
      <c r="T65" s="376"/>
      <c r="U65" s="376"/>
      <c r="V65" s="376"/>
      <c r="W65" s="376"/>
      <c r="X65" s="376"/>
      <c r="Y65" s="376"/>
      <c r="Z65" s="376"/>
      <c r="AA65" s="376"/>
      <c r="AB65" s="376"/>
      <c r="AC65" s="376"/>
      <c r="AD65" s="376"/>
      <c r="AE65" s="376"/>
      <c r="AF65" s="376"/>
      <c r="AG65" s="376"/>
      <c r="AH65" s="376"/>
      <c r="AI65" s="376"/>
      <c r="AJ65" s="376"/>
    </row>
    <row r="66" spans="3:36" ht="26.25" customHeight="1" x14ac:dyDescent="0.3">
      <c r="C66" s="374"/>
      <c r="D66" s="399"/>
      <c r="E66" s="1697"/>
      <c r="F66" s="1694"/>
      <c r="G66" s="1690"/>
      <c r="H66" s="1690"/>
      <c r="I66" s="1690"/>
      <c r="J66" s="404" t="s">
        <v>70</v>
      </c>
      <c r="K66" s="404" t="s">
        <v>169</v>
      </c>
      <c r="L66" s="1690"/>
      <c r="M66" s="1690"/>
      <c r="N66" s="1689"/>
      <c r="O66" s="419"/>
      <c r="P66" s="399"/>
      <c r="Q66" s="399"/>
      <c r="R66" s="399"/>
      <c r="S66" s="399"/>
      <c r="T66" s="376"/>
      <c r="U66" s="376"/>
      <c r="V66" s="376"/>
      <c r="W66" s="376"/>
      <c r="X66" s="376"/>
      <c r="Y66" s="376"/>
      <c r="Z66" s="376"/>
      <c r="AA66" s="376"/>
      <c r="AB66" s="376"/>
      <c r="AC66" s="376"/>
      <c r="AD66" s="376"/>
      <c r="AE66" s="376"/>
      <c r="AF66" s="376"/>
      <c r="AG66" s="376"/>
      <c r="AH66" s="376"/>
      <c r="AI66" s="376"/>
      <c r="AJ66" s="376"/>
    </row>
    <row r="67" spans="3:36" ht="15" customHeight="1" x14ac:dyDescent="0.3">
      <c r="C67" s="374"/>
      <c r="D67" s="399"/>
      <c r="E67" s="772" t="str">
        <f>Datos!C700</f>
        <v/>
      </c>
      <c r="F67" s="1002" t="str">
        <f>Datos!D700</f>
        <v/>
      </c>
      <c r="G67" s="1006" t="str">
        <f>Datos!E700</f>
        <v/>
      </c>
      <c r="H67" s="1004" t="str">
        <f>Datos!H700</f>
        <v/>
      </c>
      <c r="I67" s="1083" t="str">
        <f>Datos!I700</f>
        <v/>
      </c>
      <c r="J67" s="1007" t="str">
        <f>Datos!J700</f>
        <v/>
      </c>
      <c r="K67" s="644"/>
      <c r="L67" s="642" t="str">
        <f>Datos!L700</f>
        <v/>
      </c>
      <c r="M67" s="642" t="str">
        <f>Datos!M700</f>
        <v/>
      </c>
      <c r="N67" s="640">
        <f>Datos!N700</f>
        <v>0</v>
      </c>
      <c r="O67" s="616"/>
      <c r="P67" s="399"/>
      <c r="Q67" s="399"/>
      <c r="R67" s="399"/>
      <c r="S67" s="399"/>
      <c r="T67" s="376"/>
      <c r="U67" s="376"/>
      <c r="V67" s="376"/>
      <c r="W67" s="376"/>
      <c r="X67" s="376"/>
      <c r="Y67" s="376"/>
      <c r="Z67" s="376"/>
      <c r="AA67" s="376"/>
      <c r="AB67" s="376"/>
      <c r="AC67" s="376"/>
      <c r="AD67" s="376"/>
      <c r="AE67" s="376"/>
      <c r="AF67" s="376"/>
      <c r="AG67" s="376"/>
      <c r="AH67" s="376"/>
      <c r="AI67" s="376"/>
      <c r="AJ67" s="376"/>
    </row>
    <row r="68" spans="3:36" ht="15" customHeight="1" x14ac:dyDescent="0.3">
      <c r="C68" s="374"/>
      <c r="D68" s="399"/>
      <c r="E68" s="772" t="str">
        <f>Datos!C701</f>
        <v/>
      </c>
      <c r="F68" s="1001" t="str">
        <f>Datos!D701</f>
        <v/>
      </c>
      <c r="G68" s="1564" t="str">
        <f>Datos!E701</f>
        <v/>
      </c>
      <c r="H68" s="1005" t="str">
        <f>Datos!H701</f>
        <v/>
      </c>
      <c r="I68" s="1084" t="str">
        <f>Datos!I701</f>
        <v/>
      </c>
      <c r="J68" s="1008" t="str">
        <f>Datos!J701</f>
        <v/>
      </c>
      <c r="K68" s="643"/>
      <c r="L68" s="417" t="str">
        <f>Datos!L701</f>
        <v/>
      </c>
      <c r="M68" s="417" t="str">
        <f>Datos!M701</f>
        <v/>
      </c>
      <c r="N68" s="376"/>
      <c r="O68" s="399"/>
      <c r="P68" s="399"/>
      <c r="Q68" s="399"/>
      <c r="R68" s="399"/>
      <c r="S68" s="399"/>
      <c r="T68" s="376"/>
      <c r="U68" s="376"/>
      <c r="V68" s="376"/>
      <c r="W68" s="376"/>
      <c r="X68" s="376"/>
      <c r="Y68" s="376"/>
      <c r="Z68" s="376"/>
      <c r="AA68" s="376"/>
      <c r="AB68" s="376"/>
      <c r="AC68" s="376"/>
      <c r="AD68" s="376"/>
      <c r="AE68" s="376"/>
      <c r="AF68" s="376"/>
      <c r="AG68" s="376"/>
      <c r="AH68" s="376"/>
      <c r="AI68" s="376"/>
      <c r="AJ68" s="376"/>
    </row>
    <row r="69" spans="3:36" ht="15" customHeight="1" x14ac:dyDescent="0.3">
      <c r="C69" s="374"/>
      <c r="D69" s="399"/>
      <c r="E69" s="1144" t="str">
        <f>Datos!C702</f>
        <v/>
      </c>
      <c r="F69" s="1001" t="str">
        <f>Datos!D702</f>
        <v/>
      </c>
      <c r="G69" s="1564" t="str">
        <f>Datos!E702</f>
        <v/>
      </c>
      <c r="H69" s="1005" t="str">
        <f>Datos!H702</f>
        <v/>
      </c>
      <c r="I69" s="1084" t="str">
        <f>Datos!I702</f>
        <v/>
      </c>
      <c r="J69" s="1008" t="str">
        <f>Datos!J702</f>
        <v/>
      </c>
      <c r="K69" s="711"/>
      <c r="L69" s="417" t="str">
        <f>Datos!L702</f>
        <v/>
      </c>
      <c r="M69" s="417" t="str">
        <f>Datos!M702</f>
        <v/>
      </c>
      <c r="N69" s="376"/>
      <c r="O69" s="399"/>
      <c r="P69" s="399"/>
      <c r="Q69" s="399"/>
      <c r="R69" s="399"/>
      <c r="S69" s="399"/>
      <c r="T69" s="376"/>
      <c r="U69" s="376"/>
      <c r="V69" s="376"/>
      <c r="W69" s="376"/>
      <c r="X69" s="376"/>
      <c r="Y69" s="376"/>
      <c r="Z69" s="376"/>
      <c r="AA69" s="376"/>
      <c r="AB69" s="376"/>
      <c r="AC69" s="376"/>
      <c r="AD69" s="376"/>
      <c r="AE69" s="376"/>
      <c r="AF69" s="376"/>
      <c r="AG69" s="376"/>
      <c r="AH69" s="376"/>
      <c r="AI69" s="376"/>
      <c r="AJ69" s="376"/>
    </row>
    <row r="70" spans="3:36" ht="15" customHeight="1" x14ac:dyDescent="0.3">
      <c r="C70" s="374"/>
      <c r="D70" s="399"/>
      <c r="E70" s="1144" t="str">
        <f>Datos!C703</f>
        <v/>
      </c>
      <c r="F70" s="1001" t="str">
        <f>Datos!D703</f>
        <v/>
      </c>
      <c r="G70" s="1564" t="str">
        <f>Datos!E703</f>
        <v/>
      </c>
      <c r="H70" s="1005" t="str">
        <f>Datos!H703</f>
        <v/>
      </c>
      <c r="I70" s="1084" t="str">
        <f>Datos!I703</f>
        <v/>
      </c>
      <c r="J70" s="1008" t="str">
        <f>Datos!J703</f>
        <v/>
      </c>
      <c r="K70" s="711"/>
      <c r="L70" s="417" t="str">
        <f>Datos!L703</f>
        <v/>
      </c>
      <c r="M70" s="417" t="str">
        <f>Datos!M703</f>
        <v/>
      </c>
      <c r="N70" s="376"/>
      <c r="O70" s="399"/>
      <c r="P70" s="399"/>
      <c r="Q70" s="399"/>
      <c r="R70" s="399"/>
      <c r="S70" s="399"/>
      <c r="T70" s="376"/>
      <c r="U70" s="376"/>
      <c r="V70" s="376"/>
      <c r="W70" s="376"/>
      <c r="X70" s="376"/>
      <c r="Y70" s="376"/>
      <c r="Z70" s="376"/>
      <c r="AA70" s="376"/>
      <c r="AB70" s="376"/>
      <c r="AC70" s="376"/>
      <c r="AD70" s="376"/>
      <c r="AE70" s="376"/>
      <c r="AF70" s="376"/>
      <c r="AG70" s="376"/>
      <c r="AH70" s="376"/>
      <c r="AI70" s="376"/>
      <c r="AJ70" s="376"/>
    </row>
    <row r="71" spans="3:36" ht="15" customHeight="1" x14ac:dyDescent="0.3">
      <c r="C71" s="374"/>
      <c r="D71" s="399"/>
      <c r="E71" s="1144" t="str">
        <f>Datos!C704</f>
        <v/>
      </c>
      <c r="F71" s="1001" t="str">
        <f>Datos!D704</f>
        <v/>
      </c>
      <c r="G71" s="1564" t="str">
        <f>Datos!E704</f>
        <v/>
      </c>
      <c r="H71" s="1005" t="str">
        <f>Datos!H704</f>
        <v/>
      </c>
      <c r="I71" s="1084" t="str">
        <f>Datos!I704</f>
        <v/>
      </c>
      <c r="J71" s="1008" t="str">
        <f>Datos!J704</f>
        <v/>
      </c>
      <c r="K71" s="711"/>
      <c r="L71" s="417" t="str">
        <f>Datos!L704</f>
        <v/>
      </c>
      <c r="M71" s="417" t="str">
        <f>Datos!M704</f>
        <v/>
      </c>
      <c r="N71" s="376"/>
      <c r="O71" s="399"/>
      <c r="P71" s="399"/>
      <c r="Q71" s="399"/>
      <c r="R71" s="399"/>
      <c r="S71" s="399"/>
      <c r="T71" s="376"/>
      <c r="U71" s="376"/>
      <c r="V71" s="376"/>
      <c r="W71" s="376"/>
      <c r="X71" s="376"/>
      <c r="Y71" s="376"/>
      <c r="Z71" s="376"/>
      <c r="AA71" s="376"/>
      <c r="AB71" s="376"/>
      <c r="AC71" s="376"/>
      <c r="AD71" s="376"/>
      <c r="AE71" s="376"/>
      <c r="AF71" s="376"/>
      <c r="AG71" s="376"/>
      <c r="AH71" s="376"/>
      <c r="AI71" s="376"/>
      <c r="AJ71" s="376"/>
    </row>
    <row r="72" spans="3:36" ht="15" customHeight="1" x14ac:dyDescent="0.3">
      <c r="C72" s="374"/>
      <c r="D72" s="399"/>
      <c r="E72" s="772" t="str">
        <f>Datos!C705</f>
        <v/>
      </c>
      <c r="F72" s="1001" t="str">
        <f>Datos!D705</f>
        <v/>
      </c>
      <c r="G72" s="1564" t="str">
        <f>Datos!E705</f>
        <v/>
      </c>
      <c r="H72" s="1005" t="str">
        <f>Datos!H705</f>
        <v/>
      </c>
      <c r="I72" s="1084" t="str">
        <f>Datos!I705</f>
        <v/>
      </c>
      <c r="J72" s="1008" t="str">
        <f>Datos!J705</f>
        <v/>
      </c>
      <c r="K72" s="711"/>
      <c r="L72" s="417" t="str">
        <f>Datos!L705</f>
        <v/>
      </c>
      <c r="M72" s="417" t="str">
        <f>Datos!M705</f>
        <v/>
      </c>
      <c r="N72" s="376"/>
      <c r="O72" s="399"/>
      <c r="P72" s="399"/>
      <c r="Q72" s="399"/>
      <c r="R72" s="399"/>
      <c r="S72" s="399"/>
      <c r="T72" s="397"/>
      <c r="U72" s="397"/>
      <c r="V72" s="397"/>
      <c r="W72" s="397"/>
      <c r="X72" s="397"/>
      <c r="Y72" s="397"/>
      <c r="Z72" s="397"/>
      <c r="AA72" s="397"/>
      <c r="AB72" s="397"/>
      <c r="AC72" s="397"/>
      <c r="AD72" s="397"/>
      <c r="AE72" s="397"/>
      <c r="AF72" s="397"/>
      <c r="AG72" s="397"/>
      <c r="AH72" s="397"/>
      <c r="AI72" s="397"/>
      <c r="AJ72" s="397"/>
    </row>
    <row r="73" spans="3:36" ht="15" customHeight="1" x14ac:dyDescent="0.3">
      <c r="C73" s="374"/>
      <c r="D73" s="399"/>
      <c r="E73" s="420" t="s">
        <v>2469</v>
      </c>
      <c r="F73" s="376"/>
      <c r="G73" s="376"/>
      <c r="H73" s="376"/>
      <c r="I73" s="376"/>
      <c r="J73" s="376"/>
      <c r="K73" s="376"/>
      <c r="L73" s="376"/>
      <c r="M73" s="376"/>
      <c r="N73" s="376"/>
      <c r="O73" s="399"/>
      <c r="P73" s="399"/>
      <c r="Q73" s="399"/>
      <c r="R73" s="399"/>
      <c r="S73" s="399"/>
      <c r="T73" s="397"/>
      <c r="U73" s="397"/>
      <c r="V73" s="397"/>
      <c r="W73" s="397"/>
      <c r="X73" s="397"/>
      <c r="Y73" s="397"/>
      <c r="Z73" s="397"/>
      <c r="AA73" s="397"/>
      <c r="AB73" s="397"/>
      <c r="AC73" s="397"/>
      <c r="AD73" s="397"/>
      <c r="AE73" s="397"/>
      <c r="AF73" s="397"/>
      <c r="AG73" s="397"/>
      <c r="AH73" s="397"/>
      <c r="AI73" s="397"/>
      <c r="AJ73" s="397"/>
    </row>
    <row r="74" spans="3:36" ht="15" customHeight="1" x14ac:dyDescent="0.3">
      <c r="C74" s="374"/>
      <c r="D74" s="399"/>
      <c r="E74" s="1146" t="s">
        <v>2463</v>
      </c>
      <c r="F74" s="376"/>
      <c r="G74" s="376"/>
      <c r="H74" s="376"/>
      <c r="I74" s="376"/>
      <c r="J74" s="376"/>
      <c r="K74" s="376"/>
      <c r="L74" s="376"/>
      <c r="M74" s="376"/>
      <c r="N74" s="376"/>
      <c r="O74" s="399"/>
      <c r="P74" s="399"/>
      <c r="Q74" s="399"/>
      <c r="R74" s="399"/>
      <c r="S74" s="399"/>
      <c r="T74" s="397"/>
      <c r="U74" s="397"/>
      <c r="V74" s="397"/>
      <c r="W74" s="397"/>
      <c r="X74" s="397"/>
      <c r="Y74" s="397"/>
      <c r="Z74" s="397"/>
      <c r="AA74" s="397"/>
      <c r="AB74" s="397"/>
      <c r="AC74" s="397"/>
      <c r="AD74" s="397"/>
      <c r="AE74" s="397"/>
      <c r="AF74" s="397"/>
      <c r="AG74" s="397"/>
      <c r="AH74" s="397"/>
      <c r="AI74" s="397"/>
      <c r="AJ74" s="397"/>
    </row>
    <row r="75" spans="3:36" ht="18" customHeight="1" x14ac:dyDescent="0.3">
      <c r="C75" s="374"/>
      <c r="D75" s="399"/>
      <c r="E75" s="420"/>
      <c r="F75" s="670"/>
      <c r="G75" s="399"/>
      <c r="H75" s="399"/>
      <c r="I75" s="399"/>
      <c r="J75" s="399"/>
      <c r="K75" s="399"/>
      <c r="L75" s="399"/>
      <c r="M75" s="399"/>
      <c r="N75" s="399"/>
      <c r="O75" s="399"/>
      <c r="P75" s="399"/>
      <c r="Q75" s="399"/>
      <c r="R75" s="399"/>
      <c r="S75" s="399"/>
      <c r="T75" s="397"/>
      <c r="U75" s="397"/>
      <c r="V75" s="397"/>
      <c r="W75" s="397"/>
      <c r="X75" s="397"/>
      <c r="Y75" s="397"/>
      <c r="Z75" s="397"/>
      <c r="AA75" s="397"/>
      <c r="AB75" s="397"/>
      <c r="AC75" s="397"/>
      <c r="AD75" s="397"/>
      <c r="AE75" s="397"/>
      <c r="AF75" s="397"/>
      <c r="AG75" s="397"/>
      <c r="AH75" s="397"/>
      <c r="AI75" s="397"/>
      <c r="AJ75" s="397"/>
    </row>
    <row r="76" spans="3:36" ht="15" customHeight="1" x14ac:dyDescent="0.3">
      <c r="C76" s="374"/>
      <c r="D76" s="1629" t="s">
        <v>1569</v>
      </c>
      <c r="E76" s="1629"/>
      <c r="F76" s="1692"/>
      <c r="G76" s="1692"/>
      <c r="H76" s="1692"/>
      <c r="I76" s="1692"/>
      <c r="J76" s="1692"/>
      <c r="K76" s="1692"/>
      <c r="L76" s="1692"/>
      <c r="M76" s="1692"/>
      <c r="N76" s="1692"/>
      <c r="O76" s="1692"/>
      <c r="P76" s="1692"/>
      <c r="Q76" s="1692"/>
      <c r="R76" s="1692"/>
      <c r="S76" s="399"/>
      <c r="T76" s="397"/>
      <c r="U76" s="397"/>
      <c r="V76" s="397"/>
      <c r="W76" s="397"/>
      <c r="X76" s="397"/>
      <c r="Y76" s="397"/>
      <c r="Z76" s="397"/>
      <c r="AA76" s="397"/>
      <c r="AB76" s="397"/>
      <c r="AC76" s="397"/>
      <c r="AD76" s="397"/>
      <c r="AE76" s="397"/>
      <c r="AF76" s="397"/>
      <c r="AG76" s="397"/>
      <c r="AH76" s="397"/>
      <c r="AI76" s="397"/>
      <c r="AJ76" s="397"/>
    </row>
    <row r="77" spans="3:36" ht="15" customHeight="1" x14ac:dyDescent="0.3">
      <c r="C77" s="374"/>
      <c r="D77" s="399"/>
      <c r="E77" s="399"/>
      <c r="F77" s="399"/>
      <c r="G77" s="399"/>
      <c r="H77" s="399"/>
      <c r="I77" s="399"/>
      <c r="J77" s="399"/>
      <c r="K77" s="399"/>
      <c r="L77" s="399"/>
      <c r="M77" s="399"/>
      <c r="N77" s="399"/>
      <c r="O77" s="399"/>
      <c r="P77" s="399"/>
      <c r="Q77" s="399"/>
      <c r="R77" s="399"/>
      <c r="S77" s="397"/>
      <c r="T77" s="397"/>
      <c r="U77" s="397"/>
      <c r="V77" s="397"/>
      <c r="W77" s="397"/>
      <c r="X77" s="397"/>
      <c r="Y77" s="397"/>
      <c r="Z77" s="397"/>
      <c r="AA77" s="397"/>
      <c r="AB77" s="397"/>
      <c r="AC77" s="397"/>
      <c r="AD77" s="397"/>
      <c r="AE77" s="397"/>
      <c r="AF77" s="397"/>
      <c r="AG77" s="397"/>
      <c r="AH77" s="397"/>
      <c r="AI77" s="397"/>
      <c r="AJ77" s="397"/>
    </row>
    <row r="78" spans="3:36" ht="21.75" customHeight="1" x14ac:dyDescent="0.3">
      <c r="C78" s="374"/>
      <c r="D78" s="399"/>
      <c r="E78" s="1625" t="s">
        <v>1570</v>
      </c>
      <c r="F78" s="1626"/>
      <c r="G78" s="1626"/>
      <c r="H78" s="1626"/>
      <c r="I78" s="1626"/>
      <c r="J78" s="1626"/>
      <c r="K78" s="1627"/>
      <c r="L78" s="399"/>
      <c r="M78" s="399"/>
      <c r="N78" s="399"/>
      <c r="O78" s="399"/>
      <c r="P78" s="399"/>
      <c r="Q78" s="399"/>
      <c r="R78" s="399"/>
      <c r="S78" s="399"/>
      <c r="T78" s="399"/>
      <c r="U78" s="399"/>
      <c r="V78" s="399"/>
      <c r="W78" s="399"/>
      <c r="X78" s="399"/>
      <c r="Y78" s="399"/>
      <c r="Z78" s="399"/>
      <c r="AA78" s="399"/>
      <c r="AB78" s="399"/>
      <c r="AC78" s="399"/>
      <c r="AD78" s="399"/>
      <c r="AE78" s="397"/>
      <c r="AF78" s="397"/>
      <c r="AG78" s="397"/>
      <c r="AH78" s="397"/>
      <c r="AI78" s="397"/>
      <c r="AJ78" s="397"/>
    </row>
    <row r="79" spans="3:36" ht="27" customHeight="1" x14ac:dyDescent="0.3">
      <c r="C79" s="374"/>
      <c r="D79" s="399"/>
      <c r="E79" s="1704" t="s">
        <v>1360</v>
      </c>
      <c r="F79" s="1633" t="s">
        <v>1546</v>
      </c>
      <c r="G79" s="1641" t="s">
        <v>1568</v>
      </c>
      <c r="H79" s="1687"/>
      <c r="I79" s="1633" t="s">
        <v>2061</v>
      </c>
      <c r="J79" s="1633" t="s">
        <v>1697</v>
      </c>
      <c r="K79" s="1688" t="s">
        <v>1768</v>
      </c>
      <c r="L79" s="399"/>
      <c r="M79" s="421"/>
      <c r="N79" s="399"/>
      <c r="O79" s="399"/>
      <c r="P79" s="399"/>
      <c r="Q79" s="399"/>
      <c r="R79" s="399"/>
      <c r="S79" s="399"/>
      <c r="T79" s="399"/>
      <c r="U79" s="399"/>
      <c r="V79" s="399"/>
      <c r="W79" s="399"/>
      <c r="X79" s="399"/>
      <c r="Y79" s="399"/>
      <c r="Z79" s="399"/>
      <c r="AA79" s="399"/>
      <c r="AB79" s="399"/>
      <c r="AC79" s="399"/>
      <c r="AD79" s="399"/>
      <c r="AE79" s="397"/>
      <c r="AF79" s="397"/>
      <c r="AG79" s="397"/>
      <c r="AH79" s="397"/>
      <c r="AI79" s="397"/>
      <c r="AJ79" s="397"/>
    </row>
    <row r="80" spans="3:36" ht="29.25" customHeight="1" x14ac:dyDescent="0.3">
      <c r="C80" s="374"/>
      <c r="D80" s="399"/>
      <c r="E80" s="1705"/>
      <c r="F80" s="1619"/>
      <c r="G80" s="1148" t="s">
        <v>70</v>
      </c>
      <c r="H80" s="1148" t="s">
        <v>169</v>
      </c>
      <c r="I80" s="1619"/>
      <c r="J80" s="1619"/>
      <c r="K80" s="1689"/>
      <c r="L80" s="399"/>
      <c r="M80" s="399"/>
      <c r="N80" s="399"/>
      <c r="O80" s="399"/>
      <c r="P80" s="399"/>
      <c r="Q80" s="399"/>
      <c r="R80" s="399"/>
      <c r="S80" s="399"/>
      <c r="T80" s="399"/>
      <c r="U80" s="399"/>
      <c r="V80" s="399"/>
      <c r="W80" s="399"/>
      <c r="X80" s="399"/>
      <c r="Y80" s="399"/>
      <c r="Z80" s="399"/>
      <c r="AA80" s="399"/>
      <c r="AB80" s="399"/>
      <c r="AC80" s="399"/>
      <c r="AD80" s="399"/>
      <c r="AE80" s="397"/>
      <c r="AF80" s="397"/>
      <c r="AG80" s="397"/>
      <c r="AH80" s="397"/>
      <c r="AI80" s="397"/>
      <c r="AJ80" s="397"/>
    </row>
    <row r="81" spans="3:36" ht="15" customHeight="1" x14ac:dyDescent="0.3">
      <c r="C81" s="374"/>
      <c r="D81" s="399"/>
      <c r="E81" s="638" t="s">
        <v>1990</v>
      </c>
      <c r="F81" s="1557" t="str">
        <f>Datos!D981</f>
        <v/>
      </c>
      <c r="G81" s="1007" t="str">
        <f>Datos!E981</f>
        <v/>
      </c>
      <c r="H81" s="644"/>
      <c r="I81" s="642" t="str">
        <f>Datos!G981</f>
        <v/>
      </c>
      <c r="J81" s="642" t="str">
        <f>Datos!H981</f>
        <v/>
      </c>
      <c r="K81" s="640">
        <f>Datos!I981</f>
        <v>0</v>
      </c>
      <c r="L81" s="399"/>
      <c r="M81" s="399"/>
      <c r="N81" s="399"/>
      <c r="O81" s="399"/>
      <c r="P81" s="399"/>
      <c r="Q81" s="399"/>
      <c r="R81" s="399"/>
      <c r="S81" s="399"/>
      <c r="T81" s="399"/>
      <c r="U81" s="399"/>
      <c r="V81" s="399"/>
      <c r="W81" s="399"/>
      <c r="X81" s="399"/>
      <c r="Y81" s="399"/>
      <c r="Z81" s="399"/>
      <c r="AA81" s="399"/>
      <c r="AB81" s="399"/>
      <c r="AC81" s="399"/>
      <c r="AD81" s="399"/>
      <c r="AE81" s="397"/>
      <c r="AF81" s="397"/>
      <c r="AG81" s="397"/>
      <c r="AH81" s="397"/>
      <c r="AI81" s="397"/>
      <c r="AJ81" s="397"/>
    </row>
    <row r="82" spans="3:36" ht="15" customHeight="1" x14ac:dyDescent="0.3">
      <c r="C82" s="374"/>
      <c r="D82" s="399"/>
      <c r="E82" s="411" t="s">
        <v>1991</v>
      </c>
      <c r="F82" s="1558" t="str">
        <f>Datos!D982</f>
        <v/>
      </c>
      <c r="G82" s="1008" t="str">
        <f>Datos!E982</f>
        <v/>
      </c>
      <c r="H82" s="643"/>
      <c r="I82" s="417" t="str">
        <f>Datos!G982</f>
        <v/>
      </c>
      <c r="J82" s="417" t="str">
        <f>Datos!H982</f>
        <v/>
      </c>
      <c r="K82" s="376"/>
      <c r="L82" s="399"/>
      <c r="M82" s="399"/>
      <c r="N82" s="399"/>
      <c r="O82" s="399"/>
      <c r="P82" s="399"/>
      <c r="Q82" s="399"/>
      <c r="R82" s="399"/>
      <c r="S82" s="399"/>
      <c r="T82" s="399"/>
      <c r="U82" s="399"/>
      <c r="V82" s="399"/>
      <c r="W82" s="399"/>
      <c r="X82" s="399"/>
      <c r="Y82" s="399"/>
      <c r="Z82" s="399"/>
      <c r="AA82" s="399"/>
      <c r="AB82" s="399"/>
      <c r="AC82" s="399"/>
      <c r="AD82" s="399"/>
      <c r="AE82" s="399"/>
      <c r="AF82" s="399"/>
      <c r="AG82" s="399"/>
      <c r="AH82" s="399"/>
      <c r="AI82" s="399"/>
      <c r="AJ82" s="399"/>
    </row>
    <row r="83" spans="3:36" ht="15" customHeight="1" x14ac:dyDescent="0.3">
      <c r="C83" s="374"/>
      <c r="D83" s="399"/>
      <c r="E83" s="1715" t="s">
        <v>2470</v>
      </c>
      <c r="F83" s="1715"/>
      <c r="G83" s="1715"/>
      <c r="H83" s="1715"/>
      <c r="I83" s="1715"/>
      <c r="J83" s="1715"/>
      <c r="K83" s="1715"/>
      <c r="L83" s="1715"/>
      <c r="M83" s="1715"/>
      <c r="N83" s="1715"/>
      <c r="O83" s="1715"/>
      <c r="P83" s="1715"/>
      <c r="Q83" s="1715"/>
      <c r="R83" s="1715"/>
      <c r="S83" s="399"/>
      <c r="T83" s="399"/>
      <c r="U83" s="399"/>
      <c r="V83" s="399"/>
      <c r="W83" s="399"/>
      <c r="X83" s="399"/>
      <c r="Y83" s="399"/>
      <c r="Z83" s="399"/>
      <c r="AA83" s="399"/>
      <c r="AB83" s="399"/>
      <c r="AC83" s="399"/>
      <c r="AD83" s="399"/>
      <c r="AE83" s="399"/>
      <c r="AF83" s="399"/>
      <c r="AG83" s="399"/>
      <c r="AH83" s="399"/>
      <c r="AI83" s="399"/>
      <c r="AJ83" s="399"/>
    </row>
    <row r="84" spans="3:36" ht="17.25" customHeight="1" x14ac:dyDescent="0.3">
      <c r="C84" s="374"/>
      <c r="D84" s="399"/>
      <c r="E84" s="1715"/>
      <c r="F84" s="1715"/>
      <c r="G84" s="1715"/>
      <c r="H84" s="1715"/>
      <c r="I84" s="1715"/>
      <c r="J84" s="1715"/>
      <c r="K84" s="1715"/>
      <c r="L84" s="1715"/>
      <c r="M84" s="1715"/>
      <c r="N84" s="1715"/>
      <c r="O84" s="1715"/>
      <c r="P84" s="1715"/>
      <c r="Q84" s="1715"/>
      <c r="R84" s="1715"/>
      <c r="S84" s="399"/>
      <c r="T84" s="399"/>
      <c r="U84" s="399"/>
      <c r="V84" s="399"/>
      <c r="W84" s="399"/>
      <c r="X84" s="399"/>
      <c r="Y84" s="399"/>
      <c r="Z84" s="399"/>
      <c r="AA84" s="399"/>
      <c r="AB84" s="399"/>
      <c r="AC84" s="399"/>
      <c r="AD84" s="399"/>
      <c r="AE84" s="399"/>
      <c r="AF84" s="399"/>
      <c r="AG84" s="399"/>
      <c r="AH84" s="399"/>
      <c r="AI84" s="399"/>
      <c r="AJ84" s="399"/>
    </row>
    <row r="85" spans="3:36" ht="15" customHeight="1" x14ac:dyDescent="0.3">
      <c r="C85" s="374"/>
      <c r="D85" s="399"/>
      <c r="E85" s="1715" t="s">
        <v>2464</v>
      </c>
      <c r="F85" s="1715"/>
      <c r="G85" s="1715"/>
      <c r="H85" s="1715"/>
      <c r="I85" s="1715"/>
      <c r="J85" s="1715"/>
      <c r="K85" s="1715"/>
      <c r="L85" s="1715"/>
      <c r="M85" s="1715"/>
      <c r="N85" s="1715"/>
      <c r="O85" s="1715"/>
      <c r="P85" s="1715"/>
      <c r="Q85" s="1715"/>
      <c r="R85" s="1715"/>
      <c r="S85" s="399"/>
      <c r="T85" s="399"/>
      <c r="U85" s="399"/>
      <c r="V85" s="399"/>
      <c r="W85" s="399"/>
      <c r="X85" s="399"/>
      <c r="Y85" s="399"/>
      <c r="Z85" s="399"/>
      <c r="AA85" s="399"/>
      <c r="AB85" s="399"/>
      <c r="AC85" s="399"/>
      <c r="AD85" s="399"/>
      <c r="AE85" s="399"/>
      <c r="AF85" s="399"/>
      <c r="AG85" s="399"/>
      <c r="AH85" s="399"/>
      <c r="AI85" s="399"/>
      <c r="AJ85" s="399"/>
    </row>
    <row r="86" spans="3:36" ht="18" customHeight="1" x14ac:dyDescent="0.3">
      <c r="C86" s="374"/>
      <c r="D86" s="399"/>
      <c r="E86" s="1715"/>
      <c r="F86" s="1715"/>
      <c r="G86" s="1715"/>
      <c r="H86" s="1715"/>
      <c r="I86" s="1715"/>
      <c r="J86" s="1715"/>
      <c r="K86" s="1715"/>
      <c r="L86" s="1715"/>
      <c r="M86" s="1715"/>
      <c r="N86" s="1715"/>
      <c r="O86" s="1715"/>
      <c r="P86" s="1715"/>
      <c r="Q86" s="1715"/>
      <c r="R86" s="1715"/>
      <c r="S86" s="399"/>
      <c r="T86" s="399"/>
      <c r="U86" s="399"/>
      <c r="V86" s="399"/>
      <c r="W86" s="399"/>
      <c r="X86" s="399"/>
      <c r="Y86" s="399"/>
      <c r="Z86" s="399"/>
      <c r="AA86" s="399"/>
      <c r="AB86" s="399"/>
      <c r="AC86" s="399"/>
      <c r="AD86" s="399"/>
      <c r="AE86" s="399"/>
      <c r="AF86" s="399"/>
      <c r="AG86" s="399"/>
      <c r="AH86" s="399"/>
      <c r="AI86" s="399"/>
      <c r="AJ86" s="399"/>
    </row>
    <row r="87" spans="3:36" ht="18" customHeight="1" x14ac:dyDescent="0.3">
      <c r="C87" s="374"/>
      <c r="D87" s="399"/>
      <c r="E87" s="1146" t="s">
        <v>2465</v>
      </c>
      <c r="F87" s="1145"/>
      <c r="G87" s="1145"/>
      <c r="H87" s="1145"/>
      <c r="I87" s="1145"/>
      <c r="J87" s="1145"/>
      <c r="K87" s="1145"/>
      <c r="L87" s="1145"/>
      <c r="M87" s="1145"/>
      <c r="N87" s="1145"/>
      <c r="O87" s="1145"/>
      <c r="P87" s="1145"/>
      <c r="Q87" s="1145"/>
      <c r="R87" s="1145"/>
      <c r="S87" s="399"/>
      <c r="T87" s="399"/>
      <c r="U87" s="399"/>
      <c r="V87" s="399"/>
      <c r="W87" s="399"/>
      <c r="X87" s="399"/>
      <c r="Y87" s="399"/>
      <c r="Z87" s="399"/>
      <c r="AA87" s="399"/>
      <c r="AB87" s="399"/>
      <c r="AC87" s="399"/>
      <c r="AD87" s="399"/>
      <c r="AE87" s="399"/>
      <c r="AF87" s="399"/>
      <c r="AG87" s="399"/>
      <c r="AH87" s="399"/>
      <c r="AI87" s="399"/>
      <c r="AJ87" s="399"/>
    </row>
    <row r="88" spans="3:36" ht="15" customHeight="1" x14ac:dyDescent="0.3">
      <c r="C88" s="374"/>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row>
    <row r="89" spans="3:36" ht="15" customHeight="1" x14ac:dyDescent="0.3">
      <c r="C89" s="374"/>
      <c r="D89" s="1629" t="s">
        <v>1571</v>
      </c>
      <c r="E89" s="1629"/>
      <c r="F89" s="1692"/>
      <c r="G89" s="1692"/>
      <c r="H89" s="1692"/>
      <c r="I89" s="1692"/>
      <c r="J89" s="1692"/>
      <c r="K89" s="1692"/>
      <c r="L89" s="1692"/>
      <c r="M89" s="1692"/>
      <c r="N89" s="1692"/>
      <c r="O89" s="1692"/>
      <c r="P89" s="1692"/>
      <c r="Q89" s="1692"/>
      <c r="R89" s="1692"/>
      <c r="S89" s="399"/>
      <c r="T89" s="399"/>
      <c r="U89" s="399"/>
      <c r="V89" s="399"/>
      <c r="W89" s="399"/>
      <c r="X89" s="399"/>
      <c r="Y89" s="399"/>
      <c r="Z89" s="399"/>
      <c r="AA89" s="399"/>
      <c r="AB89" s="399"/>
      <c r="AC89" s="399"/>
      <c r="AD89" s="399"/>
      <c r="AE89" s="399"/>
      <c r="AF89" s="399"/>
      <c r="AG89" s="399"/>
      <c r="AH89" s="399"/>
      <c r="AI89" s="399"/>
      <c r="AJ89" s="399"/>
    </row>
    <row r="90" spans="3:36" ht="15" customHeight="1" x14ac:dyDescent="0.3">
      <c r="C90" s="374"/>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row>
    <row r="91" spans="3:36" ht="21.75" customHeight="1" x14ac:dyDescent="0.3">
      <c r="C91" s="374"/>
      <c r="D91" s="399"/>
      <c r="E91" s="1710" t="s">
        <v>1572</v>
      </c>
      <c r="F91" s="1710"/>
      <c r="G91" s="1710"/>
      <c r="H91" s="1710"/>
      <c r="I91" s="1710"/>
      <c r="J91" s="1710"/>
      <c r="K91" s="1711"/>
      <c r="L91" s="399"/>
      <c r="M91" s="399"/>
      <c r="N91" s="399"/>
      <c r="O91" s="399"/>
      <c r="P91" s="399"/>
      <c r="Q91" s="399"/>
      <c r="R91" s="399"/>
      <c r="S91" s="399"/>
      <c r="T91" s="399"/>
      <c r="U91" s="399"/>
      <c r="V91" s="399"/>
      <c r="W91" s="399"/>
      <c r="X91" s="399"/>
      <c r="Y91" s="399"/>
      <c r="Z91" s="399"/>
      <c r="AA91" s="399"/>
      <c r="AB91" s="399"/>
      <c r="AC91" s="399"/>
      <c r="AD91" s="399"/>
      <c r="AE91" s="399"/>
      <c r="AF91" s="399"/>
      <c r="AG91" s="399"/>
      <c r="AH91" s="399"/>
      <c r="AI91" s="399"/>
      <c r="AJ91" s="399"/>
    </row>
    <row r="92" spans="3:36" ht="28.5" customHeight="1" x14ac:dyDescent="0.3">
      <c r="C92" s="374"/>
      <c r="D92" s="399"/>
      <c r="E92" s="1696" t="s">
        <v>897</v>
      </c>
      <c r="F92" s="1693" t="s">
        <v>1528</v>
      </c>
      <c r="G92" s="1633" t="s">
        <v>1551</v>
      </c>
      <c r="H92" s="1641" t="s">
        <v>1573</v>
      </c>
      <c r="I92" s="1691"/>
      <c r="J92" s="1633" t="s">
        <v>2062</v>
      </c>
      <c r="K92" s="1688" t="s">
        <v>1767</v>
      </c>
      <c r="L92" s="399"/>
      <c r="M92" s="409"/>
      <c r="N92" s="399"/>
      <c r="O92" s="399"/>
      <c r="P92" s="399"/>
      <c r="Q92" s="399"/>
      <c r="R92" s="399"/>
      <c r="S92" s="399"/>
      <c r="T92" s="399"/>
      <c r="U92" s="399"/>
      <c r="V92" s="399"/>
      <c r="W92" s="399"/>
      <c r="X92" s="399"/>
      <c r="Y92" s="399"/>
      <c r="Z92" s="399"/>
      <c r="AA92" s="399"/>
      <c r="AB92" s="399"/>
      <c r="AC92" s="399"/>
      <c r="AD92" s="399"/>
      <c r="AE92" s="399"/>
      <c r="AF92" s="399"/>
      <c r="AG92" s="399"/>
      <c r="AH92" s="399"/>
      <c r="AI92" s="399"/>
      <c r="AJ92" s="399"/>
    </row>
    <row r="93" spans="3:36" ht="24.75" customHeight="1" x14ac:dyDescent="0.3">
      <c r="C93" s="374"/>
      <c r="D93" s="399"/>
      <c r="E93" s="1697"/>
      <c r="F93" s="1694"/>
      <c r="G93" s="1690"/>
      <c r="H93" s="404" t="s">
        <v>70</v>
      </c>
      <c r="I93" s="404" t="s">
        <v>169</v>
      </c>
      <c r="J93" s="1690"/>
      <c r="K93" s="1689"/>
      <c r="L93" s="399"/>
      <c r="M93" s="399"/>
      <c r="N93" s="399"/>
      <c r="O93" s="399"/>
      <c r="P93" s="399"/>
      <c r="Q93" s="399"/>
      <c r="R93" s="399"/>
      <c r="S93" s="399"/>
      <c r="T93" s="399"/>
      <c r="U93" s="399"/>
      <c r="V93" s="399"/>
      <c r="W93" s="399"/>
      <c r="X93" s="399"/>
      <c r="Y93" s="399"/>
      <c r="Z93" s="399"/>
      <c r="AA93" s="399"/>
      <c r="AB93" s="399"/>
      <c r="AC93" s="399"/>
      <c r="AD93" s="399"/>
      <c r="AE93" s="399"/>
      <c r="AF93" s="399"/>
      <c r="AG93" s="399"/>
      <c r="AH93" s="399"/>
      <c r="AI93" s="399"/>
      <c r="AJ93" s="399"/>
    </row>
    <row r="94" spans="3:36" ht="15" customHeight="1" x14ac:dyDescent="0.3">
      <c r="C94" s="374"/>
      <c r="D94" s="399"/>
      <c r="E94" s="772" t="str">
        <f>Datos!C1006</f>
        <v/>
      </c>
      <c r="F94" s="1002" t="str">
        <f>Datos!D1006</f>
        <v/>
      </c>
      <c r="G94" s="1006" t="str">
        <f>Datos!E1006</f>
        <v/>
      </c>
      <c r="H94" s="1009" t="str">
        <f>Datos!F1006</f>
        <v/>
      </c>
      <c r="I94" s="644"/>
      <c r="J94" s="642" t="str">
        <f>Datos!H1006</f>
        <v/>
      </c>
      <c r="K94" s="641">
        <f>Datos!I1006</f>
        <v>0</v>
      </c>
      <c r="L94" s="399"/>
      <c r="M94" s="399"/>
      <c r="N94" s="399"/>
      <c r="O94" s="399"/>
      <c r="P94" s="399"/>
      <c r="Q94" s="399"/>
      <c r="R94" s="399"/>
      <c r="S94" s="399"/>
      <c r="T94" s="399"/>
      <c r="U94" s="399"/>
      <c r="V94" s="399"/>
      <c r="W94" s="399"/>
      <c r="X94" s="399"/>
      <c r="Y94" s="399"/>
      <c r="Z94" s="399"/>
      <c r="AA94" s="399"/>
      <c r="AB94" s="399"/>
      <c r="AC94" s="399"/>
      <c r="AD94" s="399"/>
      <c r="AE94" s="399"/>
      <c r="AF94" s="399"/>
      <c r="AG94" s="399"/>
      <c r="AH94" s="399"/>
      <c r="AI94" s="399"/>
      <c r="AJ94" s="399"/>
    </row>
    <row r="95" spans="3:36" ht="15" customHeight="1" x14ac:dyDescent="0.3">
      <c r="C95" s="374"/>
      <c r="D95" s="399"/>
      <c r="E95" s="772" t="str">
        <f>Datos!C1007</f>
        <v/>
      </c>
      <c r="F95" s="1001" t="str">
        <f>Datos!D1007</f>
        <v/>
      </c>
      <c r="G95" s="1564" t="str">
        <f>Datos!E1007</f>
        <v/>
      </c>
      <c r="H95" s="993" t="str">
        <f>Datos!F1007</f>
        <v/>
      </c>
      <c r="I95" s="644"/>
      <c r="J95" s="417" t="str">
        <f>Datos!H1007</f>
        <v/>
      </c>
      <c r="K95" s="399"/>
      <c r="L95" s="399"/>
      <c r="M95" s="399"/>
      <c r="N95" s="399"/>
      <c r="O95" s="399"/>
      <c r="P95" s="399"/>
      <c r="Q95" s="399"/>
      <c r="R95" s="399"/>
      <c r="S95" s="399"/>
      <c r="T95" s="399"/>
      <c r="U95" s="399"/>
      <c r="V95" s="399"/>
      <c r="W95" s="399"/>
      <c r="X95" s="399"/>
      <c r="Y95" s="399"/>
      <c r="Z95" s="399"/>
      <c r="AA95" s="399"/>
      <c r="AB95" s="399"/>
      <c r="AC95" s="399"/>
      <c r="AD95" s="399"/>
      <c r="AE95" s="399"/>
      <c r="AF95" s="399"/>
      <c r="AG95" s="399"/>
      <c r="AH95" s="399"/>
      <c r="AI95" s="399"/>
      <c r="AJ95" s="399"/>
    </row>
    <row r="96" spans="3:36" ht="15" customHeight="1" x14ac:dyDescent="0.3">
      <c r="C96" s="374"/>
      <c r="D96" s="399"/>
      <c r="E96" s="772" t="str">
        <f>Datos!C1008</f>
        <v/>
      </c>
      <c r="F96" s="1001" t="str">
        <f>Datos!D1008</f>
        <v/>
      </c>
      <c r="G96" s="1564" t="str">
        <f>Datos!E1008</f>
        <v/>
      </c>
      <c r="H96" s="993" t="str">
        <f>Datos!F1008</f>
        <v/>
      </c>
      <c r="I96" s="644"/>
      <c r="J96" s="417" t="str">
        <f>Datos!H1008</f>
        <v/>
      </c>
      <c r="K96" s="399"/>
      <c r="L96" s="399"/>
      <c r="M96" s="399"/>
      <c r="N96" s="399"/>
      <c r="O96" s="399"/>
      <c r="P96" s="399"/>
      <c r="Q96" s="399"/>
      <c r="R96" s="399"/>
      <c r="S96" s="399"/>
      <c r="T96" s="399"/>
      <c r="U96" s="399"/>
      <c r="V96" s="399"/>
      <c r="W96" s="399"/>
      <c r="X96" s="399"/>
      <c r="Y96" s="399"/>
      <c r="Z96" s="399"/>
      <c r="AA96" s="399"/>
      <c r="AB96" s="399"/>
      <c r="AC96" s="399"/>
      <c r="AD96" s="399"/>
      <c r="AE96" s="399"/>
      <c r="AF96" s="399"/>
      <c r="AG96" s="399"/>
      <c r="AH96" s="399"/>
      <c r="AI96" s="399"/>
      <c r="AJ96" s="399"/>
    </row>
    <row r="97" spans="3:36" ht="15" customHeight="1" x14ac:dyDescent="0.3">
      <c r="C97" s="374"/>
      <c r="D97" s="399"/>
      <c r="E97" s="772" t="str">
        <f>Datos!C1009</f>
        <v/>
      </c>
      <c r="F97" s="1001" t="str">
        <f>Datos!D1009</f>
        <v/>
      </c>
      <c r="G97" s="1564" t="str">
        <f>Datos!E1009</f>
        <v/>
      </c>
      <c r="H97" s="993" t="str">
        <f>Datos!F1009</f>
        <v/>
      </c>
      <c r="I97" s="644"/>
      <c r="J97" s="417" t="str">
        <f>Datos!H1009</f>
        <v/>
      </c>
      <c r="K97" s="399"/>
      <c r="L97" s="399"/>
      <c r="M97" s="399"/>
      <c r="N97" s="399"/>
      <c r="O97" s="399"/>
      <c r="P97" s="399"/>
      <c r="Q97" s="399"/>
      <c r="R97" s="399"/>
      <c r="S97" s="399"/>
      <c r="T97" s="399"/>
      <c r="U97" s="399"/>
      <c r="V97" s="399"/>
      <c r="W97" s="399"/>
      <c r="X97" s="399"/>
      <c r="Y97" s="399"/>
      <c r="Z97" s="399"/>
      <c r="AA97" s="399"/>
      <c r="AB97" s="399"/>
      <c r="AC97" s="399"/>
      <c r="AD97" s="399"/>
      <c r="AE97" s="399"/>
      <c r="AF97" s="399"/>
      <c r="AG97" s="399"/>
      <c r="AH97" s="399"/>
      <c r="AI97" s="399"/>
      <c r="AJ97" s="399"/>
    </row>
    <row r="98" spans="3:36" ht="15" customHeight="1" x14ac:dyDescent="0.3">
      <c r="C98" s="374"/>
      <c r="D98" s="399"/>
      <c r="E98" s="772" t="str">
        <f>Datos!C1010</f>
        <v/>
      </c>
      <c r="F98" s="1001" t="str">
        <f>Datos!D1010</f>
        <v/>
      </c>
      <c r="G98" s="1564" t="str">
        <f>Datos!E1010</f>
        <v/>
      </c>
      <c r="H98" s="993" t="str">
        <f>Datos!F1010</f>
        <v/>
      </c>
      <c r="I98" s="644"/>
      <c r="J98" s="417" t="str">
        <f>Datos!H1010</f>
        <v/>
      </c>
      <c r="K98" s="399"/>
      <c r="L98" s="399"/>
      <c r="M98" s="399"/>
      <c r="N98" s="399"/>
      <c r="O98" s="399"/>
      <c r="P98" s="399"/>
      <c r="Q98" s="399"/>
      <c r="R98" s="399"/>
      <c r="S98" s="399"/>
      <c r="T98" s="399"/>
      <c r="U98" s="399"/>
      <c r="V98" s="399"/>
      <c r="W98" s="399"/>
      <c r="X98" s="399"/>
      <c r="Y98" s="399"/>
      <c r="Z98" s="399"/>
      <c r="AA98" s="399"/>
      <c r="AB98" s="399"/>
      <c r="AC98" s="399"/>
      <c r="AD98" s="399"/>
      <c r="AE98" s="399"/>
      <c r="AF98" s="399"/>
      <c r="AG98" s="399"/>
      <c r="AH98" s="399"/>
      <c r="AI98" s="399"/>
      <c r="AJ98" s="399"/>
    </row>
    <row r="99" spans="3:36" ht="15" customHeight="1" x14ac:dyDescent="0.3">
      <c r="C99" s="374"/>
      <c r="D99" s="399"/>
      <c r="E99" s="772" t="str">
        <f>Datos!C1011</f>
        <v/>
      </c>
      <c r="F99" s="1001" t="str">
        <f>Datos!D1011</f>
        <v/>
      </c>
      <c r="G99" s="1564" t="str">
        <f>Datos!E1011</f>
        <v/>
      </c>
      <c r="H99" s="993" t="str">
        <f>Datos!F1011</f>
        <v/>
      </c>
      <c r="I99" s="644"/>
      <c r="J99" s="417" t="str">
        <f>Datos!H1011</f>
        <v/>
      </c>
      <c r="K99" s="399"/>
      <c r="L99" s="399"/>
      <c r="M99" s="399"/>
      <c r="N99" s="399"/>
      <c r="O99" s="399"/>
      <c r="P99" s="399"/>
      <c r="Q99" s="399"/>
      <c r="R99" s="399"/>
      <c r="S99" s="399"/>
      <c r="T99" s="399"/>
      <c r="U99" s="399"/>
      <c r="V99" s="399"/>
      <c r="W99" s="399"/>
      <c r="X99" s="399"/>
      <c r="Y99" s="399"/>
      <c r="Z99" s="399"/>
      <c r="AA99" s="399"/>
      <c r="AB99" s="399"/>
      <c r="AC99" s="399"/>
      <c r="AD99" s="399"/>
      <c r="AE99" s="399"/>
      <c r="AF99" s="399"/>
      <c r="AG99" s="399"/>
      <c r="AH99" s="399"/>
      <c r="AI99" s="399"/>
      <c r="AJ99" s="399"/>
    </row>
    <row r="100" spans="3:36" ht="15" customHeight="1" x14ac:dyDescent="0.3">
      <c r="C100" s="374"/>
      <c r="D100" s="399"/>
      <c r="E100" s="395" t="s">
        <v>2466</v>
      </c>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c r="AG100" s="399"/>
      <c r="AH100" s="399"/>
      <c r="AI100" s="399"/>
      <c r="AJ100" s="399"/>
    </row>
    <row r="101" spans="3:36" ht="15" customHeight="1" x14ac:dyDescent="0.3">
      <c r="C101" s="374"/>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c r="AG101" s="399"/>
      <c r="AH101" s="399"/>
      <c r="AI101" s="399"/>
      <c r="AJ101" s="399"/>
    </row>
    <row r="102" spans="3:36" ht="15" customHeight="1" x14ac:dyDescent="0.3">
      <c r="C102" s="374"/>
      <c r="D102" s="1629" t="s">
        <v>1574</v>
      </c>
      <c r="E102" s="1629"/>
      <c r="F102" s="1692"/>
      <c r="G102" s="1692"/>
      <c r="H102" s="1692"/>
      <c r="I102" s="1692"/>
      <c r="J102" s="1692"/>
      <c r="K102" s="1692"/>
      <c r="L102" s="1692"/>
      <c r="M102" s="1692"/>
      <c r="N102" s="1692"/>
      <c r="O102" s="1692"/>
      <c r="P102" s="1692"/>
      <c r="Q102" s="1692"/>
      <c r="R102" s="1692"/>
      <c r="S102" s="399"/>
      <c r="T102" s="399"/>
      <c r="U102" s="399"/>
      <c r="V102" s="399"/>
      <c r="W102" s="399"/>
      <c r="X102" s="399"/>
      <c r="Y102" s="399"/>
      <c r="Z102" s="399"/>
      <c r="AA102" s="399"/>
      <c r="AB102" s="399"/>
      <c r="AC102" s="399"/>
      <c r="AD102" s="399"/>
      <c r="AE102" s="399"/>
      <c r="AF102" s="399"/>
      <c r="AG102" s="399"/>
      <c r="AH102" s="399"/>
      <c r="AI102" s="399"/>
      <c r="AJ102" s="399"/>
    </row>
    <row r="103" spans="3:36" ht="15" customHeight="1" x14ac:dyDescent="0.3">
      <c r="C103" s="374"/>
      <c r="D103" s="399"/>
      <c r="E103" s="399"/>
      <c r="F103" s="399"/>
      <c r="G103" s="399"/>
      <c r="H103" s="399"/>
      <c r="I103" s="399"/>
      <c r="J103" s="422"/>
      <c r="K103" s="422"/>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c r="AG103" s="399"/>
      <c r="AH103" s="399"/>
      <c r="AI103" s="399"/>
      <c r="AJ103" s="399"/>
    </row>
    <row r="104" spans="3:36" ht="21.75" customHeight="1" x14ac:dyDescent="0.3">
      <c r="C104" s="374"/>
      <c r="D104" s="399"/>
      <c r="E104" s="1710" t="s">
        <v>1575</v>
      </c>
      <c r="F104" s="1710"/>
      <c r="G104" s="1710"/>
      <c r="H104" s="1710"/>
      <c r="I104" s="1710"/>
      <c r="J104" s="1710"/>
      <c r="K104" s="1711"/>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c r="AG104" s="399"/>
      <c r="AH104" s="399"/>
      <c r="AI104" s="399"/>
      <c r="AJ104" s="399"/>
    </row>
    <row r="105" spans="3:36" ht="21.75" customHeight="1" x14ac:dyDescent="0.3">
      <c r="C105" s="374"/>
      <c r="D105" s="399"/>
      <c r="E105" s="1696" t="s">
        <v>897</v>
      </c>
      <c r="F105" s="1693" t="s">
        <v>1365</v>
      </c>
      <c r="G105" s="1633" t="s">
        <v>1537</v>
      </c>
      <c r="H105" s="1641" t="s">
        <v>1764</v>
      </c>
      <c r="I105" s="1691"/>
      <c r="J105" s="1695" t="s">
        <v>1766</v>
      </c>
      <c r="K105" s="1688" t="s">
        <v>1765</v>
      </c>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c r="AG105" s="399"/>
      <c r="AH105" s="399"/>
      <c r="AI105" s="399"/>
      <c r="AJ105" s="399"/>
    </row>
    <row r="106" spans="3:36" ht="21.75" customHeight="1" x14ac:dyDescent="0.3">
      <c r="C106" s="374"/>
      <c r="D106" s="399"/>
      <c r="E106" s="1697"/>
      <c r="F106" s="1694"/>
      <c r="G106" s="1690"/>
      <c r="H106" s="404" t="s">
        <v>70</v>
      </c>
      <c r="I106" s="404" t="s">
        <v>169</v>
      </c>
      <c r="J106" s="1690"/>
      <c r="K106" s="168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row>
    <row r="107" spans="3:36" ht="15" customHeight="1" x14ac:dyDescent="0.3">
      <c r="C107" s="374"/>
      <c r="D107" s="399"/>
      <c r="E107" s="772" t="str">
        <f>Datos!C1032</f>
        <v/>
      </c>
      <c r="F107" s="1002" t="str">
        <f>Datos!D1032</f>
        <v/>
      </c>
      <c r="G107" s="1561" t="str">
        <f>Datos!E1032</f>
        <v/>
      </c>
      <c r="H107" s="1007" t="str">
        <f>Datos!F1032</f>
        <v/>
      </c>
      <c r="I107" s="644"/>
      <c r="J107" s="642" t="str">
        <f>Datos!H1032</f>
        <v/>
      </c>
      <c r="K107" s="640">
        <f>Datos!J1032</f>
        <v>0</v>
      </c>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c r="AG107" s="399"/>
      <c r="AH107" s="399"/>
      <c r="AI107" s="399"/>
      <c r="AJ107" s="399"/>
    </row>
    <row r="108" spans="3:36" ht="15" customHeight="1" x14ac:dyDescent="0.3">
      <c r="C108" s="374"/>
      <c r="D108" s="399"/>
      <c r="E108" s="772" t="str">
        <f>Datos!C1033</f>
        <v/>
      </c>
      <c r="F108" s="1002" t="str">
        <f>Datos!D1033</f>
        <v/>
      </c>
      <c r="G108" s="1561" t="str">
        <f>Datos!E1033</f>
        <v/>
      </c>
      <c r="H108" s="1007" t="str">
        <f>Datos!F1033</f>
        <v/>
      </c>
      <c r="I108" s="644"/>
      <c r="J108" s="642" t="str">
        <f>Datos!H1033</f>
        <v/>
      </c>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c r="AG108" s="399"/>
      <c r="AH108" s="399"/>
      <c r="AI108" s="399"/>
      <c r="AJ108" s="399"/>
    </row>
    <row r="109" spans="3:36" ht="15" customHeight="1" x14ac:dyDescent="0.3">
      <c r="C109" s="374"/>
      <c r="D109" s="399"/>
      <c r="E109" s="772" t="str">
        <f>Datos!C1034</f>
        <v/>
      </c>
      <c r="F109" s="1002" t="str">
        <f>Datos!D1034</f>
        <v/>
      </c>
      <c r="G109" s="1561" t="str">
        <f>Datos!E1034</f>
        <v/>
      </c>
      <c r="H109" s="1007" t="str">
        <f>Datos!F1034</f>
        <v/>
      </c>
      <c r="I109" s="644"/>
      <c r="J109" s="642" t="str">
        <f>Datos!H1034</f>
        <v/>
      </c>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c r="AG109" s="399"/>
      <c r="AH109" s="399"/>
      <c r="AI109" s="399"/>
      <c r="AJ109" s="399"/>
    </row>
    <row r="110" spans="3:36" ht="15" customHeight="1" x14ac:dyDescent="0.3">
      <c r="C110" s="374"/>
      <c r="D110" s="399"/>
      <c r="E110" s="772" t="str">
        <f>Datos!C1035</f>
        <v/>
      </c>
      <c r="F110" s="1002" t="str">
        <f>Datos!D1035</f>
        <v/>
      </c>
      <c r="G110" s="1561" t="str">
        <f>Datos!E1035</f>
        <v/>
      </c>
      <c r="H110" s="1007" t="str">
        <f>Datos!F1035</f>
        <v/>
      </c>
      <c r="I110" s="644"/>
      <c r="J110" s="642" t="str">
        <f>Datos!H1035</f>
        <v/>
      </c>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c r="AG110" s="399"/>
      <c r="AH110" s="399"/>
      <c r="AI110" s="399"/>
      <c r="AJ110" s="399"/>
    </row>
    <row r="111" spans="3:36" ht="15" customHeight="1" x14ac:dyDescent="0.3">
      <c r="C111" s="374"/>
      <c r="D111" s="399"/>
      <c r="E111" s="772" t="str">
        <f>Datos!C1036</f>
        <v/>
      </c>
      <c r="F111" s="1002" t="str">
        <f>Datos!D1036</f>
        <v/>
      </c>
      <c r="G111" s="1561" t="str">
        <f>Datos!E1036</f>
        <v/>
      </c>
      <c r="H111" s="1007" t="str">
        <f>Datos!F1036</f>
        <v/>
      </c>
      <c r="I111" s="644"/>
      <c r="J111" s="642" t="str">
        <f>Datos!H1036</f>
        <v/>
      </c>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c r="AG111" s="399"/>
      <c r="AH111" s="399"/>
      <c r="AI111" s="399"/>
      <c r="AJ111" s="399"/>
    </row>
    <row r="112" spans="3:36" ht="15" customHeight="1" x14ac:dyDescent="0.3">
      <c r="C112" s="374"/>
      <c r="D112" s="399"/>
      <c r="E112" s="772" t="str">
        <f>Datos!C1037</f>
        <v/>
      </c>
      <c r="F112" s="1002" t="str">
        <f>Datos!D1037</f>
        <v/>
      </c>
      <c r="G112" s="1561" t="str">
        <f>Datos!E1037</f>
        <v/>
      </c>
      <c r="H112" s="1007" t="str">
        <f>Datos!F1037</f>
        <v/>
      </c>
      <c r="I112" s="644"/>
      <c r="J112" s="642" t="str">
        <f>Datos!H1037</f>
        <v/>
      </c>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c r="AG112" s="399"/>
      <c r="AH112" s="399"/>
      <c r="AI112" s="399"/>
      <c r="AJ112" s="399"/>
    </row>
    <row r="113" spans="3:36" ht="15" customHeight="1" x14ac:dyDescent="0.3">
      <c r="C113" s="374"/>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c r="AG113" s="399"/>
      <c r="AH113" s="399"/>
      <c r="AI113" s="399"/>
      <c r="AJ113" s="399"/>
    </row>
    <row r="114" spans="3:36" ht="15" customHeight="1" x14ac:dyDescent="0.3">
      <c r="C114" s="374"/>
      <c r="D114" s="1629" t="s">
        <v>1576</v>
      </c>
      <c r="E114" s="1629"/>
      <c r="F114" s="1692"/>
      <c r="G114" s="1692"/>
      <c r="H114" s="1692"/>
      <c r="I114" s="1692"/>
      <c r="J114" s="1692"/>
      <c r="K114" s="1692"/>
      <c r="L114" s="1692"/>
      <c r="M114" s="1692"/>
      <c r="N114" s="1692"/>
      <c r="O114" s="1692"/>
      <c r="P114" s="1692"/>
      <c r="Q114" s="1692"/>
      <c r="R114" s="1692"/>
      <c r="S114" s="399"/>
      <c r="T114" s="399"/>
      <c r="U114" s="399"/>
      <c r="V114" s="399"/>
      <c r="W114" s="399"/>
      <c r="X114" s="399"/>
      <c r="Y114" s="399"/>
      <c r="Z114" s="399"/>
      <c r="AA114" s="399"/>
      <c r="AB114" s="399"/>
      <c r="AC114" s="399"/>
      <c r="AD114" s="399"/>
      <c r="AE114" s="399"/>
      <c r="AF114" s="399"/>
      <c r="AG114" s="399"/>
      <c r="AH114" s="399"/>
      <c r="AI114" s="399"/>
      <c r="AJ114" s="399"/>
    </row>
    <row r="115" spans="3:36" ht="15" customHeight="1" x14ac:dyDescent="0.3">
      <c r="C115" s="374"/>
      <c r="D115" s="399"/>
      <c r="E115" s="399"/>
      <c r="F115" s="399"/>
      <c r="G115" s="399"/>
      <c r="H115" s="399"/>
      <c r="I115" s="399"/>
      <c r="J115" s="399"/>
      <c r="K115" s="399"/>
      <c r="L115" s="399"/>
      <c r="M115" s="399"/>
      <c r="N115" s="399"/>
      <c r="O115" s="399"/>
      <c r="P115" s="376"/>
      <c r="Q115" s="399"/>
      <c r="R115" s="399"/>
      <c r="S115" s="399"/>
      <c r="T115" s="399"/>
      <c r="U115" s="399"/>
      <c r="V115" s="399"/>
      <c r="W115" s="399"/>
      <c r="X115" s="399"/>
      <c r="Y115" s="399"/>
      <c r="Z115" s="399"/>
      <c r="AA115" s="399"/>
      <c r="AB115" s="399"/>
      <c r="AC115" s="399"/>
      <c r="AD115" s="399"/>
      <c r="AE115" s="399"/>
      <c r="AF115" s="399"/>
      <c r="AG115" s="399"/>
      <c r="AH115" s="399"/>
      <c r="AI115" s="399"/>
      <c r="AJ115" s="399"/>
    </row>
    <row r="116" spans="3:36" ht="21.75" customHeight="1" x14ac:dyDescent="0.3">
      <c r="C116" s="374"/>
      <c r="D116" s="399"/>
      <c r="E116" s="1625" t="s">
        <v>1549</v>
      </c>
      <c r="F116" s="1626"/>
      <c r="G116" s="1626"/>
      <c r="H116" s="1626"/>
      <c r="I116" s="1626"/>
      <c r="J116" s="1626"/>
      <c r="K116" s="1627"/>
      <c r="L116" s="399"/>
      <c r="M116" s="423"/>
      <c r="N116" s="399"/>
      <c r="O116" s="399"/>
      <c r="P116" s="376"/>
      <c r="Q116" s="399"/>
      <c r="R116" s="399"/>
      <c r="S116" s="376"/>
      <c r="T116" s="399"/>
      <c r="U116" s="399"/>
      <c r="V116" s="399"/>
      <c r="W116" s="399"/>
      <c r="X116" s="399"/>
      <c r="Y116" s="399"/>
      <c r="Z116" s="399"/>
      <c r="AA116" s="399"/>
      <c r="AB116" s="399"/>
      <c r="AC116" s="399"/>
      <c r="AD116" s="399"/>
      <c r="AE116" s="399"/>
      <c r="AF116" s="399"/>
      <c r="AG116" s="399"/>
      <c r="AH116" s="399"/>
      <c r="AI116" s="399"/>
      <c r="AJ116" s="399"/>
    </row>
    <row r="117" spans="3:36" ht="33.75" customHeight="1" x14ac:dyDescent="0.3">
      <c r="C117" s="374"/>
      <c r="D117" s="374">
        <v>0</v>
      </c>
      <c r="E117" s="1696" t="s">
        <v>2015</v>
      </c>
      <c r="F117" s="1693" t="s">
        <v>1550</v>
      </c>
      <c r="G117" s="1633" t="s">
        <v>1551</v>
      </c>
      <c r="H117" s="1641" t="s">
        <v>1577</v>
      </c>
      <c r="I117" s="1691"/>
      <c r="J117" s="1633" t="s">
        <v>2062</v>
      </c>
      <c r="K117" s="1688" t="s">
        <v>1773</v>
      </c>
      <c r="L117" s="399"/>
      <c r="M117" s="423"/>
      <c r="N117" s="399"/>
      <c r="O117" s="399"/>
      <c r="P117" s="376"/>
      <c r="Q117" s="399"/>
      <c r="R117" s="399"/>
      <c r="S117" s="376"/>
      <c r="T117" s="399"/>
      <c r="U117" s="399"/>
      <c r="V117" s="399"/>
      <c r="W117" s="399"/>
      <c r="X117" s="399"/>
      <c r="Y117" s="399"/>
      <c r="Z117" s="399"/>
      <c r="AA117" s="399"/>
      <c r="AB117" s="399"/>
      <c r="AC117" s="399"/>
      <c r="AD117" s="399"/>
      <c r="AE117" s="399"/>
      <c r="AF117" s="399"/>
      <c r="AG117" s="399"/>
      <c r="AH117" s="399"/>
      <c r="AI117" s="399"/>
      <c r="AJ117" s="399"/>
    </row>
    <row r="118" spans="3:36" ht="20.25" customHeight="1" x14ac:dyDescent="0.3">
      <c r="C118" s="374"/>
      <c r="D118" s="376"/>
      <c r="E118" s="1709"/>
      <c r="F118" s="1698"/>
      <c r="G118" s="1699"/>
      <c r="H118" s="1153" t="s">
        <v>70</v>
      </c>
      <c r="I118" s="1153" t="s">
        <v>169</v>
      </c>
      <c r="J118" s="1699"/>
      <c r="K118" s="1706"/>
      <c r="L118" s="399"/>
      <c r="M118" s="423"/>
      <c r="N118" s="399"/>
      <c r="O118" s="399"/>
      <c r="P118" s="376"/>
      <c r="Q118" s="399"/>
      <c r="R118" s="376"/>
      <c r="S118" s="376"/>
      <c r="T118" s="399"/>
      <c r="U118" s="399"/>
      <c r="V118" s="399"/>
      <c r="W118" s="399"/>
      <c r="X118" s="399"/>
      <c r="Y118" s="399"/>
      <c r="Z118" s="399"/>
      <c r="AA118" s="399"/>
      <c r="AB118" s="399"/>
      <c r="AC118" s="399"/>
      <c r="AD118" s="399"/>
      <c r="AE118" s="399"/>
      <c r="AF118" s="399"/>
      <c r="AG118" s="399"/>
      <c r="AH118" s="399"/>
      <c r="AI118" s="399"/>
      <c r="AJ118" s="399"/>
    </row>
    <row r="119" spans="3:36" ht="15" customHeight="1" x14ac:dyDescent="0.3">
      <c r="C119" s="374"/>
      <c r="D119" s="376"/>
      <c r="E119" s="772" t="str">
        <f>Datos!C1059</f>
        <v/>
      </c>
      <c r="F119" s="638" t="s">
        <v>1992</v>
      </c>
      <c r="G119" s="1563" t="str">
        <f>Datos!E1059</f>
        <v/>
      </c>
      <c r="H119" s="1007" t="str">
        <f>Datos!F1059</f>
        <v/>
      </c>
      <c r="I119" s="1152"/>
      <c r="J119" s="642" t="str">
        <f>Datos!H1059</f>
        <v/>
      </c>
      <c r="K119" s="641">
        <f>Datos!I1059</f>
        <v>0</v>
      </c>
      <c r="L119" s="399"/>
      <c r="M119" s="423"/>
      <c r="N119" s="399"/>
      <c r="O119" s="399"/>
      <c r="P119" s="376"/>
      <c r="Q119" s="399"/>
      <c r="R119" s="376"/>
      <c r="S119" s="376"/>
      <c r="T119" s="399"/>
      <c r="U119" s="399"/>
      <c r="V119" s="399"/>
      <c r="W119" s="399"/>
      <c r="X119" s="399"/>
      <c r="Y119" s="399"/>
      <c r="Z119" s="399"/>
      <c r="AA119" s="399"/>
      <c r="AB119" s="399"/>
      <c r="AC119" s="399"/>
      <c r="AD119" s="399"/>
      <c r="AE119" s="399"/>
      <c r="AF119" s="399"/>
      <c r="AG119" s="399"/>
      <c r="AH119" s="399"/>
      <c r="AI119" s="399"/>
      <c r="AJ119" s="399"/>
    </row>
    <row r="120" spans="3:36" ht="15" customHeight="1" x14ac:dyDescent="0.3">
      <c r="C120" s="374"/>
      <c r="D120" s="376"/>
      <c r="E120" s="772" t="str">
        <f>Datos!C1060</f>
        <v/>
      </c>
      <c r="F120" s="411" t="s">
        <v>1993</v>
      </c>
      <c r="G120" s="1019" t="str">
        <f>Datos!E1060</f>
        <v/>
      </c>
      <c r="H120" s="1008" t="str">
        <f>Datos!F1060</f>
        <v/>
      </c>
      <c r="I120" s="644"/>
      <c r="J120" s="417" t="str">
        <f>Datos!H1060</f>
        <v/>
      </c>
      <c r="K120" s="376"/>
      <c r="L120" s="399"/>
      <c r="M120" s="423"/>
      <c r="N120" s="399"/>
      <c r="O120" s="399"/>
      <c r="P120" s="376"/>
      <c r="Q120" s="399"/>
      <c r="R120" s="376"/>
      <c r="S120" s="376"/>
      <c r="T120" s="399"/>
      <c r="U120" s="399"/>
      <c r="V120" s="399"/>
      <c r="W120" s="399"/>
      <c r="X120" s="399"/>
      <c r="Y120" s="399"/>
      <c r="Z120" s="399"/>
      <c r="AA120" s="399"/>
      <c r="AB120" s="399"/>
      <c r="AC120" s="399"/>
      <c r="AD120" s="399"/>
      <c r="AE120" s="399"/>
      <c r="AF120" s="399"/>
      <c r="AG120" s="399"/>
      <c r="AH120" s="399"/>
      <c r="AI120" s="399"/>
      <c r="AJ120" s="399"/>
    </row>
    <row r="121" spans="3:36" ht="15" customHeight="1" x14ac:dyDescent="0.3">
      <c r="C121" s="374"/>
      <c r="D121" s="376"/>
      <c r="E121" s="395" t="s">
        <v>2466</v>
      </c>
      <c r="F121" s="376"/>
      <c r="G121" s="376"/>
      <c r="H121" s="376"/>
      <c r="I121" s="376"/>
      <c r="J121" s="376"/>
      <c r="K121" s="376"/>
      <c r="L121" s="399"/>
      <c r="M121" s="423"/>
      <c r="N121" s="399"/>
      <c r="O121" s="399"/>
      <c r="P121" s="376"/>
      <c r="Q121" s="399"/>
      <c r="R121" s="376"/>
      <c r="S121" s="376"/>
      <c r="T121" s="399"/>
      <c r="U121" s="399"/>
      <c r="V121" s="399"/>
      <c r="W121" s="399"/>
      <c r="X121" s="399"/>
      <c r="Y121" s="399"/>
      <c r="Z121" s="399"/>
      <c r="AA121" s="399"/>
      <c r="AB121" s="399"/>
      <c r="AC121" s="399"/>
      <c r="AD121" s="399"/>
      <c r="AE121" s="399"/>
      <c r="AF121" s="399"/>
      <c r="AG121" s="399"/>
      <c r="AH121" s="399"/>
      <c r="AI121" s="399"/>
      <c r="AJ121" s="399"/>
    </row>
    <row r="122" spans="3:36" ht="15" customHeight="1" x14ac:dyDescent="0.3">
      <c r="C122" s="374"/>
      <c r="D122" s="376"/>
      <c r="E122" s="376"/>
      <c r="F122" s="399"/>
      <c r="G122" s="399"/>
      <c r="H122" s="399"/>
      <c r="I122" s="399"/>
      <c r="J122" s="399"/>
      <c r="K122" s="376"/>
      <c r="L122" s="399"/>
      <c r="M122" s="399"/>
      <c r="N122" s="399"/>
      <c r="O122" s="376"/>
      <c r="P122" s="376"/>
      <c r="Q122" s="376"/>
      <c r="R122" s="376"/>
      <c r="S122" s="376"/>
      <c r="T122" s="399"/>
      <c r="U122" s="399"/>
      <c r="V122" s="399"/>
      <c r="W122" s="399"/>
      <c r="X122" s="399"/>
      <c r="Y122" s="399"/>
      <c r="Z122" s="399"/>
      <c r="AA122" s="399"/>
      <c r="AB122" s="399"/>
      <c r="AC122" s="399"/>
      <c r="AD122" s="399"/>
      <c r="AE122" s="399"/>
      <c r="AF122" s="399"/>
      <c r="AG122" s="399"/>
      <c r="AH122" s="399"/>
      <c r="AI122" s="399"/>
      <c r="AJ122" s="399"/>
    </row>
    <row r="123" spans="3:36" ht="15" customHeight="1" x14ac:dyDescent="0.3">
      <c r="C123" s="374"/>
      <c r="D123" s="1629" t="s">
        <v>1578</v>
      </c>
      <c r="E123" s="1629"/>
      <c r="F123" s="1692"/>
      <c r="G123" s="1692"/>
      <c r="H123" s="1692"/>
      <c r="I123" s="1692"/>
      <c r="J123" s="1692"/>
      <c r="K123" s="1692"/>
      <c r="L123" s="1692"/>
      <c r="M123" s="1692"/>
      <c r="N123" s="1692"/>
      <c r="O123" s="1692"/>
      <c r="P123" s="1692"/>
      <c r="Q123" s="1692"/>
      <c r="R123" s="1692"/>
      <c r="S123" s="376"/>
      <c r="T123" s="399"/>
      <c r="U123" s="399"/>
      <c r="V123" s="399"/>
      <c r="W123" s="399"/>
      <c r="X123" s="399"/>
      <c r="Y123" s="399"/>
      <c r="Z123" s="399"/>
      <c r="AA123" s="399"/>
      <c r="AB123" s="399"/>
      <c r="AC123" s="399"/>
      <c r="AD123" s="399"/>
      <c r="AE123" s="399"/>
      <c r="AF123" s="399"/>
      <c r="AG123" s="399"/>
      <c r="AH123" s="399"/>
      <c r="AI123" s="399"/>
      <c r="AJ123" s="399"/>
    </row>
    <row r="124" spans="3:36" ht="15" customHeight="1" x14ac:dyDescent="0.3">
      <c r="C124" s="374"/>
      <c r="D124" s="376"/>
      <c r="E124" s="376"/>
      <c r="F124" s="399"/>
      <c r="G124" s="399"/>
      <c r="H124" s="399"/>
      <c r="I124" s="399"/>
      <c r="J124" s="399"/>
      <c r="K124" s="376"/>
      <c r="L124" s="399"/>
      <c r="M124" s="399"/>
      <c r="N124" s="399"/>
      <c r="O124" s="376"/>
      <c r="P124" s="376"/>
      <c r="Q124" s="376"/>
      <c r="R124" s="376"/>
      <c r="S124" s="376"/>
      <c r="T124" s="399"/>
      <c r="U124" s="399"/>
      <c r="V124" s="399"/>
      <c r="W124" s="399"/>
      <c r="X124" s="399"/>
      <c r="Y124" s="399"/>
      <c r="Z124" s="399"/>
      <c r="AA124" s="399"/>
      <c r="AB124" s="399"/>
      <c r="AC124" s="399"/>
      <c r="AD124" s="399"/>
      <c r="AE124" s="399"/>
      <c r="AF124" s="399"/>
      <c r="AG124" s="399"/>
      <c r="AH124" s="399"/>
      <c r="AI124" s="399"/>
      <c r="AJ124" s="399"/>
    </row>
    <row r="125" spans="3:36" ht="16.5" x14ac:dyDescent="0.3">
      <c r="C125" s="374"/>
      <c r="D125" s="376"/>
      <c r="E125" s="1712" t="s">
        <v>2471</v>
      </c>
      <c r="F125" s="1712"/>
      <c r="G125" s="1712"/>
      <c r="H125" s="1712"/>
      <c r="I125" s="1712"/>
      <c r="J125" s="1712"/>
      <c r="K125" s="1712"/>
      <c r="L125" s="1712"/>
      <c r="M125" s="1712"/>
      <c r="N125" s="1712"/>
      <c r="O125" s="1712"/>
      <c r="P125" s="1712"/>
      <c r="Q125" s="1712"/>
      <c r="R125" s="376"/>
      <c r="S125" s="376"/>
      <c r="T125" s="399"/>
      <c r="U125" s="399"/>
      <c r="V125" s="399"/>
      <c r="W125" s="399"/>
      <c r="X125" s="399"/>
      <c r="Y125" s="399"/>
      <c r="Z125" s="399"/>
      <c r="AA125" s="399"/>
      <c r="AB125" s="399"/>
      <c r="AC125" s="399"/>
      <c r="AD125" s="399"/>
      <c r="AE125" s="399"/>
      <c r="AF125" s="399"/>
      <c r="AG125" s="399"/>
      <c r="AH125" s="399"/>
      <c r="AI125" s="399"/>
      <c r="AJ125" s="399"/>
    </row>
    <row r="126" spans="3:36" ht="15" customHeight="1" x14ac:dyDescent="0.3">
      <c r="C126" s="374"/>
      <c r="D126" s="376"/>
      <c r="E126" s="376"/>
      <c r="F126" s="399"/>
      <c r="G126" s="399"/>
      <c r="H126" s="399"/>
      <c r="I126" s="399"/>
      <c r="J126" s="399"/>
      <c r="K126" s="376"/>
      <c r="L126" s="399"/>
      <c r="M126" s="399"/>
      <c r="N126" s="399"/>
      <c r="O126" s="376"/>
      <c r="P126" s="376"/>
      <c r="Q126" s="376"/>
      <c r="R126" s="376"/>
      <c r="S126" s="376"/>
      <c r="T126" s="399"/>
      <c r="U126" s="399"/>
      <c r="V126" s="399"/>
      <c r="W126" s="399"/>
      <c r="X126" s="399"/>
      <c r="Y126" s="399"/>
      <c r="Z126" s="399"/>
      <c r="AA126" s="399"/>
      <c r="AB126" s="399"/>
      <c r="AC126" s="399"/>
      <c r="AD126" s="399"/>
      <c r="AE126" s="399"/>
      <c r="AF126" s="399"/>
      <c r="AG126" s="399"/>
      <c r="AH126" s="399"/>
      <c r="AI126" s="399"/>
      <c r="AJ126" s="399"/>
    </row>
    <row r="127" spans="3:36" ht="24.75" customHeight="1" x14ac:dyDescent="0.3">
      <c r="C127" s="374"/>
      <c r="D127" s="376"/>
      <c r="E127" s="1625" t="s">
        <v>1710</v>
      </c>
      <c r="F127" s="1626"/>
      <c r="G127" s="1626"/>
      <c r="H127" s="1626"/>
      <c r="I127" s="1626"/>
      <c r="J127" s="1626"/>
      <c r="K127" s="1626"/>
      <c r="L127" s="1627"/>
      <c r="M127" s="399"/>
      <c r="N127" s="399"/>
      <c r="O127" s="399"/>
      <c r="P127" s="399"/>
      <c r="Q127" s="399"/>
      <c r="R127" s="399"/>
      <c r="S127" s="399"/>
      <c r="T127" s="399"/>
      <c r="U127" s="399"/>
      <c r="V127" s="399"/>
      <c r="W127" s="399"/>
      <c r="X127" s="399"/>
      <c r="Y127" s="399"/>
      <c r="Z127" s="399"/>
      <c r="AA127" s="399"/>
      <c r="AB127" s="399"/>
      <c r="AC127" s="399"/>
      <c r="AD127" s="399"/>
      <c r="AE127" s="399"/>
      <c r="AF127" s="399"/>
      <c r="AG127" s="399"/>
      <c r="AH127" s="399"/>
      <c r="AI127" s="399"/>
      <c r="AJ127" s="399"/>
    </row>
    <row r="128" spans="3:36" ht="29.25" customHeight="1" x14ac:dyDescent="0.3">
      <c r="C128" s="374"/>
      <c r="D128" s="376"/>
      <c r="E128" s="1700" t="s">
        <v>897</v>
      </c>
      <c r="F128" s="1693" t="s">
        <v>1528</v>
      </c>
      <c r="G128" s="1633" t="s">
        <v>1579</v>
      </c>
      <c r="H128" s="1633" t="s">
        <v>1580</v>
      </c>
      <c r="I128" s="1641" t="s">
        <v>2021</v>
      </c>
      <c r="J128" s="1691"/>
      <c r="K128" s="1633" t="s">
        <v>2062</v>
      </c>
      <c r="L128" s="1688" t="s">
        <v>1774</v>
      </c>
      <c r="M128" s="399"/>
      <c r="N128" s="399"/>
      <c r="O128" s="399"/>
      <c r="P128" s="399"/>
      <c r="Q128" s="399"/>
      <c r="R128" s="399"/>
      <c r="S128" s="399"/>
      <c r="T128" s="399"/>
      <c r="U128" s="399"/>
      <c r="V128" s="399"/>
      <c r="W128" s="399"/>
      <c r="X128" s="399"/>
      <c r="Y128" s="399"/>
      <c r="Z128" s="399"/>
      <c r="AA128" s="399"/>
      <c r="AB128" s="399"/>
      <c r="AC128" s="399"/>
      <c r="AD128" s="399"/>
      <c r="AE128" s="399"/>
      <c r="AF128" s="399"/>
      <c r="AG128" s="399"/>
      <c r="AH128" s="399"/>
      <c r="AI128" s="399"/>
      <c r="AJ128" s="399"/>
    </row>
    <row r="129" spans="3:36" ht="15" customHeight="1" x14ac:dyDescent="0.3">
      <c r="C129" s="374"/>
      <c r="D129" s="376"/>
      <c r="E129" s="1701"/>
      <c r="F129" s="1698" t="s">
        <v>1528</v>
      </c>
      <c r="G129" s="1699" t="s">
        <v>1579</v>
      </c>
      <c r="H129" s="1699" t="s">
        <v>1581</v>
      </c>
      <c r="I129" s="1153" t="s">
        <v>70</v>
      </c>
      <c r="J129" s="1153" t="s">
        <v>169</v>
      </c>
      <c r="K129" s="1699"/>
      <c r="L129" s="1706"/>
      <c r="M129" s="399"/>
      <c r="N129" s="399"/>
      <c r="O129" s="399"/>
      <c r="P129" s="399"/>
      <c r="Q129" s="399"/>
      <c r="R129" s="399"/>
      <c r="S129" s="399"/>
      <c r="T129" s="399"/>
      <c r="U129" s="399"/>
      <c r="V129" s="399"/>
      <c r="W129" s="399"/>
      <c r="X129" s="399"/>
      <c r="Y129" s="399"/>
      <c r="Z129" s="399"/>
      <c r="AA129" s="399"/>
      <c r="AB129" s="399"/>
      <c r="AC129" s="399"/>
      <c r="AD129" s="399"/>
      <c r="AE129" s="399"/>
      <c r="AF129" s="399"/>
      <c r="AG129" s="399"/>
      <c r="AH129" s="399"/>
      <c r="AI129" s="399"/>
      <c r="AJ129" s="399"/>
    </row>
    <row r="130" spans="3:36" ht="15" customHeight="1" x14ac:dyDescent="0.3">
      <c r="C130" s="374"/>
      <c r="D130" s="376"/>
      <c r="E130" s="772" t="str">
        <f>Datos!C1081</f>
        <v/>
      </c>
      <c r="F130" s="1002" t="str">
        <f>Datos!D1081</f>
        <v/>
      </c>
      <c r="G130" s="1006" t="str">
        <f>Datos!F1081</f>
        <v/>
      </c>
      <c r="H130" s="1006" t="str">
        <f>Datos!G1081</f>
        <v/>
      </c>
      <c r="I130" s="1007" t="str">
        <f>Datos!H1081</f>
        <v/>
      </c>
      <c r="J130" s="1152"/>
      <c r="K130" s="642" t="str">
        <f>Datos!J1081</f>
        <v/>
      </c>
      <c r="L130" s="641">
        <f>Datos!J1087</f>
        <v>0</v>
      </c>
      <c r="M130" s="399"/>
      <c r="N130" s="399"/>
      <c r="O130" s="399"/>
      <c r="P130" s="399"/>
      <c r="Q130" s="399"/>
      <c r="R130" s="399"/>
      <c r="S130" s="399"/>
      <c r="T130" s="399"/>
      <c r="U130" s="399"/>
      <c r="V130" s="399"/>
      <c r="W130" s="399"/>
      <c r="X130" s="399"/>
      <c r="Y130" s="399"/>
      <c r="Z130" s="399"/>
      <c r="AA130" s="399"/>
      <c r="AB130" s="399"/>
      <c r="AC130" s="399"/>
      <c r="AD130" s="399"/>
      <c r="AE130" s="399"/>
      <c r="AF130" s="399"/>
      <c r="AG130" s="399"/>
      <c r="AH130" s="399"/>
      <c r="AI130" s="399"/>
      <c r="AJ130" s="399"/>
    </row>
    <row r="131" spans="3:36" ht="15" customHeight="1" x14ac:dyDescent="0.3">
      <c r="C131" s="374"/>
      <c r="D131" s="376"/>
      <c r="E131" s="772" t="str">
        <f>Datos!C1082</f>
        <v/>
      </c>
      <c r="F131" s="1002" t="str">
        <f>Datos!D1082</f>
        <v/>
      </c>
      <c r="G131" s="1006" t="str">
        <f>Datos!F1082</f>
        <v/>
      </c>
      <c r="H131" s="1006" t="str">
        <f>Datos!G1082</f>
        <v/>
      </c>
      <c r="I131" s="1007" t="str">
        <f>Datos!H1082</f>
        <v/>
      </c>
      <c r="J131" s="644"/>
      <c r="K131" s="642" t="str">
        <f>Datos!J1082</f>
        <v/>
      </c>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row>
    <row r="132" spans="3:36" ht="15" customHeight="1" x14ac:dyDescent="0.3">
      <c r="C132" s="374"/>
      <c r="D132" s="376"/>
      <c r="E132" s="772" t="str">
        <f>Datos!C1083</f>
        <v/>
      </c>
      <c r="F132" s="1002" t="str">
        <f>Datos!D1083</f>
        <v/>
      </c>
      <c r="G132" s="1006" t="str">
        <f>Datos!F1083</f>
        <v/>
      </c>
      <c r="H132" s="1006" t="str">
        <f>Datos!G1083</f>
        <v/>
      </c>
      <c r="I132" s="1007" t="str">
        <f>Datos!H1083</f>
        <v/>
      </c>
      <c r="J132" s="644"/>
      <c r="K132" s="642" t="str">
        <f>Datos!J1083</f>
        <v/>
      </c>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c r="AG132" s="399"/>
      <c r="AH132" s="399"/>
      <c r="AI132" s="399"/>
      <c r="AJ132" s="399"/>
    </row>
    <row r="133" spans="3:36" ht="15" customHeight="1" x14ac:dyDescent="0.3">
      <c r="C133" s="374"/>
      <c r="D133" s="376"/>
      <c r="E133" s="772" t="str">
        <f>Datos!C1084</f>
        <v/>
      </c>
      <c r="F133" s="1002" t="str">
        <f>Datos!D1084</f>
        <v/>
      </c>
      <c r="G133" s="1006" t="str">
        <f>Datos!F1084</f>
        <v/>
      </c>
      <c r="H133" s="1006" t="str">
        <f>Datos!G1084</f>
        <v/>
      </c>
      <c r="I133" s="1007" t="str">
        <f>Datos!H1084</f>
        <v/>
      </c>
      <c r="J133" s="644"/>
      <c r="K133" s="642" t="str">
        <f>Datos!J1084</f>
        <v/>
      </c>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row>
    <row r="134" spans="3:36" ht="15" customHeight="1" x14ac:dyDescent="0.3">
      <c r="C134" s="374"/>
      <c r="D134" s="376"/>
      <c r="E134" s="772" t="str">
        <f>Datos!C1085</f>
        <v/>
      </c>
      <c r="F134" s="1002" t="str">
        <f>Datos!D1085</f>
        <v/>
      </c>
      <c r="G134" s="1006" t="str">
        <f>Datos!F1085</f>
        <v/>
      </c>
      <c r="H134" s="1006" t="str">
        <f>Datos!G1085</f>
        <v/>
      </c>
      <c r="I134" s="1007" t="str">
        <f>Datos!H1085</f>
        <v/>
      </c>
      <c r="J134" s="644"/>
      <c r="K134" s="642" t="str">
        <f>Datos!J1085</f>
        <v/>
      </c>
      <c r="L134" s="399"/>
      <c r="M134" s="399"/>
      <c r="N134" s="399"/>
      <c r="O134" s="376"/>
      <c r="P134" s="376"/>
      <c r="Q134" s="376"/>
      <c r="R134" s="376"/>
      <c r="S134" s="376"/>
      <c r="T134" s="399"/>
      <c r="U134" s="399"/>
      <c r="V134" s="399"/>
      <c r="W134" s="399"/>
      <c r="X134" s="399"/>
      <c r="Y134" s="399"/>
      <c r="Z134" s="399"/>
      <c r="AA134" s="399"/>
      <c r="AB134" s="399"/>
      <c r="AC134" s="399"/>
      <c r="AD134" s="399"/>
      <c r="AE134" s="399"/>
      <c r="AF134" s="399"/>
      <c r="AG134" s="399"/>
      <c r="AH134" s="399"/>
      <c r="AI134" s="399"/>
      <c r="AJ134" s="399"/>
    </row>
    <row r="135" spans="3:36" ht="15" customHeight="1" x14ac:dyDescent="0.3">
      <c r="C135" s="374"/>
      <c r="D135" s="376"/>
      <c r="E135" s="772" t="str">
        <f>Datos!C1086</f>
        <v/>
      </c>
      <c r="F135" s="1002" t="str">
        <f>Datos!D1086</f>
        <v/>
      </c>
      <c r="G135" s="1006" t="str">
        <f>Datos!F1086</f>
        <v/>
      </c>
      <c r="H135" s="1006" t="str">
        <f>Datos!G1086</f>
        <v/>
      </c>
      <c r="I135" s="1007" t="str">
        <f>Datos!H1086</f>
        <v/>
      </c>
      <c r="J135" s="644"/>
      <c r="K135" s="642" t="str">
        <f>Datos!J1086</f>
        <v/>
      </c>
      <c r="L135" s="399"/>
      <c r="M135" s="399"/>
      <c r="N135" s="399"/>
      <c r="O135" s="376"/>
      <c r="P135" s="376"/>
      <c r="Q135" s="376"/>
      <c r="R135" s="376"/>
      <c r="S135" s="376"/>
      <c r="T135" s="399"/>
      <c r="U135" s="399"/>
      <c r="V135" s="399"/>
      <c r="W135" s="399"/>
      <c r="X135" s="399"/>
      <c r="Y135" s="399"/>
      <c r="Z135" s="399"/>
      <c r="AA135" s="399"/>
      <c r="AB135" s="399"/>
      <c r="AC135" s="399"/>
      <c r="AD135" s="399"/>
      <c r="AE135" s="399"/>
      <c r="AF135" s="399"/>
      <c r="AG135" s="399"/>
      <c r="AH135" s="399"/>
      <c r="AI135" s="399"/>
      <c r="AJ135" s="399"/>
    </row>
    <row r="136" spans="3:36" ht="15" customHeight="1" x14ac:dyDescent="0.3">
      <c r="C136" s="374"/>
      <c r="D136" s="376"/>
      <c r="E136" s="395" t="s">
        <v>2466</v>
      </c>
      <c r="F136" s="399"/>
      <c r="G136" s="399"/>
      <c r="H136" s="399"/>
      <c r="I136" s="399"/>
      <c r="J136" s="399"/>
      <c r="K136" s="399"/>
      <c r="L136" s="399"/>
      <c r="M136" s="399"/>
      <c r="N136" s="399"/>
      <c r="O136" s="376"/>
      <c r="P136" s="376"/>
      <c r="Q136" s="376"/>
      <c r="R136" s="376"/>
      <c r="S136" s="376"/>
      <c r="T136" s="399"/>
      <c r="U136" s="399"/>
      <c r="V136" s="399"/>
      <c r="W136" s="399"/>
      <c r="X136" s="399"/>
      <c r="Y136" s="399"/>
      <c r="Z136" s="399"/>
      <c r="AA136" s="399"/>
      <c r="AB136" s="399"/>
      <c r="AC136" s="399"/>
      <c r="AD136" s="399"/>
      <c r="AE136" s="399"/>
      <c r="AF136" s="399"/>
      <c r="AG136" s="399"/>
      <c r="AH136" s="399"/>
      <c r="AI136" s="399"/>
      <c r="AJ136" s="399"/>
    </row>
    <row r="137" spans="3:36" ht="15" customHeight="1" x14ac:dyDescent="0.3">
      <c r="C137" s="374"/>
      <c r="D137" s="376"/>
      <c r="E137" s="376"/>
      <c r="F137" s="399"/>
      <c r="G137" s="399"/>
      <c r="H137" s="399"/>
      <c r="I137" s="399"/>
      <c r="J137" s="399"/>
      <c r="K137" s="376"/>
      <c r="L137" s="399"/>
      <c r="M137" s="399"/>
      <c r="N137" s="399"/>
      <c r="O137" s="376"/>
      <c r="P137" s="376"/>
      <c r="Q137" s="376"/>
      <c r="R137" s="376"/>
      <c r="S137" s="376"/>
      <c r="T137" s="399"/>
      <c r="U137" s="399"/>
      <c r="V137" s="399"/>
      <c r="W137" s="399"/>
      <c r="X137" s="399"/>
      <c r="Y137" s="399"/>
      <c r="Z137" s="399"/>
      <c r="AA137" s="399"/>
      <c r="AB137" s="399"/>
      <c r="AC137" s="399"/>
      <c r="AD137" s="399"/>
      <c r="AE137" s="399"/>
      <c r="AF137" s="399"/>
      <c r="AG137" s="399"/>
      <c r="AH137" s="399"/>
      <c r="AI137" s="399"/>
      <c r="AJ137" s="399"/>
    </row>
    <row r="138" spans="3:36" ht="15" customHeight="1" x14ac:dyDescent="0.3">
      <c r="C138" s="374"/>
      <c r="D138" s="1707" t="s">
        <v>2044</v>
      </c>
      <c r="E138" s="1707"/>
      <c r="F138" s="1708"/>
      <c r="G138" s="1708"/>
      <c r="H138" s="1708"/>
      <c r="I138" s="1708"/>
      <c r="J138" s="1708"/>
      <c r="K138" s="1708"/>
      <c r="L138" s="1708"/>
      <c r="M138" s="1708"/>
      <c r="N138" s="1708"/>
      <c r="O138" s="1708"/>
      <c r="P138" s="1708"/>
      <c r="Q138" s="1708"/>
      <c r="R138" s="1708"/>
      <c r="S138" s="376"/>
      <c r="T138" s="399"/>
      <c r="U138" s="399"/>
      <c r="V138" s="399"/>
      <c r="W138" s="399"/>
      <c r="X138" s="399"/>
      <c r="Y138" s="399"/>
      <c r="Z138" s="399"/>
      <c r="AA138" s="399"/>
      <c r="AB138" s="399"/>
      <c r="AC138" s="399"/>
      <c r="AD138" s="399"/>
      <c r="AE138" s="399"/>
      <c r="AF138" s="399"/>
      <c r="AG138" s="399"/>
      <c r="AH138" s="399"/>
      <c r="AI138" s="399"/>
      <c r="AJ138" s="399"/>
    </row>
    <row r="139" spans="3:36" ht="15" customHeight="1" x14ac:dyDescent="0.3">
      <c r="C139" s="374"/>
      <c r="D139" s="376"/>
      <c r="E139" s="376"/>
      <c r="F139" s="399"/>
      <c r="G139" s="399"/>
      <c r="H139" s="399"/>
      <c r="I139" s="399"/>
      <c r="J139" s="399"/>
      <c r="K139" s="399"/>
      <c r="L139" s="399"/>
      <c r="M139" s="399"/>
      <c r="N139" s="399"/>
      <c r="O139" s="399"/>
      <c r="P139" s="399"/>
      <c r="Q139" s="376"/>
      <c r="R139" s="376"/>
      <c r="S139" s="376"/>
      <c r="T139" s="399"/>
      <c r="U139" s="399"/>
      <c r="V139" s="399"/>
      <c r="W139" s="399"/>
      <c r="X139" s="399"/>
      <c r="Y139" s="399"/>
      <c r="Z139" s="399"/>
      <c r="AA139" s="399"/>
      <c r="AB139" s="399"/>
      <c r="AC139" s="399"/>
      <c r="AD139" s="399"/>
      <c r="AE139" s="399"/>
      <c r="AF139" s="399"/>
      <c r="AG139" s="399"/>
      <c r="AH139" s="399"/>
      <c r="AI139" s="399"/>
      <c r="AJ139" s="399"/>
    </row>
    <row r="140" spans="3:36" ht="21.75" customHeight="1" x14ac:dyDescent="0.3">
      <c r="C140" s="374"/>
      <c r="D140" s="376"/>
      <c r="E140" s="1625" t="s">
        <v>2047</v>
      </c>
      <c r="F140" s="1626"/>
      <c r="G140" s="1626"/>
      <c r="H140" s="1626"/>
      <c r="I140" s="1626"/>
      <c r="J140" s="1626"/>
      <c r="K140" s="1626"/>
      <c r="L140" s="1626"/>
      <c r="M140" s="1626"/>
      <c r="N140" s="1626"/>
      <c r="O140" s="1626"/>
      <c r="P140" s="1626"/>
      <c r="Q140" s="1627"/>
      <c r="R140" s="376"/>
      <c r="S140" s="376"/>
      <c r="T140" s="399"/>
      <c r="U140" s="399"/>
      <c r="V140" s="399"/>
      <c r="W140" s="399"/>
      <c r="X140" s="399"/>
      <c r="Y140" s="399"/>
      <c r="Z140" s="399"/>
      <c r="AA140" s="399"/>
      <c r="AB140" s="399"/>
      <c r="AC140" s="399"/>
      <c r="AD140" s="399"/>
      <c r="AE140" s="399"/>
      <c r="AF140" s="399"/>
      <c r="AG140" s="399"/>
      <c r="AH140" s="399"/>
      <c r="AI140" s="399"/>
      <c r="AJ140" s="399"/>
    </row>
    <row r="141" spans="3:36" ht="31.5" customHeight="1" x14ac:dyDescent="0.3">
      <c r="C141" s="374"/>
      <c r="D141" s="376"/>
      <c r="E141" s="1696" t="s">
        <v>897</v>
      </c>
      <c r="F141" s="1693" t="s">
        <v>1365</v>
      </c>
      <c r="G141" s="1633" t="s">
        <v>1565</v>
      </c>
      <c r="H141" s="1633" t="s">
        <v>1724</v>
      </c>
      <c r="I141" s="1633" t="s">
        <v>2076</v>
      </c>
      <c r="J141" s="1641" t="s">
        <v>2024</v>
      </c>
      <c r="K141" s="1687"/>
      <c r="L141" s="1641" t="s">
        <v>2025</v>
      </c>
      <c r="M141" s="1687"/>
      <c r="N141" s="1633" t="s">
        <v>1583</v>
      </c>
      <c r="O141" s="1633" t="s">
        <v>1561</v>
      </c>
      <c r="P141" s="1633" t="s">
        <v>1697</v>
      </c>
      <c r="Q141" s="1688" t="s">
        <v>1775</v>
      </c>
      <c r="R141" s="376"/>
      <c r="S141" s="376"/>
      <c r="T141" s="399"/>
      <c r="U141" s="399"/>
      <c r="V141" s="399"/>
      <c r="W141" s="399"/>
      <c r="X141" s="399"/>
      <c r="Y141" s="399"/>
      <c r="Z141" s="399"/>
      <c r="AA141" s="399"/>
      <c r="AB141" s="399"/>
      <c r="AC141" s="399"/>
      <c r="AD141" s="399"/>
      <c r="AE141" s="399"/>
      <c r="AF141" s="399"/>
      <c r="AG141" s="399"/>
      <c r="AH141" s="399"/>
      <c r="AI141" s="399"/>
      <c r="AJ141" s="399"/>
    </row>
    <row r="142" spans="3:36" ht="29.25" customHeight="1" x14ac:dyDescent="0.25">
      <c r="C142" s="374"/>
      <c r="D142" s="376"/>
      <c r="E142" s="1709"/>
      <c r="F142" s="1698"/>
      <c r="G142" s="1699"/>
      <c r="H142" s="1699"/>
      <c r="I142" s="1699"/>
      <c r="J142" s="1153" t="s">
        <v>2022</v>
      </c>
      <c r="K142" s="1153" t="s">
        <v>2023</v>
      </c>
      <c r="L142" s="1153" t="s">
        <v>2022</v>
      </c>
      <c r="M142" s="1153" t="s">
        <v>2023</v>
      </c>
      <c r="N142" s="1702"/>
      <c r="O142" s="1702"/>
      <c r="P142" s="1702"/>
      <c r="Q142" s="1706"/>
      <c r="R142" s="376"/>
      <c r="S142" s="376"/>
      <c r="T142" s="376"/>
      <c r="U142" s="376"/>
      <c r="V142" s="376"/>
      <c r="W142" s="376"/>
      <c r="X142" s="376"/>
      <c r="Y142" s="376"/>
      <c r="Z142" s="376"/>
      <c r="AA142" s="376"/>
      <c r="AB142" s="376"/>
      <c r="AC142" s="376"/>
      <c r="AD142" s="376"/>
      <c r="AE142" s="376"/>
      <c r="AF142" s="376"/>
      <c r="AG142" s="376"/>
      <c r="AH142" s="376"/>
      <c r="AI142" s="376"/>
      <c r="AJ142" s="376"/>
    </row>
    <row r="143" spans="3:36" ht="15" customHeight="1" x14ac:dyDescent="0.25">
      <c r="C143" s="374"/>
      <c r="D143" s="376"/>
      <c r="E143" s="772" t="str">
        <f>Datos!C1132</f>
        <v/>
      </c>
      <c r="F143" s="1002" t="str">
        <f>Datos!D1132</f>
        <v/>
      </c>
      <c r="G143" s="1561" t="str">
        <f>Datos!E1132</f>
        <v/>
      </c>
      <c r="H143" s="1004" t="str">
        <f>IF(ISTEXT('3. Datos cultivos'!F18),Datos!F1132,"")</f>
        <v/>
      </c>
      <c r="I143" s="1074" t="str">
        <f>Datos!G1132</f>
        <v/>
      </c>
      <c r="J143" s="1007" t="str">
        <f>Datos!H1132</f>
        <v/>
      </c>
      <c r="K143" s="1007" t="str">
        <f>Datos!I1132</f>
        <v/>
      </c>
      <c r="L143" s="1152"/>
      <c r="M143" s="1152"/>
      <c r="N143" s="1081" t="str">
        <f>Datos!L1132</f>
        <v/>
      </c>
      <c r="O143" s="1081" t="str">
        <f>Datos!M1132</f>
        <v/>
      </c>
      <c r="P143" s="1081" t="str">
        <f>Datos!N1132</f>
        <v/>
      </c>
      <c r="Q143" s="641">
        <f>Datos!O1132</f>
        <v>0</v>
      </c>
      <c r="R143" s="376"/>
      <c r="S143" s="376"/>
      <c r="T143" s="376"/>
      <c r="U143" s="376"/>
      <c r="V143" s="376"/>
      <c r="W143" s="376"/>
      <c r="X143" s="376"/>
      <c r="Y143" s="376"/>
      <c r="Z143" s="376"/>
      <c r="AA143" s="376"/>
      <c r="AB143" s="376"/>
      <c r="AC143" s="376"/>
      <c r="AD143" s="376"/>
      <c r="AE143" s="376"/>
      <c r="AF143" s="376"/>
      <c r="AG143" s="376"/>
      <c r="AH143" s="376"/>
      <c r="AI143" s="376"/>
      <c r="AJ143" s="376"/>
    </row>
    <row r="144" spans="3:36" ht="15" customHeight="1" x14ac:dyDescent="0.25">
      <c r="C144" s="374"/>
      <c r="D144" s="376"/>
      <c r="E144" s="772" t="str">
        <f>Datos!C1133</f>
        <v/>
      </c>
      <c r="F144" s="1001" t="str">
        <f>Datos!D1133</f>
        <v/>
      </c>
      <c r="G144" s="1562" t="str">
        <f>Datos!E1133</f>
        <v/>
      </c>
      <c r="H144" s="1004" t="str">
        <f>IF(ISTEXT('3. Datos cultivos'!F19),Datos!F1133,"")</f>
        <v/>
      </c>
      <c r="I144" s="1075" t="str">
        <f>Datos!G1133</f>
        <v/>
      </c>
      <c r="J144" s="1008" t="str">
        <f>Datos!H1133</f>
        <v/>
      </c>
      <c r="K144" s="1008" t="str">
        <f>Datos!I1133</f>
        <v/>
      </c>
      <c r="L144" s="643"/>
      <c r="M144" s="643"/>
      <c r="N144" s="1082" t="str">
        <f>Datos!L1133</f>
        <v/>
      </c>
      <c r="O144" s="1082" t="str">
        <f>Datos!M1133</f>
        <v/>
      </c>
      <c r="P144" s="1082" t="str">
        <f>Datos!N1133</f>
        <v/>
      </c>
      <c r="Q144" s="376"/>
      <c r="R144" s="376"/>
      <c r="S144" s="376"/>
      <c r="T144" s="376"/>
      <c r="U144" s="376"/>
      <c r="V144" s="376"/>
      <c r="W144" s="376"/>
      <c r="X144" s="376"/>
      <c r="Y144" s="376"/>
      <c r="Z144" s="376"/>
      <c r="AA144" s="376"/>
      <c r="AB144" s="376"/>
      <c r="AC144" s="376"/>
      <c r="AD144" s="376"/>
      <c r="AE144" s="376"/>
      <c r="AF144" s="376"/>
      <c r="AG144" s="376"/>
      <c r="AH144" s="376"/>
      <c r="AI144" s="376"/>
      <c r="AJ144" s="376"/>
    </row>
    <row r="145" spans="3:36" ht="15" customHeight="1" x14ac:dyDescent="0.25">
      <c r="C145" s="374"/>
      <c r="D145" s="376"/>
      <c r="E145" s="772" t="str">
        <f>Datos!C1134</f>
        <v/>
      </c>
      <c r="F145" s="1001" t="str">
        <f>Datos!D1134</f>
        <v/>
      </c>
      <c r="G145" s="1562" t="str">
        <f>Datos!E1134</f>
        <v/>
      </c>
      <c r="H145" s="1004" t="str">
        <f>IF(ISTEXT('3. Datos cultivos'!F20),Datos!F1134,"")</f>
        <v/>
      </c>
      <c r="I145" s="1075" t="str">
        <f>Datos!G1134</f>
        <v/>
      </c>
      <c r="J145" s="1008" t="str">
        <f>Datos!H1134</f>
        <v/>
      </c>
      <c r="K145" s="1008" t="str">
        <f>Datos!I1134</f>
        <v/>
      </c>
      <c r="L145" s="580"/>
      <c r="M145" s="580"/>
      <c r="N145" s="1082" t="str">
        <f>Datos!L1134</f>
        <v/>
      </c>
      <c r="O145" s="1082" t="str">
        <f>Datos!M1134</f>
        <v/>
      </c>
      <c r="P145" s="1082" t="str">
        <f>Datos!N1134</f>
        <v/>
      </c>
      <c r="Q145" s="376"/>
      <c r="R145" s="376"/>
      <c r="S145" s="376"/>
      <c r="T145" s="376"/>
      <c r="U145" s="376"/>
      <c r="V145" s="376"/>
      <c r="W145" s="376"/>
      <c r="X145" s="376"/>
      <c r="Y145" s="376"/>
      <c r="Z145" s="376"/>
      <c r="AA145" s="376"/>
      <c r="AB145" s="376"/>
      <c r="AC145" s="376"/>
      <c r="AD145" s="376"/>
      <c r="AE145" s="376"/>
      <c r="AF145" s="376"/>
      <c r="AG145" s="376"/>
      <c r="AH145" s="376"/>
      <c r="AI145" s="376"/>
      <c r="AJ145" s="376"/>
    </row>
    <row r="146" spans="3:36" ht="15" customHeight="1" x14ac:dyDescent="0.25">
      <c r="C146" s="374"/>
      <c r="D146" s="376"/>
      <c r="E146" s="772" t="str">
        <f>Datos!C1135</f>
        <v/>
      </c>
      <c r="F146" s="1001" t="str">
        <f>Datos!D1135</f>
        <v/>
      </c>
      <c r="G146" s="1562" t="str">
        <f>Datos!E1135</f>
        <v/>
      </c>
      <c r="H146" s="1004" t="str">
        <f>IF(ISTEXT('3. Datos cultivos'!F21),Datos!F1135,"")</f>
        <v/>
      </c>
      <c r="I146" s="1075" t="str">
        <f>Datos!G1135</f>
        <v/>
      </c>
      <c r="J146" s="1008" t="str">
        <f>Datos!H1135</f>
        <v/>
      </c>
      <c r="K146" s="1008" t="str">
        <f>Datos!I1135</f>
        <v/>
      </c>
      <c r="L146" s="580"/>
      <c r="M146" s="580"/>
      <c r="N146" s="1082" t="str">
        <f>Datos!L1135</f>
        <v/>
      </c>
      <c r="O146" s="1082" t="str">
        <f>Datos!M1135</f>
        <v/>
      </c>
      <c r="P146" s="1082" t="str">
        <f>Datos!N1135</f>
        <v/>
      </c>
      <c r="Q146" s="376"/>
      <c r="R146" s="376"/>
      <c r="S146" s="376"/>
      <c r="T146" s="376"/>
      <c r="U146" s="376"/>
      <c r="V146" s="376"/>
      <c r="W146" s="376"/>
      <c r="X146" s="376"/>
      <c r="Y146" s="376"/>
      <c r="Z146" s="376"/>
      <c r="AA146" s="376"/>
      <c r="AB146" s="376"/>
      <c r="AC146" s="376"/>
      <c r="AD146" s="376"/>
      <c r="AE146" s="376"/>
      <c r="AF146" s="376"/>
      <c r="AG146" s="376"/>
      <c r="AH146" s="376"/>
      <c r="AI146" s="376"/>
      <c r="AJ146" s="376"/>
    </row>
    <row r="147" spans="3:36" ht="15" customHeight="1" x14ac:dyDescent="0.25">
      <c r="C147" s="374"/>
      <c r="D147" s="376"/>
      <c r="E147" s="772" t="str">
        <f>Datos!C1136</f>
        <v/>
      </c>
      <c r="F147" s="1001" t="str">
        <f>Datos!D1136</f>
        <v/>
      </c>
      <c r="G147" s="1562" t="str">
        <f>Datos!E1136</f>
        <v/>
      </c>
      <c r="H147" s="1004" t="str">
        <f>IF(ISTEXT('3. Datos cultivos'!F22),Datos!F1136,"")</f>
        <v/>
      </c>
      <c r="I147" s="1075" t="str">
        <f>Datos!G1136</f>
        <v/>
      </c>
      <c r="J147" s="1008" t="str">
        <f>Datos!H1136</f>
        <v/>
      </c>
      <c r="K147" s="1008" t="str">
        <f>Datos!I1136</f>
        <v/>
      </c>
      <c r="L147" s="580"/>
      <c r="M147" s="580"/>
      <c r="N147" s="1082" t="str">
        <f>Datos!L1136</f>
        <v/>
      </c>
      <c r="O147" s="1082" t="str">
        <f>Datos!M1136</f>
        <v/>
      </c>
      <c r="P147" s="1082" t="str">
        <f>Datos!N1136</f>
        <v/>
      </c>
      <c r="Q147" s="376"/>
      <c r="R147" s="376"/>
      <c r="S147" s="376"/>
      <c r="T147" s="376"/>
      <c r="U147" s="376"/>
      <c r="V147" s="376"/>
      <c r="W147" s="376"/>
      <c r="X147" s="376"/>
      <c r="Y147" s="376"/>
      <c r="Z147" s="376"/>
      <c r="AA147" s="376"/>
      <c r="AB147" s="376"/>
      <c r="AC147" s="376"/>
      <c r="AD147" s="376"/>
      <c r="AE147" s="376"/>
      <c r="AF147" s="376"/>
      <c r="AG147" s="376"/>
      <c r="AH147" s="376"/>
      <c r="AI147" s="376"/>
      <c r="AJ147" s="376"/>
    </row>
    <row r="148" spans="3:36" ht="15" customHeight="1" x14ac:dyDescent="0.25">
      <c r="C148" s="374"/>
      <c r="D148" s="376"/>
      <c r="E148" s="772" t="str">
        <f>Datos!C1137</f>
        <v/>
      </c>
      <c r="F148" s="1001" t="str">
        <f>Datos!D1137</f>
        <v/>
      </c>
      <c r="G148" s="1562" t="str">
        <f>Datos!E1137</f>
        <v/>
      </c>
      <c r="H148" s="1004" t="str">
        <f>IF(ISTEXT('3. Datos cultivos'!F23),Datos!F1137,"")</f>
        <v/>
      </c>
      <c r="I148" s="1075" t="str">
        <f>Datos!G1137</f>
        <v/>
      </c>
      <c r="J148" s="1008" t="str">
        <f>Datos!H1137</f>
        <v/>
      </c>
      <c r="K148" s="1008" t="str">
        <f>Datos!I1137</f>
        <v/>
      </c>
      <c r="L148" s="580"/>
      <c r="M148" s="580"/>
      <c r="N148" s="1082" t="str">
        <f>Datos!L1137</f>
        <v/>
      </c>
      <c r="O148" s="1082" t="str">
        <f>Datos!M1137</f>
        <v/>
      </c>
      <c r="P148" s="1082" t="str">
        <f>Datos!N1137</f>
        <v/>
      </c>
      <c r="Q148" s="376"/>
      <c r="R148" s="376"/>
      <c r="S148" s="376"/>
      <c r="T148" s="376"/>
      <c r="U148" s="376"/>
      <c r="V148" s="376"/>
      <c r="W148" s="376"/>
      <c r="X148" s="376"/>
      <c r="Y148" s="376"/>
      <c r="Z148" s="376"/>
      <c r="AA148" s="376"/>
      <c r="AB148" s="376"/>
      <c r="AC148" s="376"/>
      <c r="AD148" s="376"/>
      <c r="AE148" s="376"/>
      <c r="AF148" s="376"/>
      <c r="AG148" s="376"/>
      <c r="AH148" s="376"/>
      <c r="AI148" s="376"/>
      <c r="AJ148" s="376"/>
    </row>
    <row r="149" spans="3:36" ht="15" customHeight="1" x14ac:dyDescent="0.25">
      <c r="C149" s="374"/>
      <c r="D149" s="376"/>
      <c r="E149" s="1092" t="s">
        <v>2467</v>
      </c>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row>
    <row r="150" spans="3:36" ht="15.75" customHeight="1" x14ac:dyDescent="0.3">
      <c r="C150" s="374"/>
      <c r="D150" s="376"/>
      <c r="E150" s="1092" t="s">
        <v>2468</v>
      </c>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row>
    <row r="151" spans="3:36" ht="15.75" customHeight="1" x14ac:dyDescent="0.25">
      <c r="C151" s="37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row>
    <row r="152" spans="3:36" ht="15.75" customHeight="1" x14ac:dyDescent="0.25">
      <c r="C152" s="37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row>
    <row r="153" spans="3:36" ht="15.75" customHeight="1" x14ac:dyDescent="0.25">
      <c r="C153" s="37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row>
    <row r="154" spans="3:36" ht="15.75" customHeight="1" x14ac:dyDescent="0.25">
      <c r="C154" s="37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row>
    <row r="155" spans="3:36" ht="15.75" customHeight="1" x14ac:dyDescent="0.25">
      <c r="C155" s="37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row>
    <row r="156" spans="3:36" ht="15.75" customHeight="1" x14ac:dyDescent="0.25">
      <c r="C156" s="37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row>
    <row r="157" spans="3:36" ht="15.75" customHeight="1" x14ac:dyDescent="0.25">
      <c r="C157" s="37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row>
    <row r="158" spans="3:36" ht="15.75" customHeight="1" x14ac:dyDescent="0.25">
      <c r="C158" s="37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row>
    <row r="159" spans="3:36" ht="15.75" customHeight="1" x14ac:dyDescent="0.25">
      <c r="C159" s="37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row>
    <row r="160" spans="3:36" ht="15.75" customHeight="1" x14ac:dyDescent="0.25">
      <c r="C160" s="37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row>
    <row r="161" spans="3:36" ht="15.75" customHeight="1" x14ac:dyDescent="0.25">
      <c r="C161" s="37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row>
    <row r="162" spans="3:36" ht="15.75" customHeight="1" x14ac:dyDescent="0.25">
      <c r="C162" s="37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row>
    <row r="163" spans="3:36" ht="15.75" customHeight="1" x14ac:dyDescent="0.25">
      <c r="C163" s="37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row>
    <row r="164" spans="3:36" ht="15.75" customHeight="1" x14ac:dyDescent="0.25">
      <c r="C164" s="37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row>
    <row r="165" spans="3:36" ht="15.75" customHeight="1" x14ac:dyDescent="0.25">
      <c r="C165" s="37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row>
    <row r="166" spans="3:36" ht="15.75" customHeight="1" x14ac:dyDescent="0.25">
      <c r="C166" s="37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row>
    <row r="167" spans="3:36" ht="15.75" customHeight="1" x14ac:dyDescent="0.25">
      <c r="C167" s="37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row>
    <row r="168" spans="3:36" ht="15.75" customHeight="1" x14ac:dyDescent="0.25">
      <c r="C168" s="37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row>
    <row r="169" spans="3:36" ht="15.75" customHeight="1" x14ac:dyDescent="0.25">
      <c r="C169" s="37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row>
    <row r="170" spans="3:36" ht="15.75" customHeight="1" x14ac:dyDescent="0.25">
      <c r="C170" s="37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row>
    <row r="171" spans="3:36" ht="15.75" customHeight="1" x14ac:dyDescent="0.25">
      <c r="C171" s="37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row>
    <row r="172" spans="3:36" ht="15.75" customHeight="1" x14ac:dyDescent="0.25">
      <c r="C172" s="37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row>
    <row r="173" spans="3:36" ht="15.75" customHeight="1" x14ac:dyDescent="0.25">
      <c r="C173" s="37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row>
    <row r="174" spans="3:36" ht="15.75" customHeight="1" x14ac:dyDescent="0.25">
      <c r="C174" s="37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row>
    <row r="175" spans="3:36" ht="15.75" customHeight="1" x14ac:dyDescent="0.25">
      <c r="C175" s="37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row>
    <row r="176" spans="3:36" ht="15.75" customHeight="1" x14ac:dyDescent="0.25">
      <c r="C176" s="37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row>
    <row r="177" spans="3:36" ht="15.75" customHeight="1" x14ac:dyDescent="0.25">
      <c r="C177" s="37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row>
    <row r="178" spans="3:36" ht="15.75" customHeight="1" x14ac:dyDescent="0.25">
      <c r="C178" s="37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row>
    <row r="179" spans="3:36" ht="15.75" customHeight="1" x14ac:dyDescent="0.25">
      <c r="C179" s="37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row>
    <row r="180" spans="3:36" ht="15.75" customHeight="1" x14ac:dyDescent="0.25">
      <c r="C180" s="37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row>
    <row r="181" spans="3:36" ht="15.75" customHeight="1" x14ac:dyDescent="0.25">
      <c r="C181" s="37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row>
    <row r="182" spans="3:36" ht="15.75" customHeight="1" x14ac:dyDescent="0.25">
      <c r="C182" s="37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row>
    <row r="183" spans="3:36" ht="15.75" customHeight="1" x14ac:dyDescent="0.25">
      <c r="C183" s="37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row>
    <row r="184" spans="3:36" ht="15.75" customHeight="1" x14ac:dyDescent="0.25">
      <c r="C184" s="37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row>
    <row r="185" spans="3:36" ht="15.75" customHeight="1" x14ac:dyDescent="0.25">
      <c r="C185" s="37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row>
    <row r="186" spans="3:36" ht="15.75" customHeight="1" x14ac:dyDescent="0.25">
      <c r="C186" s="37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row>
    <row r="187" spans="3:36" ht="15.75" customHeight="1" x14ac:dyDescent="0.25">
      <c r="C187" s="37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row>
    <row r="188" spans="3:36" ht="15.75" customHeight="1" x14ac:dyDescent="0.25">
      <c r="C188" s="37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row>
    <row r="189" spans="3:36" ht="15.75" customHeight="1" x14ac:dyDescent="0.25">
      <c r="C189" s="37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row>
    <row r="190" spans="3:36" ht="15.75" customHeight="1" x14ac:dyDescent="0.25">
      <c r="C190" s="37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row>
    <row r="191" spans="3:36" ht="15.75" customHeight="1" x14ac:dyDescent="0.25">
      <c r="C191" s="37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row>
    <row r="192" spans="3:36" ht="15.75" customHeight="1" x14ac:dyDescent="0.25">
      <c r="C192" s="37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row>
    <row r="193" spans="3:36" ht="15.75" customHeight="1" x14ac:dyDescent="0.25">
      <c r="C193" s="37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row>
    <row r="194" spans="3:36" ht="15.75" customHeight="1" x14ac:dyDescent="0.25">
      <c r="C194" s="37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row>
    <row r="195" spans="3:36" ht="15.75" customHeight="1" x14ac:dyDescent="0.25">
      <c r="C195" s="37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row>
    <row r="196" spans="3:36" ht="15.75" customHeight="1" x14ac:dyDescent="0.25">
      <c r="C196" s="37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row>
    <row r="197" spans="3:36" ht="15.75" customHeight="1" x14ac:dyDescent="0.25">
      <c r="C197" s="37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row>
    <row r="198" spans="3:36" ht="15.75" customHeight="1" x14ac:dyDescent="0.25">
      <c r="C198" s="37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row>
    <row r="199" spans="3:36" ht="15.75" customHeight="1" x14ac:dyDescent="0.25">
      <c r="C199" s="37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row>
    <row r="200" spans="3:36" ht="15.75" customHeight="1" x14ac:dyDescent="0.25">
      <c r="C200" s="37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row>
    <row r="201" spans="3:36" ht="15.75" customHeight="1" x14ac:dyDescent="0.25">
      <c r="C201" s="37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row>
    <row r="202" spans="3:36" ht="15.75" customHeight="1" x14ac:dyDescent="0.25">
      <c r="C202" s="37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row>
    <row r="203" spans="3:36" ht="15.75" customHeight="1" x14ac:dyDescent="0.25">
      <c r="C203" s="37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row>
    <row r="204" spans="3:36" ht="15.75" customHeight="1" x14ac:dyDescent="0.25">
      <c r="C204" s="37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row>
    <row r="205" spans="3:36" ht="15.75" customHeight="1" x14ac:dyDescent="0.25">
      <c r="C205" s="37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row>
    <row r="206" spans="3:36" ht="15.75" customHeight="1" x14ac:dyDescent="0.25">
      <c r="C206" s="37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row>
    <row r="207" spans="3:36" ht="15.75" customHeight="1" x14ac:dyDescent="0.25">
      <c r="C207" s="37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row>
    <row r="208" spans="3:36" ht="15.75" customHeight="1" x14ac:dyDescent="0.25">
      <c r="C208" s="37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row>
    <row r="209" spans="3:36" ht="15.75" customHeight="1" x14ac:dyDescent="0.25">
      <c r="C209" s="37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row>
    <row r="210" spans="3:36" ht="15.75" customHeight="1" x14ac:dyDescent="0.25">
      <c r="C210" s="37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row>
    <row r="211" spans="3:36" ht="15.75" customHeight="1" x14ac:dyDescent="0.25">
      <c r="C211" s="37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row>
    <row r="212" spans="3:36" ht="15.75" customHeight="1" x14ac:dyDescent="0.25">
      <c r="C212" s="37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row>
    <row r="213" spans="3:36" ht="15.75" customHeight="1" x14ac:dyDescent="0.25">
      <c r="C213" s="37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row>
    <row r="214" spans="3:36" ht="15.75" customHeight="1" x14ac:dyDescent="0.25">
      <c r="C214" s="37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row>
    <row r="215" spans="3:36" ht="15.75" customHeight="1" x14ac:dyDescent="0.25">
      <c r="C215" s="37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row>
    <row r="216" spans="3:36" ht="15.75" customHeight="1" x14ac:dyDescent="0.25">
      <c r="C216" s="37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row>
    <row r="217" spans="3:36" ht="15.75" customHeight="1" x14ac:dyDescent="0.25">
      <c r="C217" s="37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row>
    <row r="218" spans="3:36" ht="15.75" customHeight="1" x14ac:dyDescent="0.25">
      <c r="C218" s="37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row>
    <row r="219" spans="3:36" ht="15.75" customHeight="1" x14ac:dyDescent="0.25">
      <c r="C219" s="37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row>
    <row r="220" spans="3:36" ht="15.75" customHeight="1" x14ac:dyDescent="0.25">
      <c r="C220" s="37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row>
    <row r="221" spans="3:36" ht="15.75" customHeight="1" x14ac:dyDescent="0.25">
      <c r="C221" s="37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row>
    <row r="222" spans="3:36" ht="15.75" customHeight="1" x14ac:dyDescent="0.25">
      <c r="C222" s="37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row>
    <row r="223" spans="3:36" ht="15.75" customHeight="1" x14ac:dyDescent="0.25">
      <c r="C223" s="37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row>
    <row r="224" spans="3:36" ht="15.75" customHeight="1" x14ac:dyDescent="0.25">
      <c r="C224" s="37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row>
    <row r="225" spans="3:36" ht="15.75" customHeight="1" x14ac:dyDescent="0.25">
      <c r="C225" s="37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row>
    <row r="226" spans="3:36" ht="15.75" customHeight="1" x14ac:dyDescent="0.25">
      <c r="C226" s="37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row>
    <row r="227" spans="3:36" ht="15.75" customHeight="1" x14ac:dyDescent="0.25">
      <c r="C227" s="37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row>
    <row r="228" spans="3:36" ht="15.75" customHeight="1" x14ac:dyDescent="0.25">
      <c r="C228" s="37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row>
    <row r="229" spans="3:36" ht="15.75" customHeight="1" x14ac:dyDescent="0.25">
      <c r="C229" s="37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row>
    <row r="230" spans="3:36" ht="15.75" customHeight="1" x14ac:dyDescent="0.25">
      <c r="C230" s="37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row>
    <row r="231" spans="3:36" ht="15.75" customHeight="1" x14ac:dyDescent="0.25">
      <c r="C231" s="37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row>
    <row r="232" spans="3:36" ht="15.75" customHeight="1" x14ac:dyDescent="0.25">
      <c r="C232" s="37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row>
    <row r="233" spans="3:36" ht="15.75" customHeight="1" x14ac:dyDescent="0.25">
      <c r="C233" s="37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row>
    <row r="234" spans="3:36" ht="15.75" customHeight="1" x14ac:dyDescent="0.25">
      <c r="C234" s="37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row>
    <row r="235" spans="3:36" ht="15.75" customHeight="1" x14ac:dyDescent="0.25">
      <c r="C235" s="37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row>
    <row r="236" spans="3:36" ht="15.75" customHeight="1" x14ac:dyDescent="0.25">
      <c r="C236" s="37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row>
    <row r="237" spans="3:36" ht="15.75" customHeight="1" x14ac:dyDescent="0.25">
      <c r="C237" s="37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row>
    <row r="238" spans="3:36" ht="15.75" customHeight="1" x14ac:dyDescent="0.25">
      <c r="C238" s="37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row>
    <row r="239" spans="3:36" ht="15.75" customHeight="1" x14ac:dyDescent="0.25">
      <c r="C239" s="37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row>
    <row r="240" spans="3:36" ht="15.75" customHeight="1" x14ac:dyDescent="0.25">
      <c r="C240" s="37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row>
    <row r="241" spans="3:36" ht="15.75" customHeight="1" x14ac:dyDescent="0.25">
      <c r="C241" s="37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row>
    <row r="242" spans="3:36" ht="15.75" customHeight="1" x14ac:dyDescent="0.25">
      <c r="C242" s="37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row>
    <row r="243" spans="3:36" ht="15.75" customHeight="1" x14ac:dyDescent="0.25">
      <c r="C243" s="37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row>
    <row r="244" spans="3:36" ht="15.75" customHeight="1" x14ac:dyDescent="0.25">
      <c r="C244" s="37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row>
    <row r="245" spans="3:36" ht="15.75" customHeight="1" x14ac:dyDescent="0.25">
      <c r="C245" s="37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row>
    <row r="246" spans="3:36" ht="15.75" customHeight="1" x14ac:dyDescent="0.3">
      <c r="C246" s="374"/>
      <c r="D246" s="376"/>
      <c r="E246" s="376"/>
      <c r="F246" s="399"/>
      <c r="G246" s="399"/>
      <c r="H246" s="399"/>
      <c r="I246" s="399"/>
      <c r="J246" s="399"/>
      <c r="K246" s="399"/>
      <c r="L246" s="376"/>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row>
    <row r="247" spans="3:36" ht="15.75" customHeight="1" x14ac:dyDescent="0.3">
      <c r="C247" s="374"/>
      <c r="D247" s="376"/>
      <c r="E247" s="376"/>
      <c r="F247" s="399"/>
      <c r="G247" s="399"/>
      <c r="H247" s="399"/>
      <c r="I247" s="399"/>
      <c r="J247" s="399"/>
      <c r="K247" s="399"/>
      <c r="L247" s="376"/>
      <c r="M247" s="376"/>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row>
    <row r="248" spans="3:36" ht="15.75" customHeight="1" x14ac:dyDescent="0.3">
      <c r="C248" s="374"/>
      <c r="D248" s="376"/>
      <c r="E248" s="376"/>
      <c r="F248" s="399"/>
      <c r="G248" s="399"/>
      <c r="H248" s="399"/>
      <c r="I248" s="399"/>
      <c r="J248" s="399"/>
      <c r="K248" s="399"/>
      <c r="L248" s="399"/>
      <c r="M248" s="399"/>
      <c r="N248" s="399"/>
      <c r="O248" s="399"/>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row>
    <row r="249" spans="3:36" ht="15.75" customHeight="1" x14ac:dyDescent="0.25">
      <c r="C249" s="37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row>
    <row r="250" spans="3:36" ht="15.75" customHeight="1" x14ac:dyDescent="0.25">
      <c r="C250" s="37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row>
    <row r="251" spans="3:36" ht="15.75" customHeight="1" x14ac:dyDescent="0.25">
      <c r="C251" s="37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row>
    <row r="252" spans="3:36" ht="15.75" customHeight="1" x14ac:dyDescent="0.25">
      <c r="C252" s="37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row>
    <row r="253" spans="3:36" ht="15.75" customHeight="1" x14ac:dyDescent="0.25">
      <c r="C253" s="37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row>
    <row r="254" spans="3:36" ht="15.75" customHeight="1" x14ac:dyDescent="0.25">
      <c r="C254" s="37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row>
    <row r="255" spans="3:36" ht="15.75" customHeight="1" x14ac:dyDescent="0.25">
      <c r="C255" s="37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row>
    <row r="256" spans="3:36" ht="15.75" customHeight="1" x14ac:dyDescent="0.25">
      <c r="C256" s="37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row>
    <row r="257" spans="3:36" ht="15.75" customHeight="1" x14ac:dyDescent="0.25">
      <c r="C257" s="37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row>
    <row r="258" spans="3:36" ht="15.75" customHeight="1" x14ac:dyDescent="0.25">
      <c r="C258" s="37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row>
    <row r="259" spans="3:36" ht="15.75" customHeight="1" x14ac:dyDescent="0.25">
      <c r="C259" s="37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row>
    <row r="260" spans="3:36" ht="15.75" customHeight="1" x14ac:dyDescent="0.25">
      <c r="C260" s="37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row>
    <row r="261" spans="3:36" ht="15.75" customHeight="1" x14ac:dyDescent="0.25">
      <c r="C261" s="37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row>
    <row r="262" spans="3:36" ht="15.75" customHeight="1" x14ac:dyDescent="0.25">
      <c r="C262" s="37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row>
    <row r="263" spans="3:36" ht="15.75" customHeight="1" x14ac:dyDescent="0.25">
      <c r="C263" s="37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row>
    <row r="264" spans="3:36" ht="15.75" customHeight="1" x14ac:dyDescent="0.25">
      <c r="C264" s="37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row>
    <row r="265" spans="3:36" ht="15.75" customHeight="1" x14ac:dyDescent="0.25">
      <c r="C265" s="37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row>
    <row r="266" spans="3:36" ht="15.75" customHeight="1" x14ac:dyDescent="0.25">
      <c r="C266" s="37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row>
    <row r="267" spans="3:36" ht="15.75" customHeight="1" x14ac:dyDescent="0.25">
      <c r="C267" s="37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row>
    <row r="268" spans="3:36" ht="15.75" customHeight="1" x14ac:dyDescent="0.25">
      <c r="C268" s="37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row>
    <row r="269" spans="3:36" ht="15.75" customHeight="1" x14ac:dyDescent="0.25">
      <c r="C269" s="37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row>
    <row r="270" spans="3:36" ht="15.75" customHeight="1" x14ac:dyDescent="0.25">
      <c r="C270" s="37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row>
    <row r="271" spans="3:36" ht="15.75" customHeight="1" x14ac:dyDescent="0.25">
      <c r="C271" s="37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row>
    <row r="272" spans="3:36" ht="15.75" customHeight="1" x14ac:dyDescent="0.25">
      <c r="C272" s="37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row>
    <row r="273" spans="3:36" ht="15.75" customHeight="1" x14ac:dyDescent="0.25">
      <c r="C273" s="37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row>
    <row r="274" spans="3:36" ht="15.75" customHeight="1" x14ac:dyDescent="0.25">
      <c r="C274" s="37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row>
    <row r="275" spans="3:36" ht="15.75" customHeight="1" x14ac:dyDescent="0.25">
      <c r="C275" s="37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row>
    <row r="276" spans="3:36" ht="15.75" customHeight="1" x14ac:dyDescent="0.25">
      <c r="C276" s="37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row>
    <row r="277" spans="3:36" ht="15.75" customHeight="1" x14ac:dyDescent="0.25">
      <c r="C277" s="37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row>
    <row r="278" spans="3:36" ht="15.75" customHeight="1" x14ac:dyDescent="0.25">
      <c r="C278" s="37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c r="AJ278" s="376"/>
    </row>
    <row r="279" spans="3:36" ht="15.75" customHeight="1" x14ac:dyDescent="0.25">
      <c r="C279" s="37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c r="AJ279" s="376"/>
    </row>
    <row r="280" spans="3:36" ht="15.75" customHeight="1" x14ac:dyDescent="0.25">
      <c r="C280" s="37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row>
    <row r="281" spans="3:36" ht="15.75" customHeight="1" x14ac:dyDescent="0.25">
      <c r="C281" s="37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row>
    <row r="282" spans="3:36" ht="15.75" customHeight="1" x14ac:dyDescent="0.25">
      <c r="C282" s="37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row>
    <row r="283" spans="3:36" ht="15.75" customHeight="1" x14ac:dyDescent="0.25">
      <c r="C283" s="37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row>
    <row r="284" spans="3:36" ht="15.75" customHeight="1" x14ac:dyDescent="0.25">
      <c r="C284" s="37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row>
    <row r="285" spans="3:36" ht="15.75" customHeight="1" x14ac:dyDescent="0.25">
      <c r="C285" s="37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row>
    <row r="286" spans="3:36" ht="15.75" customHeight="1" x14ac:dyDescent="0.25">
      <c r="C286" s="37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row>
    <row r="287" spans="3:36" ht="15.75" customHeight="1" x14ac:dyDescent="0.25">
      <c r="C287" s="37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row>
    <row r="288" spans="3:36" ht="15.75" customHeight="1" x14ac:dyDescent="0.25">
      <c r="C288" s="37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row>
    <row r="289" spans="3:36" ht="15.75" customHeight="1" x14ac:dyDescent="0.25">
      <c r="C289" s="37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row>
    <row r="290" spans="3:36" ht="15.75" customHeight="1" x14ac:dyDescent="0.25">
      <c r="C290" s="37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row>
    <row r="291" spans="3:36" ht="15.75" customHeight="1" x14ac:dyDescent="0.25">
      <c r="C291" s="37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row>
    <row r="292" spans="3:36" ht="15.75" customHeight="1" x14ac:dyDescent="0.25">
      <c r="C292" s="37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row>
    <row r="293" spans="3:36" ht="15.75" customHeight="1" x14ac:dyDescent="0.25">
      <c r="C293" s="37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row>
    <row r="294" spans="3:36" ht="15.75" customHeight="1" x14ac:dyDescent="0.25">
      <c r="C294" s="37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row>
    <row r="295" spans="3:36" ht="15.75" customHeight="1" x14ac:dyDescent="0.25">
      <c r="C295" s="37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row>
    <row r="296" spans="3:36" ht="15.75" customHeight="1" x14ac:dyDescent="0.25">
      <c r="C296" s="37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row>
    <row r="297" spans="3:36" ht="15.75" customHeight="1" x14ac:dyDescent="0.25">
      <c r="C297" s="37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row>
    <row r="298" spans="3:36" ht="15.75" customHeight="1" x14ac:dyDescent="0.25">
      <c r="C298" s="37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row>
    <row r="299" spans="3:36" ht="15.75" customHeight="1" x14ac:dyDescent="0.25">
      <c r="C299" s="37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row>
    <row r="300" spans="3:36" ht="15.75" customHeight="1" x14ac:dyDescent="0.25">
      <c r="C300" s="37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row>
    <row r="301" spans="3:36" ht="15.75" customHeight="1" x14ac:dyDescent="0.25">
      <c r="C301" s="37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row>
    <row r="302" spans="3:36" ht="15.75" customHeight="1" x14ac:dyDescent="0.25">
      <c r="C302" s="37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row>
    <row r="303" spans="3:36" ht="15.75" customHeight="1" x14ac:dyDescent="0.25">
      <c r="C303" s="37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row>
    <row r="304" spans="3:36" ht="15.75" customHeight="1" x14ac:dyDescent="0.25">
      <c r="C304" s="37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row>
    <row r="305" spans="3:36" ht="15.75" customHeight="1" x14ac:dyDescent="0.25">
      <c r="C305" s="37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row>
    <row r="306" spans="3:36" ht="15.75" customHeight="1" x14ac:dyDescent="0.25">
      <c r="C306" s="37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row>
    <row r="307" spans="3:36" ht="15.75" customHeight="1" x14ac:dyDescent="0.25">
      <c r="C307" s="37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row>
    <row r="308" spans="3:36" ht="15.75" customHeight="1" x14ac:dyDescent="0.25">
      <c r="C308" s="37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row>
    <row r="309" spans="3:36" ht="15.75" customHeight="1" x14ac:dyDescent="0.25">
      <c r="C309" s="37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row>
    <row r="310" spans="3:36" ht="15.75" customHeight="1" x14ac:dyDescent="0.25">
      <c r="C310" s="37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row>
    <row r="311" spans="3:36" ht="15.75" customHeight="1" x14ac:dyDescent="0.25">
      <c r="C311" s="37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row>
    <row r="312" spans="3:36" ht="15.75" customHeight="1" x14ac:dyDescent="0.25">
      <c r="C312" s="37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row>
    <row r="313" spans="3:36" ht="15.75" customHeight="1" x14ac:dyDescent="0.25">
      <c r="C313" s="37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row>
    <row r="314" spans="3:36" ht="15.75" customHeight="1" x14ac:dyDescent="0.25">
      <c r="C314" s="37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row>
    <row r="315" spans="3:36" ht="15.75" customHeight="1" x14ac:dyDescent="0.25">
      <c r="C315" s="37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row>
    <row r="316" spans="3:36" ht="15.75" customHeight="1" x14ac:dyDescent="0.25">
      <c r="C316" s="37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row>
    <row r="317" spans="3:36" ht="15.75" customHeight="1" x14ac:dyDescent="0.25">
      <c r="C317" s="37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row>
    <row r="318" spans="3:36" ht="15.75" customHeight="1" x14ac:dyDescent="0.25">
      <c r="C318" s="37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row>
    <row r="319" spans="3:36" ht="15.75" customHeight="1" x14ac:dyDescent="0.25">
      <c r="C319" s="37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row>
    <row r="320" spans="3:36" ht="15.75" customHeight="1" x14ac:dyDescent="0.25">
      <c r="C320" s="37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row>
    <row r="321" spans="3:36" ht="15.75" customHeight="1" x14ac:dyDescent="0.25">
      <c r="C321" s="37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row>
    <row r="322" spans="3:36" ht="15.75" customHeight="1" x14ac:dyDescent="0.25">
      <c r="C322" s="37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row>
    <row r="323" spans="3:36" ht="15.75" customHeight="1" x14ac:dyDescent="0.25">
      <c r="C323" s="37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row>
    <row r="324" spans="3:36" ht="15.75" customHeight="1" x14ac:dyDescent="0.25">
      <c r="C324" s="37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row>
    <row r="325" spans="3:36" ht="15.75" customHeight="1" x14ac:dyDescent="0.25">
      <c r="C325" s="37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row>
    <row r="326" spans="3:36" ht="15.75" customHeight="1" x14ac:dyDescent="0.25">
      <c r="C326" s="37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row>
    <row r="327" spans="3:36" ht="15.75" customHeight="1" x14ac:dyDescent="0.25">
      <c r="C327" s="37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row>
    <row r="328" spans="3:36" ht="15.75" customHeight="1" x14ac:dyDescent="0.25">
      <c r="C328" s="37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row>
    <row r="329" spans="3:36" ht="15.75" customHeight="1" x14ac:dyDescent="0.25">
      <c r="C329" s="37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row>
    <row r="330" spans="3:36" ht="15.75" customHeight="1" x14ac:dyDescent="0.25">
      <c r="C330" s="37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row>
    <row r="331" spans="3:36" ht="15.75" customHeight="1" x14ac:dyDescent="0.25">
      <c r="C331" s="37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row>
    <row r="332" spans="3:36" ht="15.75" customHeight="1" x14ac:dyDescent="0.25">
      <c r="C332" s="37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row>
    <row r="333" spans="3:36" ht="15.75" customHeight="1" x14ac:dyDescent="0.25">
      <c r="C333" s="37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row>
    <row r="334" spans="3:36" ht="15.75" customHeight="1" x14ac:dyDescent="0.25">
      <c r="C334" s="37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row>
    <row r="335" spans="3:36" ht="15.75" customHeight="1" x14ac:dyDescent="0.25">
      <c r="C335" s="37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row>
    <row r="336" spans="3:36" ht="15.75" customHeight="1" x14ac:dyDescent="0.25">
      <c r="C336" s="37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row>
    <row r="337" spans="3:36" ht="15.75" customHeight="1" x14ac:dyDescent="0.25">
      <c r="C337" s="37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row>
    <row r="338" spans="3:36" ht="15.75" customHeight="1" x14ac:dyDescent="0.25">
      <c r="C338" s="37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row>
    <row r="339" spans="3:36" ht="15.75" customHeight="1" x14ac:dyDescent="0.25">
      <c r="C339" s="37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row>
    <row r="340" spans="3:36" ht="15.75" customHeight="1" x14ac:dyDescent="0.25">
      <c r="C340" s="37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row>
    <row r="341" spans="3:36" ht="15.75" customHeight="1" x14ac:dyDescent="0.25">
      <c r="C341" s="37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row>
    <row r="342" spans="3:36" ht="15.75" customHeight="1" x14ac:dyDescent="0.25">
      <c r="C342" s="37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row>
    <row r="343" spans="3:36" ht="15.75" customHeight="1" x14ac:dyDescent="0.25">
      <c r="C343" s="37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row>
    <row r="344" spans="3:36" ht="15.75" customHeight="1" x14ac:dyDescent="0.25">
      <c r="C344" s="37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row>
    <row r="345" spans="3:36" ht="15.75" customHeight="1" x14ac:dyDescent="0.25">
      <c r="C345" s="37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row>
    <row r="346" spans="3:36" ht="15.75" customHeight="1" x14ac:dyDescent="0.25">
      <c r="C346" s="37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row>
    <row r="347" spans="3:36" ht="15.75" customHeight="1" x14ac:dyDescent="0.25">
      <c r="C347" s="37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row>
    <row r="348" spans="3:36" ht="15.75" customHeight="1" x14ac:dyDescent="0.25">
      <c r="C348" s="37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row>
    <row r="349" spans="3:36" ht="15.75" customHeight="1" x14ac:dyDescent="0.25">
      <c r="C349" s="37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row>
    <row r="350" spans="3:36" ht="15.75" customHeight="1" x14ac:dyDescent="0.25">
      <c r="C350" s="37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c r="AJ350" s="376"/>
    </row>
    <row r="351" spans="3:36" ht="15.75" customHeight="1" x14ac:dyDescent="0.25">
      <c r="C351" s="37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c r="AJ351" s="376"/>
    </row>
    <row r="352" spans="3:36" ht="15.75" customHeight="1" x14ac:dyDescent="0.25">
      <c r="C352" s="37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row>
    <row r="353" spans="3:36" ht="15.75" customHeight="1" x14ac:dyDescent="0.25">
      <c r="C353" s="37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row>
    <row r="354" spans="3:36" ht="15.75" customHeight="1" x14ac:dyDescent="0.25">
      <c r="C354" s="37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c r="AJ354" s="376"/>
    </row>
    <row r="355" spans="3:36" ht="15.75" customHeight="1" x14ac:dyDescent="0.25">
      <c r="C355" s="37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c r="AJ355" s="376"/>
    </row>
    <row r="356" spans="3:36" ht="15.75" customHeight="1" x14ac:dyDescent="0.25">
      <c r="C356" s="37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row>
    <row r="357" spans="3:36" ht="15.75" customHeight="1" x14ac:dyDescent="0.25">
      <c r="C357" s="37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row>
    <row r="358" spans="3:36" ht="15.75" customHeight="1" x14ac:dyDescent="0.25">
      <c r="C358" s="37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c r="AJ358" s="376"/>
    </row>
    <row r="359" spans="3:36" ht="15.75" customHeight="1" x14ac:dyDescent="0.25">
      <c r="C359" s="37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row>
    <row r="360" spans="3:36" ht="15.75" customHeight="1" x14ac:dyDescent="0.25">
      <c r="C360" s="37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row>
    <row r="361" spans="3:36" ht="15.75" customHeight="1" x14ac:dyDescent="0.25">
      <c r="C361" s="37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row>
    <row r="362" spans="3:36" ht="15.75" customHeight="1" x14ac:dyDescent="0.25">
      <c r="C362" s="37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row>
    <row r="363" spans="3:36" ht="15.75" customHeight="1" x14ac:dyDescent="0.25">
      <c r="C363" s="37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row>
    <row r="364" spans="3:36" ht="15.75" customHeight="1" x14ac:dyDescent="0.25">
      <c r="C364" s="37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row>
    <row r="365" spans="3:36" ht="15.75" customHeight="1" x14ac:dyDescent="0.25">
      <c r="C365" s="37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row>
    <row r="366" spans="3:36" ht="15.75" customHeight="1" x14ac:dyDescent="0.25">
      <c r="C366" s="37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row>
    <row r="367" spans="3:36" ht="15.75" customHeight="1" x14ac:dyDescent="0.25">
      <c r="C367" s="37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c r="AJ367" s="376"/>
    </row>
    <row r="368" spans="3:36" ht="15.75" customHeight="1" x14ac:dyDescent="0.25">
      <c r="C368" s="37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c r="AJ368" s="376"/>
    </row>
    <row r="369" spans="3:36" ht="15.75" customHeight="1" x14ac:dyDescent="0.25">
      <c r="C369" s="37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row>
    <row r="370" spans="3:36" ht="15.75" customHeight="1" x14ac:dyDescent="0.25">
      <c r="C370" s="37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row>
    <row r="371" spans="3:36" ht="15.75" customHeight="1" x14ac:dyDescent="0.25">
      <c r="C371" s="37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row>
    <row r="372" spans="3:36" ht="15.75" customHeight="1" x14ac:dyDescent="0.25">
      <c r="C372" s="37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row>
    <row r="373" spans="3:36" ht="15.75" customHeight="1" x14ac:dyDescent="0.25">
      <c r="C373" s="37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row>
    <row r="374" spans="3:36" ht="15.75" customHeight="1" x14ac:dyDescent="0.25">
      <c r="C374" s="37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row>
    <row r="375" spans="3:36" ht="15.75" customHeight="1" x14ac:dyDescent="0.25">
      <c r="C375" s="37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row>
    <row r="376" spans="3:36" ht="15.75" customHeight="1" x14ac:dyDescent="0.25">
      <c r="C376" s="37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row>
    <row r="377" spans="3:36" ht="15.75" customHeight="1" x14ac:dyDescent="0.25">
      <c r="C377" s="37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row>
    <row r="378" spans="3:36" ht="15.75" customHeight="1" x14ac:dyDescent="0.25">
      <c r="C378" s="37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row>
    <row r="379" spans="3:36" ht="15.75" customHeight="1" x14ac:dyDescent="0.25">
      <c r="C379" s="37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row>
    <row r="380" spans="3:36" ht="15.75" customHeight="1" x14ac:dyDescent="0.25">
      <c r="C380" s="37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c r="AJ380" s="376"/>
    </row>
    <row r="381" spans="3:36" ht="15.75" customHeight="1" x14ac:dyDescent="0.25">
      <c r="C381" s="37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c r="AJ381" s="376"/>
    </row>
    <row r="382" spans="3:36" ht="15.75" customHeight="1" x14ac:dyDescent="0.25">
      <c r="C382" s="37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c r="AJ382" s="376"/>
    </row>
    <row r="383" spans="3:36" ht="15.75" customHeight="1" x14ac:dyDescent="0.25">
      <c r="C383" s="37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c r="AJ383" s="376"/>
    </row>
    <row r="384" spans="3:36" ht="15.75" customHeight="1" x14ac:dyDescent="0.25">
      <c r="C384" s="37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row>
    <row r="385" spans="3:36" ht="15.75" customHeight="1" x14ac:dyDescent="0.25">
      <c r="C385" s="37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row>
    <row r="386" spans="3:36" ht="15.75" customHeight="1" x14ac:dyDescent="0.25">
      <c r="C386" s="37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row>
    <row r="387" spans="3:36" ht="15.75" customHeight="1" x14ac:dyDescent="0.25">
      <c r="C387" s="37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row>
    <row r="388" spans="3:36" ht="15.75" customHeight="1" x14ac:dyDescent="0.25">
      <c r="C388" s="37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row>
    <row r="389" spans="3:36" ht="15.75" customHeight="1" x14ac:dyDescent="0.25">
      <c r="C389" s="37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row>
    <row r="390" spans="3:36" ht="15.75" customHeight="1" x14ac:dyDescent="0.25">
      <c r="C390" s="37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row>
    <row r="391" spans="3:36" ht="15.75" customHeight="1" x14ac:dyDescent="0.25">
      <c r="C391" s="37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row>
    <row r="392" spans="3:36" ht="15.75" customHeight="1" x14ac:dyDescent="0.25">
      <c r="C392" s="37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row>
    <row r="393" spans="3:36" ht="15.75" customHeight="1" x14ac:dyDescent="0.25">
      <c r="C393" s="37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row>
    <row r="394" spans="3:36" ht="15.75" customHeight="1" x14ac:dyDescent="0.25">
      <c r="C394" s="37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row>
    <row r="395" spans="3:36" ht="15.75" customHeight="1" x14ac:dyDescent="0.25">
      <c r="C395" s="37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c r="AJ395" s="376"/>
    </row>
    <row r="396" spans="3:36" ht="15.75" customHeight="1" x14ac:dyDescent="0.25">
      <c r="C396" s="37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row>
    <row r="397" spans="3:36" ht="15.75" customHeight="1" x14ac:dyDescent="0.25">
      <c r="C397" s="37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row>
    <row r="398" spans="3:36" ht="15.75" customHeight="1" x14ac:dyDescent="0.25">
      <c r="C398" s="37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row>
    <row r="399" spans="3:36" ht="15.75" customHeight="1" x14ac:dyDescent="0.25">
      <c r="C399" s="37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c r="AJ399" s="376"/>
    </row>
    <row r="400" spans="3:36" ht="15.75" customHeight="1" x14ac:dyDescent="0.25">
      <c r="C400" s="37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row>
    <row r="401" spans="3:36" ht="15.75" customHeight="1" x14ac:dyDescent="0.25">
      <c r="C401" s="37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row>
    <row r="402" spans="3:36" ht="15.75" customHeight="1" x14ac:dyDescent="0.25">
      <c r="C402" s="37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row>
    <row r="403" spans="3:36" ht="15.75" customHeight="1" x14ac:dyDescent="0.25">
      <c r="C403" s="37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row>
    <row r="404" spans="3:36" ht="15.75" customHeight="1" x14ac:dyDescent="0.25">
      <c r="C404" s="37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row>
    <row r="405" spans="3:36" ht="15.75" customHeight="1" x14ac:dyDescent="0.25">
      <c r="C405" s="37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row>
    <row r="406" spans="3:36" ht="15.75" customHeight="1" x14ac:dyDescent="0.25">
      <c r="C406" s="37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row>
    <row r="407" spans="3:36" ht="15.75" customHeight="1" x14ac:dyDescent="0.25">
      <c r="C407" s="37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row>
    <row r="408" spans="3:36" ht="15.75" customHeight="1" x14ac:dyDescent="0.25">
      <c r="C408" s="37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row>
    <row r="409" spans="3:36" ht="15.75" customHeight="1" x14ac:dyDescent="0.25">
      <c r="C409" s="37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row>
    <row r="410" spans="3:36" ht="15.75" customHeight="1" x14ac:dyDescent="0.25">
      <c r="C410" s="37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row>
    <row r="411" spans="3:36" ht="15.75" customHeight="1" x14ac:dyDescent="0.25">
      <c r="C411" s="37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row>
    <row r="412" spans="3:36" ht="15.75" customHeight="1" x14ac:dyDescent="0.25">
      <c r="C412" s="37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row>
    <row r="413" spans="3:36" ht="15.75" customHeight="1" x14ac:dyDescent="0.25">
      <c r="C413" s="37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row>
    <row r="414" spans="3:36" ht="15.75" customHeight="1" x14ac:dyDescent="0.25">
      <c r="C414" s="37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row>
    <row r="415" spans="3:36" ht="15.75" customHeight="1" x14ac:dyDescent="0.25">
      <c r="C415" s="37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row>
    <row r="416" spans="3:36" ht="15.75" customHeight="1" x14ac:dyDescent="0.25">
      <c r="C416" s="37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row>
    <row r="417" spans="3:36" ht="15.75" customHeight="1" x14ac:dyDescent="0.25">
      <c r="C417" s="37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c r="AJ417" s="376"/>
    </row>
    <row r="418" spans="3:36" ht="15.75" customHeight="1" x14ac:dyDescent="0.25">
      <c r="C418" s="37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c r="AJ418" s="376"/>
    </row>
    <row r="419" spans="3:36" ht="15.75" customHeight="1" x14ac:dyDescent="0.25">
      <c r="C419" s="37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row>
    <row r="420" spans="3:36" ht="15.75" customHeight="1" x14ac:dyDescent="0.25">
      <c r="C420" s="37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row>
    <row r="421" spans="3:36" ht="15.75" customHeight="1" x14ac:dyDescent="0.25">
      <c r="C421" s="37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row>
    <row r="422" spans="3:36" ht="15.75" customHeight="1" x14ac:dyDescent="0.25">
      <c r="C422" s="37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row>
    <row r="423" spans="3:36" ht="15.75" customHeight="1" x14ac:dyDescent="0.25">
      <c r="C423" s="37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row>
    <row r="424" spans="3:36" ht="15.75" customHeight="1" x14ac:dyDescent="0.25">
      <c r="C424" s="37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row>
    <row r="425" spans="3:36" ht="15.75" customHeight="1" x14ac:dyDescent="0.25">
      <c r="C425" s="37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c r="AJ425" s="376"/>
    </row>
    <row r="426" spans="3:36" ht="15.75" customHeight="1" x14ac:dyDescent="0.25">
      <c r="C426" s="37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row>
    <row r="427" spans="3:36" ht="15.75" customHeight="1" x14ac:dyDescent="0.25">
      <c r="C427" s="37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c r="AJ427" s="376"/>
    </row>
    <row r="428" spans="3:36" ht="15.75" customHeight="1" x14ac:dyDescent="0.25">
      <c r="C428" s="37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row>
    <row r="429" spans="3:36" ht="15.75" customHeight="1" x14ac:dyDescent="0.25">
      <c r="C429" s="37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c r="AJ429" s="376"/>
    </row>
    <row r="430" spans="3:36" ht="15.75" customHeight="1" x14ac:dyDescent="0.25">
      <c r="C430" s="37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c r="AJ430" s="376"/>
    </row>
    <row r="431" spans="3:36" ht="15.75" customHeight="1" x14ac:dyDescent="0.25">
      <c r="C431" s="37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c r="AJ431" s="376"/>
    </row>
    <row r="432" spans="3:36" ht="15.75" customHeight="1" x14ac:dyDescent="0.25">
      <c r="C432" s="37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c r="AJ432" s="376"/>
    </row>
    <row r="433" spans="3:36" ht="15.75" customHeight="1" x14ac:dyDescent="0.25">
      <c r="C433" s="37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row>
    <row r="434" spans="3:36" ht="15.75" customHeight="1" x14ac:dyDescent="0.25">
      <c r="C434" s="37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row>
    <row r="435" spans="3:36" ht="15.75" customHeight="1" x14ac:dyDescent="0.25">
      <c r="C435" s="37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row>
    <row r="436" spans="3:36" ht="15.75" customHeight="1" x14ac:dyDescent="0.25">
      <c r="C436" s="37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row>
    <row r="437" spans="3:36" ht="15.75" customHeight="1" x14ac:dyDescent="0.25">
      <c r="C437" s="37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row>
    <row r="438" spans="3:36" ht="15.75" customHeight="1" x14ac:dyDescent="0.25">
      <c r="C438" s="37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row>
    <row r="439" spans="3:36" ht="15.75" customHeight="1" x14ac:dyDescent="0.25">
      <c r="C439" s="37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row>
    <row r="440" spans="3:36" ht="15.75" customHeight="1" x14ac:dyDescent="0.25">
      <c r="C440" s="37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row>
    <row r="441" spans="3:36" ht="15.75" customHeight="1" x14ac:dyDescent="0.25">
      <c r="C441" s="37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row>
    <row r="442" spans="3:36" ht="15.75" customHeight="1" x14ac:dyDescent="0.25">
      <c r="C442" s="37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row>
    <row r="443" spans="3:36" ht="15.75" customHeight="1" x14ac:dyDescent="0.25">
      <c r="C443" s="37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row>
    <row r="444" spans="3:36" ht="15.75" customHeight="1" x14ac:dyDescent="0.25">
      <c r="C444" s="37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row>
    <row r="445" spans="3:36" ht="15.75" customHeight="1" x14ac:dyDescent="0.25">
      <c r="C445" s="37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row>
    <row r="446" spans="3:36" ht="15.75" customHeight="1" x14ac:dyDescent="0.25">
      <c r="C446" s="37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row>
    <row r="447" spans="3:36" ht="15.75" customHeight="1" x14ac:dyDescent="0.25">
      <c r="C447" s="37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row>
    <row r="448" spans="3:36" ht="15.75" customHeight="1" x14ac:dyDescent="0.25">
      <c r="C448" s="37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row>
    <row r="449" spans="3:36" ht="15.75" customHeight="1" x14ac:dyDescent="0.25">
      <c r="C449" s="37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row>
    <row r="450" spans="3:36" ht="15.75" customHeight="1" x14ac:dyDescent="0.25">
      <c r="C450" s="37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row>
    <row r="451" spans="3:36" ht="15.75" customHeight="1" x14ac:dyDescent="0.25">
      <c r="C451" s="37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row>
    <row r="452" spans="3:36" ht="15.75" customHeight="1" x14ac:dyDescent="0.25">
      <c r="C452" s="37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row>
    <row r="453" spans="3:36" ht="15.75" customHeight="1" x14ac:dyDescent="0.25">
      <c r="C453" s="37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c r="AJ453" s="376"/>
    </row>
    <row r="454" spans="3:36" ht="15.75" customHeight="1" x14ac:dyDescent="0.25">
      <c r="C454" s="37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row>
    <row r="455" spans="3:36" ht="15.75" customHeight="1" x14ac:dyDescent="0.25">
      <c r="C455" s="37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row>
    <row r="456" spans="3:36" ht="15.75" customHeight="1" x14ac:dyDescent="0.25">
      <c r="C456" s="37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row>
    <row r="457" spans="3:36" ht="15.75" customHeight="1" x14ac:dyDescent="0.25">
      <c r="C457" s="37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row>
    <row r="458" spans="3:36" ht="15.75" customHeight="1" x14ac:dyDescent="0.25">
      <c r="C458" s="37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row>
    <row r="459" spans="3:36" ht="15.75" customHeight="1" x14ac:dyDescent="0.25">
      <c r="C459" s="37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row>
    <row r="460" spans="3:36" ht="15.75" customHeight="1" x14ac:dyDescent="0.25">
      <c r="C460" s="37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row>
    <row r="461" spans="3:36" ht="15.75" customHeight="1" x14ac:dyDescent="0.25">
      <c r="C461" s="37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row>
    <row r="462" spans="3:36" ht="15.75" customHeight="1" x14ac:dyDescent="0.25">
      <c r="C462" s="37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row>
    <row r="463" spans="3:36" ht="15.75" customHeight="1" x14ac:dyDescent="0.25">
      <c r="C463" s="37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row>
    <row r="464" spans="3:36" ht="15.75" customHeight="1" x14ac:dyDescent="0.25">
      <c r="C464" s="37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row>
    <row r="465" spans="3:36" ht="15.75" customHeight="1" x14ac:dyDescent="0.25">
      <c r="C465" s="37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row>
    <row r="466" spans="3:36" ht="15.75" customHeight="1" x14ac:dyDescent="0.25">
      <c r="C466" s="37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row>
    <row r="467" spans="3:36" ht="15.75" customHeight="1" x14ac:dyDescent="0.25">
      <c r="C467" s="37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row>
    <row r="468" spans="3:36" ht="15.75" customHeight="1" x14ac:dyDescent="0.25">
      <c r="C468" s="37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row>
    <row r="469" spans="3:36" ht="15.75" customHeight="1" x14ac:dyDescent="0.25">
      <c r="C469" s="37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row>
    <row r="470" spans="3:36" ht="15.75" customHeight="1" x14ac:dyDescent="0.25">
      <c r="C470" s="37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row>
    <row r="471" spans="3:36" ht="15.75" customHeight="1" x14ac:dyDescent="0.25">
      <c r="C471" s="37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row>
    <row r="472" spans="3:36" ht="15.75" customHeight="1" x14ac:dyDescent="0.25">
      <c r="C472" s="37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row>
    <row r="473" spans="3:36" ht="15.75" customHeight="1" x14ac:dyDescent="0.25">
      <c r="C473" s="37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row>
    <row r="474" spans="3:36" ht="15.75" customHeight="1" x14ac:dyDescent="0.25">
      <c r="C474" s="37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row>
    <row r="475" spans="3:36" ht="15.75" customHeight="1" x14ac:dyDescent="0.25">
      <c r="C475" s="37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row>
    <row r="476" spans="3:36" ht="15.75" customHeight="1" x14ac:dyDescent="0.25">
      <c r="C476" s="37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row>
    <row r="477" spans="3:36" ht="15.75" customHeight="1" x14ac:dyDescent="0.25">
      <c r="C477" s="37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row>
    <row r="478" spans="3:36" ht="15.75" customHeight="1" x14ac:dyDescent="0.25">
      <c r="C478" s="37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row>
    <row r="479" spans="3:36" ht="15.75" customHeight="1" x14ac:dyDescent="0.25">
      <c r="C479" s="37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row>
    <row r="480" spans="3:36" ht="15.75" customHeight="1" x14ac:dyDescent="0.25">
      <c r="C480" s="37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row>
    <row r="481" spans="3:36" ht="15.75" customHeight="1" x14ac:dyDescent="0.25">
      <c r="C481" s="37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row>
    <row r="482" spans="3:36" ht="15.75" customHeight="1" x14ac:dyDescent="0.25">
      <c r="C482" s="37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c r="AJ482" s="376"/>
    </row>
    <row r="483" spans="3:36" ht="15.75" customHeight="1" x14ac:dyDescent="0.25">
      <c r="C483" s="37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c r="AJ483" s="376"/>
    </row>
    <row r="484" spans="3:36" ht="15.75" customHeight="1" x14ac:dyDescent="0.25">
      <c r="C484" s="37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row>
    <row r="485" spans="3:36" ht="15.75" customHeight="1" x14ac:dyDescent="0.25">
      <c r="C485" s="37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c r="AJ485" s="376"/>
    </row>
    <row r="486" spans="3:36" ht="15.75" customHeight="1" x14ac:dyDescent="0.25">
      <c r="C486" s="37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row>
    <row r="487" spans="3:36" ht="15.75" customHeight="1" x14ac:dyDescent="0.25">
      <c r="C487" s="37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c r="AJ487" s="376"/>
    </row>
    <row r="488" spans="3:36" ht="15.75" customHeight="1" x14ac:dyDescent="0.25">
      <c r="C488" s="37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c r="AJ488" s="376"/>
    </row>
    <row r="489" spans="3:36" ht="15.75" customHeight="1" x14ac:dyDescent="0.25">
      <c r="C489" s="37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row>
    <row r="490" spans="3:36" ht="15.75" customHeight="1" x14ac:dyDescent="0.25">
      <c r="C490" s="37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row>
    <row r="491" spans="3:36" ht="15.75" customHeight="1" x14ac:dyDescent="0.25">
      <c r="C491" s="37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c r="AJ491" s="376"/>
    </row>
    <row r="492" spans="3:36" ht="15.75" customHeight="1" x14ac:dyDescent="0.25">
      <c r="C492" s="37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c r="AJ492" s="376"/>
    </row>
    <row r="493" spans="3:36" ht="15.75" customHeight="1" x14ac:dyDescent="0.25">
      <c r="C493" s="37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c r="AJ493" s="376"/>
    </row>
    <row r="494" spans="3:36" ht="15.75" customHeight="1" x14ac:dyDescent="0.25">
      <c r="C494" s="37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c r="AJ494" s="376"/>
    </row>
    <row r="495" spans="3:36" ht="15.75" customHeight="1" x14ac:dyDescent="0.25">
      <c r="C495" s="37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c r="AJ495" s="376"/>
    </row>
    <row r="496" spans="3:36" ht="15.75" customHeight="1" x14ac:dyDescent="0.25">
      <c r="C496" s="37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row>
    <row r="497" spans="3:36" ht="15.75" customHeight="1" x14ac:dyDescent="0.25">
      <c r="C497" s="37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c r="AJ497" s="376"/>
    </row>
    <row r="498" spans="3:36" ht="15.75" customHeight="1" x14ac:dyDescent="0.25">
      <c r="C498" s="37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c r="AJ498" s="376"/>
    </row>
    <row r="499" spans="3:36" ht="15.75" customHeight="1" x14ac:dyDescent="0.25">
      <c r="C499" s="37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c r="AJ499" s="376"/>
    </row>
    <row r="500" spans="3:36" ht="15.75" customHeight="1" x14ac:dyDescent="0.25">
      <c r="C500" s="37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row>
    <row r="501" spans="3:36" ht="15.75" customHeight="1" x14ac:dyDescent="0.25">
      <c r="C501" s="37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6"/>
    </row>
    <row r="502" spans="3:36" ht="15.75" customHeight="1" x14ac:dyDescent="0.25">
      <c r="C502" s="37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c r="AJ502" s="376"/>
    </row>
    <row r="503" spans="3:36" ht="15.75" customHeight="1" x14ac:dyDescent="0.25">
      <c r="C503" s="37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c r="AJ503" s="376"/>
    </row>
    <row r="504" spans="3:36" ht="15.75" customHeight="1" x14ac:dyDescent="0.25">
      <c r="C504" s="37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row>
    <row r="505" spans="3:36" ht="15.75" customHeight="1" x14ac:dyDescent="0.25">
      <c r="C505" s="37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c r="AJ505" s="376"/>
    </row>
    <row r="506" spans="3:36" ht="15.75" customHeight="1" x14ac:dyDescent="0.25">
      <c r="C506" s="37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c r="AJ506" s="376"/>
    </row>
    <row r="507" spans="3:36" ht="15.75" customHeight="1" x14ac:dyDescent="0.25">
      <c r="C507" s="37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c r="AJ507" s="376"/>
    </row>
    <row r="508" spans="3:36" ht="15.75" customHeight="1" x14ac:dyDescent="0.25">
      <c r="C508" s="37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c r="AJ508" s="376"/>
    </row>
    <row r="509" spans="3:36" ht="15.75" customHeight="1" x14ac:dyDescent="0.25">
      <c r="C509" s="37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c r="AJ509" s="376"/>
    </row>
    <row r="510" spans="3:36" ht="15.75" customHeight="1" x14ac:dyDescent="0.25">
      <c r="C510" s="37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c r="AJ510" s="376"/>
    </row>
    <row r="511" spans="3:36" ht="15.75" customHeight="1" x14ac:dyDescent="0.25">
      <c r="C511" s="37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c r="AJ511" s="376"/>
    </row>
    <row r="512" spans="3:36" ht="15.75" customHeight="1" x14ac:dyDescent="0.25">
      <c r="C512" s="37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c r="AJ512" s="376"/>
    </row>
    <row r="513" spans="3:36" ht="15.75" customHeight="1" x14ac:dyDescent="0.25">
      <c r="C513" s="37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c r="AJ513" s="376"/>
    </row>
    <row r="514" spans="3:36" ht="15.75" customHeight="1" x14ac:dyDescent="0.25">
      <c r="C514" s="37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c r="AJ514" s="376"/>
    </row>
    <row r="515" spans="3:36" ht="15.75" customHeight="1" x14ac:dyDescent="0.25">
      <c r="C515" s="37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row>
    <row r="516" spans="3:36" ht="15.75" customHeight="1" x14ac:dyDescent="0.25">
      <c r="C516" s="37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row>
    <row r="517" spans="3:36" ht="15.75" customHeight="1" x14ac:dyDescent="0.25">
      <c r="C517" s="37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row>
    <row r="518" spans="3:36" ht="15.75" customHeight="1" x14ac:dyDescent="0.25">
      <c r="C518" s="37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row>
    <row r="519" spans="3:36" ht="15.75" customHeight="1" x14ac:dyDescent="0.25">
      <c r="C519" s="37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row>
    <row r="520" spans="3:36" ht="15.75" customHeight="1" x14ac:dyDescent="0.25">
      <c r="C520" s="37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row>
    <row r="521" spans="3:36" ht="15.75" customHeight="1" x14ac:dyDescent="0.25">
      <c r="C521" s="37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row>
    <row r="522" spans="3:36" ht="15.75" customHeight="1" x14ac:dyDescent="0.25">
      <c r="C522" s="37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row>
    <row r="523" spans="3:36" ht="15.75" customHeight="1" x14ac:dyDescent="0.25">
      <c r="C523" s="37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c r="AJ523" s="376"/>
    </row>
    <row r="524" spans="3:36" ht="15.75" customHeight="1" x14ac:dyDescent="0.25">
      <c r="C524" s="37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row>
    <row r="525" spans="3:36" ht="15.75" customHeight="1" x14ac:dyDescent="0.25">
      <c r="C525" s="37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c r="AJ525" s="376"/>
    </row>
    <row r="526" spans="3:36" ht="15.75" customHeight="1" x14ac:dyDescent="0.25">
      <c r="C526" s="37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c r="AJ526" s="376"/>
    </row>
    <row r="527" spans="3:36" ht="15.75" customHeight="1" x14ac:dyDescent="0.25">
      <c r="C527" s="37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row>
    <row r="528" spans="3:36" ht="15.75" customHeight="1" x14ac:dyDescent="0.25">
      <c r="C528" s="37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c r="AJ528" s="376"/>
    </row>
    <row r="529" spans="3:36" ht="15.75" customHeight="1" x14ac:dyDescent="0.25">
      <c r="C529" s="37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c r="AJ529" s="376"/>
    </row>
    <row r="530" spans="3:36" ht="15.75" customHeight="1" x14ac:dyDescent="0.25">
      <c r="C530" s="37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c r="AJ530" s="376"/>
    </row>
    <row r="531" spans="3:36" ht="15.75" customHeight="1" x14ac:dyDescent="0.25">
      <c r="C531" s="37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c r="AJ531" s="376"/>
    </row>
    <row r="532" spans="3:36" ht="15.75" customHeight="1" x14ac:dyDescent="0.25">
      <c r="C532" s="37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c r="AJ532" s="376"/>
    </row>
    <row r="533" spans="3:36" ht="15.75" customHeight="1" x14ac:dyDescent="0.25">
      <c r="C533" s="37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c r="AJ533" s="376"/>
    </row>
    <row r="534" spans="3:36" ht="15.75" customHeight="1" x14ac:dyDescent="0.25">
      <c r="C534" s="37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6"/>
    </row>
    <row r="535" spans="3:36" ht="15.75" customHeight="1" x14ac:dyDescent="0.25">
      <c r="C535" s="37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c r="AJ535" s="376"/>
    </row>
    <row r="536" spans="3:36" ht="15.75" customHeight="1" x14ac:dyDescent="0.25">
      <c r="C536" s="37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row>
    <row r="537" spans="3:36" ht="15.75" customHeight="1" x14ac:dyDescent="0.25">
      <c r="C537" s="37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c r="AJ537" s="376"/>
    </row>
    <row r="538" spans="3:36" ht="15.75" customHeight="1" x14ac:dyDescent="0.25">
      <c r="C538" s="37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c r="AJ538" s="376"/>
    </row>
    <row r="539" spans="3:36" ht="15.75" customHeight="1" x14ac:dyDescent="0.25">
      <c r="C539" s="37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c r="AJ539" s="376"/>
    </row>
    <row r="540" spans="3:36" ht="15.75" customHeight="1" x14ac:dyDescent="0.25">
      <c r="C540" s="37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row>
    <row r="541" spans="3:36" ht="15.75" customHeight="1" x14ac:dyDescent="0.25">
      <c r="C541" s="37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c r="AJ541" s="376"/>
    </row>
    <row r="542" spans="3:36" ht="15.75" customHeight="1" x14ac:dyDescent="0.25">
      <c r="C542" s="37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c r="AJ542" s="376"/>
    </row>
    <row r="543" spans="3:36" ht="15.75" customHeight="1" x14ac:dyDescent="0.25">
      <c r="C543" s="37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c r="AJ543" s="376"/>
    </row>
    <row r="544" spans="3:36" ht="15.75" customHeight="1" x14ac:dyDescent="0.25">
      <c r="C544" s="37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c r="AJ544" s="376"/>
    </row>
    <row r="545" spans="3:36" ht="15.75" customHeight="1" x14ac:dyDescent="0.25">
      <c r="C545" s="37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c r="AJ545" s="376"/>
    </row>
    <row r="546" spans="3:36" ht="15.75" customHeight="1" x14ac:dyDescent="0.25">
      <c r="C546" s="37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row>
    <row r="547" spans="3:36" ht="15.75" customHeight="1" x14ac:dyDescent="0.25">
      <c r="C547" s="37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c r="AJ547" s="376"/>
    </row>
    <row r="548" spans="3:36" ht="15.75" customHeight="1" x14ac:dyDescent="0.25">
      <c r="C548" s="37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row>
    <row r="549" spans="3:36" ht="15.75" customHeight="1" x14ac:dyDescent="0.25">
      <c r="C549" s="37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c r="AJ549" s="376"/>
    </row>
    <row r="550" spans="3:36" ht="15.75" customHeight="1" x14ac:dyDescent="0.25">
      <c r="C550" s="37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c r="AJ550" s="376"/>
    </row>
    <row r="551" spans="3:36" ht="15.75" customHeight="1" x14ac:dyDescent="0.25">
      <c r="C551" s="37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c r="AJ551" s="376"/>
    </row>
    <row r="552" spans="3:36" ht="15.75" customHeight="1" x14ac:dyDescent="0.25">
      <c r="C552" s="37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c r="AJ552" s="376"/>
    </row>
    <row r="553" spans="3:36" ht="15.75" customHeight="1" x14ac:dyDescent="0.25">
      <c r="C553" s="37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c r="AJ553" s="376"/>
    </row>
    <row r="554" spans="3:36" ht="15.75" customHeight="1" x14ac:dyDescent="0.25">
      <c r="C554" s="37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row>
    <row r="555" spans="3:36" ht="15.75" customHeight="1" x14ac:dyDescent="0.25">
      <c r="C555" s="37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c r="AJ555" s="376"/>
    </row>
    <row r="556" spans="3:36" ht="15.75" customHeight="1" x14ac:dyDescent="0.25">
      <c r="C556" s="37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c r="AJ556" s="376"/>
    </row>
    <row r="557" spans="3:36" ht="15.75" customHeight="1" x14ac:dyDescent="0.25">
      <c r="C557" s="37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c r="AJ557" s="376"/>
    </row>
    <row r="558" spans="3:36" ht="15.75" customHeight="1" x14ac:dyDescent="0.25">
      <c r="C558" s="37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c r="AJ558" s="376"/>
    </row>
    <row r="559" spans="3:36" ht="15.75" customHeight="1" x14ac:dyDescent="0.25">
      <c r="C559" s="37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c r="AJ559" s="376"/>
    </row>
    <row r="560" spans="3:36" ht="15.75" customHeight="1" x14ac:dyDescent="0.25">
      <c r="C560" s="37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c r="AJ560" s="376"/>
    </row>
    <row r="561" spans="3:36" ht="15.75" customHeight="1" x14ac:dyDescent="0.25">
      <c r="C561" s="37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c r="AJ561" s="376"/>
    </row>
    <row r="562" spans="3:36" ht="15.75" customHeight="1" x14ac:dyDescent="0.25">
      <c r="C562" s="37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c r="AJ562" s="376"/>
    </row>
    <row r="563" spans="3:36" ht="15.75" customHeight="1" x14ac:dyDescent="0.25">
      <c r="C563" s="37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c r="AJ563" s="376"/>
    </row>
    <row r="564" spans="3:36" ht="15.75" customHeight="1" x14ac:dyDescent="0.25">
      <c r="C564" s="37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row>
    <row r="565" spans="3:36" ht="15.75" customHeight="1" x14ac:dyDescent="0.25">
      <c r="C565" s="37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row>
    <row r="566" spans="3:36" ht="15.75" customHeight="1" x14ac:dyDescent="0.25">
      <c r="C566" s="37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row>
    <row r="567" spans="3:36" ht="15.75" customHeight="1" x14ac:dyDescent="0.25">
      <c r="C567" s="37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row>
    <row r="568" spans="3:36" ht="15.75" customHeight="1" x14ac:dyDescent="0.25">
      <c r="C568" s="37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row>
    <row r="569" spans="3:36" ht="15.75" customHeight="1" x14ac:dyDescent="0.25">
      <c r="C569" s="37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row>
    <row r="570" spans="3:36" ht="15.75" customHeight="1" x14ac:dyDescent="0.25">
      <c r="C570" s="37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row>
    <row r="571" spans="3:36" ht="15.75" customHeight="1" x14ac:dyDescent="0.25">
      <c r="C571" s="37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row>
    <row r="572" spans="3:36" ht="15.75" customHeight="1" x14ac:dyDescent="0.25">
      <c r="C572" s="37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row>
    <row r="573" spans="3:36" ht="15.75" customHeight="1" x14ac:dyDescent="0.25">
      <c r="C573" s="37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row>
    <row r="574" spans="3:36" ht="15.75" customHeight="1" x14ac:dyDescent="0.25">
      <c r="C574" s="37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row>
    <row r="575" spans="3:36" ht="15.75" customHeight="1" x14ac:dyDescent="0.25">
      <c r="C575" s="37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row>
    <row r="576" spans="3:36" ht="15.75" customHeight="1" x14ac:dyDescent="0.25">
      <c r="C576" s="37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row>
    <row r="577" spans="3:36" ht="15.75" customHeight="1" x14ac:dyDescent="0.25">
      <c r="C577" s="37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row>
    <row r="578" spans="3:36" ht="15.75" customHeight="1" x14ac:dyDescent="0.25">
      <c r="C578" s="37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row>
    <row r="579" spans="3:36" ht="15.75" customHeight="1" x14ac:dyDescent="0.25">
      <c r="C579" s="37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row>
    <row r="580" spans="3:36" ht="15.75" customHeight="1" x14ac:dyDescent="0.25">
      <c r="C580" s="37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row>
    <row r="581" spans="3:36" ht="15.75" customHeight="1" x14ac:dyDescent="0.25">
      <c r="C581" s="37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row>
    <row r="582" spans="3:36" ht="15.75" customHeight="1" x14ac:dyDescent="0.25">
      <c r="C582" s="37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row>
    <row r="583" spans="3:36" ht="15.75" customHeight="1" x14ac:dyDescent="0.25">
      <c r="C583" s="37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row>
    <row r="584" spans="3:36" ht="15.75" customHeight="1" x14ac:dyDescent="0.25">
      <c r="C584" s="37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row>
    <row r="585" spans="3:36" ht="15.75" customHeight="1" x14ac:dyDescent="0.25">
      <c r="C585" s="37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c r="AJ585" s="376"/>
    </row>
    <row r="586" spans="3:36" ht="15.75" customHeight="1" x14ac:dyDescent="0.25">
      <c r="C586" s="37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c r="AD586" s="376"/>
      <c r="AE586" s="376"/>
      <c r="AF586" s="376"/>
      <c r="AG586" s="376"/>
      <c r="AH586" s="376"/>
      <c r="AI586" s="376"/>
      <c r="AJ586" s="376"/>
    </row>
    <row r="587" spans="3:36" ht="15.75" customHeight="1" x14ac:dyDescent="0.25">
      <c r="C587" s="37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c r="AJ587" s="376"/>
    </row>
    <row r="588" spans="3:36" ht="15.75" customHeight="1" x14ac:dyDescent="0.25">
      <c r="C588" s="37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c r="AJ588" s="376"/>
    </row>
    <row r="589" spans="3:36" ht="15.75" customHeight="1" x14ac:dyDescent="0.25">
      <c r="C589" s="37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c r="AF589" s="376"/>
      <c r="AG589" s="376"/>
      <c r="AH589" s="376"/>
      <c r="AI589" s="376"/>
      <c r="AJ589" s="376"/>
    </row>
    <row r="590" spans="3:36" ht="15.75" customHeight="1" x14ac:dyDescent="0.25">
      <c r="C590" s="37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c r="AD590" s="376"/>
      <c r="AE590" s="376"/>
      <c r="AF590" s="376"/>
      <c r="AG590" s="376"/>
      <c r="AH590" s="376"/>
      <c r="AI590" s="376"/>
      <c r="AJ590" s="376"/>
    </row>
    <row r="591" spans="3:36" ht="15.75" customHeight="1" x14ac:dyDescent="0.25">
      <c r="C591" s="37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c r="AD591" s="376"/>
      <c r="AE591" s="376"/>
      <c r="AF591" s="376"/>
      <c r="AG591" s="376"/>
      <c r="AH591" s="376"/>
      <c r="AI591" s="376"/>
      <c r="AJ591" s="376"/>
    </row>
    <row r="592" spans="3:36" ht="15.75" customHeight="1" x14ac:dyDescent="0.25">
      <c r="C592" s="37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c r="AF592" s="376"/>
      <c r="AG592" s="376"/>
      <c r="AH592" s="376"/>
      <c r="AI592" s="376"/>
      <c r="AJ592" s="376"/>
    </row>
    <row r="593" spans="3:36" ht="15.75" customHeight="1" x14ac:dyDescent="0.25">
      <c r="C593" s="37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c r="AD593" s="376"/>
      <c r="AE593" s="376"/>
      <c r="AF593" s="376"/>
      <c r="AG593" s="376"/>
      <c r="AH593" s="376"/>
      <c r="AI593" s="376"/>
      <c r="AJ593" s="376"/>
    </row>
    <row r="594" spans="3:36" ht="15.75" customHeight="1" x14ac:dyDescent="0.25">
      <c r="C594" s="37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c r="AD594" s="376"/>
      <c r="AE594" s="376"/>
      <c r="AF594" s="376"/>
      <c r="AG594" s="376"/>
      <c r="AH594" s="376"/>
      <c r="AI594" s="376"/>
      <c r="AJ594" s="376"/>
    </row>
    <row r="595" spans="3:36" ht="15.75" customHeight="1" x14ac:dyDescent="0.25">
      <c r="C595" s="37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c r="AD595" s="376"/>
      <c r="AE595" s="376"/>
      <c r="AF595" s="376"/>
      <c r="AG595" s="376"/>
      <c r="AH595" s="376"/>
      <c r="AI595" s="376"/>
      <c r="AJ595" s="376"/>
    </row>
    <row r="596" spans="3:36" ht="15.75" customHeight="1" x14ac:dyDescent="0.25">
      <c r="C596" s="37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376"/>
      <c r="AE596" s="376"/>
      <c r="AF596" s="376"/>
      <c r="AG596" s="376"/>
      <c r="AH596" s="376"/>
      <c r="AI596" s="376"/>
      <c r="AJ596" s="376"/>
    </row>
    <row r="597" spans="3:36" ht="15.75" customHeight="1" x14ac:dyDescent="0.25">
      <c r="C597" s="37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c r="AD597" s="376"/>
      <c r="AE597" s="376"/>
      <c r="AF597" s="376"/>
      <c r="AG597" s="376"/>
      <c r="AH597" s="376"/>
      <c r="AI597" s="376"/>
      <c r="AJ597" s="376"/>
    </row>
    <row r="598" spans="3:36" ht="15.75" customHeight="1" x14ac:dyDescent="0.25">
      <c r="C598" s="37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c r="AD598" s="376"/>
      <c r="AE598" s="376"/>
      <c r="AF598" s="376"/>
      <c r="AG598" s="376"/>
      <c r="AH598" s="376"/>
      <c r="AI598" s="376"/>
      <c r="AJ598" s="376"/>
    </row>
    <row r="599" spans="3:36" ht="15.75" customHeight="1" x14ac:dyDescent="0.25">
      <c r="C599" s="37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c r="AF599" s="376"/>
      <c r="AG599" s="376"/>
      <c r="AH599" s="376"/>
      <c r="AI599" s="376"/>
      <c r="AJ599" s="376"/>
    </row>
    <row r="600" spans="3:36" ht="15.75" customHeight="1" x14ac:dyDescent="0.25">
      <c r="C600" s="37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6"/>
    </row>
    <row r="601" spans="3:36" ht="15.75" customHeight="1" x14ac:dyDescent="0.25">
      <c r="C601" s="37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c r="AD601" s="376"/>
      <c r="AE601" s="376"/>
      <c r="AF601" s="376"/>
      <c r="AG601" s="376"/>
      <c r="AH601" s="376"/>
      <c r="AI601" s="376"/>
      <c r="AJ601" s="376"/>
    </row>
    <row r="602" spans="3:36" ht="15.75" customHeight="1" x14ac:dyDescent="0.25">
      <c r="C602" s="37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c r="AJ602" s="376"/>
    </row>
    <row r="603" spans="3:36" ht="15.75" customHeight="1" x14ac:dyDescent="0.25">
      <c r="C603" s="37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c r="AD603" s="376"/>
      <c r="AE603" s="376"/>
      <c r="AF603" s="376"/>
      <c r="AG603" s="376"/>
      <c r="AH603" s="376"/>
      <c r="AI603" s="376"/>
      <c r="AJ603" s="376"/>
    </row>
    <row r="604" spans="3:36" ht="15.75" customHeight="1" x14ac:dyDescent="0.25">
      <c r="C604" s="37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c r="AD604" s="376"/>
      <c r="AE604" s="376"/>
      <c r="AF604" s="376"/>
      <c r="AG604" s="376"/>
      <c r="AH604" s="376"/>
      <c r="AI604" s="376"/>
      <c r="AJ604" s="376"/>
    </row>
    <row r="605" spans="3:36" ht="15.75" customHeight="1" x14ac:dyDescent="0.25">
      <c r="C605" s="37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c r="AD605" s="376"/>
      <c r="AE605" s="376"/>
      <c r="AF605" s="376"/>
      <c r="AG605" s="376"/>
      <c r="AH605" s="376"/>
      <c r="AI605" s="376"/>
      <c r="AJ605" s="376"/>
    </row>
    <row r="606" spans="3:36" ht="15.75" customHeight="1" x14ac:dyDescent="0.25">
      <c r="C606" s="37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c r="AD606" s="376"/>
      <c r="AE606" s="376"/>
      <c r="AF606" s="376"/>
      <c r="AG606" s="376"/>
      <c r="AH606" s="376"/>
      <c r="AI606" s="376"/>
      <c r="AJ606" s="376"/>
    </row>
    <row r="607" spans="3:36" ht="15.75" customHeight="1" x14ac:dyDescent="0.25">
      <c r="C607" s="37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c r="AD607" s="376"/>
      <c r="AE607" s="376"/>
      <c r="AF607" s="376"/>
      <c r="AG607" s="376"/>
      <c r="AH607" s="376"/>
      <c r="AI607" s="376"/>
      <c r="AJ607" s="376"/>
    </row>
    <row r="608" spans="3:36" ht="15.75" customHeight="1" x14ac:dyDescent="0.25">
      <c r="C608" s="37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c r="AD608" s="376"/>
      <c r="AE608" s="376"/>
      <c r="AF608" s="376"/>
      <c r="AG608" s="376"/>
      <c r="AH608" s="376"/>
      <c r="AI608" s="376"/>
      <c r="AJ608" s="376"/>
    </row>
    <row r="609" spans="3:36" ht="15.75" customHeight="1" x14ac:dyDescent="0.25">
      <c r="C609" s="37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c r="AJ609" s="376"/>
    </row>
    <row r="610" spans="3:36" ht="15.75" customHeight="1" x14ac:dyDescent="0.25">
      <c r="C610" s="37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c r="AJ610" s="376"/>
    </row>
    <row r="611" spans="3:36" ht="15.75" customHeight="1" x14ac:dyDescent="0.25">
      <c r="C611" s="37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c r="AJ611" s="376"/>
    </row>
    <row r="612" spans="3:36" ht="15.75" customHeight="1" x14ac:dyDescent="0.25">
      <c r="C612" s="37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c r="AJ612" s="376"/>
    </row>
    <row r="613" spans="3:36" ht="15.75" customHeight="1" x14ac:dyDescent="0.25">
      <c r="C613" s="37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c r="AJ613" s="376"/>
    </row>
    <row r="614" spans="3:36" ht="15.75" customHeight="1" x14ac:dyDescent="0.25">
      <c r="C614" s="37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row>
    <row r="615" spans="3:36" ht="15.75" customHeight="1" x14ac:dyDescent="0.25">
      <c r="C615" s="37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c r="AJ615" s="376"/>
    </row>
    <row r="616" spans="3:36" ht="15.75" customHeight="1" x14ac:dyDescent="0.25">
      <c r="C616" s="37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c r="AJ616" s="376"/>
    </row>
    <row r="617" spans="3:36" ht="15.75" customHeight="1" x14ac:dyDescent="0.25">
      <c r="C617" s="37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c r="AJ617" s="376"/>
    </row>
    <row r="618" spans="3:36" ht="15.75" customHeight="1" x14ac:dyDescent="0.25">
      <c r="C618" s="37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c r="AJ618" s="376"/>
    </row>
    <row r="619" spans="3:36" ht="15.75" customHeight="1" x14ac:dyDescent="0.25">
      <c r="C619" s="37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c r="AD619" s="376"/>
      <c r="AE619" s="376"/>
      <c r="AF619" s="376"/>
      <c r="AG619" s="376"/>
      <c r="AH619" s="376"/>
      <c r="AI619" s="376"/>
      <c r="AJ619" s="376"/>
    </row>
    <row r="620" spans="3:36" ht="15.75" customHeight="1" x14ac:dyDescent="0.25">
      <c r="C620" s="37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c r="AD620" s="376"/>
      <c r="AE620" s="376"/>
      <c r="AF620" s="376"/>
      <c r="AG620" s="376"/>
      <c r="AH620" s="376"/>
      <c r="AI620" s="376"/>
      <c r="AJ620" s="376"/>
    </row>
    <row r="621" spans="3:36" ht="15.75" customHeight="1" x14ac:dyDescent="0.25">
      <c r="C621" s="37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c r="AD621" s="376"/>
      <c r="AE621" s="376"/>
      <c r="AF621" s="376"/>
      <c r="AG621" s="376"/>
      <c r="AH621" s="376"/>
      <c r="AI621" s="376"/>
      <c r="AJ621" s="376"/>
    </row>
    <row r="622" spans="3:36" ht="15.75" customHeight="1" x14ac:dyDescent="0.25">
      <c r="C622" s="37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376"/>
      <c r="AF622" s="376"/>
      <c r="AG622" s="376"/>
      <c r="AH622" s="376"/>
      <c r="AI622" s="376"/>
      <c r="AJ622" s="376"/>
    </row>
    <row r="623" spans="3:36" ht="15.75" customHeight="1" x14ac:dyDescent="0.25">
      <c r="C623" s="37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c r="AF623" s="376"/>
      <c r="AG623" s="376"/>
      <c r="AH623" s="376"/>
      <c r="AI623" s="376"/>
      <c r="AJ623" s="376"/>
    </row>
    <row r="624" spans="3:36" ht="15.75" customHeight="1" x14ac:dyDescent="0.25">
      <c r="C624" s="37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c r="AJ624" s="376"/>
    </row>
    <row r="625" spans="3:36" ht="15.75" customHeight="1" x14ac:dyDescent="0.25">
      <c r="C625" s="37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376"/>
      <c r="AE625" s="376"/>
      <c r="AF625" s="376"/>
      <c r="AG625" s="376"/>
      <c r="AH625" s="376"/>
      <c r="AI625" s="376"/>
      <c r="AJ625" s="376"/>
    </row>
    <row r="626" spans="3:36" ht="15.75" customHeight="1" x14ac:dyDescent="0.25">
      <c r="C626" s="37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c r="AJ626" s="376"/>
    </row>
    <row r="627" spans="3:36" ht="15.75" customHeight="1" x14ac:dyDescent="0.25">
      <c r="C627" s="37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c r="AD627" s="376"/>
      <c r="AE627" s="376"/>
      <c r="AF627" s="376"/>
      <c r="AG627" s="376"/>
      <c r="AH627" s="376"/>
      <c r="AI627" s="376"/>
      <c r="AJ627" s="376"/>
    </row>
    <row r="628" spans="3:36" ht="15.75" customHeight="1" x14ac:dyDescent="0.25">
      <c r="C628" s="37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c r="AD628" s="376"/>
      <c r="AE628" s="376"/>
      <c r="AF628" s="376"/>
      <c r="AG628" s="376"/>
      <c r="AH628" s="376"/>
      <c r="AI628" s="376"/>
      <c r="AJ628" s="376"/>
    </row>
    <row r="629" spans="3:36" ht="15.75" customHeight="1" x14ac:dyDescent="0.25">
      <c r="C629" s="37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c r="AD629" s="376"/>
      <c r="AE629" s="376"/>
      <c r="AF629" s="376"/>
      <c r="AG629" s="376"/>
      <c r="AH629" s="376"/>
      <c r="AI629" s="376"/>
      <c r="AJ629" s="376"/>
    </row>
    <row r="630" spans="3:36" ht="15.75" customHeight="1" x14ac:dyDescent="0.25">
      <c r="C630" s="37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c r="AD630" s="376"/>
      <c r="AE630" s="376"/>
      <c r="AF630" s="376"/>
      <c r="AG630" s="376"/>
      <c r="AH630" s="376"/>
      <c r="AI630" s="376"/>
      <c r="AJ630" s="376"/>
    </row>
    <row r="631" spans="3:36" ht="15.75" customHeight="1" x14ac:dyDescent="0.25">
      <c r="C631" s="37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c r="AD631" s="376"/>
      <c r="AE631" s="376"/>
      <c r="AF631" s="376"/>
      <c r="AG631" s="376"/>
      <c r="AH631" s="376"/>
      <c r="AI631" s="376"/>
      <c r="AJ631" s="376"/>
    </row>
    <row r="632" spans="3:36" ht="15.75" customHeight="1" x14ac:dyDescent="0.25">
      <c r="C632" s="37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c r="AJ632" s="376"/>
    </row>
    <row r="633" spans="3:36" ht="15.75" customHeight="1" x14ac:dyDescent="0.25">
      <c r="C633" s="37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c r="AJ633" s="376"/>
    </row>
    <row r="634" spans="3:36" ht="15.75" customHeight="1" x14ac:dyDescent="0.25">
      <c r="C634" s="37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c r="AD634" s="376"/>
      <c r="AE634" s="376"/>
      <c r="AF634" s="376"/>
      <c r="AG634" s="376"/>
      <c r="AH634" s="376"/>
      <c r="AI634" s="376"/>
      <c r="AJ634" s="376"/>
    </row>
    <row r="635" spans="3:36" ht="15.75" customHeight="1" x14ac:dyDescent="0.25">
      <c r="C635" s="37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c r="AD635" s="376"/>
      <c r="AE635" s="376"/>
      <c r="AF635" s="376"/>
      <c r="AG635" s="376"/>
      <c r="AH635" s="376"/>
      <c r="AI635" s="376"/>
      <c r="AJ635" s="376"/>
    </row>
    <row r="636" spans="3:36" ht="15.75" customHeight="1" x14ac:dyDescent="0.25">
      <c r="C636" s="37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c r="AD636" s="376"/>
      <c r="AE636" s="376"/>
      <c r="AF636" s="376"/>
      <c r="AG636" s="376"/>
      <c r="AH636" s="376"/>
      <c r="AI636" s="376"/>
      <c r="AJ636" s="376"/>
    </row>
    <row r="637" spans="3:36" ht="15.75" customHeight="1" x14ac:dyDescent="0.25">
      <c r="C637" s="37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c r="AD637" s="376"/>
      <c r="AE637" s="376"/>
      <c r="AF637" s="376"/>
      <c r="AG637" s="376"/>
      <c r="AH637" s="376"/>
      <c r="AI637" s="376"/>
      <c r="AJ637" s="376"/>
    </row>
    <row r="638" spans="3:36" ht="15.75" customHeight="1" x14ac:dyDescent="0.25">
      <c r="C638" s="37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c r="AJ638" s="376"/>
    </row>
    <row r="639" spans="3:36" ht="15.75" customHeight="1" x14ac:dyDescent="0.25">
      <c r="C639" s="37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c r="AD639" s="376"/>
      <c r="AE639" s="376"/>
      <c r="AF639" s="376"/>
      <c r="AG639" s="376"/>
      <c r="AH639" s="376"/>
      <c r="AI639" s="376"/>
      <c r="AJ639" s="376"/>
    </row>
    <row r="640" spans="3:36" ht="15.75" customHeight="1" x14ac:dyDescent="0.25">
      <c r="C640" s="37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c r="AJ640" s="376"/>
    </row>
    <row r="641" spans="3:36" ht="15.75" customHeight="1" x14ac:dyDescent="0.25">
      <c r="C641" s="37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c r="AD641" s="376"/>
      <c r="AE641" s="376"/>
      <c r="AF641" s="376"/>
      <c r="AG641" s="376"/>
      <c r="AH641" s="376"/>
      <c r="AI641" s="376"/>
      <c r="AJ641" s="376"/>
    </row>
    <row r="642" spans="3:36" ht="15.75" customHeight="1" x14ac:dyDescent="0.25">
      <c r="C642" s="37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c r="AJ642" s="376"/>
    </row>
    <row r="643" spans="3:36" ht="15.75" customHeight="1" x14ac:dyDescent="0.25">
      <c r="C643" s="37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c r="AD643" s="376"/>
      <c r="AE643" s="376"/>
      <c r="AF643" s="376"/>
      <c r="AG643" s="376"/>
      <c r="AH643" s="376"/>
      <c r="AI643" s="376"/>
      <c r="AJ643" s="376"/>
    </row>
    <row r="644" spans="3:36" ht="15.75" customHeight="1" x14ac:dyDescent="0.25">
      <c r="C644" s="37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c r="AD644" s="376"/>
      <c r="AE644" s="376"/>
      <c r="AF644" s="376"/>
      <c r="AG644" s="376"/>
      <c r="AH644" s="376"/>
      <c r="AI644" s="376"/>
      <c r="AJ644" s="376"/>
    </row>
    <row r="645" spans="3:36" ht="15.75" customHeight="1" x14ac:dyDescent="0.25">
      <c r="C645" s="37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376"/>
      <c r="AE645" s="376"/>
      <c r="AF645" s="376"/>
      <c r="AG645" s="376"/>
      <c r="AH645" s="376"/>
      <c r="AI645" s="376"/>
      <c r="AJ645" s="376"/>
    </row>
    <row r="646" spans="3:36" ht="15.75" customHeight="1" x14ac:dyDescent="0.25">
      <c r="C646" s="37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376"/>
      <c r="AF646" s="376"/>
      <c r="AG646" s="376"/>
      <c r="AH646" s="376"/>
      <c r="AI646" s="376"/>
      <c r="AJ646" s="376"/>
    </row>
    <row r="647" spans="3:36" ht="15.75" customHeight="1" x14ac:dyDescent="0.25">
      <c r="C647" s="37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c r="AD647" s="376"/>
      <c r="AE647" s="376"/>
      <c r="AF647" s="376"/>
      <c r="AG647" s="376"/>
      <c r="AH647" s="376"/>
      <c r="AI647" s="376"/>
      <c r="AJ647" s="376"/>
    </row>
    <row r="648" spans="3:36" ht="15.75" customHeight="1" x14ac:dyDescent="0.25">
      <c r="C648" s="37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F648" s="376"/>
      <c r="AG648" s="376"/>
      <c r="AH648" s="376"/>
      <c r="AI648" s="376"/>
      <c r="AJ648" s="376"/>
    </row>
    <row r="649" spans="3:36" ht="15.75" customHeight="1" x14ac:dyDescent="0.25">
      <c r="C649" s="37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c r="AJ649" s="376"/>
    </row>
    <row r="650" spans="3:36" ht="15.75" customHeight="1" x14ac:dyDescent="0.25">
      <c r="C650" s="37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c r="AJ650" s="376"/>
    </row>
    <row r="651" spans="3:36" ht="15.75" customHeight="1" x14ac:dyDescent="0.25">
      <c r="C651" s="37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c r="AF651" s="376"/>
      <c r="AG651" s="376"/>
      <c r="AH651" s="376"/>
      <c r="AI651" s="376"/>
      <c r="AJ651" s="376"/>
    </row>
    <row r="652" spans="3:36" ht="15.75" customHeight="1" x14ac:dyDescent="0.25">
      <c r="C652" s="37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c r="AE652" s="376"/>
      <c r="AF652" s="376"/>
      <c r="AG652" s="376"/>
      <c r="AH652" s="376"/>
      <c r="AI652" s="376"/>
      <c r="AJ652" s="376"/>
    </row>
    <row r="653" spans="3:36" ht="15.75" customHeight="1" x14ac:dyDescent="0.25">
      <c r="C653" s="37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c r="AJ653" s="376"/>
    </row>
    <row r="654" spans="3:36" ht="15.75" customHeight="1" x14ac:dyDescent="0.25">
      <c r="C654" s="37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c r="AJ654" s="376"/>
    </row>
    <row r="655" spans="3:36" ht="15.75" customHeight="1" x14ac:dyDescent="0.25">
      <c r="C655" s="37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c r="AJ655" s="376"/>
    </row>
    <row r="656" spans="3:36" ht="15.75" customHeight="1" x14ac:dyDescent="0.25">
      <c r="C656" s="37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row>
    <row r="657" spans="3:36" ht="15.75" customHeight="1" x14ac:dyDescent="0.25">
      <c r="C657" s="37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c r="AD657" s="376"/>
      <c r="AE657" s="376"/>
      <c r="AF657" s="376"/>
      <c r="AG657" s="376"/>
      <c r="AH657" s="376"/>
      <c r="AI657" s="376"/>
      <c r="AJ657" s="376"/>
    </row>
    <row r="658" spans="3:36" ht="15.75" customHeight="1" x14ac:dyDescent="0.25">
      <c r="C658" s="37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c r="AE658" s="376"/>
      <c r="AF658" s="376"/>
      <c r="AG658" s="376"/>
      <c r="AH658" s="376"/>
      <c r="AI658" s="376"/>
      <c r="AJ658" s="376"/>
    </row>
    <row r="659" spans="3:36" ht="15.75" customHeight="1" x14ac:dyDescent="0.25">
      <c r="C659" s="37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c r="AD659" s="376"/>
      <c r="AE659" s="376"/>
      <c r="AF659" s="376"/>
      <c r="AG659" s="376"/>
      <c r="AH659" s="376"/>
      <c r="AI659" s="376"/>
      <c r="AJ659" s="376"/>
    </row>
    <row r="660" spans="3:36" ht="15.75" customHeight="1" x14ac:dyDescent="0.25">
      <c r="C660" s="37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c r="AJ660" s="376"/>
    </row>
    <row r="661" spans="3:36" ht="15.75" customHeight="1" x14ac:dyDescent="0.25">
      <c r="C661" s="37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c r="AD661" s="376"/>
      <c r="AE661" s="376"/>
      <c r="AF661" s="376"/>
      <c r="AG661" s="376"/>
      <c r="AH661" s="376"/>
      <c r="AI661" s="376"/>
      <c r="AJ661" s="376"/>
    </row>
    <row r="662" spans="3:36" ht="15.75" customHeight="1" x14ac:dyDescent="0.25">
      <c r="C662" s="37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c r="AD662" s="376"/>
      <c r="AE662" s="376"/>
      <c r="AF662" s="376"/>
      <c r="AG662" s="376"/>
      <c r="AH662" s="376"/>
      <c r="AI662" s="376"/>
      <c r="AJ662" s="376"/>
    </row>
    <row r="663" spans="3:36" ht="15.75" customHeight="1" x14ac:dyDescent="0.25">
      <c r="C663" s="37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c r="AD663" s="376"/>
      <c r="AE663" s="376"/>
      <c r="AF663" s="376"/>
      <c r="AG663" s="376"/>
      <c r="AH663" s="376"/>
      <c r="AI663" s="376"/>
      <c r="AJ663" s="376"/>
    </row>
    <row r="664" spans="3:36" ht="15.75" customHeight="1" x14ac:dyDescent="0.25">
      <c r="C664" s="37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c r="AD664" s="376"/>
      <c r="AE664" s="376"/>
      <c r="AF664" s="376"/>
      <c r="AG664" s="376"/>
      <c r="AH664" s="376"/>
      <c r="AI664" s="376"/>
      <c r="AJ664" s="376"/>
    </row>
    <row r="665" spans="3:36" ht="15.75" customHeight="1" x14ac:dyDescent="0.25">
      <c r="C665" s="37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c r="AD665" s="376"/>
      <c r="AE665" s="376"/>
      <c r="AF665" s="376"/>
      <c r="AG665" s="376"/>
      <c r="AH665" s="376"/>
      <c r="AI665" s="376"/>
      <c r="AJ665" s="376"/>
    </row>
    <row r="666" spans="3:36" ht="15.75" customHeight="1" x14ac:dyDescent="0.25">
      <c r="C666" s="37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c r="AJ666" s="376"/>
    </row>
    <row r="667" spans="3:36" ht="15.75" customHeight="1" x14ac:dyDescent="0.25">
      <c r="C667" s="37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c r="AD667" s="376"/>
      <c r="AE667" s="376"/>
      <c r="AF667" s="376"/>
      <c r="AG667" s="376"/>
      <c r="AH667" s="376"/>
      <c r="AI667" s="376"/>
      <c r="AJ667" s="376"/>
    </row>
    <row r="668" spans="3:36" ht="15.75" customHeight="1" x14ac:dyDescent="0.25">
      <c r="C668" s="37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c r="AJ668" s="376"/>
    </row>
    <row r="669" spans="3:36" ht="15.75" customHeight="1" x14ac:dyDescent="0.25">
      <c r="C669" s="37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c r="AD669" s="376"/>
      <c r="AE669" s="376"/>
      <c r="AF669" s="376"/>
      <c r="AG669" s="376"/>
      <c r="AH669" s="376"/>
      <c r="AI669" s="376"/>
      <c r="AJ669" s="376"/>
    </row>
    <row r="670" spans="3:36" ht="15.75" customHeight="1" x14ac:dyDescent="0.25">
      <c r="C670" s="37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c r="AJ670" s="376"/>
    </row>
    <row r="671" spans="3:36" ht="15.75" customHeight="1" x14ac:dyDescent="0.25">
      <c r="C671" s="37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376"/>
      <c r="AE671" s="376"/>
      <c r="AF671" s="376"/>
      <c r="AG671" s="376"/>
      <c r="AH671" s="376"/>
      <c r="AI671" s="376"/>
      <c r="AJ671" s="376"/>
    </row>
    <row r="672" spans="3:36" ht="15.75" customHeight="1" x14ac:dyDescent="0.25">
      <c r="C672" s="37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c r="AF672" s="376"/>
      <c r="AG672" s="376"/>
      <c r="AH672" s="376"/>
      <c r="AI672" s="376"/>
      <c r="AJ672" s="376"/>
    </row>
    <row r="673" spans="3:36" ht="15.75" customHeight="1" x14ac:dyDescent="0.25">
      <c r="C673" s="37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c r="AD673" s="376"/>
      <c r="AE673" s="376"/>
      <c r="AF673" s="376"/>
      <c r="AG673" s="376"/>
      <c r="AH673" s="376"/>
      <c r="AI673" s="376"/>
      <c r="AJ673" s="376"/>
    </row>
    <row r="674" spans="3:36" ht="15.75" customHeight="1" x14ac:dyDescent="0.25">
      <c r="C674" s="37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c r="AD674" s="376"/>
      <c r="AE674" s="376"/>
      <c r="AF674" s="376"/>
      <c r="AG674" s="376"/>
      <c r="AH674" s="376"/>
      <c r="AI674" s="376"/>
      <c r="AJ674" s="376"/>
    </row>
    <row r="675" spans="3:36" ht="15.75" customHeight="1" x14ac:dyDescent="0.25">
      <c r="C675" s="37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c r="AD675" s="376"/>
      <c r="AE675" s="376"/>
      <c r="AF675" s="376"/>
      <c r="AG675" s="376"/>
      <c r="AH675" s="376"/>
      <c r="AI675" s="376"/>
      <c r="AJ675" s="376"/>
    </row>
    <row r="676" spans="3:36" ht="15.75" customHeight="1" x14ac:dyDescent="0.25">
      <c r="C676" s="37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c r="AD676" s="376"/>
      <c r="AE676" s="376"/>
      <c r="AF676" s="376"/>
      <c r="AG676" s="376"/>
      <c r="AH676" s="376"/>
      <c r="AI676" s="376"/>
      <c r="AJ676" s="376"/>
    </row>
    <row r="677" spans="3:36" ht="15.75" customHeight="1" x14ac:dyDescent="0.25">
      <c r="C677" s="37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c r="AD677" s="376"/>
      <c r="AE677" s="376"/>
      <c r="AF677" s="376"/>
      <c r="AG677" s="376"/>
      <c r="AH677" s="376"/>
      <c r="AI677" s="376"/>
      <c r="AJ677" s="376"/>
    </row>
    <row r="678" spans="3:36" ht="15.75" customHeight="1" x14ac:dyDescent="0.25">
      <c r="C678" s="37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c r="AD678" s="376"/>
      <c r="AE678" s="376"/>
      <c r="AF678" s="376"/>
      <c r="AG678" s="376"/>
      <c r="AH678" s="376"/>
      <c r="AI678" s="376"/>
      <c r="AJ678" s="376"/>
    </row>
    <row r="679" spans="3:36" ht="15.75" customHeight="1" x14ac:dyDescent="0.25">
      <c r="C679" s="37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c r="AD679" s="376"/>
      <c r="AE679" s="376"/>
      <c r="AF679" s="376"/>
      <c r="AG679" s="376"/>
      <c r="AH679" s="376"/>
      <c r="AI679" s="376"/>
      <c r="AJ679" s="376"/>
    </row>
    <row r="680" spans="3:36" ht="15.75" customHeight="1" x14ac:dyDescent="0.25">
      <c r="C680" s="37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c r="AD680" s="376"/>
      <c r="AE680" s="376"/>
      <c r="AF680" s="376"/>
      <c r="AG680" s="376"/>
      <c r="AH680" s="376"/>
      <c r="AI680" s="376"/>
      <c r="AJ680" s="376"/>
    </row>
    <row r="681" spans="3:36" ht="15.75" customHeight="1" x14ac:dyDescent="0.25">
      <c r="C681" s="37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c r="AD681" s="376"/>
      <c r="AE681" s="376"/>
      <c r="AF681" s="376"/>
      <c r="AG681" s="376"/>
      <c r="AH681" s="376"/>
      <c r="AI681" s="376"/>
      <c r="AJ681" s="376"/>
    </row>
    <row r="682" spans="3:36" ht="15.75" customHeight="1" x14ac:dyDescent="0.25">
      <c r="C682" s="37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c r="AD682" s="376"/>
      <c r="AE682" s="376"/>
      <c r="AF682" s="376"/>
      <c r="AG682" s="376"/>
      <c r="AH682" s="376"/>
      <c r="AI682" s="376"/>
      <c r="AJ682" s="376"/>
    </row>
    <row r="683" spans="3:36" ht="15.75" customHeight="1" x14ac:dyDescent="0.25">
      <c r="C683" s="37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c r="AD683" s="376"/>
      <c r="AE683" s="376"/>
      <c r="AF683" s="376"/>
      <c r="AG683" s="376"/>
      <c r="AH683" s="376"/>
      <c r="AI683" s="376"/>
      <c r="AJ683" s="376"/>
    </row>
    <row r="684" spans="3:36" ht="15.75" customHeight="1" x14ac:dyDescent="0.25">
      <c r="C684" s="37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c r="AD684" s="376"/>
      <c r="AE684" s="376"/>
      <c r="AF684" s="376"/>
      <c r="AG684" s="376"/>
      <c r="AH684" s="376"/>
      <c r="AI684" s="376"/>
      <c r="AJ684" s="376"/>
    </row>
    <row r="685" spans="3:36" ht="15.75" customHeight="1" x14ac:dyDescent="0.25">
      <c r="C685" s="37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c r="AF685" s="376"/>
      <c r="AG685" s="376"/>
      <c r="AH685" s="376"/>
      <c r="AI685" s="376"/>
      <c r="AJ685" s="376"/>
    </row>
    <row r="686" spans="3:36" ht="15.75" customHeight="1" x14ac:dyDescent="0.25">
      <c r="C686" s="37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c r="AD686" s="376"/>
      <c r="AE686" s="376"/>
      <c r="AF686" s="376"/>
      <c r="AG686" s="376"/>
      <c r="AH686" s="376"/>
      <c r="AI686" s="376"/>
      <c r="AJ686" s="376"/>
    </row>
    <row r="687" spans="3:36" ht="15.75" customHeight="1" x14ac:dyDescent="0.25">
      <c r="C687" s="37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c r="AD687" s="376"/>
      <c r="AE687" s="376"/>
      <c r="AF687" s="376"/>
      <c r="AG687" s="376"/>
      <c r="AH687" s="376"/>
      <c r="AI687" s="376"/>
      <c r="AJ687" s="376"/>
    </row>
    <row r="688" spans="3:36" ht="15.75" customHeight="1" x14ac:dyDescent="0.25">
      <c r="C688" s="37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c r="AD688" s="376"/>
      <c r="AE688" s="376"/>
      <c r="AF688" s="376"/>
      <c r="AG688" s="376"/>
      <c r="AH688" s="376"/>
      <c r="AI688" s="376"/>
      <c r="AJ688" s="376"/>
    </row>
    <row r="689" spans="3:36" ht="15.75" customHeight="1" x14ac:dyDescent="0.25">
      <c r="C689" s="37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c r="AD689" s="376"/>
      <c r="AE689" s="376"/>
      <c r="AF689" s="376"/>
      <c r="AG689" s="376"/>
      <c r="AH689" s="376"/>
      <c r="AI689" s="376"/>
      <c r="AJ689" s="376"/>
    </row>
    <row r="690" spans="3:36" ht="15.75" customHeight="1" x14ac:dyDescent="0.25">
      <c r="C690" s="37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c r="AD690" s="376"/>
      <c r="AE690" s="376"/>
      <c r="AF690" s="376"/>
      <c r="AG690" s="376"/>
      <c r="AH690" s="376"/>
      <c r="AI690" s="376"/>
      <c r="AJ690" s="376"/>
    </row>
    <row r="691" spans="3:36" ht="15.75" customHeight="1" x14ac:dyDescent="0.25">
      <c r="C691" s="37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376"/>
      <c r="AF691" s="376"/>
      <c r="AG691" s="376"/>
      <c r="AH691" s="376"/>
      <c r="AI691" s="376"/>
      <c r="AJ691" s="376"/>
    </row>
    <row r="692" spans="3:36" ht="15.75" customHeight="1" x14ac:dyDescent="0.25">
      <c r="C692" s="37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c r="AD692" s="376"/>
      <c r="AE692" s="376"/>
      <c r="AF692" s="376"/>
      <c r="AG692" s="376"/>
      <c r="AH692" s="376"/>
      <c r="AI692" s="376"/>
      <c r="AJ692" s="376"/>
    </row>
    <row r="693" spans="3:36" ht="15.75" customHeight="1" x14ac:dyDescent="0.25">
      <c r="C693" s="37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376"/>
      <c r="AE693" s="376"/>
      <c r="AF693" s="376"/>
      <c r="AG693" s="376"/>
      <c r="AH693" s="376"/>
      <c r="AI693" s="376"/>
      <c r="AJ693" s="376"/>
    </row>
    <row r="694" spans="3:36" ht="15.75" customHeight="1" x14ac:dyDescent="0.25">
      <c r="C694" s="37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c r="AD694" s="376"/>
      <c r="AE694" s="376"/>
      <c r="AF694" s="376"/>
      <c r="AG694" s="376"/>
      <c r="AH694" s="376"/>
      <c r="AI694" s="376"/>
      <c r="AJ694" s="376"/>
    </row>
    <row r="695" spans="3:36" ht="15.75" customHeight="1" x14ac:dyDescent="0.25">
      <c r="C695" s="37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c r="AD695" s="376"/>
      <c r="AE695" s="376"/>
      <c r="AF695" s="376"/>
      <c r="AG695" s="376"/>
      <c r="AH695" s="376"/>
      <c r="AI695" s="376"/>
      <c r="AJ695" s="376"/>
    </row>
    <row r="696" spans="3:36" ht="15.75" customHeight="1" x14ac:dyDescent="0.25">
      <c r="C696" s="37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c r="AD696" s="376"/>
      <c r="AE696" s="376"/>
      <c r="AF696" s="376"/>
      <c r="AG696" s="376"/>
      <c r="AH696" s="376"/>
      <c r="AI696" s="376"/>
      <c r="AJ696" s="376"/>
    </row>
    <row r="697" spans="3:36" ht="15.75" customHeight="1" x14ac:dyDescent="0.25">
      <c r="C697" s="37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c r="AD697" s="376"/>
      <c r="AE697" s="376"/>
      <c r="AF697" s="376"/>
      <c r="AG697" s="376"/>
      <c r="AH697" s="376"/>
      <c r="AI697" s="376"/>
      <c r="AJ697" s="376"/>
    </row>
    <row r="698" spans="3:36" ht="15.75" customHeight="1" x14ac:dyDescent="0.25">
      <c r="C698" s="37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c r="AJ698" s="376"/>
    </row>
    <row r="699" spans="3:36" ht="15.75" customHeight="1" x14ac:dyDescent="0.25">
      <c r="C699" s="37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c r="AJ699" s="376"/>
    </row>
    <row r="700" spans="3:36" ht="15.75" customHeight="1" x14ac:dyDescent="0.25">
      <c r="C700" s="37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c r="AJ700" s="376"/>
    </row>
    <row r="701" spans="3:36" ht="15.75" customHeight="1" x14ac:dyDescent="0.25">
      <c r="C701" s="37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c r="AD701" s="376"/>
      <c r="AE701" s="376"/>
      <c r="AF701" s="376"/>
      <c r="AG701" s="376"/>
      <c r="AH701" s="376"/>
      <c r="AI701" s="376"/>
      <c r="AJ701" s="376"/>
    </row>
    <row r="702" spans="3:36" ht="15.75" customHeight="1" x14ac:dyDescent="0.25">
      <c r="C702" s="37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376"/>
      <c r="AE702" s="376"/>
      <c r="AF702" s="376"/>
      <c r="AG702" s="376"/>
      <c r="AH702" s="376"/>
      <c r="AI702" s="376"/>
      <c r="AJ702" s="376"/>
    </row>
    <row r="703" spans="3:36" ht="15.75" customHeight="1" x14ac:dyDescent="0.25">
      <c r="C703" s="37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c r="AF703" s="376"/>
      <c r="AG703" s="376"/>
      <c r="AH703" s="376"/>
      <c r="AI703" s="376"/>
      <c r="AJ703" s="376"/>
    </row>
    <row r="704" spans="3:36" ht="15.75" customHeight="1" x14ac:dyDescent="0.25">
      <c r="C704" s="37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c r="AD704" s="376"/>
      <c r="AE704" s="376"/>
      <c r="AF704" s="376"/>
      <c r="AG704" s="376"/>
      <c r="AH704" s="376"/>
      <c r="AI704" s="376"/>
      <c r="AJ704" s="376"/>
    </row>
    <row r="705" spans="3:36" ht="15.75" customHeight="1" x14ac:dyDescent="0.25">
      <c r="C705" s="37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c r="AD705" s="376"/>
      <c r="AE705" s="376"/>
      <c r="AF705" s="376"/>
      <c r="AG705" s="376"/>
      <c r="AH705" s="376"/>
      <c r="AI705" s="376"/>
      <c r="AJ705" s="376"/>
    </row>
    <row r="706" spans="3:36" ht="15.75" customHeight="1" x14ac:dyDescent="0.25">
      <c r="C706" s="37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c r="AJ706" s="376"/>
    </row>
    <row r="707" spans="3:36" ht="15.75" customHeight="1" x14ac:dyDescent="0.25">
      <c r="C707" s="37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c r="AD707" s="376"/>
      <c r="AE707" s="376"/>
      <c r="AF707" s="376"/>
      <c r="AG707" s="376"/>
      <c r="AH707" s="376"/>
      <c r="AI707" s="376"/>
      <c r="AJ707" s="376"/>
    </row>
    <row r="708" spans="3:36" ht="15.75" customHeight="1" x14ac:dyDescent="0.25">
      <c r="C708" s="37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c r="AD708" s="376"/>
      <c r="AE708" s="376"/>
      <c r="AF708" s="376"/>
      <c r="AG708" s="376"/>
      <c r="AH708" s="376"/>
      <c r="AI708" s="376"/>
      <c r="AJ708" s="376"/>
    </row>
    <row r="709" spans="3:36" ht="15.75" customHeight="1" x14ac:dyDescent="0.25">
      <c r="C709" s="37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c r="AD709" s="376"/>
      <c r="AE709" s="376"/>
      <c r="AF709" s="376"/>
      <c r="AG709" s="376"/>
      <c r="AH709" s="376"/>
      <c r="AI709" s="376"/>
      <c r="AJ709" s="376"/>
    </row>
    <row r="710" spans="3:36" ht="15.75" customHeight="1" x14ac:dyDescent="0.25">
      <c r="C710" s="37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c r="AD710" s="376"/>
      <c r="AE710" s="376"/>
      <c r="AF710" s="376"/>
      <c r="AG710" s="376"/>
      <c r="AH710" s="376"/>
      <c r="AI710" s="376"/>
      <c r="AJ710" s="376"/>
    </row>
    <row r="711" spans="3:36" ht="15.75" customHeight="1" x14ac:dyDescent="0.25">
      <c r="C711" s="37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c r="AD711" s="376"/>
      <c r="AE711" s="376"/>
      <c r="AF711" s="376"/>
      <c r="AG711" s="376"/>
      <c r="AH711" s="376"/>
      <c r="AI711" s="376"/>
      <c r="AJ711" s="376"/>
    </row>
    <row r="712" spans="3:36" ht="15.75" customHeight="1" x14ac:dyDescent="0.25">
      <c r="C712" s="37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c r="AD712" s="376"/>
      <c r="AE712" s="376"/>
      <c r="AF712" s="376"/>
      <c r="AG712" s="376"/>
      <c r="AH712" s="376"/>
      <c r="AI712" s="376"/>
      <c r="AJ712" s="376"/>
    </row>
    <row r="713" spans="3:36" ht="15.75" customHeight="1" x14ac:dyDescent="0.25">
      <c r="C713" s="37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c r="AD713" s="376"/>
      <c r="AE713" s="376"/>
      <c r="AF713" s="376"/>
      <c r="AG713" s="376"/>
      <c r="AH713" s="376"/>
      <c r="AI713" s="376"/>
      <c r="AJ713" s="376"/>
    </row>
    <row r="714" spans="3:36" ht="15.75" customHeight="1" x14ac:dyDescent="0.25">
      <c r="C714" s="37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c r="AD714" s="376"/>
      <c r="AE714" s="376"/>
      <c r="AF714" s="376"/>
      <c r="AG714" s="376"/>
      <c r="AH714" s="376"/>
      <c r="AI714" s="376"/>
      <c r="AJ714" s="376"/>
    </row>
    <row r="715" spans="3:36" ht="15.75" customHeight="1" x14ac:dyDescent="0.25">
      <c r="C715" s="37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row>
    <row r="716" spans="3:36" ht="15.75" customHeight="1" x14ac:dyDescent="0.25">
      <c r="C716" s="37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c r="AJ716" s="376"/>
    </row>
    <row r="717" spans="3:36" ht="15.75" customHeight="1" x14ac:dyDescent="0.25">
      <c r="C717" s="37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c r="AD717" s="376"/>
      <c r="AE717" s="376"/>
      <c r="AF717" s="376"/>
      <c r="AG717" s="376"/>
      <c r="AH717" s="376"/>
      <c r="AI717" s="376"/>
      <c r="AJ717" s="376"/>
    </row>
    <row r="718" spans="3:36" ht="15.75" customHeight="1" x14ac:dyDescent="0.25">
      <c r="C718" s="37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c r="AD718" s="376"/>
      <c r="AE718" s="376"/>
      <c r="AF718" s="376"/>
      <c r="AG718" s="376"/>
      <c r="AH718" s="376"/>
      <c r="AI718" s="376"/>
      <c r="AJ718" s="376"/>
    </row>
    <row r="719" spans="3:36" ht="15.75" customHeight="1" x14ac:dyDescent="0.25">
      <c r="C719" s="37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c r="AJ719" s="376"/>
    </row>
    <row r="720" spans="3:36" ht="15.75" customHeight="1" x14ac:dyDescent="0.25">
      <c r="C720" s="37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c r="AJ720" s="376"/>
    </row>
    <row r="721" spans="3:36" ht="15.75" customHeight="1" x14ac:dyDescent="0.25">
      <c r="C721" s="37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c r="AJ721" s="376"/>
    </row>
    <row r="722" spans="3:36" ht="15.75" customHeight="1" x14ac:dyDescent="0.25">
      <c r="C722" s="37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c r="AJ722" s="376"/>
    </row>
    <row r="723" spans="3:36" ht="15.75" customHeight="1" x14ac:dyDescent="0.25">
      <c r="C723" s="37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c r="AD723" s="376"/>
      <c r="AE723" s="376"/>
      <c r="AF723" s="376"/>
      <c r="AG723" s="376"/>
      <c r="AH723" s="376"/>
      <c r="AI723" s="376"/>
      <c r="AJ723" s="376"/>
    </row>
    <row r="724" spans="3:36" ht="15.75" customHeight="1" x14ac:dyDescent="0.25">
      <c r="C724" s="37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c r="AJ724" s="376"/>
    </row>
    <row r="725" spans="3:36" ht="15.75" customHeight="1" x14ac:dyDescent="0.25">
      <c r="C725" s="37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c r="AJ725" s="376"/>
    </row>
    <row r="726" spans="3:36" ht="15.75" customHeight="1" x14ac:dyDescent="0.25">
      <c r="C726" s="37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c r="AJ726" s="376"/>
    </row>
    <row r="727" spans="3:36" ht="15.75" customHeight="1" x14ac:dyDescent="0.25">
      <c r="C727" s="37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c r="AJ727" s="376"/>
    </row>
    <row r="728" spans="3:36" ht="15.75" customHeight="1" x14ac:dyDescent="0.25">
      <c r="C728" s="37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c r="AD728" s="376"/>
      <c r="AE728" s="376"/>
      <c r="AF728" s="376"/>
      <c r="AG728" s="376"/>
      <c r="AH728" s="376"/>
      <c r="AI728" s="376"/>
      <c r="AJ728" s="376"/>
    </row>
    <row r="729" spans="3:36" ht="15.75" customHeight="1" x14ac:dyDescent="0.25">
      <c r="C729" s="37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c r="AD729" s="376"/>
      <c r="AE729" s="376"/>
      <c r="AF729" s="376"/>
      <c r="AG729" s="376"/>
      <c r="AH729" s="376"/>
      <c r="AI729" s="376"/>
      <c r="AJ729" s="376"/>
    </row>
    <row r="730" spans="3:36" ht="15.75" customHeight="1" x14ac:dyDescent="0.25">
      <c r="C730" s="37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c r="AJ730" s="376"/>
    </row>
    <row r="731" spans="3:36" ht="15.75" customHeight="1" x14ac:dyDescent="0.25">
      <c r="C731" s="37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c r="AJ731" s="376"/>
    </row>
    <row r="732" spans="3:36" ht="15.75" customHeight="1" x14ac:dyDescent="0.25">
      <c r="C732" s="37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6"/>
    </row>
    <row r="733" spans="3:36" ht="15.75" customHeight="1" x14ac:dyDescent="0.25">
      <c r="C733" s="37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c r="AJ733" s="376"/>
    </row>
    <row r="734" spans="3:36" ht="15.75" customHeight="1" x14ac:dyDescent="0.25">
      <c r="C734" s="37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c r="AD734" s="376"/>
      <c r="AE734" s="376"/>
      <c r="AF734" s="376"/>
      <c r="AG734" s="376"/>
      <c r="AH734" s="376"/>
      <c r="AI734" s="376"/>
      <c r="AJ734" s="376"/>
    </row>
    <row r="735" spans="3:36" ht="15.75" customHeight="1" x14ac:dyDescent="0.25">
      <c r="C735" s="37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c r="AD735" s="376"/>
      <c r="AE735" s="376"/>
      <c r="AF735" s="376"/>
      <c r="AG735" s="376"/>
      <c r="AH735" s="376"/>
      <c r="AI735" s="376"/>
      <c r="AJ735" s="376"/>
    </row>
    <row r="736" spans="3:36" ht="15.75" customHeight="1" x14ac:dyDescent="0.25">
      <c r="C736" s="37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c r="AD736" s="376"/>
      <c r="AE736" s="376"/>
      <c r="AF736" s="376"/>
      <c r="AG736" s="376"/>
      <c r="AH736" s="376"/>
      <c r="AI736" s="376"/>
      <c r="AJ736" s="376"/>
    </row>
    <row r="737" spans="3:36" ht="15.75" customHeight="1" x14ac:dyDescent="0.25">
      <c r="C737" s="37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376"/>
      <c r="AF737" s="376"/>
      <c r="AG737" s="376"/>
      <c r="AH737" s="376"/>
      <c r="AI737" s="376"/>
      <c r="AJ737" s="376"/>
    </row>
    <row r="738" spans="3:36" ht="15.75" customHeight="1" x14ac:dyDescent="0.25">
      <c r="C738" s="37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c r="AD738" s="376"/>
      <c r="AE738" s="376"/>
      <c r="AF738" s="376"/>
      <c r="AG738" s="376"/>
      <c r="AH738" s="376"/>
      <c r="AI738" s="376"/>
      <c r="AJ738" s="376"/>
    </row>
    <row r="739" spans="3:36" ht="15.75" customHeight="1" x14ac:dyDescent="0.25">
      <c r="C739" s="37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376"/>
      <c r="AE739" s="376"/>
      <c r="AF739" s="376"/>
      <c r="AG739" s="376"/>
      <c r="AH739" s="376"/>
      <c r="AI739" s="376"/>
      <c r="AJ739" s="376"/>
    </row>
    <row r="740" spans="3:36" ht="15.75" customHeight="1" x14ac:dyDescent="0.25">
      <c r="C740" s="37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c r="AD740" s="376"/>
      <c r="AE740" s="376"/>
      <c r="AF740" s="376"/>
      <c r="AG740" s="376"/>
      <c r="AH740" s="376"/>
      <c r="AI740" s="376"/>
      <c r="AJ740" s="376"/>
    </row>
    <row r="741" spans="3:36" ht="15.75" customHeight="1" x14ac:dyDescent="0.25">
      <c r="C741" s="37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c r="AJ741" s="376"/>
    </row>
    <row r="742" spans="3:36" ht="15.75" customHeight="1" x14ac:dyDescent="0.25">
      <c r="C742" s="37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c r="AJ742" s="376"/>
    </row>
    <row r="743" spans="3:36" ht="15.75" customHeight="1" x14ac:dyDescent="0.25">
      <c r="C743" s="37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c r="AJ743" s="376"/>
    </row>
    <row r="744" spans="3:36" ht="15.75" customHeight="1" x14ac:dyDescent="0.25">
      <c r="C744" s="37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c r="AJ744" s="376"/>
    </row>
    <row r="745" spans="3:36" ht="15.75" customHeight="1" x14ac:dyDescent="0.25">
      <c r="C745" s="37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c r="AJ745" s="376"/>
    </row>
    <row r="746" spans="3:36" ht="15.75" customHeight="1" x14ac:dyDescent="0.25">
      <c r="C746" s="37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c r="AJ746" s="376"/>
    </row>
    <row r="747" spans="3:36" ht="15.75" customHeight="1" x14ac:dyDescent="0.25">
      <c r="C747" s="37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c r="AD747" s="376"/>
      <c r="AE747" s="376"/>
      <c r="AF747" s="376"/>
      <c r="AG747" s="376"/>
      <c r="AH747" s="376"/>
      <c r="AI747" s="376"/>
      <c r="AJ747" s="376"/>
    </row>
    <row r="748" spans="3:36" ht="15.75" customHeight="1" x14ac:dyDescent="0.25">
      <c r="C748" s="37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c r="AF748" s="376"/>
      <c r="AG748" s="376"/>
      <c r="AH748" s="376"/>
      <c r="AI748" s="376"/>
      <c r="AJ748" s="376"/>
    </row>
    <row r="749" spans="3:36" ht="15.75" customHeight="1" x14ac:dyDescent="0.25">
      <c r="C749" s="37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376"/>
      <c r="AE749" s="376"/>
      <c r="AF749" s="376"/>
      <c r="AG749" s="376"/>
      <c r="AH749" s="376"/>
      <c r="AI749" s="376"/>
      <c r="AJ749" s="376"/>
    </row>
    <row r="750" spans="3:36" ht="15.75" customHeight="1" x14ac:dyDescent="0.25">
      <c r="C750" s="37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c r="AD750" s="376"/>
      <c r="AE750" s="376"/>
      <c r="AF750" s="376"/>
      <c r="AG750" s="376"/>
      <c r="AH750" s="376"/>
      <c r="AI750" s="376"/>
      <c r="AJ750" s="376"/>
    </row>
    <row r="751" spans="3:36" ht="15.75" customHeight="1" x14ac:dyDescent="0.25">
      <c r="C751" s="37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c r="AD751" s="376"/>
      <c r="AE751" s="376"/>
      <c r="AF751" s="376"/>
      <c r="AG751" s="376"/>
      <c r="AH751" s="376"/>
      <c r="AI751" s="376"/>
      <c r="AJ751" s="376"/>
    </row>
    <row r="752" spans="3:36" ht="15.75" customHeight="1" x14ac:dyDescent="0.25">
      <c r="C752" s="37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c r="AD752" s="376"/>
      <c r="AE752" s="376"/>
      <c r="AF752" s="376"/>
      <c r="AG752" s="376"/>
      <c r="AH752" s="376"/>
      <c r="AI752" s="376"/>
      <c r="AJ752" s="376"/>
    </row>
    <row r="753" spans="3:36" ht="15.75" customHeight="1" x14ac:dyDescent="0.25">
      <c r="C753" s="37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c r="AD753" s="376"/>
      <c r="AE753" s="376"/>
      <c r="AF753" s="376"/>
      <c r="AG753" s="376"/>
      <c r="AH753" s="376"/>
      <c r="AI753" s="376"/>
      <c r="AJ753" s="376"/>
    </row>
    <row r="754" spans="3:36" ht="15.75" customHeight="1" x14ac:dyDescent="0.25">
      <c r="C754" s="37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c r="AD754" s="376"/>
      <c r="AE754" s="376"/>
      <c r="AF754" s="376"/>
      <c r="AG754" s="376"/>
      <c r="AH754" s="376"/>
      <c r="AI754" s="376"/>
      <c r="AJ754" s="376"/>
    </row>
    <row r="755" spans="3:36" ht="15.75" customHeight="1" x14ac:dyDescent="0.25">
      <c r="C755" s="37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c r="AD755" s="376"/>
      <c r="AE755" s="376"/>
      <c r="AF755" s="376"/>
      <c r="AG755" s="376"/>
      <c r="AH755" s="376"/>
      <c r="AI755" s="376"/>
      <c r="AJ755" s="376"/>
    </row>
    <row r="756" spans="3:36" ht="15.75" customHeight="1" x14ac:dyDescent="0.25">
      <c r="C756" s="37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c r="AD756" s="376"/>
      <c r="AE756" s="376"/>
      <c r="AF756" s="376"/>
      <c r="AG756" s="376"/>
      <c r="AH756" s="376"/>
      <c r="AI756" s="376"/>
      <c r="AJ756" s="376"/>
    </row>
    <row r="757" spans="3:36" ht="15.75" customHeight="1" x14ac:dyDescent="0.25">
      <c r="C757" s="37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c r="AD757" s="376"/>
      <c r="AE757" s="376"/>
      <c r="AF757" s="376"/>
      <c r="AG757" s="376"/>
      <c r="AH757" s="376"/>
      <c r="AI757" s="376"/>
      <c r="AJ757" s="376"/>
    </row>
    <row r="758" spans="3:36" ht="15.75" customHeight="1" x14ac:dyDescent="0.25">
      <c r="C758" s="37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c r="AD758" s="376"/>
      <c r="AE758" s="376"/>
      <c r="AF758" s="376"/>
      <c r="AG758" s="376"/>
      <c r="AH758" s="376"/>
      <c r="AI758" s="376"/>
      <c r="AJ758" s="376"/>
    </row>
    <row r="759" spans="3:36" ht="15.75" customHeight="1" x14ac:dyDescent="0.25">
      <c r="C759" s="37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c r="AD759" s="376"/>
      <c r="AE759" s="376"/>
      <c r="AF759" s="376"/>
      <c r="AG759" s="376"/>
      <c r="AH759" s="376"/>
      <c r="AI759" s="376"/>
      <c r="AJ759" s="376"/>
    </row>
    <row r="760" spans="3:36" ht="15.75" customHeight="1" x14ac:dyDescent="0.25">
      <c r="C760" s="37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c r="AD760" s="376"/>
      <c r="AE760" s="376"/>
      <c r="AF760" s="376"/>
      <c r="AG760" s="376"/>
      <c r="AH760" s="376"/>
      <c r="AI760" s="376"/>
      <c r="AJ760" s="376"/>
    </row>
    <row r="761" spans="3:36" ht="15.75" customHeight="1" x14ac:dyDescent="0.25">
      <c r="C761" s="37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c r="AD761" s="376"/>
      <c r="AE761" s="376"/>
      <c r="AF761" s="376"/>
      <c r="AG761" s="376"/>
      <c r="AH761" s="376"/>
      <c r="AI761" s="376"/>
      <c r="AJ761" s="376"/>
    </row>
    <row r="762" spans="3:36" ht="15.75" customHeight="1" x14ac:dyDescent="0.25">
      <c r="C762" s="37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c r="AD762" s="376"/>
      <c r="AE762" s="376"/>
      <c r="AF762" s="376"/>
      <c r="AG762" s="376"/>
      <c r="AH762" s="376"/>
      <c r="AI762" s="376"/>
      <c r="AJ762" s="376"/>
    </row>
    <row r="763" spans="3:36" ht="15.75" customHeight="1" x14ac:dyDescent="0.25">
      <c r="C763" s="37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c r="AD763" s="376"/>
      <c r="AE763" s="376"/>
      <c r="AF763" s="376"/>
      <c r="AG763" s="376"/>
      <c r="AH763" s="376"/>
      <c r="AI763" s="376"/>
      <c r="AJ763" s="376"/>
    </row>
    <row r="764" spans="3:36" ht="15.75" customHeight="1" x14ac:dyDescent="0.25">
      <c r="C764" s="37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c r="AJ764" s="376"/>
    </row>
    <row r="765" spans="3:36" ht="15.75" customHeight="1" x14ac:dyDescent="0.25">
      <c r="C765" s="37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6"/>
    </row>
    <row r="766" spans="3:36" ht="15.75" customHeight="1" x14ac:dyDescent="0.25">
      <c r="C766" s="37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c r="AJ766" s="376"/>
    </row>
    <row r="767" spans="3:36" ht="15.75" customHeight="1" x14ac:dyDescent="0.25">
      <c r="C767" s="37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c r="AJ767" s="376"/>
    </row>
    <row r="768" spans="3:36" ht="15.75" customHeight="1" x14ac:dyDescent="0.25">
      <c r="C768" s="37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c r="AJ768" s="376"/>
    </row>
    <row r="769" spans="3:36" ht="15.75" customHeight="1" x14ac:dyDescent="0.25">
      <c r="C769" s="37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c r="AJ769" s="376"/>
    </row>
    <row r="770" spans="3:36" ht="15.75" customHeight="1" x14ac:dyDescent="0.25">
      <c r="C770" s="37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c r="AJ770" s="376"/>
    </row>
    <row r="771" spans="3:36" ht="15.75" customHeight="1" x14ac:dyDescent="0.25">
      <c r="C771" s="37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c r="AJ771" s="376"/>
    </row>
    <row r="772" spans="3:36" ht="15.75" customHeight="1" x14ac:dyDescent="0.25">
      <c r="C772" s="37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c r="AJ772" s="376"/>
    </row>
    <row r="773" spans="3:36" ht="15.75" customHeight="1" x14ac:dyDescent="0.25">
      <c r="C773" s="37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c r="AJ773" s="376"/>
    </row>
    <row r="774" spans="3:36" ht="15.75" customHeight="1" x14ac:dyDescent="0.25">
      <c r="C774" s="37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c r="AJ774" s="376"/>
    </row>
    <row r="775" spans="3:36" ht="15.75" customHeight="1" x14ac:dyDescent="0.25">
      <c r="C775" s="37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c r="AJ775" s="376"/>
    </row>
    <row r="776" spans="3:36" ht="15.75" customHeight="1" x14ac:dyDescent="0.25">
      <c r="C776" s="37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c r="AJ776" s="376"/>
    </row>
    <row r="777" spans="3:36" ht="15.75" customHeight="1" x14ac:dyDescent="0.25">
      <c r="C777" s="37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c r="AJ777" s="376"/>
    </row>
    <row r="778" spans="3:36" ht="15.75" customHeight="1" x14ac:dyDescent="0.25">
      <c r="C778" s="37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c r="AJ778" s="376"/>
    </row>
    <row r="779" spans="3:36" ht="15.75" customHeight="1" x14ac:dyDescent="0.25">
      <c r="C779" s="37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c r="AJ779" s="376"/>
    </row>
    <row r="780" spans="3:36" ht="15.75" customHeight="1" x14ac:dyDescent="0.25">
      <c r="C780" s="37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c r="AJ780" s="376"/>
    </row>
    <row r="781" spans="3:36" ht="15.75" customHeight="1" x14ac:dyDescent="0.25">
      <c r="C781" s="37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c r="AJ781" s="376"/>
    </row>
    <row r="782" spans="3:36" ht="15.75" customHeight="1" x14ac:dyDescent="0.25">
      <c r="C782" s="37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c r="AJ782" s="376"/>
    </row>
    <row r="783" spans="3:36" ht="15.75" customHeight="1" x14ac:dyDescent="0.25">
      <c r="C783" s="37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c r="AD783" s="376"/>
      <c r="AE783" s="376"/>
      <c r="AF783" s="376"/>
      <c r="AG783" s="376"/>
      <c r="AH783" s="376"/>
      <c r="AI783" s="376"/>
      <c r="AJ783" s="376"/>
    </row>
    <row r="784" spans="3:36" ht="15.75" customHeight="1" x14ac:dyDescent="0.25">
      <c r="C784" s="37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c r="AD784" s="376"/>
      <c r="AE784" s="376"/>
      <c r="AF784" s="376"/>
      <c r="AG784" s="376"/>
      <c r="AH784" s="376"/>
      <c r="AI784" s="376"/>
      <c r="AJ784" s="376"/>
    </row>
    <row r="785" spans="3:36" ht="15.75" customHeight="1" x14ac:dyDescent="0.25">
      <c r="C785" s="37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c r="AD785" s="376"/>
      <c r="AE785" s="376"/>
      <c r="AF785" s="376"/>
      <c r="AG785" s="376"/>
      <c r="AH785" s="376"/>
      <c r="AI785" s="376"/>
      <c r="AJ785" s="376"/>
    </row>
    <row r="786" spans="3:36" ht="15.75" customHeight="1" x14ac:dyDescent="0.25">
      <c r="C786" s="37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c r="AD786" s="376"/>
      <c r="AE786" s="376"/>
      <c r="AF786" s="376"/>
      <c r="AG786" s="376"/>
      <c r="AH786" s="376"/>
      <c r="AI786" s="376"/>
      <c r="AJ786" s="376"/>
    </row>
    <row r="787" spans="3:36" ht="15.75" customHeight="1" x14ac:dyDescent="0.25">
      <c r="C787" s="37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c r="AD787" s="376"/>
      <c r="AE787" s="376"/>
      <c r="AF787" s="376"/>
      <c r="AG787" s="376"/>
      <c r="AH787" s="376"/>
      <c r="AI787" s="376"/>
      <c r="AJ787" s="376"/>
    </row>
    <row r="788" spans="3:36" ht="15.75" customHeight="1" x14ac:dyDescent="0.25">
      <c r="C788" s="37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c r="AJ788" s="376"/>
    </row>
    <row r="789" spans="3:36" ht="15.75" customHeight="1" x14ac:dyDescent="0.25">
      <c r="C789" s="37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c r="AJ789" s="376"/>
    </row>
    <row r="790" spans="3:36" ht="15.75" customHeight="1" x14ac:dyDescent="0.25">
      <c r="C790" s="37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c r="AD790" s="376"/>
      <c r="AE790" s="376"/>
      <c r="AF790" s="376"/>
      <c r="AG790" s="376"/>
      <c r="AH790" s="376"/>
      <c r="AI790" s="376"/>
      <c r="AJ790" s="376"/>
    </row>
    <row r="791" spans="3:36" ht="15.75" customHeight="1" x14ac:dyDescent="0.25">
      <c r="C791" s="37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c r="AD791" s="376"/>
      <c r="AE791" s="376"/>
      <c r="AF791" s="376"/>
      <c r="AG791" s="376"/>
      <c r="AH791" s="376"/>
      <c r="AI791" s="376"/>
      <c r="AJ791" s="376"/>
    </row>
    <row r="792" spans="3:36" ht="15.75" customHeight="1" x14ac:dyDescent="0.25">
      <c r="C792" s="37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c r="AD792" s="376"/>
      <c r="AE792" s="376"/>
      <c r="AF792" s="376"/>
      <c r="AG792" s="376"/>
      <c r="AH792" s="376"/>
      <c r="AI792" s="376"/>
      <c r="AJ792" s="376"/>
    </row>
    <row r="793" spans="3:36" ht="15.75" customHeight="1" x14ac:dyDescent="0.25">
      <c r="C793" s="37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c r="AD793" s="376"/>
      <c r="AE793" s="376"/>
      <c r="AF793" s="376"/>
      <c r="AG793" s="376"/>
      <c r="AH793" s="376"/>
      <c r="AI793" s="376"/>
      <c r="AJ793" s="376"/>
    </row>
    <row r="794" spans="3:36" ht="15.75" customHeight="1" x14ac:dyDescent="0.25">
      <c r="C794" s="37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376"/>
      <c r="AE794" s="376"/>
      <c r="AF794" s="376"/>
      <c r="AG794" s="376"/>
      <c r="AH794" s="376"/>
      <c r="AI794" s="376"/>
      <c r="AJ794" s="376"/>
    </row>
    <row r="795" spans="3:36" ht="15.75" customHeight="1" x14ac:dyDescent="0.25">
      <c r="C795" s="37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c r="AD795" s="376"/>
      <c r="AE795" s="376"/>
      <c r="AF795" s="376"/>
      <c r="AG795" s="376"/>
      <c r="AH795" s="376"/>
      <c r="AI795" s="376"/>
      <c r="AJ795" s="376"/>
    </row>
    <row r="796" spans="3:36" ht="15.75" customHeight="1" x14ac:dyDescent="0.25">
      <c r="C796" s="37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row>
    <row r="797" spans="3:36" ht="15.75" customHeight="1" x14ac:dyDescent="0.25">
      <c r="C797" s="37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row>
    <row r="798" spans="3:36" ht="15.75" customHeight="1" x14ac:dyDescent="0.25">
      <c r="C798" s="37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row>
    <row r="799" spans="3:36" ht="15.75" customHeight="1" x14ac:dyDescent="0.25">
      <c r="C799" s="37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c r="AD799" s="376"/>
      <c r="AE799" s="376"/>
      <c r="AF799" s="376"/>
      <c r="AG799" s="376"/>
      <c r="AH799" s="376"/>
      <c r="AI799" s="376"/>
      <c r="AJ799" s="376"/>
    </row>
    <row r="800" spans="3:36" ht="15.75" customHeight="1" x14ac:dyDescent="0.25">
      <c r="C800" s="37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c r="AD800" s="376"/>
      <c r="AE800" s="376"/>
      <c r="AF800" s="376"/>
      <c r="AG800" s="376"/>
      <c r="AH800" s="376"/>
      <c r="AI800" s="376"/>
      <c r="AJ800" s="376"/>
    </row>
    <row r="801" spans="3:36" ht="15.75" customHeight="1" x14ac:dyDescent="0.25">
      <c r="C801" s="37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c r="AD801" s="376"/>
      <c r="AE801" s="376"/>
      <c r="AF801" s="376"/>
      <c r="AG801" s="376"/>
      <c r="AH801" s="376"/>
      <c r="AI801" s="376"/>
      <c r="AJ801" s="376"/>
    </row>
    <row r="802" spans="3:36" ht="15.75" customHeight="1" x14ac:dyDescent="0.25">
      <c r="C802" s="37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c r="AD802" s="376"/>
      <c r="AE802" s="376"/>
      <c r="AF802" s="376"/>
      <c r="AG802" s="376"/>
      <c r="AH802" s="376"/>
      <c r="AI802" s="376"/>
      <c r="AJ802" s="376"/>
    </row>
    <row r="803" spans="3:36" ht="15.75" customHeight="1" x14ac:dyDescent="0.25">
      <c r="C803" s="37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c r="AD803" s="376"/>
      <c r="AE803" s="376"/>
      <c r="AF803" s="376"/>
      <c r="AG803" s="376"/>
      <c r="AH803" s="376"/>
      <c r="AI803" s="376"/>
      <c r="AJ803" s="376"/>
    </row>
    <row r="804" spans="3:36" ht="15.75" customHeight="1" x14ac:dyDescent="0.25">
      <c r="C804" s="37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c r="AJ804" s="376"/>
    </row>
    <row r="805" spans="3:36" ht="15.75" customHeight="1" x14ac:dyDescent="0.25">
      <c r="C805" s="37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c r="AD805" s="376"/>
      <c r="AE805" s="376"/>
      <c r="AF805" s="376"/>
      <c r="AG805" s="376"/>
      <c r="AH805" s="376"/>
      <c r="AI805" s="376"/>
      <c r="AJ805" s="376"/>
    </row>
    <row r="806" spans="3:36" ht="15.75" customHeight="1" x14ac:dyDescent="0.25">
      <c r="C806" s="37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c r="AD806" s="376"/>
      <c r="AE806" s="376"/>
      <c r="AF806" s="376"/>
      <c r="AG806" s="376"/>
      <c r="AH806" s="376"/>
      <c r="AI806" s="376"/>
      <c r="AJ806" s="376"/>
    </row>
    <row r="807" spans="3:36" ht="15.75" customHeight="1" x14ac:dyDescent="0.25">
      <c r="C807" s="37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F807" s="376"/>
      <c r="AG807" s="376"/>
      <c r="AH807" s="376"/>
      <c r="AI807" s="376"/>
      <c r="AJ807" s="376"/>
    </row>
    <row r="808" spans="3:36" ht="15.75" customHeight="1" x14ac:dyDescent="0.25">
      <c r="C808" s="37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c r="AD808" s="376"/>
      <c r="AE808" s="376"/>
      <c r="AF808" s="376"/>
      <c r="AG808" s="376"/>
      <c r="AH808" s="376"/>
      <c r="AI808" s="376"/>
      <c r="AJ808" s="376"/>
    </row>
    <row r="809" spans="3:36" ht="15.75" customHeight="1" x14ac:dyDescent="0.25">
      <c r="C809" s="37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c r="AD809" s="376"/>
      <c r="AE809" s="376"/>
      <c r="AF809" s="376"/>
      <c r="AG809" s="376"/>
      <c r="AH809" s="376"/>
      <c r="AI809" s="376"/>
      <c r="AJ809" s="376"/>
    </row>
    <row r="810" spans="3:36" ht="15.75" customHeight="1" x14ac:dyDescent="0.25">
      <c r="C810" s="37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376"/>
      <c r="AF810" s="376"/>
      <c r="AG810" s="376"/>
      <c r="AH810" s="376"/>
      <c r="AI810" s="376"/>
      <c r="AJ810" s="376"/>
    </row>
    <row r="811" spans="3:36" ht="15.75" customHeight="1" x14ac:dyDescent="0.25">
      <c r="C811" s="37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c r="AD811" s="376"/>
      <c r="AE811" s="376"/>
      <c r="AF811" s="376"/>
      <c r="AG811" s="376"/>
      <c r="AH811" s="376"/>
      <c r="AI811" s="376"/>
      <c r="AJ811" s="376"/>
    </row>
    <row r="812" spans="3:36" ht="15.75" customHeight="1" x14ac:dyDescent="0.25">
      <c r="C812" s="37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376"/>
      <c r="AE812" s="376"/>
      <c r="AF812" s="376"/>
      <c r="AG812" s="376"/>
      <c r="AH812" s="376"/>
      <c r="AI812" s="376"/>
      <c r="AJ812" s="376"/>
    </row>
    <row r="813" spans="3:36" ht="15.75" customHeight="1" x14ac:dyDescent="0.25">
      <c r="C813" s="37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c r="AF813" s="376"/>
      <c r="AG813" s="376"/>
      <c r="AH813" s="376"/>
      <c r="AI813" s="376"/>
      <c r="AJ813" s="376"/>
    </row>
    <row r="814" spans="3:36" ht="15.75" customHeight="1" x14ac:dyDescent="0.25">
      <c r="C814" s="37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c r="AD814" s="376"/>
      <c r="AE814" s="376"/>
      <c r="AF814" s="376"/>
      <c r="AG814" s="376"/>
      <c r="AH814" s="376"/>
      <c r="AI814" s="376"/>
      <c r="AJ814" s="376"/>
    </row>
    <row r="815" spans="3:36" ht="15.75" customHeight="1" x14ac:dyDescent="0.25">
      <c r="C815" s="37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F815" s="376"/>
      <c r="AG815" s="376"/>
      <c r="AH815" s="376"/>
      <c r="AI815" s="376"/>
      <c r="AJ815" s="376"/>
    </row>
    <row r="816" spans="3:36" ht="15.75" customHeight="1" x14ac:dyDescent="0.25">
      <c r="C816" s="37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c r="AD816" s="376"/>
      <c r="AE816" s="376"/>
      <c r="AF816" s="376"/>
      <c r="AG816" s="376"/>
      <c r="AH816" s="376"/>
      <c r="AI816" s="376"/>
      <c r="AJ816" s="376"/>
    </row>
    <row r="817" spans="3:36" ht="15.75" customHeight="1" x14ac:dyDescent="0.25">
      <c r="C817" s="37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c r="AD817" s="376"/>
      <c r="AE817" s="376"/>
      <c r="AF817" s="376"/>
      <c r="AG817" s="376"/>
      <c r="AH817" s="376"/>
      <c r="AI817" s="376"/>
      <c r="AJ817" s="376"/>
    </row>
    <row r="818" spans="3:36" ht="15.75" customHeight="1" x14ac:dyDescent="0.25">
      <c r="C818" s="37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c r="AJ818" s="376"/>
    </row>
    <row r="819" spans="3:36" ht="15.75" customHeight="1" x14ac:dyDescent="0.25">
      <c r="C819" s="37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c r="AJ819" s="376"/>
    </row>
    <row r="820" spans="3:36" ht="15.75" customHeight="1" x14ac:dyDescent="0.25">
      <c r="C820" s="37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c r="AD820" s="376"/>
      <c r="AE820" s="376"/>
      <c r="AF820" s="376"/>
      <c r="AG820" s="376"/>
      <c r="AH820" s="376"/>
      <c r="AI820" s="376"/>
      <c r="AJ820" s="376"/>
    </row>
    <row r="821" spans="3:36" ht="15.75" customHeight="1" x14ac:dyDescent="0.25">
      <c r="C821" s="37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c r="AD821" s="376"/>
      <c r="AE821" s="376"/>
      <c r="AF821" s="376"/>
      <c r="AG821" s="376"/>
      <c r="AH821" s="376"/>
      <c r="AI821" s="376"/>
      <c r="AJ821" s="376"/>
    </row>
    <row r="822" spans="3:36" ht="15.75" customHeight="1" x14ac:dyDescent="0.25">
      <c r="C822" s="37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c r="AJ822" s="376"/>
    </row>
    <row r="823" spans="3:36" ht="15.75" customHeight="1" x14ac:dyDescent="0.25">
      <c r="C823" s="37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c r="AJ823" s="376"/>
    </row>
    <row r="824" spans="3:36" ht="15.75" customHeight="1" x14ac:dyDescent="0.25">
      <c r="C824" s="37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376"/>
      <c r="AE824" s="376"/>
      <c r="AF824" s="376"/>
      <c r="AG824" s="376"/>
      <c r="AH824" s="376"/>
      <c r="AI824" s="376"/>
      <c r="AJ824" s="376"/>
    </row>
    <row r="825" spans="3:36" ht="15.75" customHeight="1" x14ac:dyDescent="0.25">
      <c r="C825" s="37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c r="AF825" s="376"/>
      <c r="AG825" s="376"/>
      <c r="AH825" s="376"/>
      <c r="AI825" s="376"/>
      <c r="AJ825" s="376"/>
    </row>
    <row r="826" spans="3:36" ht="15.75" customHeight="1" x14ac:dyDescent="0.25">
      <c r="C826" s="37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c r="AD826" s="376"/>
      <c r="AE826" s="376"/>
      <c r="AF826" s="376"/>
      <c r="AG826" s="376"/>
      <c r="AH826" s="376"/>
      <c r="AI826" s="376"/>
      <c r="AJ826" s="376"/>
    </row>
    <row r="827" spans="3:36" ht="15.75" customHeight="1" x14ac:dyDescent="0.25">
      <c r="C827" s="37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c r="AD827" s="376"/>
      <c r="AE827" s="376"/>
      <c r="AF827" s="376"/>
      <c r="AG827" s="376"/>
      <c r="AH827" s="376"/>
      <c r="AI827" s="376"/>
      <c r="AJ827" s="376"/>
    </row>
    <row r="828" spans="3:36" ht="15.75" customHeight="1" x14ac:dyDescent="0.25">
      <c r="C828" s="37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c r="AD828" s="376"/>
      <c r="AE828" s="376"/>
      <c r="AF828" s="376"/>
      <c r="AG828" s="376"/>
      <c r="AH828" s="376"/>
      <c r="AI828" s="376"/>
      <c r="AJ828" s="376"/>
    </row>
    <row r="829" spans="3:36" ht="15.75" customHeight="1" x14ac:dyDescent="0.25">
      <c r="C829" s="37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c r="AD829" s="376"/>
      <c r="AE829" s="376"/>
      <c r="AF829" s="376"/>
      <c r="AG829" s="376"/>
      <c r="AH829" s="376"/>
      <c r="AI829" s="376"/>
      <c r="AJ829" s="376"/>
    </row>
    <row r="830" spans="3:36" ht="15.75" customHeight="1" x14ac:dyDescent="0.25">
      <c r="C830" s="37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c r="AD830" s="376"/>
      <c r="AE830" s="376"/>
      <c r="AF830" s="376"/>
      <c r="AG830" s="376"/>
      <c r="AH830" s="376"/>
      <c r="AI830" s="376"/>
      <c r="AJ830" s="376"/>
    </row>
    <row r="831" spans="3:36" ht="15.75" customHeight="1" x14ac:dyDescent="0.25">
      <c r="C831" s="37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c r="AJ831" s="376"/>
    </row>
    <row r="832" spans="3:36" ht="15.75" customHeight="1" x14ac:dyDescent="0.25">
      <c r="C832" s="37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c r="AD832" s="376"/>
      <c r="AE832" s="376"/>
      <c r="AF832" s="376"/>
      <c r="AG832" s="376"/>
      <c r="AH832" s="376"/>
      <c r="AI832" s="376"/>
      <c r="AJ832" s="376"/>
    </row>
    <row r="833" spans="3:36" ht="15.75" customHeight="1" x14ac:dyDescent="0.25">
      <c r="C833" s="37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c r="AD833" s="376"/>
      <c r="AE833" s="376"/>
      <c r="AF833" s="376"/>
      <c r="AG833" s="376"/>
      <c r="AH833" s="376"/>
      <c r="AI833" s="376"/>
      <c r="AJ833" s="376"/>
    </row>
    <row r="834" spans="3:36" ht="15.75" customHeight="1" x14ac:dyDescent="0.25">
      <c r="C834" s="37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c r="AD834" s="376"/>
      <c r="AE834" s="376"/>
      <c r="AF834" s="376"/>
      <c r="AG834" s="376"/>
      <c r="AH834" s="376"/>
      <c r="AI834" s="376"/>
      <c r="AJ834" s="376"/>
    </row>
    <row r="835" spans="3:36" ht="15.75" customHeight="1" x14ac:dyDescent="0.25">
      <c r="C835" s="37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c r="AD835" s="376"/>
      <c r="AE835" s="376"/>
      <c r="AF835" s="376"/>
      <c r="AG835" s="376"/>
      <c r="AH835" s="376"/>
      <c r="AI835" s="376"/>
      <c r="AJ835" s="376"/>
    </row>
    <row r="836" spans="3:36" ht="15.75" customHeight="1" x14ac:dyDescent="0.25">
      <c r="C836" s="37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c r="AJ836" s="376"/>
    </row>
    <row r="837" spans="3:36" ht="15.75" customHeight="1" x14ac:dyDescent="0.25">
      <c r="C837" s="37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376"/>
      <c r="AF837" s="376"/>
      <c r="AG837" s="376"/>
      <c r="AH837" s="376"/>
      <c r="AI837" s="376"/>
      <c r="AJ837" s="376"/>
    </row>
    <row r="838" spans="3:36" ht="15.75" customHeight="1" x14ac:dyDescent="0.25">
      <c r="C838" s="37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c r="AD838" s="376"/>
      <c r="AE838" s="376"/>
      <c r="AF838" s="376"/>
      <c r="AG838" s="376"/>
      <c r="AH838" s="376"/>
      <c r="AI838" s="376"/>
      <c r="AJ838" s="376"/>
    </row>
    <row r="839" spans="3:36" ht="15.75" customHeight="1" x14ac:dyDescent="0.25">
      <c r="C839" s="37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376"/>
      <c r="AE839" s="376"/>
      <c r="AF839" s="376"/>
      <c r="AG839" s="376"/>
      <c r="AH839" s="376"/>
      <c r="AI839" s="376"/>
      <c r="AJ839" s="376"/>
    </row>
    <row r="840" spans="3:36" ht="15.75" customHeight="1" x14ac:dyDescent="0.25">
      <c r="C840" s="37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c r="AD840" s="376"/>
      <c r="AE840" s="376"/>
      <c r="AF840" s="376"/>
      <c r="AG840" s="376"/>
      <c r="AH840" s="376"/>
      <c r="AI840" s="376"/>
      <c r="AJ840" s="376"/>
    </row>
    <row r="841" spans="3:36" ht="15.75" customHeight="1" x14ac:dyDescent="0.25">
      <c r="C841" s="37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c r="AD841" s="376"/>
      <c r="AE841" s="376"/>
      <c r="AF841" s="376"/>
      <c r="AG841" s="376"/>
      <c r="AH841" s="376"/>
      <c r="AI841" s="376"/>
      <c r="AJ841" s="376"/>
    </row>
    <row r="842" spans="3:36" ht="15.75" customHeight="1" x14ac:dyDescent="0.25">
      <c r="C842" s="37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c r="AD842" s="376"/>
      <c r="AE842" s="376"/>
      <c r="AF842" s="376"/>
      <c r="AG842" s="376"/>
      <c r="AH842" s="376"/>
      <c r="AI842" s="376"/>
      <c r="AJ842" s="376"/>
    </row>
    <row r="843" spans="3:36" ht="15.75" customHeight="1" x14ac:dyDescent="0.25">
      <c r="C843" s="37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c r="AD843" s="376"/>
      <c r="AE843" s="376"/>
      <c r="AF843" s="376"/>
      <c r="AG843" s="376"/>
      <c r="AH843" s="376"/>
      <c r="AI843" s="376"/>
      <c r="AJ843" s="376"/>
    </row>
    <row r="844" spans="3:36" ht="15.75" customHeight="1" x14ac:dyDescent="0.25">
      <c r="C844" s="37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c r="AD844" s="376"/>
      <c r="AE844" s="376"/>
      <c r="AF844" s="376"/>
      <c r="AG844" s="376"/>
      <c r="AH844" s="376"/>
      <c r="AI844" s="376"/>
      <c r="AJ844" s="376"/>
    </row>
    <row r="845" spans="3:36" ht="15.75" customHeight="1" x14ac:dyDescent="0.25">
      <c r="C845" s="37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c r="AD845" s="376"/>
      <c r="AE845" s="376"/>
      <c r="AF845" s="376"/>
      <c r="AG845" s="376"/>
      <c r="AH845" s="376"/>
      <c r="AI845" s="376"/>
      <c r="AJ845" s="376"/>
    </row>
    <row r="846" spans="3:36" ht="15.75" customHeight="1" x14ac:dyDescent="0.25">
      <c r="C846" s="37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376"/>
      <c r="AF846" s="376"/>
      <c r="AG846" s="376"/>
      <c r="AH846" s="376"/>
      <c r="AI846" s="376"/>
      <c r="AJ846" s="376"/>
    </row>
    <row r="847" spans="3:36" ht="15.75" customHeight="1" x14ac:dyDescent="0.25">
      <c r="C847" s="37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c r="AD847" s="376"/>
      <c r="AE847" s="376"/>
      <c r="AF847" s="376"/>
      <c r="AG847" s="376"/>
      <c r="AH847" s="376"/>
      <c r="AI847" s="376"/>
      <c r="AJ847" s="376"/>
    </row>
    <row r="848" spans="3:36" ht="15.75" customHeight="1" x14ac:dyDescent="0.25">
      <c r="C848" s="37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F848" s="376"/>
      <c r="AG848" s="376"/>
      <c r="AH848" s="376"/>
      <c r="AI848" s="376"/>
      <c r="AJ848" s="376"/>
    </row>
    <row r="849" spans="3:36" ht="15.75" customHeight="1" x14ac:dyDescent="0.25">
      <c r="C849" s="37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376"/>
      <c r="AE849" s="376"/>
      <c r="AF849" s="376"/>
      <c r="AG849" s="376"/>
      <c r="AH849" s="376"/>
      <c r="AI849" s="376"/>
      <c r="AJ849" s="376"/>
    </row>
    <row r="850" spans="3:36" ht="15.75" customHeight="1" x14ac:dyDescent="0.25">
      <c r="C850" s="37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c r="AD850" s="376"/>
      <c r="AE850" s="376"/>
      <c r="AF850" s="376"/>
      <c r="AG850" s="376"/>
      <c r="AH850" s="376"/>
      <c r="AI850" s="376"/>
      <c r="AJ850" s="376"/>
    </row>
    <row r="851" spans="3:36" ht="15.75" customHeight="1" x14ac:dyDescent="0.25">
      <c r="C851" s="37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c r="AD851" s="376"/>
      <c r="AE851" s="376"/>
      <c r="AF851" s="376"/>
      <c r="AG851" s="376"/>
      <c r="AH851" s="376"/>
      <c r="AI851" s="376"/>
      <c r="AJ851" s="376"/>
    </row>
    <row r="852" spans="3:36" ht="15.75" customHeight="1" x14ac:dyDescent="0.25">
      <c r="C852" s="37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c r="AD852" s="376"/>
      <c r="AE852" s="376"/>
      <c r="AF852" s="376"/>
      <c r="AG852" s="376"/>
      <c r="AH852" s="376"/>
      <c r="AI852" s="376"/>
      <c r="AJ852" s="376"/>
    </row>
    <row r="853" spans="3:36" ht="15.75" customHeight="1" x14ac:dyDescent="0.25">
      <c r="C853" s="37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c r="AD853" s="376"/>
      <c r="AE853" s="376"/>
      <c r="AF853" s="376"/>
      <c r="AG853" s="376"/>
      <c r="AH853" s="376"/>
      <c r="AI853" s="376"/>
      <c r="AJ853" s="376"/>
    </row>
    <row r="854" spans="3:36" ht="15.75" customHeight="1" x14ac:dyDescent="0.25">
      <c r="C854" s="37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c r="AD854" s="376"/>
      <c r="AE854" s="376"/>
      <c r="AF854" s="376"/>
      <c r="AG854" s="376"/>
      <c r="AH854" s="376"/>
      <c r="AI854" s="376"/>
      <c r="AJ854" s="376"/>
    </row>
    <row r="855" spans="3:36" ht="15.75" customHeight="1" x14ac:dyDescent="0.25">
      <c r="C855" s="37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376"/>
      <c r="AF855" s="376"/>
      <c r="AG855" s="376"/>
      <c r="AH855" s="376"/>
      <c r="AI855" s="376"/>
      <c r="AJ855" s="376"/>
    </row>
    <row r="856" spans="3:36" ht="15.75" customHeight="1" x14ac:dyDescent="0.25">
      <c r="C856" s="37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376"/>
      <c r="AE856" s="376"/>
      <c r="AF856" s="376"/>
      <c r="AG856" s="376"/>
      <c r="AH856" s="376"/>
      <c r="AI856" s="376"/>
      <c r="AJ856" s="376"/>
    </row>
    <row r="857" spans="3:36" ht="15.75" customHeight="1" x14ac:dyDescent="0.25">
      <c r="C857" s="37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376"/>
      <c r="AE857" s="376"/>
      <c r="AF857" s="376"/>
      <c r="AG857" s="376"/>
      <c r="AH857" s="376"/>
      <c r="AI857" s="376"/>
      <c r="AJ857" s="376"/>
    </row>
    <row r="858" spans="3:36" ht="15.75" customHeight="1" x14ac:dyDescent="0.25">
      <c r="C858" s="37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c r="AD858" s="376"/>
      <c r="AE858" s="376"/>
      <c r="AF858" s="376"/>
      <c r="AG858" s="376"/>
      <c r="AH858" s="376"/>
      <c r="AI858" s="376"/>
      <c r="AJ858" s="376"/>
    </row>
    <row r="859" spans="3:36" ht="15.75" customHeight="1" x14ac:dyDescent="0.25">
      <c r="C859" s="37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c r="AD859" s="376"/>
      <c r="AE859" s="376"/>
      <c r="AF859" s="376"/>
      <c r="AG859" s="376"/>
      <c r="AH859" s="376"/>
      <c r="AI859" s="376"/>
      <c r="AJ859" s="376"/>
    </row>
    <row r="860" spans="3:36" ht="15.75" customHeight="1" x14ac:dyDescent="0.25">
      <c r="C860" s="37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c r="AD860" s="376"/>
      <c r="AE860" s="376"/>
      <c r="AF860" s="376"/>
      <c r="AG860" s="376"/>
      <c r="AH860" s="376"/>
      <c r="AI860" s="376"/>
      <c r="AJ860" s="376"/>
    </row>
    <row r="861" spans="3:36" ht="15.75" customHeight="1" x14ac:dyDescent="0.25">
      <c r="C861" s="37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c r="AD861" s="376"/>
      <c r="AE861" s="376"/>
      <c r="AF861" s="376"/>
      <c r="AG861" s="376"/>
      <c r="AH861" s="376"/>
      <c r="AI861" s="376"/>
      <c r="AJ861" s="376"/>
    </row>
    <row r="862" spans="3:36" ht="15.75" customHeight="1" x14ac:dyDescent="0.25">
      <c r="C862" s="37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c r="AD862" s="376"/>
      <c r="AE862" s="376"/>
      <c r="AF862" s="376"/>
      <c r="AG862" s="376"/>
      <c r="AH862" s="376"/>
      <c r="AI862" s="376"/>
      <c r="AJ862" s="376"/>
    </row>
    <row r="863" spans="3:36" ht="15.75" customHeight="1" x14ac:dyDescent="0.25">
      <c r="C863" s="37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c r="AD863" s="376"/>
      <c r="AE863" s="376"/>
      <c r="AF863" s="376"/>
      <c r="AG863" s="376"/>
      <c r="AH863" s="376"/>
      <c r="AI863" s="376"/>
      <c r="AJ863" s="376"/>
    </row>
    <row r="864" spans="3:36" ht="15.75" customHeight="1" x14ac:dyDescent="0.25">
      <c r="C864" s="37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c r="AD864" s="376"/>
      <c r="AE864" s="376"/>
      <c r="AF864" s="376"/>
      <c r="AG864" s="376"/>
      <c r="AH864" s="376"/>
      <c r="AI864" s="376"/>
      <c r="AJ864" s="376"/>
    </row>
    <row r="865" spans="3:36" ht="15.75" customHeight="1" x14ac:dyDescent="0.25">
      <c r="C865" s="37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c r="AF865" s="376"/>
      <c r="AG865" s="376"/>
      <c r="AH865" s="376"/>
      <c r="AI865" s="376"/>
      <c r="AJ865" s="376"/>
    </row>
    <row r="866" spans="3:36" ht="15.75" customHeight="1" x14ac:dyDescent="0.25">
      <c r="C866" s="37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376"/>
      <c r="AF866" s="376"/>
      <c r="AG866" s="376"/>
      <c r="AH866" s="376"/>
      <c r="AI866" s="376"/>
      <c r="AJ866" s="376"/>
    </row>
    <row r="867" spans="3:36" ht="15.75" customHeight="1" x14ac:dyDescent="0.25">
      <c r="C867" s="37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c r="AD867" s="376"/>
      <c r="AE867" s="376"/>
      <c r="AF867" s="376"/>
      <c r="AG867" s="376"/>
      <c r="AH867" s="376"/>
      <c r="AI867" s="376"/>
      <c r="AJ867" s="376"/>
    </row>
    <row r="868" spans="3:36" ht="15.75" customHeight="1" x14ac:dyDescent="0.25">
      <c r="C868" s="37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c r="AD868" s="376"/>
      <c r="AE868" s="376"/>
      <c r="AF868" s="376"/>
      <c r="AG868" s="376"/>
      <c r="AH868" s="376"/>
      <c r="AI868" s="376"/>
      <c r="AJ868" s="376"/>
    </row>
    <row r="869" spans="3:36" ht="15.75" customHeight="1" x14ac:dyDescent="0.25">
      <c r="C869" s="37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376"/>
      <c r="AE869" s="376"/>
      <c r="AF869" s="376"/>
      <c r="AG869" s="376"/>
      <c r="AH869" s="376"/>
      <c r="AI869" s="376"/>
      <c r="AJ869" s="376"/>
    </row>
    <row r="870" spans="3:36" ht="15.75" customHeight="1" x14ac:dyDescent="0.25">
      <c r="C870" s="37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c r="AD870" s="376"/>
      <c r="AE870" s="376"/>
      <c r="AF870" s="376"/>
      <c r="AG870" s="376"/>
      <c r="AH870" s="376"/>
      <c r="AI870" s="376"/>
      <c r="AJ870" s="376"/>
    </row>
    <row r="871" spans="3:36" ht="15.75" customHeight="1" x14ac:dyDescent="0.25">
      <c r="C871" s="37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c r="AD871" s="376"/>
      <c r="AE871" s="376"/>
      <c r="AF871" s="376"/>
      <c r="AG871" s="376"/>
      <c r="AH871" s="376"/>
      <c r="AI871" s="376"/>
      <c r="AJ871" s="376"/>
    </row>
    <row r="872" spans="3:36" ht="15.75" customHeight="1" x14ac:dyDescent="0.25">
      <c r="C872" s="37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c r="AD872" s="376"/>
      <c r="AE872" s="376"/>
      <c r="AF872" s="376"/>
      <c r="AG872" s="376"/>
      <c r="AH872" s="376"/>
      <c r="AI872" s="376"/>
      <c r="AJ872" s="376"/>
    </row>
    <row r="873" spans="3:36" ht="15.75" customHeight="1" x14ac:dyDescent="0.25">
      <c r="C873" s="37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c r="AF873" s="376"/>
      <c r="AG873" s="376"/>
      <c r="AH873" s="376"/>
      <c r="AI873" s="376"/>
      <c r="AJ873" s="376"/>
    </row>
    <row r="874" spans="3:36" ht="15.75" customHeight="1" x14ac:dyDescent="0.25">
      <c r="C874" s="37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c r="AD874" s="376"/>
      <c r="AE874" s="376"/>
      <c r="AF874" s="376"/>
      <c r="AG874" s="376"/>
      <c r="AH874" s="376"/>
      <c r="AI874" s="376"/>
      <c r="AJ874" s="376"/>
    </row>
    <row r="875" spans="3:36" ht="15.75" customHeight="1" x14ac:dyDescent="0.25">
      <c r="C875" s="37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c r="AD875" s="376"/>
      <c r="AE875" s="376"/>
      <c r="AF875" s="376"/>
      <c r="AG875" s="376"/>
      <c r="AH875" s="376"/>
      <c r="AI875" s="376"/>
      <c r="AJ875" s="376"/>
    </row>
    <row r="876" spans="3:36" ht="15.75" customHeight="1" x14ac:dyDescent="0.25">
      <c r="C876" s="37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c r="AD876" s="376"/>
      <c r="AE876" s="376"/>
      <c r="AF876" s="376"/>
      <c r="AG876" s="376"/>
      <c r="AH876" s="376"/>
      <c r="AI876" s="376"/>
      <c r="AJ876" s="376"/>
    </row>
    <row r="877" spans="3:36" ht="15.75" customHeight="1" x14ac:dyDescent="0.25">
      <c r="C877" s="37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c r="AD877" s="376"/>
      <c r="AE877" s="376"/>
      <c r="AF877" s="376"/>
      <c r="AG877" s="376"/>
      <c r="AH877" s="376"/>
      <c r="AI877" s="376"/>
      <c r="AJ877" s="376"/>
    </row>
    <row r="878" spans="3:36" ht="15.75" customHeight="1" x14ac:dyDescent="0.25">
      <c r="C878" s="37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c r="AD878" s="376"/>
      <c r="AE878" s="376"/>
      <c r="AF878" s="376"/>
      <c r="AG878" s="376"/>
      <c r="AH878" s="376"/>
      <c r="AI878" s="376"/>
      <c r="AJ878" s="376"/>
    </row>
    <row r="879" spans="3:36" ht="15.75" customHeight="1" x14ac:dyDescent="0.25">
      <c r="C879" s="37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c r="AD879" s="376"/>
      <c r="AE879" s="376"/>
      <c r="AF879" s="376"/>
      <c r="AG879" s="376"/>
      <c r="AH879" s="376"/>
      <c r="AI879" s="376"/>
      <c r="AJ879" s="376"/>
    </row>
    <row r="880" spans="3:36" ht="15.75" customHeight="1" x14ac:dyDescent="0.25">
      <c r="C880" s="37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c r="AD880" s="376"/>
      <c r="AE880" s="376"/>
      <c r="AF880" s="376"/>
      <c r="AG880" s="376"/>
      <c r="AH880" s="376"/>
      <c r="AI880" s="376"/>
      <c r="AJ880" s="376"/>
    </row>
    <row r="881" spans="3:36" ht="15.75" customHeight="1" x14ac:dyDescent="0.25">
      <c r="C881" s="37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c r="AD881" s="376"/>
      <c r="AE881" s="376"/>
      <c r="AF881" s="376"/>
      <c r="AG881" s="376"/>
      <c r="AH881" s="376"/>
      <c r="AI881" s="376"/>
      <c r="AJ881" s="376"/>
    </row>
    <row r="882" spans="3:36" ht="15.75" customHeight="1" x14ac:dyDescent="0.25">
      <c r="C882" s="37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c r="AD882" s="376"/>
      <c r="AE882" s="376"/>
      <c r="AF882" s="376"/>
      <c r="AG882" s="376"/>
      <c r="AH882" s="376"/>
      <c r="AI882" s="376"/>
      <c r="AJ882" s="376"/>
    </row>
    <row r="883" spans="3:36" ht="15.75" customHeight="1" x14ac:dyDescent="0.25">
      <c r="C883" s="37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c r="AD883" s="376"/>
      <c r="AE883" s="376"/>
      <c r="AF883" s="376"/>
      <c r="AG883" s="376"/>
      <c r="AH883" s="376"/>
      <c r="AI883" s="376"/>
      <c r="AJ883" s="376"/>
    </row>
    <row r="884" spans="3:36" ht="15.75" customHeight="1" x14ac:dyDescent="0.25">
      <c r="C884" s="37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F884" s="376"/>
      <c r="AG884" s="376"/>
      <c r="AH884" s="376"/>
      <c r="AI884" s="376"/>
      <c r="AJ884" s="376"/>
    </row>
    <row r="885" spans="3:36" ht="15.75" customHeight="1" x14ac:dyDescent="0.25">
      <c r="C885" s="37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c r="AD885" s="376"/>
      <c r="AE885" s="376"/>
      <c r="AF885" s="376"/>
      <c r="AG885" s="376"/>
      <c r="AH885" s="376"/>
      <c r="AI885" s="376"/>
      <c r="AJ885" s="376"/>
    </row>
    <row r="886" spans="3:36" ht="15.75" customHeight="1" x14ac:dyDescent="0.25">
      <c r="C886" s="37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c r="AD886" s="376"/>
      <c r="AE886" s="376"/>
      <c r="AF886" s="376"/>
      <c r="AG886" s="376"/>
      <c r="AH886" s="376"/>
      <c r="AI886" s="376"/>
      <c r="AJ886" s="376"/>
    </row>
    <row r="887" spans="3:36" ht="15.75" customHeight="1" x14ac:dyDescent="0.25">
      <c r="C887" s="37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c r="AD887" s="376"/>
      <c r="AE887" s="376"/>
      <c r="AF887" s="376"/>
      <c r="AG887" s="376"/>
      <c r="AH887" s="376"/>
      <c r="AI887" s="376"/>
      <c r="AJ887" s="376"/>
    </row>
    <row r="888" spans="3:36" ht="15.75" customHeight="1" x14ac:dyDescent="0.25">
      <c r="C888" s="37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c r="AD888" s="376"/>
      <c r="AE888" s="376"/>
      <c r="AF888" s="376"/>
      <c r="AG888" s="376"/>
      <c r="AH888" s="376"/>
      <c r="AI888" s="376"/>
      <c r="AJ888" s="376"/>
    </row>
    <row r="889" spans="3:36" ht="15.75" customHeight="1" x14ac:dyDescent="0.25">
      <c r="C889" s="37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c r="AD889" s="376"/>
      <c r="AE889" s="376"/>
      <c r="AF889" s="376"/>
      <c r="AG889" s="376"/>
      <c r="AH889" s="376"/>
      <c r="AI889" s="376"/>
      <c r="AJ889" s="376"/>
    </row>
    <row r="890" spans="3:36" ht="15.75" customHeight="1" x14ac:dyDescent="0.25">
      <c r="C890" s="37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c r="AD890" s="376"/>
      <c r="AE890" s="376"/>
      <c r="AF890" s="376"/>
      <c r="AG890" s="376"/>
      <c r="AH890" s="376"/>
      <c r="AI890" s="376"/>
      <c r="AJ890" s="376"/>
    </row>
    <row r="891" spans="3:36" ht="15.75" customHeight="1" x14ac:dyDescent="0.25">
      <c r="C891" s="37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c r="AD891" s="376"/>
      <c r="AE891" s="376"/>
      <c r="AF891" s="376"/>
      <c r="AG891" s="376"/>
      <c r="AH891" s="376"/>
      <c r="AI891" s="376"/>
      <c r="AJ891" s="376"/>
    </row>
    <row r="892" spans="3:36" ht="15.75" customHeight="1" x14ac:dyDescent="0.25">
      <c r="C892" s="37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c r="AD892" s="376"/>
      <c r="AE892" s="376"/>
      <c r="AF892" s="376"/>
      <c r="AG892" s="376"/>
      <c r="AH892" s="376"/>
      <c r="AI892" s="376"/>
      <c r="AJ892" s="376"/>
    </row>
    <row r="893" spans="3:36" ht="15.75" customHeight="1" x14ac:dyDescent="0.25">
      <c r="C893" s="37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c r="AD893" s="376"/>
      <c r="AE893" s="376"/>
      <c r="AF893" s="376"/>
      <c r="AG893" s="376"/>
      <c r="AH893" s="376"/>
      <c r="AI893" s="376"/>
      <c r="AJ893" s="376"/>
    </row>
    <row r="894" spans="3:36" ht="15.75" customHeight="1" x14ac:dyDescent="0.25">
      <c r="C894" s="37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c r="AD894" s="376"/>
      <c r="AE894" s="376"/>
      <c r="AF894" s="376"/>
      <c r="AG894" s="376"/>
      <c r="AH894" s="376"/>
      <c r="AI894" s="376"/>
      <c r="AJ894" s="376"/>
    </row>
    <row r="895" spans="3:36" ht="15.75" customHeight="1" x14ac:dyDescent="0.25">
      <c r="C895" s="37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c r="AD895" s="376"/>
      <c r="AE895" s="376"/>
      <c r="AF895" s="376"/>
      <c r="AG895" s="376"/>
      <c r="AH895" s="376"/>
      <c r="AI895" s="376"/>
      <c r="AJ895" s="376"/>
    </row>
    <row r="896" spans="3:36" ht="15.75" customHeight="1" x14ac:dyDescent="0.25">
      <c r="C896" s="37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c r="AD896" s="376"/>
      <c r="AE896" s="376"/>
      <c r="AF896" s="376"/>
      <c r="AG896" s="376"/>
      <c r="AH896" s="376"/>
      <c r="AI896" s="376"/>
      <c r="AJ896" s="376"/>
    </row>
    <row r="897" spans="3:36" ht="15.75" customHeight="1" x14ac:dyDescent="0.25">
      <c r="C897" s="37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c r="AD897" s="376"/>
      <c r="AE897" s="376"/>
      <c r="AF897" s="376"/>
      <c r="AG897" s="376"/>
      <c r="AH897" s="376"/>
      <c r="AI897" s="376"/>
      <c r="AJ897" s="376"/>
    </row>
    <row r="898" spans="3:36" ht="15.75" customHeight="1" x14ac:dyDescent="0.25">
      <c r="C898" s="37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c r="AD898" s="376"/>
      <c r="AE898" s="376"/>
      <c r="AF898" s="376"/>
      <c r="AG898" s="376"/>
      <c r="AH898" s="376"/>
      <c r="AI898" s="376"/>
      <c r="AJ898" s="376"/>
    </row>
    <row r="899" spans="3:36" ht="15.75" customHeight="1" x14ac:dyDescent="0.25">
      <c r="C899" s="37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c r="AD899" s="376"/>
      <c r="AE899" s="376"/>
      <c r="AF899" s="376"/>
      <c r="AG899" s="376"/>
      <c r="AH899" s="376"/>
      <c r="AI899" s="376"/>
      <c r="AJ899" s="376"/>
    </row>
    <row r="900" spans="3:36" ht="15.75" customHeight="1" x14ac:dyDescent="0.25">
      <c r="C900" s="37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376"/>
      <c r="AF900" s="376"/>
      <c r="AG900" s="376"/>
      <c r="AH900" s="376"/>
      <c r="AI900" s="376"/>
      <c r="AJ900" s="376"/>
    </row>
    <row r="901" spans="3:36" ht="15.75" customHeight="1" x14ac:dyDescent="0.25">
      <c r="C901" s="37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c r="AD901" s="376"/>
      <c r="AE901" s="376"/>
      <c r="AF901" s="376"/>
      <c r="AG901" s="376"/>
      <c r="AH901" s="376"/>
      <c r="AI901" s="376"/>
      <c r="AJ901" s="376"/>
    </row>
    <row r="902" spans="3:36" ht="15.75" customHeight="1" x14ac:dyDescent="0.25">
      <c r="C902" s="37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376"/>
      <c r="AE902" s="376"/>
      <c r="AF902" s="376"/>
      <c r="AG902" s="376"/>
      <c r="AH902" s="376"/>
      <c r="AI902" s="376"/>
      <c r="AJ902" s="376"/>
    </row>
    <row r="903" spans="3:36" ht="15.75" customHeight="1" x14ac:dyDescent="0.25">
      <c r="C903" s="37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c r="AD903" s="376"/>
      <c r="AE903" s="376"/>
      <c r="AF903" s="376"/>
      <c r="AG903" s="376"/>
      <c r="AH903" s="376"/>
      <c r="AI903" s="376"/>
      <c r="AJ903" s="376"/>
    </row>
    <row r="904" spans="3:36" ht="15.75" customHeight="1" x14ac:dyDescent="0.25">
      <c r="C904" s="37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c r="AD904" s="376"/>
      <c r="AE904" s="376"/>
      <c r="AF904" s="376"/>
      <c r="AG904" s="376"/>
      <c r="AH904" s="376"/>
      <c r="AI904" s="376"/>
      <c r="AJ904" s="376"/>
    </row>
    <row r="905" spans="3:36" ht="15.75" customHeight="1" x14ac:dyDescent="0.25">
      <c r="C905" s="37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c r="AD905" s="376"/>
      <c r="AE905" s="376"/>
      <c r="AF905" s="376"/>
      <c r="AG905" s="376"/>
      <c r="AH905" s="376"/>
      <c r="AI905" s="376"/>
      <c r="AJ905" s="376"/>
    </row>
    <row r="906" spans="3:36" ht="15.75" customHeight="1" x14ac:dyDescent="0.25">
      <c r="C906" s="37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c r="AD906" s="376"/>
      <c r="AE906" s="376"/>
      <c r="AF906" s="376"/>
      <c r="AG906" s="376"/>
      <c r="AH906" s="376"/>
      <c r="AI906" s="376"/>
      <c r="AJ906" s="376"/>
    </row>
    <row r="907" spans="3:36" ht="15.75" customHeight="1" x14ac:dyDescent="0.25">
      <c r="C907" s="37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c r="AD907" s="376"/>
      <c r="AE907" s="376"/>
      <c r="AF907" s="376"/>
      <c r="AG907" s="376"/>
      <c r="AH907" s="376"/>
      <c r="AI907" s="376"/>
      <c r="AJ907" s="376"/>
    </row>
    <row r="908" spans="3:36" ht="15.75" customHeight="1" x14ac:dyDescent="0.25">
      <c r="C908" s="37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c r="AD908" s="376"/>
      <c r="AE908" s="376"/>
      <c r="AF908" s="376"/>
      <c r="AG908" s="376"/>
      <c r="AH908" s="376"/>
      <c r="AI908" s="376"/>
      <c r="AJ908" s="376"/>
    </row>
    <row r="909" spans="3:36" ht="15.75" customHeight="1" x14ac:dyDescent="0.25">
      <c r="C909" s="37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376"/>
      <c r="AF909" s="376"/>
      <c r="AG909" s="376"/>
      <c r="AH909" s="376"/>
      <c r="AI909" s="376"/>
      <c r="AJ909" s="376"/>
    </row>
    <row r="910" spans="3:36" ht="15.75" customHeight="1" x14ac:dyDescent="0.25">
      <c r="C910" s="37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c r="AD910" s="376"/>
      <c r="AE910" s="376"/>
      <c r="AF910" s="376"/>
      <c r="AG910" s="376"/>
      <c r="AH910" s="376"/>
      <c r="AI910" s="376"/>
      <c r="AJ910" s="376"/>
    </row>
    <row r="911" spans="3:36" ht="15.75" customHeight="1" x14ac:dyDescent="0.25">
      <c r="C911" s="37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c r="AD911" s="376"/>
      <c r="AE911" s="376"/>
      <c r="AF911" s="376"/>
      <c r="AG911" s="376"/>
      <c r="AH911" s="376"/>
      <c r="AI911" s="376"/>
      <c r="AJ911" s="376"/>
    </row>
    <row r="912" spans="3:36" ht="15.75" customHeight="1" x14ac:dyDescent="0.25">
      <c r="C912" s="37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376"/>
      <c r="AE912" s="376"/>
      <c r="AF912" s="376"/>
      <c r="AG912" s="376"/>
      <c r="AH912" s="376"/>
      <c r="AI912" s="376"/>
      <c r="AJ912" s="376"/>
    </row>
    <row r="913" spans="3:36" ht="15.75" customHeight="1" x14ac:dyDescent="0.25">
      <c r="C913" s="37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c r="AD913" s="376"/>
      <c r="AE913" s="376"/>
      <c r="AF913" s="376"/>
      <c r="AG913" s="376"/>
      <c r="AH913" s="376"/>
      <c r="AI913" s="376"/>
      <c r="AJ913" s="376"/>
    </row>
    <row r="914" spans="3:36" ht="15.75" customHeight="1" x14ac:dyDescent="0.25">
      <c r="C914" s="37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c r="AD914" s="376"/>
      <c r="AE914" s="376"/>
      <c r="AF914" s="376"/>
      <c r="AG914" s="376"/>
      <c r="AH914" s="376"/>
      <c r="AI914" s="376"/>
      <c r="AJ914" s="376"/>
    </row>
    <row r="915" spans="3:36" ht="15.75" customHeight="1" x14ac:dyDescent="0.25">
      <c r="C915" s="37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c r="AD915" s="376"/>
      <c r="AE915" s="376"/>
      <c r="AF915" s="376"/>
      <c r="AG915" s="376"/>
      <c r="AH915" s="376"/>
      <c r="AI915" s="376"/>
      <c r="AJ915" s="376"/>
    </row>
    <row r="916" spans="3:36" ht="15.75" customHeight="1" x14ac:dyDescent="0.25">
      <c r="C916" s="37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F916" s="376"/>
      <c r="AG916" s="376"/>
      <c r="AH916" s="376"/>
      <c r="AI916" s="376"/>
      <c r="AJ916" s="376"/>
    </row>
    <row r="917" spans="3:36" ht="15.75" customHeight="1" x14ac:dyDescent="0.25">
      <c r="C917" s="37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c r="AD917" s="376"/>
      <c r="AE917" s="376"/>
      <c r="AF917" s="376"/>
      <c r="AG917" s="376"/>
      <c r="AH917" s="376"/>
      <c r="AI917" s="376"/>
      <c r="AJ917" s="376"/>
    </row>
    <row r="918" spans="3:36" ht="15.75" customHeight="1" x14ac:dyDescent="0.25">
      <c r="C918" s="37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c r="AD918" s="376"/>
      <c r="AE918" s="376"/>
      <c r="AF918" s="376"/>
      <c r="AG918" s="376"/>
      <c r="AH918" s="376"/>
      <c r="AI918" s="376"/>
      <c r="AJ918" s="376"/>
    </row>
    <row r="919" spans="3:36" ht="15.75" customHeight="1" x14ac:dyDescent="0.25">
      <c r="C919" s="37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c r="AD919" s="376"/>
      <c r="AE919" s="376"/>
      <c r="AF919" s="376"/>
      <c r="AG919" s="376"/>
      <c r="AH919" s="376"/>
      <c r="AI919" s="376"/>
      <c r="AJ919" s="376"/>
    </row>
    <row r="920" spans="3:36" ht="15.75" customHeight="1" x14ac:dyDescent="0.25">
      <c r="C920" s="37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c r="AD920" s="376"/>
      <c r="AE920" s="376"/>
      <c r="AF920" s="376"/>
      <c r="AG920" s="376"/>
      <c r="AH920" s="376"/>
      <c r="AI920" s="376"/>
      <c r="AJ920" s="376"/>
    </row>
    <row r="921" spans="3:36" ht="15.75" customHeight="1" x14ac:dyDescent="0.25">
      <c r="C921" s="37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c r="AD921" s="376"/>
      <c r="AE921" s="376"/>
      <c r="AF921" s="376"/>
      <c r="AG921" s="376"/>
      <c r="AH921" s="376"/>
      <c r="AI921" s="376"/>
      <c r="AJ921" s="376"/>
    </row>
    <row r="922" spans="3:36" ht="15.75" customHeight="1" x14ac:dyDescent="0.25">
      <c r="C922" s="37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c r="AD922" s="376"/>
      <c r="AE922" s="376"/>
      <c r="AF922" s="376"/>
      <c r="AG922" s="376"/>
      <c r="AH922" s="376"/>
      <c r="AI922" s="376"/>
      <c r="AJ922" s="376"/>
    </row>
    <row r="923" spans="3:36" ht="15.75" customHeight="1" x14ac:dyDescent="0.25">
      <c r="C923" s="37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c r="AJ923" s="376"/>
    </row>
    <row r="924" spans="3:36" ht="15.75" customHeight="1" x14ac:dyDescent="0.25">
      <c r="C924" s="37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c r="AD924" s="376"/>
      <c r="AE924" s="376"/>
      <c r="AF924" s="376"/>
      <c r="AG924" s="376"/>
      <c r="AH924" s="376"/>
      <c r="AI924" s="376"/>
      <c r="AJ924" s="376"/>
    </row>
    <row r="925" spans="3:36" ht="15.75" customHeight="1" x14ac:dyDescent="0.25">
      <c r="C925" s="37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c r="AF925" s="376"/>
      <c r="AG925" s="376"/>
      <c r="AH925" s="376"/>
      <c r="AI925" s="376"/>
      <c r="AJ925" s="376"/>
    </row>
    <row r="926" spans="3:36" ht="15.75" customHeight="1" x14ac:dyDescent="0.25">
      <c r="C926" s="37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c r="AD926" s="376"/>
      <c r="AE926" s="376"/>
      <c r="AF926" s="376"/>
      <c r="AG926" s="376"/>
      <c r="AH926" s="376"/>
      <c r="AI926" s="376"/>
      <c r="AJ926" s="376"/>
    </row>
    <row r="927" spans="3:36" ht="15.75" customHeight="1" x14ac:dyDescent="0.25">
      <c r="C927" s="37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c r="AD927" s="376"/>
      <c r="AE927" s="376"/>
      <c r="AF927" s="376"/>
      <c r="AG927" s="376"/>
      <c r="AH927" s="376"/>
      <c r="AI927" s="376"/>
      <c r="AJ927" s="376"/>
    </row>
    <row r="928" spans="3:36" ht="15.75" customHeight="1" x14ac:dyDescent="0.25">
      <c r="C928" s="37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c r="AD928" s="376"/>
      <c r="AE928" s="376"/>
      <c r="AF928" s="376"/>
      <c r="AG928" s="376"/>
      <c r="AH928" s="376"/>
      <c r="AI928" s="376"/>
      <c r="AJ928" s="376"/>
    </row>
    <row r="929" spans="3:36" ht="15.75" customHeight="1" x14ac:dyDescent="0.25">
      <c r="C929" s="37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c r="AD929" s="376"/>
      <c r="AE929" s="376"/>
      <c r="AF929" s="376"/>
      <c r="AG929" s="376"/>
      <c r="AH929" s="376"/>
      <c r="AI929" s="376"/>
      <c r="AJ929" s="376"/>
    </row>
    <row r="930" spans="3:36" ht="15.75" customHeight="1" x14ac:dyDescent="0.25">
      <c r="C930" s="37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c r="AD930" s="376"/>
      <c r="AE930" s="376"/>
      <c r="AF930" s="376"/>
      <c r="AG930" s="376"/>
      <c r="AH930" s="376"/>
      <c r="AI930" s="376"/>
      <c r="AJ930" s="376"/>
    </row>
    <row r="931" spans="3:36" ht="15.75" customHeight="1" x14ac:dyDescent="0.25">
      <c r="C931" s="37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c r="AD931" s="376"/>
      <c r="AE931" s="376"/>
      <c r="AF931" s="376"/>
      <c r="AG931" s="376"/>
      <c r="AH931" s="376"/>
      <c r="AI931" s="376"/>
      <c r="AJ931" s="376"/>
    </row>
    <row r="932" spans="3:36" ht="15.75" customHeight="1" x14ac:dyDescent="0.25">
      <c r="C932" s="37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c r="AD932" s="376"/>
      <c r="AE932" s="376"/>
      <c r="AF932" s="376"/>
      <c r="AG932" s="376"/>
      <c r="AH932" s="376"/>
      <c r="AI932" s="376"/>
      <c r="AJ932" s="376"/>
    </row>
    <row r="933" spans="3:36" ht="15.75" customHeight="1" x14ac:dyDescent="0.25">
      <c r="C933" s="37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c r="AD933" s="376"/>
      <c r="AE933" s="376"/>
      <c r="AF933" s="376"/>
      <c r="AG933" s="376"/>
      <c r="AH933" s="376"/>
      <c r="AI933" s="376"/>
      <c r="AJ933" s="376"/>
    </row>
    <row r="934" spans="3:36" ht="15.75" customHeight="1" x14ac:dyDescent="0.25">
      <c r="C934" s="37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c r="AD934" s="376"/>
      <c r="AE934" s="376"/>
      <c r="AF934" s="376"/>
      <c r="AG934" s="376"/>
      <c r="AH934" s="376"/>
      <c r="AI934" s="376"/>
      <c r="AJ934" s="376"/>
    </row>
    <row r="935" spans="3:36" ht="15.75" customHeight="1" x14ac:dyDescent="0.25">
      <c r="C935" s="37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c r="AD935" s="376"/>
      <c r="AE935" s="376"/>
      <c r="AF935" s="376"/>
      <c r="AG935" s="376"/>
      <c r="AH935" s="376"/>
      <c r="AI935" s="376"/>
      <c r="AJ935" s="376"/>
    </row>
    <row r="936" spans="3:36" ht="15.75" customHeight="1" x14ac:dyDescent="0.25">
      <c r="C936" s="37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c r="AD936" s="376"/>
      <c r="AE936" s="376"/>
      <c r="AF936" s="376"/>
      <c r="AG936" s="376"/>
      <c r="AH936" s="376"/>
      <c r="AI936" s="376"/>
      <c r="AJ936" s="376"/>
    </row>
    <row r="937" spans="3:36" ht="15.75" customHeight="1" x14ac:dyDescent="0.25">
      <c r="C937" s="37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c r="AD937" s="376"/>
      <c r="AE937" s="376"/>
      <c r="AF937" s="376"/>
      <c r="AG937" s="376"/>
      <c r="AH937" s="376"/>
      <c r="AI937" s="376"/>
      <c r="AJ937" s="376"/>
    </row>
    <row r="938" spans="3:36" ht="15.75" customHeight="1" x14ac:dyDescent="0.25">
      <c r="C938" s="37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c r="AD938" s="376"/>
      <c r="AE938" s="376"/>
      <c r="AF938" s="376"/>
      <c r="AG938" s="376"/>
      <c r="AH938" s="376"/>
      <c r="AI938" s="376"/>
      <c r="AJ938" s="376"/>
    </row>
    <row r="939" spans="3:36" ht="15.75" customHeight="1" x14ac:dyDescent="0.25">
      <c r="C939" s="37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c r="AD939" s="376"/>
      <c r="AE939" s="376"/>
      <c r="AF939" s="376"/>
      <c r="AG939" s="376"/>
      <c r="AH939" s="376"/>
      <c r="AI939" s="376"/>
      <c r="AJ939" s="376"/>
    </row>
    <row r="940" spans="3:36" ht="15.75" customHeight="1" x14ac:dyDescent="0.25">
      <c r="C940" s="37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c r="AD940" s="376"/>
      <c r="AE940" s="376"/>
      <c r="AF940" s="376"/>
      <c r="AG940" s="376"/>
      <c r="AH940" s="376"/>
      <c r="AI940" s="376"/>
      <c r="AJ940" s="376"/>
    </row>
    <row r="941" spans="3:36" ht="15.75" customHeight="1" x14ac:dyDescent="0.25">
      <c r="C941" s="37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c r="AD941" s="376"/>
      <c r="AE941" s="376"/>
      <c r="AF941" s="376"/>
      <c r="AG941" s="376"/>
      <c r="AH941" s="376"/>
      <c r="AI941" s="376"/>
      <c r="AJ941" s="376"/>
    </row>
    <row r="942" spans="3:36" ht="15.75" customHeight="1" x14ac:dyDescent="0.25">
      <c r="C942" s="37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c r="AD942" s="376"/>
      <c r="AE942" s="376"/>
      <c r="AF942" s="376"/>
      <c r="AG942" s="376"/>
      <c r="AH942" s="376"/>
      <c r="AI942" s="376"/>
      <c r="AJ942" s="376"/>
    </row>
    <row r="943" spans="3:36" ht="15.75" customHeight="1" x14ac:dyDescent="0.25">
      <c r="C943" s="37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c r="AD943" s="376"/>
      <c r="AE943" s="376"/>
      <c r="AF943" s="376"/>
      <c r="AG943" s="376"/>
      <c r="AH943" s="376"/>
      <c r="AI943" s="376"/>
      <c r="AJ943" s="376"/>
    </row>
    <row r="944" spans="3:36" ht="15.75" customHeight="1" x14ac:dyDescent="0.25">
      <c r="C944" s="37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c r="AD944" s="376"/>
      <c r="AE944" s="376"/>
      <c r="AF944" s="376"/>
      <c r="AG944" s="376"/>
      <c r="AH944" s="376"/>
      <c r="AI944" s="376"/>
      <c r="AJ944" s="376"/>
    </row>
    <row r="945" spans="3:36" ht="15.75" customHeight="1" x14ac:dyDescent="0.25">
      <c r="C945" s="37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c r="AD945" s="376"/>
      <c r="AE945" s="376"/>
      <c r="AF945" s="376"/>
      <c r="AG945" s="376"/>
      <c r="AH945" s="376"/>
      <c r="AI945" s="376"/>
      <c r="AJ945" s="376"/>
    </row>
    <row r="946" spans="3:36" ht="15.75" customHeight="1" x14ac:dyDescent="0.25">
      <c r="C946" s="37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c r="AD946" s="376"/>
      <c r="AE946" s="376"/>
      <c r="AF946" s="376"/>
      <c r="AG946" s="376"/>
      <c r="AH946" s="376"/>
      <c r="AI946" s="376"/>
      <c r="AJ946" s="376"/>
    </row>
    <row r="947" spans="3:36" ht="15.75" customHeight="1" x14ac:dyDescent="0.25">
      <c r="C947" s="37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c r="AD947" s="376"/>
      <c r="AE947" s="376"/>
      <c r="AF947" s="376"/>
      <c r="AG947" s="376"/>
      <c r="AH947" s="376"/>
      <c r="AI947" s="376"/>
      <c r="AJ947" s="376"/>
    </row>
    <row r="948" spans="3:36" ht="15.75" customHeight="1" x14ac:dyDescent="0.25">
      <c r="C948" s="37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c r="AD948" s="376"/>
      <c r="AE948" s="376"/>
      <c r="AF948" s="376"/>
      <c r="AG948" s="376"/>
      <c r="AH948" s="376"/>
      <c r="AI948" s="376"/>
      <c r="AJ948" s="376"/>
    </row>
    <row r="949" spans="3:36" ht="15.75" customHeight="1" x14ac:dyDescent="0.25">
      <c r="C949" s="37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c r="AD949" s="376"/>
      <c r="AE949" s="376"/>
      <c r="AF949" s="376"/>
      <c r="AG949" s="376"/>
      <c r="AH949" s="376"/>
      <c r="AI949" s="376"/>
      <c r="AJ949" s="376"/>
    </row>
    <row r="950" spans="3:36" ht="15.75" customHeight="1" x14ac:dyDescent="0.25">
      <c r="C950" s="37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c r="AD950" s="376"/>
      <c r="AE950" s="376"/>
      <c r="AF950" s="376"/>
      <c r="AG950" s="376"/>
      <c r="AH950" s="376"/>
      <c r="AI950" s="376"/>
      <c r="AJ950" s="376"/>
    </row>
    <row r="951" spans="3:36" ht="15.75" customHeight="1" x14ac:dyDescent="0.25">
      <c r="C951" s="37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c r="AD951" s="376"/>
      <c r="AE951" s="376"/>
      <c r="AF951" s="376"/>
      <c r="AG951" s="376"/>
      <c r="AH951" s="376"/>
      <c r="AI951" s="376"/>
      <c r="AJ951" s="376"/>
    </row>
    <row r="952" spans="3:36" ht="15.75" customHeight="1" x14ac:dyDescent="0.25">
      <c r="C952" s="37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c r="AD952" s="376"/>
      <c r="AE952" s="376"/>
      <c r="AF952" s="376"/>
      <c r="AG952" s="376"/>
      <c r="AH952" s="376"/>
      <c r="AI952" s="376"/>
      <c r="AJ952" s="376"/>
    </row>
    <row r="953" spans="3:36" ht="15.75" customHeight="1" x14ac:dyDescent="0.25">
      <c r="C953" s="37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c r="AD953" s="376"/>
      <c r="AE953" s="376"/>
      <c r="AF953" s="376"/>
      <c r="AG953" s="376"/>
      <c r="AH953" s="376"/>
      <c r="AI953" s="376"/>
      <c r="AJ953" s="376"/>
    </row>
    <row r="954" spans="3:36" ht="15.75" customHeight="1" x14ac:dyDescent="0.25">
      <c r="C954" s="37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c r="AD954" s="376"/>
      <c r="AE954" s="376"/>
      <c r="AF954" s="376"/>
      <c r="AG954" s="376"/>
      <c r="AH954" s="376"/>
      <c r="AI954" s="376"/>
      <c r="AJ954" s="376"/>
    </row>
    <row r="955" spans="3:36" ht="15.75" customHeight="1" x14ac:dyDescent="0.25">
      <c r="C955" s="37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c r="AD955" s="376"/>
      <c r="AE955" s="376"/>
      <c r="AF955" s="376"/>
      <c r="AG955" s="376"/>
      <c r="AH955" s="376"/>
      <c r="AI955" s="376"/>
      <c r="AJ955" s="376"/>
    </row>
    <row r="956" spans="3:36" ht="15.75" customHeight="1" x14ac:dyDescent="0.25">
      <c r="C956" s="37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c r="AD956" s="376"/>
      <c r="AE956" s="376"/>
      <c r="AF956" s="376"/>
      <c r="AG956" s="376"/>
      <c r="AH956" s="376"/>
      <c r="AI956" s="376"/>
      <c r="AJ956" s="376"/>
    </row>
    <row r="957" spans="3:36" ht="15.75" customHeight="1" x14ac:dyDescent="0.25">
      <c r="C957" s="37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c r="AD957" s="376"/>
      <c r="AE957" s="376"/>
      <c r="AF957" s="376"/>
      <c r="AG957" s="376"/>
      <c r="AH957" s="376"/>
      <c r="AI957" s="376"/>
      <c r="AJ957" s="376"/>
    </row>
    <row r="958" spans="3:36" ht="15.75" customHeight="1" x14ac:dyDescent="0.25">
      <c r="C958" s="37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c r="AD958" s="376"/>
      <c r="AE958" s="376"/>
      <c r="AF958" s="376"/>
      <c r="AG958" s="376"/>
      <c r="AH958" s="376"/>
      <c r="AI958" s="376"/>
      <c r="AJ958" s="376"/>
    </row>
    <row r="959" spans="3:36" ht="15.75" customHeight="1" x14ac:dyDescent="0.25">
      <c r="C959" s="37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c r="AD959" s="376"/>
      <c r="AE959" s="376"/>
      <c r="AF959" s="376"/>
      <c r="AG959" s="376"/>
      <c r="AH959" s="376"/>
      <c r="AI959" s="376"/>
      <c r="AJ959" s="376"/>
    </row>
    <row r="960" spans="3:36" ht="15.75" customHeight="1" x14ac:dyDescent="0.25">
      <c r="C960" s="37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c r="AF960" s="376"/>
      <c r="AG960" s="376"/>
      <c r="AH960" s="376"/>
      <c r="AI960" s="376"/>
      <c r="AJ960" s="376"/>
    </row>
    <row r="961" spans="3:36" ht="15.75" customHeight="1" x14ac:dyDescent="0.25">
      <c r="C961" s="37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c r="AD961" s="376"/>
      <c r="AE961" s="376"/>
      <c r="AF961" s="376"/>
      <c r="AG961" s="376"/>
      <c r="AH961" s="376"/>
      <c r="AI961" s="376"/>
      <c r="AJ961" s="376"/>
    </row>
    <row r="962" spans="3:36" ht="15.75" customHeight="1" x14ac:dyDescent="0.25">
      <c r="C962" s="37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c r="AD962" s="376"/>
      <c r="AE962" s="376"/>
      <c r="AF962" s="376"/>
      <c r="AG962" s="376"/>
      <c r="AH962" s="376"/>
      <c r="AI962" s="376"/>
      <c r="AJ962" s="376"/>
    </row>
    <row r="963" spans="3:36" ht="15.75" customHeight="1" x14ac:dyDescent="0.25">
      <c r="C963" s="37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c r="AD963" s="376"/>
      <c r="AE963" s="376"/>
      <c r="AF963" s="376"/>
      <c r="AG963" s="376"/>
      <c r="AH963" s="376"/>
      <c r="AI963" s="376"/>
      <c r="AJ963" s="376"/>
    </row>
    <row r="964" spans="3:36" ht="15.75" customHeight="1" x14ac:dyDescent="0.25">
      <c r="C964" s="37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c r="AD964" s="376"/>
      <c r="AE964" s="376"/>
      <c r="AF964" s="376"/>
      <c r="AG964" s="376"/>
      <c r="AH964" s="376"/>
      <c r="AI964" s="376"/>
      <c r="AJ964" s="376"/>
    </row>
    <row r="965" spans="3:36" ht="15.75" customHeight="1" x14ac:dyDescent="0.25">
      <c r="C965" s="37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c r="AD965" s="376"/>
      <c r="AE965" s="376"/>
      <c r="AF965" s="376"/>
      <c r="AG965" s="376"/>
      <c r="AH965" s="376"/>
      <c r="AI965" s="376"/>
      <c r="AJ965" s="376"/>
    </row>
    <row r="966" spans="3:36" ht="15.75" customHeight="1" x14ac:dyDescent="0.25">
      <c r="C966" s="37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c r="AD966" s="376"/>
      <c r="AE966" s="376"/>
      <c r="AF966" s="376"/>
      <c r="AG966" s="376"/>
      <c r="AH966" s="376"/>
      <c r="AI966" s="376"/>
      <c r="AJ966" s="376"/>
    </row>
    <row r="967" spans="3:36" ht="15.75" customHeight="1" x14ac:dyDescent="0.25">
      <c r="C967" s="37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c r="AD967" s="376"/>
      <c r="AE967" s="376"/>
      <c r="AF967" s="376"/>
      <c r="AG967" s="376"/>
      <c r="AH967" s="376"/>
      <c r="AI967" s="376"/>
      <c r="AJ967" s="376"/>
    </row>
    <row r="968" spans="3:36" ht="15.75" customHeight="1" x14ac:dyDescent="0.25">
      <c r="C968" s="37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c r="AD968" s="376"/>
      <c r="AE968" s="376"/>
      <c r="AF968" s="376"/>
      <c r="AG968" s="376"/>
      <c r="AH968" s="376"/>
      <c r="AI968" s="376"/>
      <c r="AJ968" s="376"/>
    </row>
    <row r="969" spans="3:36" ht="15.75" customHeight="1" x14ac:dyDescent="0.25">
      <c r="C969" s="37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c r="AD969" s="376"/>
      <c r="AE969" s="376"/>
      <c r="AF969" s="376"/>
      <c r="AG969" s="376"/>
      <c r="AH969" s="376"/>
      <c r="AI969" s="376"/>
      <c r="AJ969" s="376"/>
    </row>
    <row r="970" spans="3:36" ht="15.75" customHeight="1" x14ac:dyDescent="0.25">
      <c r="C970" s="37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c r="AD970" s="376"/>
      <c r="AE970" s="376"/>
      <c r="AF970" s="376"/>
      <c r="AG970" s="376"/>
      <c r="AH970" s="376"/>
      <c r="AI970" s="376"/>
      <c r="AJ970" s="376"/>
    </row>
    <row r="971" spans="3:36" ht="15.75" customHeight="1" x14ac:dyDescent="0.25">
      <c r="C971" s="37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c r="AD971" s="376"/>
      <c r="AE971" s="376"/>
      <c r="AF971" s="376"/>
      <c r="AG971" s="376"/>
      <c r="AH971" s="376"/>
      <c r="AI971" s="376"/>
      <c r="AJ971" s="376"/>
    </row>
    <row r="972" spans="3:36" ht="15.75" customHeight="1" x14ac:dyDescent="0.25">
      <c r="C972" s="37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c r="AD972" s="376"/>
      <c r="AE972" s="376"/>
      <c r="AF972" s="376"/>
      <c r="AG972" s="376"/>
      <c r="AH972" s="376"/>
      <c r="AI972" s="376"/>
      <c r="AJ972" s="376"/>
    </row>
    <row r="973" spans="3:36" ht="15.75" customHeight="1" x14ac:dyDescent="0.25">
      <c r="C973" s="37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c r="AD973" s="376"/>
      <c r="AE973" s="376"/>
      <c r="AF973" s="376"/>
      <c r="AG973" s="376"/>
      <c r="AH973" s="376"/>
      <c r="AI973" s="376"/>
      <c r="AJ973" s="376"/>
    </row>
    <row r="974" spans="3:36" ht="15.75" customHeight="1" x14ac:dyDescent="0.25">
      <c r="C974" s="37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c r="AD974" s="376"/>
      <c r="AE974" s="376"/>
      <c r="AF974" s="376"/>
      <c r="AG974" s="376"/>
      <c r="AH974" s="376"/>
      <c r="AI974" s="376"/>
      <c r="AJ974" s="376"/>
    </row>
    <row r="975" spans="3:36" ht="15.75" customHeight="1" x14ac:dyDescent="0.25">
      <c r="C975" s="37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c r="AD975" s="376"/>
      <c r="AE975" s="376"/>
      <c r="AF975" s="376"/>
      <c r="AG975" s="376"/>
      <c r="AH975" s="376"/>
      <c r="AI975" s="376"/>
      <c r="AJ975" s="376"/>
    </row>
    <row r="976" spans="3:36" ht="15.75" customHeight="1" x14ac:dyDescent="0.25">
      <c r="C976" s="37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c r="AD976" s="376"/>
      <c r="AE976" s="376"/>
      <c r="AF976" s="376"/>
      <c r="AG976" s="376"/>
      <c r="AH976" s="376"/>
      <c r="AI976" s="376"/>
      <c r="AJ976" s="376"/>
    </row>
    <row r="977" spans="3:36" ht="15.75" customHeight="1" x14ac:dyDescent="0.25">
      <c r="C977" s="37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c r="AD977" s="376"/>
      <c r="AE977" s="376"/>
      <c r="AF977" s="376"/>
      <c r="AG977" s="376"/>
      <c r="AH977" s="376"/>
      <c r="AI977" s="376"/>
      <c r="AJ977" s="376"/>
    </row>
    <row r="978" spans="3:36" ht="15.75" customHeight="1" x14ac:dyDescent="0.25">
      <c r="C978" s="37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376"/>
      <c r="AF978" s="376"/>
      <c r="AG978" s="376"/>
      <c r="AH978" s="376"/>
      <c r="AI978" s="376"/>
      <c r="AJ978" s="376"/>
    </row>
    <row r="979" spans="3:36" ht="15.75" customHeight="1" x14ac:dyDescent="0.25">
      <c r="C979" s="37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c r="AD979" s="376"/>
      <c r="AE979" s="376"/>
      <c r="AF979" s="376"/>
      <c r="AG979" s="376"/>
      <c r="AH979" s="376"/>
      <c r="AI979" s="376"/>
      <c r="AJ979" s="376"/>
    </row>
    <row r="980" spans="3:36" ht="15.75" customHeight="1" x14ac:dyDescent="0.25">
      <c r="C980" s="37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376"/>
      <c r="AE980" s="376"/>
      <c r="AF980" s="376"/>
      <c r="AG980" s="376"/>
      <c r="AH980" s="376"/>
      <c r="AI980" s="376"/>
      <c r="AJ980" s="376"/>
    </row>
    <row r="981" spans="3:36" ht="15.75" customHeight="1" x14ac:dyDescent="0.25">
      <c r="C981" s="37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c r="AD981" s="376"/>
      <c r="AE981" s="376"/>
      <c r="AF981" s="376"/>
      <c r="AG981" s="376"/>
      <c r="AH981" s="376"/>
      <c r="AI981" s="376"/>
      <c r="AJ981" s="376"/>
    </row>
    <row r="982" spans="3:36" ht="15.75" customHeight="1" x14ac:dyDescent="0.25">
      <c r="C982" s="37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c r="AD982" s="376"/>
      <c r="AE982" s="376"/>
      <c r="AF982" s="376"/>
      <c r="AG982" s="376"/>
      <c r="AH982" s="376"/>
      <c r="AI982" s="376"/>
      <c r="AJ982" s="376"/>
    </row>
    <row r="983" spans="3:36" ht="15.75" customHeight="1" x14ac:dyDescent="0.25">
      <c r="C983" s="37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c r="AD983" s="376"/>
      <c r="AE983" s="376"/>
      <c r="AF983" s="376"/>
      <c r="AG983" s="376"/>
      <c r="AH983" s="376"/>
      <c r="AI983" s="376"/>
      <c r="AJ983" s="376"/>
    </row>
    <row r="984" spans="3:36" ht="15.75" customHeight="1" x14ac:dyDescent="0.25">
      <c r="C984" s="37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c r="AD984" s="376"/>
      <c r="AE984" s="376"/>
      <c r="AF984" s="376"/>
      <c r="AG984" s="376"/>
      <c r="AH984" s="376"/>
      <c r="AI984" s="376"/>
      <c r="AJ984" s="376"/>
    </row>
    <row r="985" spans="3:36" ht="15.75" customHeight="1" x14ac:dyDescent="0.25">
      <c r="C985" s="37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c r="AD985" s="376"/>
      <c r="AE985" s="376"/>
      <c r="AF985" s="376"/>
      <c r="AG985" s="376"/>
      <c r="AH985" s="376"/>
      <c r="AI985" s="376"/>
      <c r="AJ985" s="376"/>
    </row>
    <row r="986" spans="3:36" ht="15.75" customHeight="1" x14ac:dyDescent="0.25">
      <c r="C986" s="37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c r="AD986" s="376"/>
      <c r="AE986" s="376"/>
      <c r="AF986" s="376"/>
      <c r="AG986" s="376"/>
      <c r="AH986" s="376"/>
      <c r="AI986" s="376"/>
      <c r="AJ986" s="376"/>
    </row>
    <row r="987" spans="3:36" ht="15.75" customHeight="1" x14ac:dyDescent="0.25">
      <c r="C987" s="37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c r="AF987" s="376"/>
      <c r="AG987" s="376"/>
      <c r="AH987" s="376"/>
      <c r="AI987" s="376"/>
      <c r="AJ987" s="376"/>
    </row>
    <row r="988" spans="3:36" ht="15.75" customHeight="1" x14ac:dyDescent="0.25">
      <c r="C988" s="37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F988" s="376"/>
      <c r="AG988" s="376"/>
      <c r="AH988" s="376"/>
      <c r="AI988" s="376"/>
      <c r="AJ988" s="376"/>
    </row>
    <row r="989" spans="3:36" ht="15.75" customHeight="1" x14ac:dyDescent="0.25">
      <c r="C989" s="37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c r="AD989" s="376"/>
      <c r="AE989" s="376"/>
      <c r="AF989" s="376"/>
      <c r="AG989" s="376"/>
      <c r="AH989" s="376"/>
      <c r="AI989" s="376"/>
      <c r="AJ989" s="376"/>
    </row>
    <row r="990" spans="3:36" ht="15.75" customHeight="1" x14ac:dyDescent="0.25">
      <c r="C990" s="37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376"/>
      <c r="AE990" s="376"/>
      <c r="AF990" s="376"/>
      <c r="AG990" s="376"/>
      <c r="AH990" s="376"/>
      <c r="AI990" s="376"/>
      <c r="AJ990" s="376"/>
    </row>
    <row r="991" spans="3:36" ht="15.75" customHeight="1" x14ac:dyDescent="0.25">
      <c r="C991" s="37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c r="AD991" s="376"/>
      <c r="AE991" s="376"/>
      <c r="AF991" s="376"/>
      <c r="AG991" s="376"/>
      <c r="AH991" s="376"/>
      <c r="AI991" s="376"/>
      <c r="AJ991" s="376"/>
    </row>
    <row r="992" spans="3:36" ht="15.75" customHeight="1" x14ac:dyDescent="0.25">
      <c r="C992" s="37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c r="AD992" s="376"/>
      <c r="AE992" s="376"/>
      <c r="AF992" s="376"/>
      <c r="AG992" s="376"/>
      <c r="AH992" s="376"/>
      <c r="AI992" s="376"/>
      <c r="AJ992" s="376"/>
    </row>
    <row r="993" spans="3:36" ht="15.75" customHeight="1" x14ac:dyDescent="0.25">
      <c r="C993" s="37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c r="AD993" s="376"/>
      <c r="AE993" s="376"/>
      <c r="AF993" s="376"/>
      <c r="AG993" s="376"/>
      <c r="AH993" s="376"/>
      <c r="AI993" s="376"/>
      <c r="AJ993" s="376"/>
    </row>
    <row r="994" spans="3:36" ht="15.75" customHeight="1" x14ac:dyDescent="0.25">
      <c r="C994" s="37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c r="AD994" s="376"/>
      <c r="AE994" s="376"/>
      <c r="AF994" s="376"/>
      <c r="AG994" s="376"/>
      <c r="AH994" s="376"/>
      <c r="AI994" s="376"/>
      <c r="AJ994" s="376"/>
    </row>
    <row r="995" spans="3:36" ht="15.75" customHeight="1" x14ac:dyDescent="0.25">
      <c r="C995" s="37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c r="AD995" s="376"/>
      <c r="AE995" s="376"/>
      <c r="AF995" s="376"/>
      <c r="AG995" s="376"/>
      <c r="AH995" s="376"/>
      <c r="AI995" s="376"/>
      <c r="AJ995" s="376"/>
    </row>
    <row r="996" spans="3:36" ht="15.75" customHeight="1" x14ac:dyDescent="0.25">
      <c r="C996" s="37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76"/>
      <c r="AE996" s="376"/>
      <c r="AF996" s="376"/>
      <c r="AG996" s="376"/>
      <c r="AH996" s="376"/>
      <c r="AI996" s="376"/>
      <c r="AJ996" s="376"/>
    </row>
    <row r="997" spans="3:36" ht="15.75" customHeight="1" x14ac:dyDescent="0.25">
      <c r="C997" s="37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c r="AD997" s="376"/>
      <c r="AE997" s="376"/>
      <c r="AF997" s="376"/>
      <c r="AG997" s="376"/>
      <c r="AH997" s="376"/>
      <c r="AI997" s="376"/>
      <c r="AJ997" s="376"/>
    </row>
    <row r="998" spans="3:36" ht="15.75" customHeight="1" x14ac:dyDescent="0.25">
      <c r="C998" s="37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c r="AD998" s="376"/>
      <c r="AE998" s="376"/>
      <c r="AF998" s="376"/>
      <c r="AG998" s="376"/>
      <c r="AH998" s="376"/>
      <c r="AI998" s="376"/>
      <c r="AJ998" s="376"/>
    </row>
    <row r="999" spans="3:36" ht="15.75" customHeight="1" x14ac:dyDescent="0.25">
      <c r="C999" s="37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c r="AD999" s="376"/>
      <c r="AE999" s="376"/>
      <c r="AF999" s="376"/>
      <c r="AG999" s="376"/>
      <c r="AH999" s="376"/>
      <c r="AI999" s="376"/>
      <c r="AJ999" s="376"/>
    </row>
    <row r="1000" spans="3:36" ht="15.75" customHeight="1" x14ac:dyDescent="0.25">
      <c r="C1000" s="37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c r="AD1000" s="376"/>
      <c r="AE1000" s="376"/>
      <c r="AF1000" s="376"/>
      <c r="AG1000" s="376"/>
      <c r="AH1000" s="376"/>
      <c r="AI1000" s="376"/>
      <c r="AJ1000" s="376"/>
    </row>
    <row r="1001" spans="3:36" ht="15.75" customHeight="1" x14ac:dyDescent="0.25">
      <c r="C1001" s="37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c r="AD1001" s="376"/>
      <c r="AE1001" s="376"/>
      <c r="AF1001" s="376"/>
      <c r="AG1001" s="376"/>
      <c r="AH1001" s="376"/>
      <c r="AI1001" s="376"/>
      <c r="AJ1001" s="376"/>
    </row>
    <row r="1002" spans="3:36" ht="15.75" customHeight="1" x14ac:dyDescent="0.25">
      <c r="C1002" s="37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c r="AD1002" s="376"/>
      <c r="AE1002" s="376"/>
      <c r="AF1002" s="376"/>
      <c r="AG1002" s="376"/>
      <c r="AH1002" s="376"/>
      <c r="AI1002" s="376"/>
      <c r="AJ1002" s="376"/>
    </row>
    <row r="1003" spans="3:36" ht="15.75" customHeight="1" x14ac:dyDescent="0.25">
      <c r="C1003" s="374"/>
      <c r="D1003" s="376"/>
      <c r="E1003" s="376"/>
      <c r="F1003" s="376"/>
      <c r="G1003" s="376"/>
      <c r="H1003" s="376"/>
      <c r="I1003" s="376"/>
      <c r="J1003" s="376"/>
      <c r="K1003" s="376"/>
      <c r="L1003" s="376"/>
      <c r="M1003" s="376"/>
      <c r="N1003" s="376"/>
      <c r="O1003" s="376"/>
      <c r="P1003" s="376"/>
      <c r="Q1003" s="376"/>
      <c r="R1003" s="376"/>
      <c r="S1003" s="376"/>
      <c r="T1003" s="376"/>
      <c r="U1003" s="376"/>
      <c r="V1003" s="376"/>
      <c r="W1003" s="376"/>
      <c r="X1003" s="376"/>
      <c r="Y1003" s="376"/>
      <c r="Z1003" s="376"/>
      <c r="AA1003" s="376"/>
      <c r="AB1003" s="376"/>
      <c r="AC1003" s="376"/>
      <c r="AD1003" s="376"/>
      <c r="AE1003" s="376"/>
      <c r="AF1003" s="376"/>
      <c r="AG1003" s="376"/>
      <c r="AH1003" s="376"/>
      <c r="AI1003" s="376"/>
      <c r="AJ1003" s="376"/>
    </row>
    <row r="1004" spans="3:36" ht="15.75" customHeight="1" x14ac:dyDescent="0.25">
      <c r="C1004" s="374"/>
      <c r="D1004" s="376"/>
      <c r="E1004" s="376"/>
      <c r="F1004" s="376"/>
      <c r="G1004" s="376"/>
      <c r="H1004" s="376"/>
      <c r="I1004" s="376"/>
      <c r="J1004" s="376"/>
      <c r="K1004" s="376"/>
      <c r="L1004" s="376"/>
      <c r="M1004" s="376"/>
      <c r="N1004" s="376"/>
      <c r="O1004" s="376"/>
      <c r="P1004" s="376"/>
      <c r="Q1004" s="376"/>
      <c r="R1004" s="376"/>
      <c r="S1004" s="376"/>
      <c r="T1004" s="376"/>
      <c r="U1004" s="376"/>
      <c r="V1004" s="376"/>
      <c r="W1004" s="376"/>
      <c r="X1004" s="376"/>
      <c r="Y1004" s="376"/>
      <c r="Z1004" s="376"/>
      <c r="AA1004" s="376"/>
      <c r="AB1004" s="376"/>
      <c r="AC1004" s="376"/>
      <c r="AD1004" s="376"/>
      <c r="AE1004" s="376"/>
      <c r="AF1004" s="376"/>
      <c r="AG1004" s="376"/>
      <c r="AH1004" s="376"/>
      <c r="AI1004" s="376"/>
      <c r="AJ1004" s="376"/>
    </row>
    <row r="1005" spans="3:36" ht="15.75" customHeight="1" x14ac:dyDescent="0.25">
      <c r="C1005" s="374"/>
      <c r="D1005" s="376"/>
      <c r="E1005" s="376"/>
      <c r="F1005" s="376"/>
      <c r="G1005" s="376"/>
      <c r="H1005" s="376"/>
      <c r="I1005" s="376"/>
      <c r="J1005" s="376"/>
      <c r="K1005" s="376"/>
      <c r="L1005" s="376"/>
      <c r="M1005" s="376"/>
      <c r="N1005" s="376"/>
      <c r="O1005" s="376"/>
      <c r="P1005" s="376"/>
      <c r="Q1005" s="376"/>
      <c r="R1005" s="376"/>
      <c r="S1005" s="376"/>
      <c r="T1005" s="376"/>
      <c r="U1005" s="376"/>
      <c r="V1005" s="376"/>
      <c r="W1005" s="376"/>
      <c r="X1005" s="376"/>
      <c r="Y1005" s="376"/>
      <c r="Z1005" s="376"/>
      <c r="AA1005" s="376"/>
      <c r="AB1005" s="376"/>
      <c r="AC1005" s="376"/>
      <c r="AD1005" s="376"/>
      <c r="AE1005" s="376"/>
      <c r="AF1005" s="376"/>
      <c r="AG1005" s="376"/>
      <c r="AH1005" s="376"/>
      <c r="AI1005" s="376"/>
      <c r="AJ1005" s="376"/>
    </row>
    <row r="1006" spans="3:36" ht="15.75" customHeight="1" x14ac:dyDescent="0.25">
      <c r="C1006" s="374"/>
      <c r="D1006" s="376"/>
      <c r="E1006" s="376"/>
      <c r="F1006" s="376"/>
      <c r="G1006" s="376"/>
      <c r="H1006" s="376"/>
      <c r="I1006" s="376"/>
      <c r="J1006" s="376"/>
      <c r="K1006" s="376"/>
      <c r="L1006" s="376"/>
      <c r="M1006" s="376"/>
      <c r="N1006" s="376"/>
      <c r="O1006" s="376"/>
      <c r="P1006" s="376"/>
      <c r="Q1006" s="376"/>
      <c r="R1006" s="376"/>
      <c r="S1006" s="376"/>
      <c r="T1006" s="376"/>
      <c r="U1006" s="376"/>
      <c r="V1006" s="376"/>
      <c r="W1006" s="376"/>
      <c r="X1006" s="376"/>
      <c r="Y1006" s="376"/>
      <c r="Z1006" s="376"/>
      <c r="AA1006" s="376"/>
      <c r="AB1006" s="376"/>
      <c r="AC1006" s="376"/>
      <c r="AD1006" s="376"/>
      <c r="AE1006" s="376"/>
      <c r="AF1006" s="376"/>
      <c r="AG1006" s="376"/>
      <c r="AH1006" s="376"/>
      <c r="AI1006" s="376"/>
      <c r="AJ1006" s="376"/>
    </row>
    <row r="1007" spans="3:36" ht="15.75" customHeight="1" x14ac:dyDescent="0.25">
      <c r="C1007" s="374"/>
      <c r="D1007" s="376"/>
      <c r="E1007" s="376"/>
      <c r="F1007" s="376"/>
      <c r="G1007" s="376"/>
      <c r="H1007" s="376"/>
      <c r="I1007" s="376"/>
      <c r="J1007" s="376"/>
      <c r="K1007" s="376"/>
      <c r="L1007" s="376"/>
      <c r="M1007" s="376"/>
      <c r="N1007" s="376"/>
      <c r="O1007" s="376"/>
      <c r="P1007" s="376"/>
      <c r="Q1007" s="376"/>
      <c r="R1007" s="376"/>
      <c r="S1007" s="376"/>
      <c r="T1007" s="376"/>
      <c r="U1007" s="376"/>
      <c r="V1007" s="376"/>
      <c r="W1007" s="376"/>
      <c r="X1007" s="376"/>
      <c r="Y1007" s="376"/>
      <c r="Z1007" s="376"/>
      <c r="AA1007" s="376"/>
      <c r="AB1007" s="376"/>
      <c r="AC1007" s="376"/>
      <c r="AD1007" s="376"/>
      <c r="AE1007" s="376"/>
      <c r="AF1007" s="376"/>
      <c r="AG1007" s="376"/>
      <c r="AH1007" s="376"/>
      <c r="AI1007" s="376"/>
      <c r="AJ1007" s="376"/>
    </row>
    <row r="1008" spans="3:36" ht="15.75" customHeight="1" x14ac:dyDescent="0.25">
      <c r="C1008" s="374"/>
      <c r="D1008" s="376"/>
      <c r="E1008" s="376"/>
      <c r="F1008" s="376"/>
      <c r="G1008" s="376"/>
      <c r="H1008" s="376"/>
      <c r="I1008" s="376"/>
      <c r="J1008" s="376"/>
      <c r="K1008" s="376"/>
      <c r="L1008" s="376"/>
      <c r="M1008" s="376"/>
      <c r="N1008" s="376"/>
      <c r="O1008" s="376"/>
      <c r="P1008" s="376"/>
      <c r="Q1008" s="376"/>
      <c r="R1008" s="376"/>
      <c r="S1008" s="376"/>
      <c r="T1008" s="376"/>
      <c r="U1008" s="376"/>
      <c r="V1008" s="376"/>
      <c r="W1008" s="376"/>
      <c r="X1008" s="376"/>
      <c r="Y1008" s="376"/>
      <c r="Z1008" s="376"/>
      <c r="AA1008" s="376"/>
      <c r="AB1008" s="376"/>
      <c r="AC1008" s="376"/>
      <c r="AD1008" s="376"/>
      <c r="AE1008" s="376"/>
      <c r="AF1008" s="376"/>
      <c r="AG1008" s="376"/>
      <c r="AH1008" s="376"/>
      <c r="AI1008" s="376"/>
      <c r="AJ1008" s="376"/>
    </row>
    <row r="1009" spans="3:36" ht="15.75" customHeight="1" x14ac:dyDescent="0.25">
      <c r="C1009" s="374"/>
      <c r="D1009" s="376"/>
      <c r="E1009" s="376"/>
      <c r="F1009" s="376"/>
      <c r="G1009" s="376"/>
      <c r="H1009" s="376"/>
      <c r="I1009" s="376"/>
      <c r="J1009" s="376"/>
      <c r="K1009" s="376"/>
      <c r="L1009" s="376"/>
      <c r="M1009" s="376"/>
      <c r="N1009" s="376"/>
      <c r="O1009" s="376"/>
      <c r="P1009" s="376"/>
      <c r="Q1009" s="376"/>
      <c r="R1009" s="376"/>
      <c r="S1009" s="376"/>
      <c r="T1009" s="376"/>
      <c r="U1009" s="376"/>
      <c r="V1009" s="376"/>
      <c r="W1009" s="376"/>
      <c r="X1009" s="376"/>
      <c r="Y1009" s="376"/>
      <c r="Z1009" s="376"/>
      <c r="AA1009" s="376"/>
      <c r="AB1009" s="376"/>
      <c r="AC1009" s="376"/>
      <c r="AD1009" s="376"/>
      <c r="AE1009" s="376"/>
      <c r="AF1009" s="376"/>
      <c r="AG1009" s="376"/>
      <c r="AH1009" s="376"/>
      <c r="AI1009" s="376"/>
      <c r="AJ1009" s="376"/>
    </row>
    <row r="1010" spans="3:36" ht="15.75" customHeight="1" x14ac:dyDescent="0.25">
      <c r="C1010" s="374"/>
      <c r="D1010" s="376"/>
      <c r="E1010" s="376"/>
      <c r="F1010" s="376"/>
      <c r="G1010" s="376"/>
      <c r="H1010" s="376"/>
      <c r="I1010" s="376"/>
      <c r="J1010" s="376"/>
      <c r="K1010" s="376"/>
      <c r="L1010" s="376"/>
      <c r="M1010" s="376"/>
      <c r="N1010" s="376"/>
      <c r="O1010" s="376"/>
      <c r="P1010" s="376"/>
      <c r="Q1010" s="376"/>
      <c r="R1010" s="376"/>
      <c r="S1010" s="376"/>
      <c r="T1010" s="376"/>
      <c r="U1010" s="376"/>
      <c r="V1010" s="376"/>
      <c r="W1010" s="376"/>
      <c r="X1010" s="376"/>
      <c r="Y1010" s="376"/>
      <c r="Z1010" s="376"/>
      <c r="AA1010" s="376"/>
      <c r="AB1010" s="376"/>
      <c r="AC1010" s="376"/>
      <c r="AD1010" s="376"/>
      <c r="AE1010" s="376"/>
      <c r="AF1010" s="376"/>
      <c r="AG1010" s="376"/>
      <c r="AH1010" s="376"/>
      <c r="AI1010" s="376"/>
      <c r="AJ1010" s="376"/>
    </row>
    <row r="1011" spans="3:36" ht="15.75" customHeight="1" x14ac:dyDescent="0.25">
      <c r="C1011" s="374"/>
      <c r="D1011" s="376"/>
      <c r="E1011" s="376"/>
      <c r="F1011" s="376"/>
      <c r="G1011" s="376"/>
      <c r="H1011" s="376"/>
      <c r="I1011" s="376"/>
      <c r="J1011" s="376"/>
      <c r="K1011" s="376"/>
      <c r="L1011" s="376"/>
      <c r="M1011" s="376"/>
      <c r="N1011" s="376"/>
      <c r="O1011" s="376"/>
      <c r="P1011" s="376"/>
      <c r="Q1011" s="376"/>
      <c r="R1011" s="376"/>
      <c r="S1011" s="376"/>
      <c r="T1011" s="376"/>
      <c r="U1011" s="376"/>
      <c r="V1011" s="376"/>
      <c r="W1011" s="376"/>
      <c r="X1011" s="376"/>
      <c r="Y1011" s="376"/>
      <c r="Z1011" s="376"/>
      <c r="AA1011" s="376"/>
      <c r="AB1011" s="376"/>
      <c r="AC1011" s="376"/>
      <c r="AD1011" s="376"/>
      <c r="AE1011" s="376"/>
      <c r="AF1011" s="376"/>
      <c r="AG1011" s="376"/>
      <c r="AH1011" s="376"/>
      <c r="AI1011" s="376"/>
      <c r="AJ1011" s="376"/>
    </row>
    <row r="1012" spans="3:36" ht="15.75" customHeight="1" x14ac:dyDescent="0.25">
      <c r="C1012" s="374"/>
      <c r="D1012" s="376"/>
      <c r="E1012" s="376"/>
      <c r="F1012" s="376"/>
      <c r="G1012" s="376"/>
      <c r="H1012" s="376"/>
      <c r="I1012" s="376"/>
      <c r="J1012" s="376"/>
      <c r="K1012" s="376"/>
      <c r="L1012" s="376"/>
      <c r="M1012" s="376"/>
      <c r="N1012" s="376"/>
      <c r="O1012" s="376"/>
      <c r="P1012" s="376"/>
      <c r="Q1012" s="376"/>
      <c r="R1012" s="376"/>
      <c r="S1012" s="376"/>
      <c r="T1012" s="376"/>
      <c r="U1012" s="376"/>
      <c r="V1012" s="376"/>
      <c r="W1012" s="376"/>
      <c r="X1012" s="376"/>
      <c r="Y1012" s="376"/>
      <c r="Z1012" s="376"/>
      <c r="AA1012" s="376"/>
      <c r="AB1012" s="376"/>
      <c r="AC1012" s="376"/>
      <c r="AD1012" s="376"/>
      <c r="AE1012" s="376"/>
      <c r="AF1012" s="376"/>
      <c r="AG1012" s="376"/>
      <c r="AH1012" s="376"/>
      <c r="AI1012" s="376"/>
      <c r="AJ1012" s="376"/>
    </row>
    <row r="1013" spans="3:36" ht="15.75" customHeight="1" x14ac:dyDescent="0.25">
      <c r="C1013" s="374"/>
      <c r="D1013" s="376"/>
      <c r="E1013" s="376"/>
      <c r="F1013" s="376"/>
      <c r="G1013" s="376"/>
      <c r="H1013" s="376"/>
      <c r="I1013" s="376"/>
      <c r="J1013" s="376"/>
      <c r="K1013" s="376"/>
      <c r="L1013" s="376"/>
      <c r="M1013" s="376"/>
      <c r="N1013" s="376"/>
      <c r="O1013" s="376"/>
      <c r="P1013" s="376"/>
      <c r="Q1013" s="376"/>
      <c r="R1013" s="376"/>
      <c r="S1013" s="376"/>
      <c r="T1013" s="376"/>
      <c r="U1013" s="376"/>
      <c r="V1013" s="376"/>
      <c r="W1013" s="376"/>
      <c r="X1013" s="376"/>
      <c r="Y1013" s="376"/>
      <c r="Z1013" s="376"/>
      <c r="AA1013" s="376"/>
      <c r="AB1013" s="376"/>
      <c r="AC1013" s="376"/>
      <c r="AD1013" s="376"/>
      <c r="AE1013" s="376"/>
      <c r="AF1013" s="376"/>
      <c r="AG1013" s="376"/>
      <c r="AH1013" s="376"/>
      <c r="AI1013" s="376"/>
      <c r="AJ1013" s="376"/>
    </row>
    <row r="1014" spans="3:36" ht="15.75" customHeight="1" x14ac:dyDescent="0.25">
      <c r="C1014" s="374"/>
      <c r="D1014" s="376"/>
      <c r="E1014" s="376"/>
      <c r="F1014" s="376"/>
      <c r="G1014" s="376"/>
      <c r="H1014" s="376"/>
      <c r="I1014" s="376"/>
      <c r="J1014" s="376"/>
      <c r="K1014" s="376"/>
      <c r="L1014" s="376"/>
      <c r="M1014" s="376"/>
      <c r="N1014" s="376"/>
      <c r="O1014" s="376"/>
      <c r="P1014" s="376"/>
      <c r="Q1014" s="376"/>
      <c r="R1014" s="376"/>
      <c r="S1014" s="376"/>
      <c r="T1014" s="376"/>
      <c r="U1014" s="376"/>
      <c r="V1014" s="376"/>
      <c r="W1014" s="376"/>
      <c r="X1014" s="376"/>
      <c r="Y1014" s="376"/>
      <c r="Z1014" s="376"/>
      <c r="AA1014" s="376"/>
      <c r="AB1014" s="376"/>
      <c r="AC1014" s="376"/>
      <c r="AD1014" s="376"/>
      <c r="AE1014" s="376"/>
      <c r="AF1014" s="376"/>
      <c r="AG1014" s="376"/>
      <c r="AH1014" s="376"/>
      <c r="AI1014" s="376"/>
      <c r="AJ1014" s="376"/>
    </row>
    <row r="1015" spans="3:36" ht="15.75" customHeight="1" x14ac:dyDescent="0.25">
      <c r="C1015" s="374"/>
      <c r="D1015" s="376"/>
      <c r="E1015" s="376"/>
      <c r="F1015" s="376"/>
      <c r="G1015" s="376"/>
      <c r="H1015" s="376"/>
      <c r="I1015" s="376"/>
      <c r="J1015" s="376"/>
      <c r="K1015" s="376"/>
      <c r="L1015" s="376"/>
      <c r="M1015" s="376"/>
      <c r="N1015" s="376"/>
      <c r="O1015" s="376"/>
      <c r="P1015" s="376"/>
      <c r="Q1015" s="376"/>
      <c r="R1015" s="376"/>
      <c r="S1015" s="376"/>
      <c r="T1015" s="376"/>
      <c r="U1015" s="376"/>
      <c r="V1015" s="376"/>
      <c r="W1015" s="376"/>
      <c r="X1015" s="376"/>
      <c r="Y1015" s="376"/>
      <c r="Z1015" s="376"/>
      <c r="AA1015" s="376"/>
      <c r="AB1015" s="376"/>
      <c r="AC1015" s="376"/>
      <c r="AD1015" s="376"/>
      <c r="AE1015" s="376"/>
      <c r="AF1015" s="376"/>
      <c r="AG1015" s="376"/>
      <c r="AH1015" s="376"/>
      <c r="AI1015" s="376"/>
      <c r="AJ1015" s="376"/>
    </row>
    <row r="1016" spans="3:36" ht="15.75" customHeight="1" x14ac:dyDescent="0.25">
      <c r="C1016" s="374"/>
      <c r="D1016" s="376"/>
      <c r="E1016" s="376"/>
      <c r="F1016" s="376"/>
      <c r="G1016" s="376"/>
      <c r="H1016" s="376"/>
      <c r="I1016" s="376"/>
      <c r="J1016" s="376"/>
      <c r="K1016" s="376"/>
      <c r="L1016" s="376"/>
      <c r="M1016" s="376"/>
      <c r="N1016" s="376"/>
      <c r="O1016" s="376"/>
      <c r="P1016" s="376"/>
      <c r="Q1016" s="376"/>
      <c r="R1016" s="376"/>
      <c r="S1016" s="376"/>
      <c r="T1016" s="376"/>
      <c r="U1016" s="376"/>
      <c r="V1016" s="376"/>
      <c r="W1016" s="376"/>
      <c r="X1016" s="376"/>
      <c r="Y1016" s="376"/>
      <c r="Z1016" s="376"/>
      <c r="AA1016" s="376"/>
      <c r="AB1016" s="376"/>
      <c r="AC1016" s="376"/>
      <c r="AD1016" s="376"/>
      <c r="AE1016" s="376"/>
      <c r="AF1016" s="376"/>
      <c r="AG1016" s="376"/>
      <c r="AH1016" s="376"/>
      <c r="AI1016" s="376"/>
      <c r="AJ1016" s="376"/>
    </row>
    <row r="1017" spans="3:36" ht="15.75" customHeight="1" x14ac:dyDescent="0.25">
      <c r="C1017" s="374"/>
      <c r="D1017" s="376"/>
      <c r="E1017" s="376"/>
      <c r="F1017" s="376"/>
      <c r="G1017" s="376"/>
      <c r="H1017" s="376"/>
      <c r="I1017" s="376"/>
      <c r="J1017" s="376"/>
      <c r="K1017" s="376"/>
      <c r="L1017" s="376"/>
      <c r="M1017" s="376"/>
      <c r="N1017" s="376"/>
      <c r="O1017" s="376"/>
      <c r="P1017" s="376"/>
      <c r="Q1017" s="376"/>
      <c r="R1017" s="376"/>
      <c r="S1017" s="376"/>
      <c r="T1017" s="376"/>
      <c r="U1017" s="376"/>
      <c r="V1017" s="376"/>
      <c r="W1017" s="376"/>
      <c r="X1017" s="376"/>
      <c r="Y1017" s="376"/>
      <c r="Z1017" s="376"/>
      <c r="AA1017" s="376"/>
      <c r="AB1017" s="376"/>
      <c r="AC1017" s="376"/>
      <c r="AD1017" s="376"/>
      <c r="AE1017" s="376"/>
      <c r="AF1017" s="376"/>
      <c r="AG1017" s="376"/>
      <c r="AH1017" s="376"/>
      <c r="AI1017" s="376"/>
      <c r="AJ1017" s="376"/>
    </row>
    <row r="1018" spans="3:36" ht="15.75" customHeight="1" x14ac:dyDescent="0.25">
      <c r="C1018" s="374"/>
      <c r="D1018" s="376"/>
      <c r="E1018" s="376"/>
      <c r="F1018" s="376"/>
      <c r="G1018" s="376"/>
      <c r="H1018" s="376"/>
      <c r="I1018" s="376"/>
      <c r="J1018" s="376"/>
      <c r="K1018" s="376"/>
      <c r="L1018" s="376"/>
      <c r="M1018" s="376"/>
      <c r="N1018" s="376"/>
      <c r="O1018" s="376"/>
      <c r="P1018" s="376"/>
      <c r="Q1018" s="376"/>
      <c r="R1018" s="376"/>
      <c r="S1018" s="376"/>
      <c r="T1018" s="376"/>
      <c r="U1018" s="376"/>
      <c r="V1018" s="376"/>
      <c r="W1018" s="376"/>
      <c r="X1018" s="376"/>
      <c r="Y1018" s="376"/>
      <c r="Z1018" s="376"/>
      <c r="AA1018" s="376"/>
      <c r="AB1018" s="376"/>
      <c r="AC1018" s="376"/>
      <c r="AD1018" s="376"/>
      <c r="AE1018" s="376"/>
      <c r="AF1018" s="376"/>
      <c r="AG1018" s="376"/>
      <c r="AH1018" s="376"/>
      <c r="AI1018" s="376"/>
      <c r="AJ1018" s="376"/>
    </row>
    <row r="1019" spans="3:36" ht="15.75" customHeight="1" x14ac:dyDescent="0.25">
      <c r="C1019" s="374"/>
      <c r="D1019" s="376"/>
      <c r="E1019" s="376"/>
      <c r="F1019" s="376"/>
      <c r="G1019" s="376"/>
      <c r="H1019" s="376"/>
      <c r="I1019" s="376"/>
      <c r="J1019" s="376"/>
      <c r="K1019" s="376"/>
      <c r="L1019" s="376"/>
      <c r="M1019" s="376"/>
      <c r="N1019" s="376"/>
      <c r="O1019" s="376"/>
      <c r="P1019" s="376"/>
      <c r="Q1019" s="376"/>
      <c r="R1019" s="376"/>
      <c r="S1019" s="376"/>
      <c r="T1019" s="376"/>
      <c r="U1019" s="376"/>
      <c r="V1019" s="376"/>
      <c r="W1019" s="376"/>
      <c r="X1019" s="376"/>
      <c r="Y1019" s="376"/>
      <c r="Z1019" s="376"/>
      <c r="AA1019" s="376"/>
      <c r="AB1019" s="376"/>
      <c r="AC1019" s="376"/>
      <c r="AD1019" s="376"/>
      <c r="AE1019" s="376"/>
      <c r="AF1019" s="376"/>
      <c r="AG1019" s="376"/>
      <c r="AH1019" s="376"/>
      <c r="AI1019" s="376"/>
      <c r="AJ1019" s="376"/>
    </row>
    <row r="1020" spans="3:36" ht="15.75" customHeight="1" x14ac:dyDescent="0.25">
      <c r="C1020" s="374"/>
      <c r="D1020" s="376"/>
      <c r="E1020" s="376"/>
      <c r="F1020" s="376"/>
      <c r="G1020" s="376"/>
      <c r="H1020" s="376"/>
      <c r="I1020" s="376"/>
      <c r="J1020" s="376"/>
      <c r="K1020" s="376"/>
      <c r="L1020" s="376"/>
      <c r="M1020" s="376"/>
      <c r="N1020" s="376"/>
      <c r="O1020" s="376"/>
      <c r="P1020" s="376"/>
      <c r="Q1020" s="376"/>
      <c r="R1020" s="376"/>
      <c r="S1020" s="376"/>
      <c r="T1020" s="376"/>
      <c r="U1020" s="376"/>
      <c r="V1020" s="376"/>
      <c r="W1020" s="376"/>
      <c r="X1020" s="376"/>
      <c r="Y1020" s="376"/>
      <c r="Z1020" s="376"/>
      <c r="AA1020" s="376"/>
      <c r="AB1020" s="376"/>
      <c r="AC1020" s="376"/>
      <c r="AD1020" s="376"/>
      <c r="AE1020" s="376"/>
      <c r="AF1020" s="376"/>
      <c r="AG1020" s="376"/>
      <c r="AH1020" s="376"/>
      <c r="AI1020" s="376"/>
      <c r="AJ1020" s="376"/>
    </row>
    <row r="1021" spans="3:36" ht="15.75" customHeight="1" x14ac:dyDescent="0.25">
      <c r="C1021" s="374"/>
      <c r="D1021" s="376"/>
      <c r="E1021" s="376"/>
      <c r="F1021" s="376"/>
      <c r="G1021" s="376"/>
      <c r="H1021" s="376"/>
      <c r="I1021" s="376"/>
      <c r="J1021" s="376"/>
      <c r="K1021" s="376"/>
      <c r="L1021" s="376"/>
      <c r="M1021" s="376"/>
      <c r="N1021" s="376"/>
      <c r="O1021" s="376"/>
      <c r="P1021" s="376"/>
      <c r="Q1021" s="376"/>
      <c r="R1021" s="376"/>
      <c r="S1021" s="376"/>
      <c r="T1021" s="376"/>
      <c r="U1021" s="376"/>
      <c r="V1021" s="376"/>
      <c r="W1021" s="376"/>
      <c r="X1021" s="376"/>
      <c r="Y1021" s="376"/>
      <c r="Z1021" s="376"/>
      <c r="AA1021" s="376"/>
      <c r="AB1021" s="376"/>
      <c r="AC1021" s="376"/>
      <c r="AD1021" s="376"/>
      <c r="AE1021" s="376"/>
      <c r="AF1021" s="376"/>
      <c r="AG1021" s="376"/>
      <c r="AH1021" s="376"/>
      <c r="AI1021" s="376"/>
      <c r="AJ1021" s="376"/>
    </row>
    <row r="1022" spans="3:36" ht="15.75" customHeight="1" x14ac:dyDescent="0.25">
      <c r="C1022" s="374"/>
      <c r="D1022" s="376"/>
      <c r="E1022" s="376"/>
      <c r="F1022" s="376"/>
      <c r="G1022" s="376"/>
      <c r="H1022" s="376"/>
      <c r="I1022" s="376"/>
      <c r="J1022" s="376"/>
      <c r="K1022" s="376"/>
      <c r="L1022" s="376"/>
      <c r="M1022" s="376"/>
      <c r="N1022" s="376"/>
      <c r="O1022" s="376"/>
      <c r="P1022" s="376"/>
      <c r="Q1022" s="376"/>
      <c r="R1022" s="376"/>
      <c r="S1022" s="376"/>
      <c r="T1022" s="376"/>
      <c r="U1022" s="376"/>
      <c r="V1022" s="376"/>
      <c r="W1022" s="376"/>
      <c r="X1022" s="376"/>
      <c r="Y1022" s="376"/>
      <c r="Z1022" s="376"/>
      <c r="AA1022" s="376"/>
      <c r="AB1022" s="376"/>
      <c r="AC1022" s="376"/>
      <c r="AD1022" s="376"/>
      <c r="AE1022" s="376"/>
      <c r="AF1022" s="376"/>
      <c r="AG1022" s="376"/>
      <c r="AH1022" s="376"/>
      <c r="AI1022" s="376"/>
      <c r="AJ1022" s="376"/>
    </row>
    <row r="1023" spans="3:36" ht="15.75" customHeight="1" x14ac:dyDescent="0.25">
      <c r="C1023" s="374"/>
      <c r="D1023" s="376"/>
      <c r="E1023" s="376"/>
      <c r="F1023" s="376"/>
      <c r="G1023" s="376"/>
      <c r="H1023" s="376"/>
      <c r="I1023" s="376"/>
      <c r="J1023" s="376"/>
      <c r="K1023" s="376"/>
      <c r="L1023" s="376"/>
      <c r="M1023" s="376"/>
      <c r="N1023" s="376"/>
      <c r="O1023" s="376"/>
      <c r="P1023" s="376"/>
      <c r="Q1023" s="376"/>
      <c r="R1023" s="376"/>
      <c r="S1023" s="376"/>
      <c r="T1023" s="376"/>
      <c r="U1023" s="376"/>
      <c r="V1023" s="376"/>
      <c r="W1023" s="376"/>
      <c r="X1023" s="376"/>
      <c r="Y1023" s="376"/>
      <c r="Z1023" s="376"/>
      <c r="AA1023" s="376"/>
      <c r="AB1023" s="376"/>
      <c r="AC1023" s="376"/>
      <c r="AD1023" s="376"/>
      <c r="AE1023" s="376"/>
      <c r="AF1023" s="376"/>
      <c r="AG1023" s="376"/>
      <c r="AH1023" s="376"/>
      <c r="AI1023" s="376"/>
      <c r="AJ1023" s="376"/>
    </row>
    <row r="1024" spans="3:36" ht="15.75" customHeight="1" x14ac:dyDescent="0.25">
      <c r="C1024" s="374"/>
      <c r="D1024" s="376"/>
      <c r="E1024" s="376"/>
      <c r="F1024" s="376"/>
      <c r="G1024" s="376"/>
      <c r="H1024" s="376"/>
      <c r="I1024" s="376"/>
      <c r="J1024" s="376"/>
      <c r="K1024" s="376"/>
      <c r="L1024" s="376"/>
      <c r="M1024" s="376"/>
      <c r="N1024" s="376"/>
      <c r="O1024" s="376"/>
      <c r="P1024" s="376"/>
      <c r="Q1024" s="376"/>
      <c r="R1024" s="376"/>
      <c r="S1024" s="376"/>
      <c r="T1024" s="376"/>
      <c r="U1024" s="376"/>
      <c r="V1024" s="376"/>
      <c r="W1024" s="376"/>
      <c r="X1024" s="376"/>
      <c r="Y1024" s="376"/>
      <c r="Z1024" s="376"/>
      <c r="AA1024" s="376"/>
      <c r="AB1024" s="376"/>
      <c r="AC1024" s="376"/>
      <c r="AD1024" s="376"/>
      <c r="AE1024" s="376"/>
      <c r="AF1024" s="376"/>
      <c r="AG1024" s="376"/>
      <c r="AH1024" s="376"/>
      <c r="AI1024" s="376"/>
      <c r="AJ1024" s="376"/>
    </row>
    <row r="1025" spans="3:36" ht="15.75" customHeight="1" x14ac:dyDescent="0.25">
      <c r="C1025" s="374"/>
      <c r="D1025" s="376"/>
      <c r="E1025" s="376"/>
      <c r="F1025" s="376"/>
      <c r="G1025" s="376"/>
      <c r="H1025" s="376"/>
      <c r="I1025" s="376"/>
      <c r="J1025" s="376"/>
      <c r="K1025" s="376"/>
      <c r="L1025" s="376"/>
      <c r="M1025" s="376"/>
      <c r="N1025" s="376"/>
      <c r="O1025" s="376"/>
      <c r="P1025" s="376"/>
      <c r="Q1025" s="376"/>
      <c r="R1025" s="376"/>
      <c r="S1025" s="376"/>
      <c r="T1025" s="376"/>
      <c r="U1025" s="376"/>
      <c r="V1025" s="376"/>
      <c r="W1025" s="376"/>
      <c r="X1025" s="376"/>
      <c r="Y1025" s="376"/>
      <c r="Z1025" s="376"/>
      <c r="AA1025" s="376"/>
      <c r="AB1025" s="376"/>
      <c r="AC1025" s="376"/>
      <c r="AD1025" s="376"/>
      <c r="AE1025" s="376"/>
      <c r="AF1025" s="376"/>
      <c r="AG1025" s="376"/>
      <c r="AH1025" s="376"/>
      <c r="AI1025" s="376"/>
      <c r="AJ1025" s="376"/>
    </row>
    <row r="1026" spans="3:36" ht="15.75" customHeight="1" x14ac:dyDescent="0.25">
      <c r="C1026" s="374"/>
      <c r="D1026" s="376"/>
      <c r="E1026" s="376"/>
      <c r="F1026" s="376"/>
      <c r="G1026" s="376"/>
      <c r="H1026" s="376"/>
      <c r="I1026" s="376"/>
      <c r="J1026" s="376"/>
      <c r="K1026" s="376"/>
      <c r="L1026" s="376"/>
      <c r="M1026" s="376"/>
      <c r="N1026" s="376"/>
      <c r="O1026" s="376"/>
      <c r="P1026" s="376"/>
      <c r="Q1026" s="376"/>
      <c r="R1026" s="376"/>
      <c r="S1026" s="376"/>
      <c r="T1026" s="376"/>
      <c r="U1026" s="376"/>
      <c r="V1026" s="376"/>
      <c r="W1026" s="376"/>
      <c r="X1026" s="376"/>
      <c r="Y1026" s="376"/>
      <c r="Z1026" s="376"/>
      <c r="AA1026" s="376"/>
      <c r="AB1026" s="376"/>
      <c r="AC1026" s="376"/>
      <c r="AD1026" s="376"/>
      <c r="AE1026" s="376"/>
      <c r="AF1026" s="376"/>
      <c r="AG1026" s="376"/>
      <c r="AH1026" s="376"/>
      <c r="AI1026" s="376"/>
      <c r="AJ1026" s="376"/>
    </row>
    <row r="1027" spans="3:36" ht="15.75" customHeight="1" x14ac:dyDescent="0.25">
      <c r="C1027" s="374"/>
      <c r="D1027" s="376"/>
      <c r="E1027" s="376"/>
      <c r="F1027" s="376"/>
      <c r="G1027" s="376"/>
      <c r="H1027" s="376"/>
      <c r="I1027" s="376"/>
      <c r="J1027" s="376"/>
      <c r="K1027" s="376"/>
      <c r="L1027" s="376"/>
      <c r="M1027" s="376"/>
      <c r="N1027" s="376"/>
      <c r="O1027" s="376"/>
      <c r="P1027" s="376"/>
      <c r="Q1027" s="376"/>
      <c r="R1027" s="376"/>
      <c r="S1027" s="376"/>
      <c r="T1027" s="376"/>
      <c r="U1027" s="376"/>
      <c r="V1027" s="376"/>
      <c r="W1027" s="376"/>
      <c r="X1027" s="376"/>
      <c r="Y1027" s="376"/>
      <c r="Z1027" s="376"/>
      <c r="AA1027" s="376"/>
      <c r="AB1027" s="376"/>
      <c r="AC1027" s="376"/>
      <c r="AD1027" s="376"/>
      <c r="AE1027" s="376"/>
      <c r="AF1027" s="376"/>
      <c r="AG1027" s="376"/>
      <c r="AH1027" s="376"/>
      <c r="AI1027" s="376"/>
      <c r="AJ1027" s="376"/>
    </row>
    <row r="1028" spans="3:36" ht="15.75" customHeight="1" x14ac:dyDescent="0.25">
      <c r="C1028" s="374"/>
      <c r="D1028" s="376"/>
      <c r="E1028" s="376"/>
      <c r="F1028" s="376"/>
      <c r="G1028" s="376"/>
      <c r="H1028" s="376"/>
      <c r="I1028" s="376"/>
      <c r="J1028" s="376"/>
      <c r="K1028" s="376"/>
      <c r="L1028" s="376"/>
      <c r="M1028" s="376"/>
      <c r="N1028" s="376"/>
      <c r="O1028" s="376"/>
      <c r="P1028" s="376"/>
      <c r="Q1028" s="376"/>
      <c r="R1028" s="376"/>
      <c r="S1028" s="376"/>
      <c r="T1028" s="376"/>
      <c r="U1028" s="376"/>
      <c r="V1028" s="376"/>
      <c r="W1028" s="376"/>
      <c r="X1028" s="376"/>
      <c r="Y1028" s="376"/>
      <c r="Z1028" s="376"/>
      <c r="AA1028" s="376"/>
      <c r="AB1028" s="376"/>
      <c r="AC1028" s="376"/>
      <c r="AD1028" s="376"/>
      <c r="AE1028" s="376"/>
      <c r="AF1028" s="376"/>
      <c r="AG1028" s="376"/>
      <c r="AH1028" s="376"/>
      <c r="AI1028" s="376"/>
      <c r="AJ1028" s="376"/>
    </row>
    <row r="1029" spans="3:36" ht="15.75" customHeight="1" x14ac:dyDescent="0.25">
      <c r="C1029" s="374"/>
      <c r="D1029" s="376"/>
      <c r="E1029" s="376"/>
      <c r="F1029" s="376"/>
      <c r="G1029" s="376"/>
      <c r="H1029" s="376"/>
      <c r="I1029" s="376"/>
      <c r="J1029" s="376"/>
      <c r="K1029" s="376"/>
      <c r="L1029" s="376"/>
      <c r="M1029" s="376"/>
      <c r="N1029" s="376"/>
      <c r="O1029" s="376"/>
      <c r="P1029" s="376"/>
      <c r="Q1029" s="376"/>
      <c r="R1029" s="376"/>
      <c r="S1029" s="376"/>
      <c r="T1029" s="376"/>
      <c r="U1029" s="376"/>
      <c r="V1029" s="376"/>
      <c r="W1029" s="376"/>
      <c r="X1029" s="376"/>
      <c r="Y1029" s="376"/>
      <c r="Z1029" s="376"/>
      <c r="AA1029" s="376"/>
      <c r="AB1029" s="376"/>
      <c r="AC1029" s="376"/>
      <c r="AD1029" s="376"/>
      <c r="AE1029" s="376"/>
      <c r="AF1029" s="376"/>
      <c r="AG1029" s="376"/>
      <c r="AH1029" s="376"/>
      <c r="AI1029" s="376"/>
      <c r="AJ1029" s="376"/>
    </row>
    <row r="1030" spans="3:36" ht="15.75" customHeight="1" x14ac:dyDescent="0.25">
      <c r="C1030" s="374"/>
      <c r="D1030" s="376"/>
      <c r="E1030" s="376"/>
      <c r="F1030" s="376"/>
      <c r="G1030" s="376"/>
      <c r="H1030" s="376"/>
      <c r="I1030" s="376"/>
      <c r="J1030" s="376"/>
      <c r="K1030" s="376"/>
      <c r="L1030" s="376"/>
      <c r="M1030" s="376"/>
      <c r="N1030" s="376"/>
      <c r="O1030" s="376"/>
      <c r="P1030" s="376"/>
      <c r="Q1030" s="376"/>
      <c r="R1030" s="376"/>
      <c r="S1030" s="376"/>
      <c r="T1030" s="376"/>
      <c r="U1030" s="376"/>
      <c r="V1030" s="376"/>
      <c r="W1030" s="376"/>
      <c r="X1030" s="376"/>
      <c r="Y1030" s="376"/>
      <c r="Z1030" s="376"/>
      <c r="AA1030" s="376"/>
      <c r="AB1030" s="376"/>
      <c r="AC1030" s="376"/>
      <c r="AD1030" s="376"/>
      <c r="AE1030" s="376"/>
      <c r="AF1030" s="376"/>
      <c r="AG1030" s="376"/>
      <c r="AH1030" s="376"/>
      <c r="AI1030" s="376"/>
      <c r="AJ1030" s="376"/>
    </row>
    <row r="1031" spans="3:36" ht="15.75" customHeight="1" x14ac:dyDescent="0.25">
      <c r="C1031" s="374"/>
      <c r="D1031" s="376"/>
      <c r="E1031" s="376"/>
      <c r="F1031" s="376"/>
      <c r="G1031" s="376"/>
      <c r="H1031" s="376"/>
      <c r="I1031" s="376"/>
      <c r="J1031" s="376"/>
      <c r="K1031" s="376"/>
      <c r="L1031" s="376"/>
      <c r="M1031" s="376"/>
      <c r="N1031" s="376"/>
      <c r="O1031" s="376"/>
      <c r="P1031" s="376"/>
      <c r="Q1031" s="376"/>
      <c r="R1031" s="376"/>
      <c r="S1031" s="376"/>
      <c r="T1031" s="376"/>
      <c r="U1031" s="376"/>
      <c r="V1031" s="376"/>
      <c r="W1031" s="376"/>
      <c r="X1031" s="376"/>
      <c r="Y1031" s="376"/>
      <c r="Z1031" s="376"/>
      <c r="AA1031" s="376"/>
      <c r="AB1031" s="376"/>
      <c r="AC1031" s="376"/>
      <c r="AD1031" s="376"/>
      <c r="AE1031" s="376"/>
      <c r="AF1031" s="376"/>
      <c r="AG1031" s="376"/>
      <c r="AH1031" s="376"/>
      <c r="AI1031" s="376"/>
      <c r="AJ1031" s="376"/>
    </row>
    <row r="1032" spans="3:36" ht="15.75" customHeight="1" x14ac:dyDescent="0.25">
      <c r="C1032" s="374"/>
      <c r="D1032" s="376"/>
      <c r="E1032" s="376"/>
      <c r="F1032" s="376"/>
      <c r="G1032" s="376"/>
      <c r="H1032" s="376"/>
      <c r="I1032" s="376"/>
      <c r="J1032" s="376"/>
      <c r="K1032" s="376"/>
      <c r="L1032" s="376"/>
      <c r="M1032" s="376"/>
      <c r="N1032" s="376"/>
      <c r="O1032" s="376"/>
      <c r="P1032" s="376"/>
      <c r="Q1032" s="376"/>
      <c r="R1032" s="376"/>
      <c r="S1032" s="376"/>
      <c r="T1032" s="376"/>
      <c r="U1032" s="376"/>
      <c r="V1032" s="376"/>
      <c r="W1032" s="376"/>
      <c r="X1032" s="376"/>
      <c r="Y1032" s="376"/>
      <c r="Z1032" s="376"/>
      <c r="AA1032" s="376"/>
      <c r="AB1032" s="376"/>
      <c r="AC1032" s="376"/>
      <c r="AD1032" s="376"/>
      <c r="AE1032" s="376"/>
      <c r="AF1032" s="376"/>
      <c r="AG1032" s="376"/>
      <c r="AH1032" s="376"/>
      <c r="AI1032" s="376"/>
      <c r="AJ1032" s="376"/>
    </row>
    <row r="1033" spans="3:36" ht="15.75" customHeight="1" x14ac:dyDescent="0.25">
      <c r="C1033" s="374"/>
      <c r="D1033" s="376"/>
      <c r="E1033" s="376"/>
      <c r="F1033" s="376"/>
      <c r="G1033" s="376"/>
      <c r="H1033" s="376"/>
      <c r="I1033" s="376"/>
      <c r="J1033" s="376"/>
      <c r="K1033" s="376"/>
      <c r="L1033" s="376"/>
      <c r="M1033" s="376"/>
      <c r="N1033" s="376"/>
      <c r="O1033" s="376"/>
      <c r="P1033" s="376"/>
      <c r="Q1033" s="376"/>
      <c r="R1033" s="376"/>
      <c r="S1033" s="376"/>
      <c r="T1033" s="376"/>
      <c r="U1033" s="376"/>
      <c r="V1033" s="376"/>
      <c r="W1033" s="376"/>
      <c r="X1033" s="376"/>
      <c r="Y1033" s="376"/>
      <c r="Z1033" s="376"/>
      <c r="AA1033" s="376"/>
      <c r="AB1033" s="376"/>
      <c r="AC1033" s="376"/>
      <c r="AD1033" s="376"/>
      <c r="AE1033" s="376"/>
      <c r="AF1033" s="376"/>
      <c r="AG1033" s="376"/>
      <c r="AH1033" s="376"/>
      <c r="AI1033" s="376"/>
      <c r="AJ1033" s="376"/>
    </row>
    <row r="1034" spans="3:36" ht="15.75" customHeight="1" x14ac:dyDescent="0.25">
      <c r="C1034" s="374"/>
      <c r="D1034" s="376"/>
      <c r="E1034" s="376"/>
      <c r="F1034" s="376"/>
      <c r="G1034" s="376"/>
      <c r="H1034" s="376"/>
      <c r="I1034" s="376"/>
      <c r="J1034" s="376"/>
      <c r="K1034" s="376"/>
      <c r="L1034" s="376"/>
      <c r="M1034" s="376"/>
      <c r="N1034" s="376"/>
      <c r="O1034" s="376"/>
      <c r="P1034" s="376"/>
      <c r="Q1034" s="376"/>
      <c r="R1034" s="376"/>
      <c r="S1034" s="376"/>
      <c r="T1034" s="376"/>
      <c r="U1034" s="376"/>
      <c r="V1034" s="376"/>
      <c r="W1034" s="376"/>
      <c r="X1034" s="376"/>
      <c r="Y1034" s="376"/>
      <c r="Z1034" s="376"/>
      <c r="AA1034" s="376"/>
      <c r="AB1034" s="376"/>
      <c r="AC1034" s="376"/>
      <c r="AD1034" s="376"/>
      <c r="AE1034" s="376"/>
      <c r="AF1034" s="376"/>
      <c r="AG1034" s="376"/>
      <c r="AH1034" s="376"/>
      <c r="AI1034" s="376"/>
      <c r="AJ1034" s="376"/>
    </row>
    <row r="1035" spans="3:36" ht="15.75" customHeight="1" x14ac:dyDescent="0.25">
      <c r="C1035" s="374"/>
      <c r="D1035" s="376"/>
      <c r="E1035" s="376"/>
      <c r="F1035" s="376"/>
      <c r="G1035" s="376"/>
      <c r="H1035" s="376"/>
      <c r="I1035" s="376"/>
      <c r="J1035" s="376"/>
      <c r="K1035" s="376"/>
      <c r="L1035" s="376"/>
      <c r="M1035" s="376"/>
      <c r="N1035" s="376"/>
      <c r="O1035" s="376"/>
      <c r="P1035" s="376"/>
      <c r="Q1035" s="376"/>
      <c r="R1035" s="376"/>
      <c r="S1035" s="376"/>
      <c r="T1035" s="376"/>
      <c r="U1035" s="376"/>
      <c r="V1035" s="376"/>
      <c r="W1035" s="376"/>
      <c r="X1035" s="376"/>
      <c r="Y1035" s="376"/>
      <c r="Z1035" s="376"/>
      <c r="AA1035" s="376"/>
      <c r="AB1035" s="376"/>
      <c r="AC1035" s="376"/>
      <c r="AD1035" s="376"/>
      <c r="AE1035" s="376"/>
      <c r="AF1035" s="376"/>
      <c r="AG1035" s="376"/>
      <c r="AH1035" s="376"/>
      <c r="AI1035" s="376"/>
      <c r="AJ1035" s="376"/>
    </row>
    <row r="1036" spans="3:36" ht="15.75" customHeight="1" x14ac:dyDescent="0.25">
      <c r="C1036" s="374"/>
      <c r="D1036" s="376"/>
      <c r="E1036" s="376"/>
      <c r="F1036" s="376"/>
      <c r="G1036" s="376"/>
      <c r="H1036" s="376"/>
      <c r="I1036" s="376"/>
      <c r="J1036" s="376"/>
      <c r="K1036" s="376"/>
      <c r="L1036" s="376"/>
      <c r="M1036" s="376"/>
      <c r="N1036" s="376"/>
      <c r="O1036" s="376"/>
      <c r="P1036" s="376"/>
      <c r="Q1036" s="376"/>
      <c r="R1036" s="376"/>
      <c r="S1036" s="376"/>
      <c r="T1036" s="376"/>
      <c r="U1036" s="376"/>
      <c r="V1036" s="376"/>
      <c r="W1036" s="376"/>
      <c r="X1036" s="376"/>
      <c r="Y1036" s="376"/>
      <c r="Z1036" s="376"/>
      <c r="AA1036" s="376"/>
      <c r="AB1036" s="376"/>
      <c r="AC1036" s="376"/>
      <c r="AD1036" s="376"/>
      <c r="AE1036" s="376"/>
      <c r="AF1036" s="376"/>
      <c r="AG1036" s="376"/>
      <c r="AH1036" s="376"/>
      <c r="AI1036" s="376"/>
      <c r="AJ1036" s="376"/>
    </row>
    <row r="1037" spans="3:36" ht="15.75" customHeight="1" x14ac:dyDescent="0.25">
      <c r="C1037" s="374"/>
      <c r="D1037" s="376"/>
      <c r="E1037" s="376"/>
      <c r="F1037" s="376"/>
      <c r="G1037" s="376"/>
      <c r="H1037" s="376"/>
      <c r="I1037" s="376"/>
      <c r="J1037" s="376"/>
      <c r="K1037" s="376"/>
      <c r="L1037" s="376"/>
      <c r="M1037" s="376"/>
      <c r="N1037" s="376"/>
      <c r="O1037" s="376"/>
      <c r="P1037" s="376"/>
      <c r="Q1037" s="376"/>
      <c r="R1037" s="376"/>
      <c r="S1037" s="376"/>
      <c r="T1037" s="376"/>
      <c r="U1037" s="376"/>
      <c r="V1037" s="376"/>
      <c r="W1037" s="376"/>
      <c r="X1037" s="376"/>
      <c r="Y1037" s="376"/>
      <c r="Z1037" s="376"/>
      <c r="AA1037" s="376"/>
      <c r="AB1037" s="376"/>
      <c r="AC1037" s="376"/>
      <c r="AD1037" s="376"/>
      <c r="AE1037" s="376"/>
      <c r="AF1037" s="376"/>
      <c r="AG1037" s="376"/>
      <c r="AH1037" s="376"/>
      <c r="AI1037" s="376"/>
      <c r="AJ1037" s="376"/>
    </row>
  </sheetData>
  <sheetProtection algorithmName="SHA-512" hashValue="ghFsA85xUsxElx0L7sY3I7D5pvnU3jZ0zVgL16KbAMX9KbWw3k6E1C2NYupIeNFd8PeNTcl64Xh0jxb6I+N4aQ==" saltValue="ppLkEvz6jy0tHmUW0RSWQg==" spinCount="100000" sheet="1" objects="1" scenarios="1"/>
  <protectedRanges>
    <protectedRange sqref="A1 E44:E49 E55:E60 K67:K72 E67:E72 L33:L38 H81:H82 E94:E99 E107:E112 E119:E120 E130:E135 E143:E148 L143:M148 I94:I99 I107:I112 I119:I120 J130:J135 M44:M49 E33:E38 M55:M60" name="Rango1"/>
  </protectedRanges>
  <mergeCells count="109">
    <mergeCell ref="E6:Q7"/>
    <mergeCell ref="E9:R9"/>
    <mergeCell ref="E10:R10"/>
    <mergeCell ref="E11:R11"/>
    <mergeCell ref="N53:N54"/>
    <mergeCell ref="F65:F66"/>
    <mergeCell ref="G65:G66"/>
    <mergeCell ref="J42:J43"/>
    <mergeCell ref="N42:N43"/>
    <mergeCell ref="O42:O43"/>
    <mergeCell ref="I31:I32"/>
    <mergeCell ref="J31:J32"/>
    <mergeCell ref="K31:L31"/>
    <mergeCell ref="M31:M32"/>
    <mergeCell ref="N31:N32"/>
    <mergeCell ref="E42:E43"/>
    <mergeCell ref="E53:E54"/>
    <mergeCell ref="E65:E66"/>
    <mergeCell ref="E52:P52"/>
    <mergeCell ref="E41:P41"/>
    <mergeCell ref="M65:M66"/>
    <mergeCell ref="N65:N66"/>
    <mergeCell ref="E31:E32"/>
    <mergeCell ref="H65:H66"/>
    <mergeCell ref="C1:S1"/>
    <mergeCell ref="E140:Q140"/>
    <mergeCell ref="E104:K104"/>
    <mergeCell ref="E91:K91"/>
    <mergeCell ref="E64:N64"/>
    <mergeCell ref="E30:O30"/>
    <mergeCell ref="E78:K78"/>
    <mergeCell ref="E117:E118"/>
    <mergeCell ref="E116:K116"/>
    <mergeCell ref="K128:K129"/>
    <mergeCell ref="E127:L127"/>
    <mergeCell ref="E40:K40"/>
    <mergeCell ref="E125:Q125"/>
    <mergeCell ref="D28:R28"/>
    <mergeCell ref="F31:F32"/>
    <mergeCell ref="G31:G32"/>
    <mergeCell ref="H31:H32"/>
    <mergeCell ref="O31:O32"/>
    <mergeCell ref="F42:F43"/>
    <mergeCell ref="G42:G43"/>
    <mergeCell ref="H42:H43"/>
    <mergeCell ref="I42:I43"/>
    <mergeCell ref="E83:R84"/>
    <mergeCell ref="E85:R86"/>
    <mergeCell ref="F53:F54"/>
    <mergeCell ref="G53:G54"/>
    <mergeCell ref="H53:H54"/>
    <mergeCell ref="I53:I54"/>
    <mergeCell ref="D76:R76"/>
    <mergeCell ref="E79:E80"/>
    <mergeCell ref="F79:F80"/>
    <mergeCell ref="G79:H79"/>
    <mergeCell ref="Q141:Q142"/>
    <mergeCell ref="D138:R138"/>
    <mergeCell ref="N141:N142"/>
    <mergeCell ref="O141:O142"/>
    <mergeCell ref="D123:R123"/>
    <mergeCell ref="F128:F129"/>
    <mergeCell ref="G128:G129"/>
    <mergeCell ref="D114:R114"/>
    <mergeCell ref="E141:E142"/>
    <mergeCell ref="G141:G142"/>
    <mergeCell ref="H141:H142"/>
    <mergeCell ref="L128:L129"/>
    <mergeCell ref="L141:M141"/>
    <mergeCell ref="I141:I142"/>
    <mergeCell ref="J141:K141"/>
    <mergeCell ref="K117:K118"/>
    <mergeCell ref="F141:F142"/>
    <mergeCell ref="H128:H129"/>
    <mergeCell ref="I128:J128"/>
    <mergeCell ref="E128:E129"/>
    <mergeCell ref="P141:P142"/>
    <mergeCell ref="F117:F118"/>
    <mergeCell ref="G117:G118"/>
    <mergeCell ref="H117:I117"/>
    <mergeCell ref="J117:J118"/>
    <mergeCell ref="D102:R102"/>
    <mergeCell ref="F105:F106"/>
    <mergeCell ref="G105:G106"/>
    <mergeCell ref="H105:I105"/>
    <mergeCell ref="K105:K106"/>
    <mergeCell ref="D89:R89"/>
    <mergeCell ref="F92:F93"/>
    <mergeCell ref="G92:G93"/>
    <mergeCell ref="H92:I92"/>
    <mergeCell ref="J92:J93"/>
    <mergeCell ref="K92:K93"/>
    <mergeCell ref="J105:J106"/>
    <mergeCell ref="E92:E93"/>
    <mergeCell ref="E105:E106"/>
    <mergeCell ref="K42:K43"/>
    <mergeCell ref="L42:M42"/>
    <mergeCell ref="I79:I80"/>
    <mergeCell ref="J79:J80"/>
    <mergeCell ref="K79:K80"/>
    <mergeCell ref="J53:J54"/>
    <mergeCell ref="P42:P43"/>
    <mergeCell ref="K53:K54"/>
    <mergeCell ref="L53:M53"/>
    <mergeCell ref="P53:P54"/>
    <mergeCell ref="O53:O54"/>
    <mergeCell ref="I65:I66"/>
    <mergeCell ref="J65:K65"/>
    <mergeCell ref="L65:L66"/>
  </mergeCells>
  <conditionalFormatting sqref="F67:M72 E81:J82 F94:G99 I94:I99 F107:I112 F119:J120 F143:P148 F44:G49 H55:H60 I44:O49 J55:O60 F55:F60 F33:N38">
    <cfRule type="expression" dxfId="1407" priority="46" stopIfTrue="1">
      <formula>E33&lt;&gt;""</formula>
    </cfRule>
  </conditionalFormatting>
  <conditionalFormatting sqref="H94:H99">
    <cfRule type="expression" dxfId="1406" priority="45" stopIfTrue="1">
      <formula>H94&lt;&gt;""</formula>
    </cfRule>
  </conditionalFormatting>
  <conditionalFormatting sqref="J94:J99">
    <cfRule type="expression" dxfId="1405" priority="44" stopIfTrue="1">
      <formula>J94&lt;&gt;""</formula>
    </cfRule>
  </conditionalFormatting>
  <conditionalFormatting sqref="F130:F135">
    <cfRule type="expression" dxfId="1404" priority="43" stopIfTrue="1">
      <formula>F130&lt;&gt;""</formula>
    </cfRule>
  </conditionalFormatting>
  <conditionalFormatting sqref="G130:G135">
    <cfRule type="expression" dxfId="1403" priority="42" stopIfTrue="1">
      <formula>G130&lt;&gt;""</formula>
    </cfRule>
  </conditionalFormatting>
  <conditionalFormatting sqref="H130:H135">
    <cfRule type="expression" dxfId="1402" priority="41" stopIfTrue="1">
      <formula>H130&lt;&gt;""</formula>
    </cfRule>
  </conditionalFormatting>
  <conditionalFormatting sqref="I130:I135">
    <cfRule type="expression" dxfId="1401" priority="40" stopIfTrue="1">
      <formula>I130&lt;&gt;""</formula>
    </cfRule>
  </conditionalFormatting>
  <conditionalFormatting sqref="J130:J135">
    <cfRule type="expression" dxfId="1400" priority="39" stopIfTrue="1">
      <formula>J130&lt;&gt;""</formula>
    </cfRule>
  </conditionalFormatting>
  <conditionalFormatting sqref="J107:J112">
    <cfRule type="expression" dxfId="1399" priority="38" stopIfTrue="1">
      <formula>J107&lt;&gt;""</formula>
    </cfRule>
  </conditionalFormatting>
  <conditionalFormatting sqref="E33:E38">
    <cfRule type="expression" dxfId="1398" priority="27" stopIfTrue="1">
      <formula>E33&lt;&gt;""</formula>
    </cfRule>
  </conditionalFormatting>
  <conditionalFormatting sqref="K130:K135">
    <cfRule type="expression" dxfId="1397" priority="14" stopIfTrue="1">
      <formula>K130&lt;&gt;""</formula>
    </cfRule>
  </conditionalFormatting>
  <conditionalFormatting sqref="E55:E60">
    <cfRule type="expression" dxfId="1396" priority="12" stopIfTrue="1">
      <formula>E55&lt;&gt;""</formula>
    </cfRule>
  </conditionalFormatting>
  <conditionalFormatting sqref="E44:E49">
    <cfRule type="expression" dxfId="1395" priority="13" stopIfTrue="1">
      <formula>E44&lt;&gt;""</formula>
    </cfRule>
  </conditionalFormatting>
  <conditionalFormatting sqref="E67:E72">
    <cfRule type="expression" dxfId="1394" priority="11" stopIfTrue="1">
      <formula>E67&lt;&gt;""</formula>
    </cfRule>
  </conditionalFormatting>
  <conditionalFormatting sqref="E94:E99">
    <cfRule type="expression" dxfId="1393" priority="10" stopIfTrue="1">
      <formula>E94&lt;&gt;""</formula>
    </cfRule>
  </conditionalFormatting>
  <conditionalFormatting sqref="E107:E112">
    <cfRule type="expression" dxfId="1392" priority="9" stopIfTrue="1">
      <formula>E107&lt;&gt;""</formula>
    </cfRule>
  </conditionalFormatting>
  <conditionalFormatting sqref="E119:E120">
    <cfRule type="expression" dxfId="1391" priority="8" stopIfTrue="1">
      <formula>E119&lt;&gt;""</formula>
    </cfRule>
  </conditionalFormatting>
  <conditionalFormatting sqref="E130:E135">
    <cfRule type="expression" dxfId="1390" priority="7" stopIfTrue="1">
      <formula>E130&lt;&gt;""</formula>
    </cfRule>
  </conditionalFormatting>
  <conditionalFormatting sqref="E143:E148">
    <cfRule type="expression" dxfId="1389" priority="6" stopIfTrue="1">
      <formula>E143&lt;&gt;""</formula>
    </cfRule>
  </conditionalFormatting>
  <conditionalFormatting sqref="I55:I60">
    <cfRule type="expression" dxfId="1388" priority="5" stopIfTrue="1">
      <formula>I55&lt;&gt;""</formula>
    </cfRule>
  </conditionalFormatting>
  <conditionalFormatting sqref="H44:H49">
    <cfRule type="expression" dxfId="1387" priority="4" stopIfTrue="1">
      <formula>H44&lt;&gt;""</formula>
    </cfRule>
  </conditionalFormatting>
  <conditionalFormatting sqref="G55:G60">
    <cfRule type="expression" dxfId="1386" priority="1" stopIfTrue="1">
      <formula>G55&lt;&gt;""</formula>
    </cfRule>
  </conditionalFormatting>
  <dataValidations count="2">
    <dataValidation type="decimal" operator="greaterThan" allowBlank="1" showErrorMessage="1" sqref="L143:M148 H81:H82 M55:M60 I94:I99 K67:K72 I107:I112 I119:I120">
      <formula1>0</formula1>
    </dataValidation>
    <dataValidation type="decimal" operator="greaterThan" allowBlank="1" showInputMessage="1" showErrorMessage="1" sqref="J130:J135 M44:M49 L33:L38">
      <formula1>0</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1"/>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63" customWidth="1"/>
    <col min="2" max="2" width="0.5703125" style="919" customWidth="1"/>
    <col min="3" max="3" width="1" style="236" customWidth="1"/>
    <col min="4" max="4" width="1.42578125" style="242" customWidth="1"/>
    <col min="5" max="5" width="24.7109375" style="242" customWidth="1"/>
    <col min="6" max="6" width="22.7109375" style="242" customWidth="1"/>
    <col min="7" max="7" width="22" style="242" customWidth="1"/>
    <col min="8" max="8" width="13.7109375" style="242" customWidth="1"/>
    <col min="9" max="11" width="9" style="242" customWidth="1"/>
    <col min="12" max="17" width="11.140625" style="242" customWidth="1"/>
    <col min="18" max="18" width="12.28515625" style="242" customWidth="1"/>
    <col min="19" max="19" width="3.42578125" style="242" customWidth="1"/>
    <col min="20" max="16384" width="11.42578125" style="242"/>
  </cols>
  <sheetData>
    <row r="1" spans="1:19" s="236" customFormat="1" ht="36" customHeight="1" x14ac:dyDescent="0.25">
      <c r="A1" s="234"/>
      <c r="B1" s="919"/>
      <c r="C1" s="1575" t="s">
        <v>2229</v>
      </c>
      <c r="D1" s="1575"/>
      <c r="E1" s="1575"/>
      <c r="F1" s="1575"/>
      <c r="G1" s="1575"/>
      <c r="H1" s="1575"/>
      <c r="I1" s="1575"/>
      <c r="J1" s="1575"/>
      <c r="K1" s="1575"/>
      <c r="L1" s="1575"/>
      <c r="M1" s="1575"/>
      <c r="N1" s="1575"/>
      <c r="O1" s="1575"/>
      <c r="P1" s="1608"/>
      <c r="Q1" s="1608"/>
      <c r="R1" s="1608"/>
      <c r="S1" s="1608"/>
    </row>
    <row r="2" spans="1:19" ht="36" customHeight="1" x14ac:dyDescent="0.25">
      <c r="B2" s="920"/>
    </row>
    <row r="3" spans="1:19" ht="15" customHeight="1" x14ac:dyDescent="0.25">
      <c r="A3" s="364" t="s">
        <v>49</v>
      </c>
      <c r="B3" s="921"/>
      <c r="E3" s="689" t="s">
        <v>693</v>
      </c>
      <c r="F3" s="315"/>
      <c r="G3" s="315"/>
      <c r="H3" s="315"/>
      <c r="I3" s="315"/>
      <c r="J3" s="315"/>
      <c r="K3" s="315"/>
      <c r="M3" s="315"/>
      <c r="N3" s="315"/>
      <c r="O3" s="315"/>
      <c r="P3" s="315"/>
      <c r="Q3" s="315"/>
      <c r="R3" s="315"/>
      <c r="S3" s="316"/>
    </row>
    <row r="4" spans="1:19" ht="15" customHeight="1" x14ac:dyDescent="0.25">
      <c r="A4" s="364" t="s">
        <v>1054</v>
      </c>
      <c r="B4" s="921"/>
      <c r="E4" s="344"/>
      <c r="F4" s="315"/>
      <c r="G4" s="315"/>
      <c r="H4" s="315"/>
      <c r="I4" s="315"/>
      <c r="J4" s="315"/>
      <c r="K4" s="315"/>
      <c r="M4" s="315"/>
      <c r="N4" s="315"/>
      <c r="O4" s="315"/>
      <c r="P4" s="315"/>
      <c r="Q4" s="315"/>
      <c r="R4" s="315"/>
      <c r="S4" s="316"/>
    </row>
    <row r="5" spans="1:19" ht="15" customHeight="1" x14ac:dyDescent="0.25">
      <c r="A5" s="364" t="s">
        <v>1636</v>
      </c>
      <c r="B5" s="921"/>
      <c r="E5" s="583" t="s">
        <v>1269</v>
      </c>
      <c r="F5" s="315"/>
      <c r="G5" s="315"/>
      <c r="H5" s="315"/>
      <c r="I5" s="315"/>
      <c r="J5" s="315"/>
      <c r="K5" s="315"/>
      <c r="L5" s="319"/>
      <c r="M5" s="315"/>
      <c r="N5" s="315"/>
      <c r="O5" s="315"/>
      <c r="P5" s="315"/>
      <c r="Q5" s="315"/>
      <c r="R5" s="315"/>
      <c r="S5" s="316"/>
    </row>
    <row r="6" spans="1:19" ht="15" customHeight="1" x14ac:dyDescent="0.25">
      <c r="A6" s="364" t="s">
        <v>1931</v>
      </c>
      <c r="B6" s="921"/>
      <c r="E6" s="1739" t="s">
        <v>2235</v>
      </c>
      <c r="F6" s="1739"/>
      <c r="G6" s="1739"/>
      <c r="H6" s="1739"/>
      <c r="I6" s="1739"/>
      <c r="J6" s="1739"/>
      <c r="K6" s="1739"/>
      <c r="L6" s="1739"/>
      <c r="M6" s="1739"/>
      <c r="N6" s="1739"/>
      <c r="O6" s="1739"/>
      <c r="P6" s="1739"/>
      <c r="Q6" s="1739"/>
      <c r="R6" s="1739"/>
      <c r="S6" s="316"/>
    </row>
    <row r="7" spans="1:19" ht="15" customHeight="1" x14ac:dyDescent="0.25">
      <c r="A7" s="923" t="s">
        <v>1840</v>
      </c>
      <c r="E7" s="1739"/>
      <c r="F7" s="1739"/>
      <c r="G7" s="1739"/>
      <c r="H7" s="1739"/>
      <c r="I7" s="1739"/>
      <c r="J7" s="1739"/>
      <c r="K7" s="1739"/>
      <c r="L7" s="1739"/>
      <c r="M7" s="1739"/>
      <c r="N7" s="1739"/>
      <c r="O7" s="1739"/>
      <c r="P7" s="1739"/>
      <c r="Q7" s="1739"/>
      <c r="R7" s="1739"/>
      <c r="S7" s="316"/>
    </row>
    <row r="8" spans="1:19" ht="15" customHeight="1" x14ac:dyDescent="0.25">
      <c r="A8" s="364" t="s">
        <v>1841</v>
      </c>
      <c r="E8" s="1740"/>
      <c r="F8" s="1740"/>
      <c r="G8" s="1740"/>
      <c r="H8" s="1740"/>
      <c r="I8" s="1740"/>
      <c r="J8" s="1740"/>
      <c r="K8" s="1740"/>
      <c r="L8" s="1740"/>
      <c r="M8" s="1740"/>
      <c r="N8" s="1739"/>
      <c r="O8" s="1739"/>
      <c r="P8" s="1739"/>
      <c r="Q8" s="1739"/>
      <c r="R8" s="1739"/>
      <c r="S8" s="316"/>
    </row>
    <row r="9" spans="1:19" ht="15" customHeight="1" x14ac:dyDescent="0.25">
      <c r="A9" s="364" t="s">
        <v>1842</v>
      </c>
      <c r="E9" s="1739"/>
      <c r="F9" s="1739"/>
      <c r="G9" s="1739"/>
      <c r="H9" s="1739"/>
      <c r="I9" s="1739"/>
      <c r="J9" s="1739"/>
      <c r="K9" s="1739"/>
      <c r="L9" s="1739"/>
      <c r="M9" s="1739"/>
      <c r="N9" s="1739"/>
      <c r="O9" s="1739"/>
      <c r="P9" s="1739"/>
      <c r="Q9" s="1739"/>
      <c r="R9" s="1739"/>
    </row>
    <row r="10" spans="1:19" ht="15" customHeight="1" x14ac:dyDescent="0.25">
      <c r="A10" s="364" t="s">
        <v>1843</v>
      </c>
      <c r="E10" s="583" t="s">
        <v>905</v>
      </c>
      <c r="F10" s="225"/>
      <c r="G10" s="225"/>
      <c r="H10" s="225"/>
      <c r="I10" s="225"/>
      <c r="J10" s="225"/>
      <c r="K10" s="225"/>
      <c r="L10" s="225"/>
      <c r="M10" s="225"/>
      <c r="N10" s="225"/>
      <c r="O10" s="225"/>
      <c r="P10" s="321"/>
      <c r="Q10" s="321"/>
      <c r="R10" s="321"/>
    </row>
    <row r="11" spans="1:19" ht="15" customHeight="1" x14ac:dyDescent="0.25">
      <c r="A11" s="364" t="s">
        <v>1844</v>
      </c>
      <c r="E11" s="1739" t="s">
        <v>917</v>
      </c>
      <c r="F11" s="1739"/>
      <c r="G11" s="1739"/>
      <c r="H11" s="1739"/>
      <c r="I11" s="1739"/>
      <c r="J11" s="1739"/>
      <c r="K11" s="1739"/>
      <c r="L11" s="1739"/>
      <c r="M11" s="1739"/>
      <c r="N11" s="1739"/>
      <c r="O11" s="1739"/>
      <c r="P11" s="1739"/>
      <c r="Q11" s="1739"/>
      <c r="R11" s="1739"/>
    </row>
    <row r="12" spans="1:19" ht="15" customHeight="1" x14ac:dyDescent="0.25">
      <c r="A12" s="364" t="s">
        <v>1845</v>
      </c>
      <c r="E12" s="1739"/>
      <c r="F12" s="1739"/>
      <c r="G12" s="1739"/>
      <c r="H12" s="1739"/>
      <c r="I12" s="1739"/>
      <c r="J12" s="1739"/>
      <c r="K12" s="1739"/>
      <c r="L12" s="1739"/>
      <c r="M12" s="1739"/>
      <c r="N12" s="1739"/>
      <c r="O12" s="1739"/>
      <c r="P12" s="1739"/>
      <c r="Q12" s="1739"/>
      <c r="R12" s="1739"/>
    </row>
    <row r="13" spans="1:19" ht="15" customHeight="1" x14ac:dyDescent="0.25">
      <c r="A13" s="364" t="s">
        <v>1846</v>
      </c>
      <c r="E13" s="1739"/>
      <c r="F13" s="1739"/>
      <c r="G13" s="1739"/>
      <c r="H13" s="1739"/>
      <c r="I13" s="1739"/>
      <c r="J13" s="1739"/>
      <c r="K13" s="1739"/>
      <c r="L13" s="1739"/>
      <c r="M13" s="1739"/>
      <c r="N13" s="1739"/>
      <c r="O13" s="1739"/>
      <c r="P13" s="1739"/>
      <c r="Q13" s="1739"/>
      <c r="R13" s="1739"/>
    </row>
    <row r="14" spans="1:19" ht="15" customHeight="1" x14ac:dyDescent="0.25">
      <c r="A14" s="364" t="s">
        <v>1847</v>
      </c>
      <c r="E14" s="1739"/>
      <c r="F14" s="1739"/>
      <c r="G14" s="1740"/>
      <c r="H14" s="1739"/>
      <c r="I14" s="1739"/>
      <c r="J14" s="1740"/>
      <c r="K14" s="1739"/>
      <c r="L14" s="1739"/>
      <c r="M14" s="1739"/>
      <c r="N14" s="1739"/>
      <c r="O14" s="1739"/>
      <c r="P14" s="1739"/>
      <c r="Q14" s="1739"/>
      <c r="R14" s="1739"/>
    </row>
    <row r="15" spans="1:19" ht="15" customHeight="1" x14ac:dyDescent="0.25">
      <c r="A15" s="364" t="s">
        <v>1848</v>
      </c>
      <c r="C15" s="284"/>
      <c r="D15" s="236"/>
      <c r="E15" s="1739"/>
      <c r="F15" s="1739"/>
      <c r="G15" s="1739"/>
      <c r="H15" s="1739"/>
      <c r="I15" s="1739"/>
      <c r="J15" s="1739"/>
      <c r="K15" s="1739"/>
      <c r="L15" s="1739"/>
      <c r="M15" s="1739"/>
      <c r="N15" s="1739"/>
      <c r="O15" s="1739"/>
      <c r="P15" s="1739"/>
      <c r="Q15" s="1739"/>
      <c r="R15" s="1739"/>
    </row>
    <row r="16" spans="1:19" ht="15" customHeight="1" x14ac:dyDescent="0.3">
      <c r="A16" s="365"/>
      <c r="C16" s="284"/>
      <c r="D16" s="236"/>
      <c r="E16" s="1609" t="s">
        <v>2026</v>
      </c>
      <c r="F16" s="1609"/>
      <c r="G16" s="1610"/>
      <c r="H16" s="1609"/>
      <c r="I16" s="1609"/>
      <c r="J16" s="1610"/>
      <c r="K16" s="1609"/>
      <c r="L16" s="1609"/>
      <c r="M16" s="1609"/>
      <c r="N16" s="1609"/>
      <c r="O16" s="1609"/>
      <c r="P16" s="1609"/>
      <c r="Q16" s="1609"/>
      <c r="R16" s="1609"/>
    </row>
    <row r="17" spans="1:20" ht="15" customHeight="1" x14ac:dyDescent="0.3">
      <c r="A17" s="365"/>
      <c r="E17" s="1609"/>
      <c r="F17" s="1609"/>
      <c r="G17" s="1609"/>
      <c r="H17" s="1609"/>
      <c r="I17" s="1609"/>
      <c r="J17" s="1609"/>
      <c r="K17" s="1609"/>
      <c r="L17" s="1609"/>
      <c r="M17" s="1609"/>
      <c r="N17" s="1609"/>
      <c r="O17" s="1609"/>
      <c r="P17" s="1609"/>
      <c r="Q17" s="1609"/>
      <c r="R17" s="1609"/>
      <c r="S17" s="317"/>
      <c r="T17" s="317"/>
    </row>
    <row r="18" spans="1:20" ht="15" customHeight="1" x14ac:dyDescent="0.3">
      <c r="A18" s="365"/>
      <c r="B18" s="922"/>
      <c r="P18" s="317"/>
      <c r="Q18" s="317"/>
      <c r="R18" s="317"/>
      <c r="S18" s="317"/>
      <c r="T18" s="317"/>
    </row>
    <row r="19" spans="1:20" s="297" customFormat="1" ht="15" customHeight="1" x14ac:dyDescent="0.25">
      <c r="A19" s="363"/>
      <c r="B19" s="919"/>
      <c r="C19" s="236"/>
      <c r="D19" s="1707" t="s">
        <v>1270</v>
      </c>
      <c r="E19" s="1707"/>
      <c r="F19" s="1708"/>
      <c r="G19" s="1708"/>
      <c r="H19" s="1708"/>
      <c r="I19" s="1708"/>
      <c r="J19" s="1708"/>
      <c r="K19" s="1708"/>
      <c r="L19" s="1708"/>
      <c r="M19" s="1708"/>
      <c r="N19" s="1708"/>
      <c r="O19" s="1708"/>
      <c r="P19" s="1708"/>
      <c r="Q19" s="1708"/>
      <c r="R19" s="1708"/>
      <c r="S19" s="242"/>
    </row>
    <row r="20" spans="1:20" ht="15" customHeight="1" x14ac:dyDescent="0.25">
      <c r="B20" s="922"/>
    </row>
    <row r="21" spans="1:20" ht="15" customHeight="1" x14ac:dyDescent="0.25">
      <c r="B21" s="922"/>
      <c r="E21" s="1593" t="s">
        <v>1268</v>
      </c>
      <c r="F21" s="1593"/>
      <c r="G21" s="1593"/>
      <c r="H21" s="1593"/>
      <c r="I21" s="1593"/>
      <c r="J21" s="1593"/>
      <c r="K21" s="1593"/>
      <c r="L21" s="1593"/>
      <c r="M21" s="1593"/>
      <c r="N21" s="1593"/>
      <c r="O21" s="1593"/>
      <c r="P21" s="1593"/>
      <c r="Q21" s="1593"/>
      <c r="R21" s="1593"/>
    </row>
    <row r="22" spans="1:20" ht="15" customHeight="1" x14ac:dyDescent="0.25">
      <c r="A22" s="366"/>
      <c r="B22" s="922"/>
      <c r="E22" s="1593"/>
      <c r="F22" s="1593"/>
      <c r="G22" s="1593"/>
      <c r="H22" s="1593"/>
      <c r="I22" s="1593"/>
      <c r="J22" s="1593"/>
      <c r="K22" s="1593"/>
      <c r="L22" s="1593"/>
      <c r="M22" s="1593"/>
      <c r="N22" s="1593"/>
      <c r="O22" s="1593"/>
      <c r="P22" s="1593"/>
      <c r="Q22" s="1593"/>
      <c r="R22" s="1593"/>
    </row>
    <row r="23" spans="1:20" ht="15" customHeight="1" x14ac:dyDescent="0.25">
      <c r="A23" s="366"/>
      <c r="B23" s="922"/>
      <c r="E23" s="352"/>
      <c r="F23" s="352"/>
      <c r="G23" s="352"/>
      <c r="H23" s="352"/>
      <c r="I23" s="352"/>
      <c r="J23" s="352"/>
    </row>
    <row r="24" spans="1:20" ht="15" customHeight="1" x14ac:dyDescent="0.3">
      <c r="A24" s="365"/>
      <c r="E24" s="1730" t="s">
        <v>858</v>
      </c>
      <c r="F24" s="1741" t="s">
        <v>953</v>
      </c>
      <c r="G24" s="1738" t="s">
        <v>954</v>
      </c>
      <c r="H24" s="1734" t="s">
        <v>955</v>
      </c>
      <c r="I24" s="1735"/>
      <c r="J24" s="1735"/>
      <c r="K24" s="1735"/>
      <c r="L24" s="1735"/>
      <c r="M24" s="1736"/>
      <c r="N24" s="1733" t="s">
        <v>653</v>
      </c>
      <c r="O24" s="1730"/>
      <c r="P24" s="1731"/>
      <c r="Q24" s="1732" t="s">
        <v>944</v>
      </c>
    </row>
    <row r="25" spans="1:20" ht="15" customHeight="1" x14ac:dyDescent="0.25">
      <c r="A25" s="366"/>
      <c r="B25" s="922"/>
      <c r="E25" s="1730"/>
      <c r="F25" s="1741"/>
      <c r="G25" s="1738"/>
      <c r="H25" s="1744" t="s">
        <v>2236</v>
      </c>
      <c r="I25" s="1745"/>
      <c r="J25" s="1746"/>
      <c r="K25" s="1744" t="s">
        <v>35</v>
      </c>
      <c r="L25" s="1745"/>
      <c r="M25" s="1746"/>
      <c r="N25" s="1734"/>
      <c r="O25" s="1735"/>
      <c r="P25" s="1736"/>
      <c r="Q25" s="1732"/>
    </row>
    <row r="26" spans="1:20" ht="15" customHeight="1" x14ac:dyDescent="0.25">
      <c r="E26" s="1730"/>
      <c r="F26" s="1742"/>
      <c r="G26" s="1738"/>
      <c r="H26" s="690" t="s">
        <v>697</v>
      </c>
      <c r="I26" s="690" t="s">
        <v>698</v>
      </c>
      <c r="J26" s="690" t="s">
        <v>699</v>
      </c>
      <c r="K26" s="690" t="s">
        <v>697</v>
      </c>
      <c r="L26" s="690" t="s">
        <v>698</v>
      </c>
      <c r="M26" s="690" t="s">
        <v>699</v>
      </c>
      <c r="N26" s="690" t="s">
        <v>700</v>
      </c>
      <c r="O26" s="690" t="s">
        <v>701</v>
      </c>
      <c r="P26" s="690" t="s">
        <v>702</v>
      </c>
      <c r="Q26" s="1732"/>
    </row>
    <row r="27" spans="1:20" ht="15" customHeight="1" x14ac:dyDescent="0.25">
      <c r="E27" s="778"/>
      <c r="F27" s="398"/>
      <c r="G27" s="692"/>
      <c r="H27" s="1120" t="str">
        <f>Datos!F1234</f>
        <v/>
      </c>
      <c r="I27" s="1120" t="str">
        <f>Datos!G1234</f>
        <v/>
      </c>
      <c r="J27" s="1120" t="str">
        <f>Datos!H1234</f>
        <v/>
      </c>
      <c r="K27" s="777"/>
      <c r="L27" s="777"/>
      <c r="M27" s="777"/>
      <c r="N27" s="780" t="str">
        <f>Datos!L1234</f>
        <v/>
      </c>
      <c r="O27" s="780" t="str">
        <f>Datos!M1234</f>
        <v/>
      </c>
      <c r="P27" s="780" t="str">
        <f>Datos!N1234</f>
        <v/>
      </c>
      <c r="Q27" s="780" t="str">
        <f>Datos!O1234</f>
        <v/>
      </c>
    </row>
    <row r="28" spans="1:20" ht="15" customHeight="1" x14ac:dyDescent="0.25">
      <c r="E28" s="778"/>
      <c r="F28" s="398"/>
      <c r="G28" s="692"/>
      <c r="H28" s="1120" t="str">
        <f>Datos!F1235</f>
        <v/>
      </c>
      <c r="I28" s="1120" t="str">
        <f>Datos!G1235</f>
        <v/>
      </c>
      <c r="J28" s="1120" t="str">
        <f>Datos!H1235</f>
        <v/>
      </c>
      <c r="K28" s="777"/>
      <c r="L28" s="777"/>
      <c r="M28" s="777"/>
      <c r="N28" s="780" t="str">
        <f>Datos!L1235</f>
        <v/>
      </c>
      <c r="O28" s="780" t="str">
        <f>Datos!M1235</f>
        <v/>
      </c>
      <c r="P28" s="780" t="str">
        <f>Datos!N1235</f>
        <v/>
      </c>
      <c r="Q28" s="780" t="str">
        <f>Datos!O1235</f>
        <v/>
      </c>
    </row>
    <row r="29" spans="1:20" ht="15" customHeight="1" x14ac:dyDescent="0.3">
      <c r="A29" s="365"/>
      <c r="E29" s="778"/>
      <c r="F29" s="398"/>
      <c r="G29" s="692"/>
      <c r="H29" s="1120" t="str">
        <f>Datos!F1236</f>
        <v/>
      </c>
      <c r="I29" s="1120" t="str">
        <f>Datos!G1236</f>
        <v/>
      </c>
      <c r="J29" s="1120" t="str">
        <f>Datos!H1236</f>
        <v/>
      </c>
      <c r="K29" s="777"/>
      <c r="L29" s="777"/>
      <c r="M29" s="777"/>
      <c r="N29" s="780" t="str">
        <f>Datos!L1236</f>
        <v/>
      </c>
      <c r="O29" s="780" t="str">
        <f>Datos!M1236</f>
        <v/>
      </c>
      <c r="P29" s="780" t="str">
        <f>Datos!N1236</f>
        <v/>
      </c>
      <c r="Q29" s="780" t="str">
        <f>Datos!O1236</f>
        <v/>
      </c>
    </row>
    <row r="30" spans="1:20" ht="15" customHeight="1" x14ac:dyDescent="0.3">
      <c r="A30" s="365"/>
      <c r="E30" s="778"/>
      <c r="F30" s="398"/>
      <c r="G30" s="692"/>
      <c r="H30" s="1120" t="str">
        <f>Datos!F1237</f>
        <v/>
      </c>
      <c r="I30" s="1120" t="str">
        <f>Datos!G1237</f>
        <v/>
      </c>
      <c r="J30" s="1120" t="str">
        <f>Datos!H1237</f>
        <v/>
      </c>
      <c r="K30" s="777"/>
      <c r="L30" s="777"/>
      <c r="M30" s="777"/>
      <c r="N30" s="780" t="str">
        <f>Datos!L1237</f>
        <v/>
      </c>
      <c r="O30" s="780" t="str">
        <f>Datos!M1237</f>
        <v/>
      </c>
      <c r="P30" s="780" t="str">
        <f>Datos!N1237</f>
        <v/>
      </c>
      <c r="Q30" s="780" t="str">
        <f>Datos!O1237</f>
        <v/>
      </c>
    </row>
    <row r="31" spans="1:20" ht="15" customHeight="1" x14ac:dyDescent="0.3">
      <c r="A31" s="365"/>
      <c r="E31" s="778"/>
      <c r="F31" s="398"/>
      <c r="G31" s="692"/>
      <c r="H31" s="1120" t="str">
        <f>Datos!F1238</f>
        <v/>
      </c>
      <c r="I31" s="1120" t="str">
        <f>Datos!G1238</f>
        <v/>
      </c>
      <c r="J31" s="1120" t="str">
        <f>Datos!H1238</f>
        <v/>
      </c>
      <c r="K31" s="777"/>
      <c r="L31" s="777"/>
      <c r="M31" s="777"/>
      <c r="N31" s="780" t="str">
        <f>Datos!L1238</f>
        <v/>
      </c>
      <c r="O31" s="780" t="str">
        <f>Datos!M1238</f>
        <v/>
      </c>
      <c r="P31" s="780" t="str">
        <f>Datos!N1238</f>
        <v/>
      </c>
      <c r="Q31" s="780" t="str">
        <f>Datos!O1238</f>
        <v/>
      </c>
    </row>
    <row r="32" spans="1:20" ht="15" customHeight="1" x14ac:dyDescent="0.3">
      <c r="A32" s="365"/>
      <c r="E32" s="778"/>
      <c r="F32" s="398"/>
      <c r="G32" s="692"/>
      <c r="H32" s="1120" t="str">
        <f>Datos!F1239</f>
        <v/>
      </c>
      <c r="I32" s="1120" t="str">
        <f>Datos!G1239</f>
        <v/>
      </c>
      <c r="J32" s="1120" t="str">
        <f>Datos!H1239</f>
        <v/>
      </c>
      <c r="K32" s="777"/>
      <c r="L32" s="777"/>
      <c r="M32" s="777"/>
      <c r="N32" s="780" t="str">
        <f>Datos!L1239</f>
        <v/>
      </c>
      <c r="O32" s="780" t="str">
        <f>Datos!M1239</f>
        <v/>
      </c>
      <c r="P32" s="780" t="str">
        <f>Datos!N1239</f>
        <v/>
      </c>
      <c r="Q32" s="780" t="str">
        <f>Datos!O1239</f>
        <v/>
      </c>
    </row>
    <row r="33" spans="1:17" ht="15" customHeight="1" x14ac:dyDescent="0.3">
      <c r="A33" s="365"/>
      <c r="E33" s="778"/>
      <c r="F33" s="398"/>
      <c r="G33" s="692"/>
      <c r="H33" s="1120" t="str">
        <f>Datos!F1240</f>
        <v/>
      </c>
      <c r="I33" s="1120" t="str">
        <f>Datos!G1240</f>
        <v/>
      </c>
      <c r="J33" s="1120" t="str">
        <f>Datos!H1240</f>
        <v/>
      </c>
      <c r="K33" s="777"/>
      <c r="L33" s="777"/>
      <c r="M33" s="777"/>
      <c r="N33" s="780" t="str">
        <f>Datos!L1240</f>
        <v/>
      </c>
      <c r="O33" s="780" t="str">
        <f>Datos!M1240</f>
        <v/>
      </c>
      <c r="P33" s="780" t="str">
        <f>Datos!N1240</f>
        <v/>
      </c>
      <c r="Q33" s="780" t="str">
        <f>Datos!O1240</f>
        <v/>
      </c>
    </row>
    <row r="34" spans="1:17" ht="15" customHeight="1" x14ac:dyDescent="0.25">
      <c r="E34" s="778"/>
      <c r="F34" s="398"/>
      <c r="G34" s="692"/>
      <c r="H34" s="1120" t="str">
        <f>Datos!F1241</f>
        <v/>
      </c>
      <c r="I34" s="1120" t="str">
        <f>Datos!G1241</f>
        <v/>
      </c>
      <c r="J34" s="1120" t="str">
        <f>Datos!H1241</f>
        <v/>
      </c>
      <c r="K34" s="777"/>
      <c r="L34" s="777"/>
      <c r="M34" s="777"/>
      <c r="N34" s="780" t="str">
        <f>Datos!L1241</f>
        <v/>
      </c>
      <c r="O34" s="780" t="str">
        <f>Datos!M1241</f>
        <v/>
      </c>
      <c r="P34" s="780" t="str">
        <f>Datos!N1241</f>
        <v/>
      </c>
      <c r="Q34" s="780" t="str">
        <f>Datos!O1241</f>
        <v/>
      </c>
    </row>
    <row r="35" spans="1:17" ht="15" customHeight="1" x14ac:dyDescent="0.25">
      <c r="E35" s="778"/>
      <c r="F35" s="398"/>
      <c r="G35" s="692"/>
      <c r="H35" s="1120" t="str">
        <f>Datos!F1242</f>
        <v/>
      </c>
      <c r="I35" s="1120" t="str">
        <f>Datos!G1242</f>
        <v/>
      </c>
      <c r="J35" s="1120" t="str">
        <f>Datos!H1242</f>
        <v/>
      </c>
      <c r="K35" s="777"/>
      <c r="L35" s="777"/>
      <c r="M35" s="777"/>
      <c r="N35" s="780" t="str">
        <f>Datos!L1242</f>
        <v/>
      </c>
      <c r="O35" s="780" t="str">
        <f>Datos!M1242</f>
        <v/>
      </c>
      <c r="P35" s="780" t="str">
        <f>Datos!N1242</f>
        <v/>
      </c>
      <c r="Q35" s="780" t="str">
        <f>Datos!O1242</f>
        <v/>
      </c>
    </row>
    <row r="36" spans="1:17" ht="15" customHeight="1" x14ac:dyDescent="0.25">
      <c r="E36" s="778"/>
      <c r="F36" s="398"/>
      <c r="G36" s="692"/>
      <c r="H36" s="1120" t="str">
        <f>Datos!F1243</f>
        <v/>
      </c>
      <c r="I36" s="1120" t="str">
        <f>Datos!G1243</f>
        <v/>
      </c>
      <c r="J36" s="1120" t="str">
        <f>Datos!H1243</f>
        <v/>
      </c>
      <c r="K36" s="777"/>
      <c r="L36" s="777"/>
      <c r="M36" s="777"/>
      <c r="N36" s="780" t="str">
        <f>Datos!L1243</f>
        <v/>
      </c>
      <c r="O36" s="780" t="str">
        <f>Datos!M1243</f>
        <v/>
      </c>
      <c r="P36" s="780" t="str">
        <f>Datos!N1243</f>
        <v/>
      </c>
      <c r="Q36" s="780" t="str">
        <f>Datos!O1243</f>
        <v/>
      </c>
    </row>
    <row r="37" spans="1:17" ht="15" customHeight="1" x14ac:dyDescent="0.25">
      <c r="E37" s="778"/>
      <c r="F37" s="398"/>
      <c r="G37" s="692"/>
      <c r="H37" s="1120" t="str">
        <f>Datos!F1244</f>
        <v/>
      </c>
      <c r="I37" s="1120" t="str">
        <f>Datos!G1244</f>
        <v/>
      </c>
      <c r="J37" s="1120" t="str">
        <f>Datos!H1244</f>
        <v/>
      </c>
      <c r="K37" s="777"/>
      <c r="L37" s="777"/>
      <c r="M37" s="777"/>
      <c r="N37" s="780" t="str">
        <f>Datos!L1244</f>
        <v/>
      </c>
      <c r="O37" s="780" t="str">
        <f>Datos!M1244</f>
        <v/>
      </c>
      <c r="P37" s="780" t="str">
        <f>Datos!N1244</f>
        <v/>
      </c>
      <c r="Q37" s="780" t="str">
        <f>Datos!O1244</f>
        <v/>
      </c>
    </row>
    <row r="38" spans="1:17" ht="15" customHeight="1" x14ac:dyDescent="0.25">
      <c r="E38" s="778"/>
      <c r="F38" s="398"/>
      <c r="G38" s="692"/>
      <c r="H38" s="1120" t="str">
        <f>Datos!F1245</f>
        <v/>
      </c>
      <c r="I38" s="1120" t="str">
        <f>Datos!G1245</f>
        <v/>
      </c>
      <c r="J38" s="1120" t="str">
        <f>Datos!H1245</f>
        <v/>
      </c>
      <c r="K38" s="777"/>
      <c r="L38" s="777"/>
      <c r="M38" s="777"/>
      <c r="N38" s="780" t="str">
        <f>Datos!L1245</f>
        <v/>
      </c>
      <c r="O38" s="780" t="str">
        <f>Datos!M1245</f>
        <v/>
      </c>
      <c r="P38" s="780" t="str">
        <f>Datos!N1245</f>
        <v/>
      </c>
      <c r="Q38" s="780" t="str">
        <f>Datos!O1245</f>
        <v/>
      </c>
    </row>
    <row r="39" spans="1:17" ht="15" customHeight="1" x14ac:dyDescent="0.25">
      <c r="E39" s="778"/>
      <c r="F39" s="398"/>
      <c r="G39" s="692"/>
      <c r="H39" s="1120" t="str">
        <f>Datos!F1246</f>
        <v/>
      </c>
      <c r="I39" s="1120" t="str">
        <f>Datos!G1246</f>
        <v/>
      </c>
      <c r="J39" s="1120" t="str">
        <f>Datos!H1246</f>
        <v/>
      </c>
      <c r="K39" s="777"/>
      <c r="L39" s="777"/>
      <c r="M39" s="777"/>
      <c r="N39" s="780" t="str">
        <f>Datos!L1246</f>
        <v/>
      </c>
      <c r="O39" s="780" t="str">
        <f>Datos!M1246</f>
        <v/>
      </c>
      <c r="P39" s="780" t="str">
        <f>Datos!N1246</f>
        <v/>
      </c>
      <c r="Q39" s="780" t="str">
        <f>Datos!O1246</f>
        <v/>
      </c>
    </row>
    <row r="40" spans="1:17" ht="15" customHeight="1" x14ac:dyDescent="0.25">
      <c r="E40" s="778"/>
      <c r="F40" s="398"/>
      <c r="G40" s="692"/>
      <c r="H40" s="1120" t="str">
        <f>Datos!F1247</f>
        <v/>
      </c>
      <c r="I40" s="1120" t="str">
        <f>Datos!G1247</f>
        <v/>
      </c>
      <c r="J40" s="1120" t="str">
        <f>Datos!H1247</f>
        <v/>
      </c>
      <c r="K40" s="777"/>
      <c r="L40" s="777"/>
      <c r="M40" s="777"/>
      <c r="N40" s="780" t="str">
        <f>Datos!L1247</f>
        <v/>
      </c>
      <c r="O40" s="780" t="str">
        <f>Datos!M1247</f>
        <v/>
      </c>
      <c r="P40" s="780" t="str">
        <f>Datos!N1247</f>
        <v/>
      </c>
      <c r="Q40" s="780" t="str">
        <f>Datos!O1247</f>
        <v/>
      </c>
    </row>
    <row r="41" spans="1:17" ht="15" customHeight="1" x14ac:dyDescent="0.25">
      <c r="E41" s="778"/>
      <c r="F41" s="398"/>
      <c r="G41" s="692"/>
      <c r="H41" s="1120" t="str">
        <f>Datos!F1248</f>
        <v/>
      </c>
      <c r="I41" s="1120" t="str">
        <f>Datos!G1248</f>
        <v/>
      </c>
      <c r="J41" s="1120" t="str">
        <f>Datos!H1248</f>
        <v/>
      </c>
      <c r="K41" s="777"/>
      <c r="L41" s="777"/>
      <c r="M41" s="777"/>
      <c r="N41" s="780" t="str">
        <f>Datos!L1248</f>
        <v/>
      </c>
      <c r="O41" s="780" t="str">
        <f>Datos!M1248</f>
        <v/>
      </c>
      <c r="P41" s="780" t="str">
        <f>Datos!N1248</f>
        <v/>
      </c>
      <c r="Q41" s="780" t="str">
        <f>Datos!O1248</f>
        <v/>
      </c>
    </row>
    <row r="42" spans="1:17" ht="15" customHeight="1" x14ac:dyDescent="0.25">
      <c r="E42" s="778"/>
      <c r="F42" s="398"/>
      <c r="G42" s="692"/>
      <c r="H42" s="1120" t="str">
        <f>Datos!F1249</f>
        <v/>
      </c>
      <c r="I42" s="1120" t="str">
        <f>Datos!G1249</f>
        <v/>
      </c>
      <c r="J42" s="1120" t="str">
        <f>Datos!H1249</f>
        <v/>
      </c>
      <c r="K42" s="777"/>
      <c r="L42" s="777"/>
      <c r="M42" s="777"/>
      <c r="N42" s="780" t="str">
        <f>Datos!L1249</f>
        <v/>
      </c>
      <c r="O42" s="780" t="str">
        <f>Datos!M1249</f>
        <v/>
      </c>
      <c r="P42" s="780" t="str">
        <f>Datos!N1249</f>
        <v/>
      </c>
      <c r="Q42" s="780" t="str">
        <f>Datos!O1249</f>
        <v/>
      </c>
    </row>
    <row r="43" spans="1:17" ht="15" customHeight="1" x14ac:dyDescent="0.25">
      <c r="E43" s="778"/>
      <c r="F43" s="398"/>
      <c r="G43" s="692"/>
      <c r="H43" s="1120" t="str">
        <f>Datos!F1250</f>
        <v/>
      </c>
      <c r="I43" s="1120" t="str">
        <f>Datos!G1250</f>
        <v/>
      </c>
      <c r="J43" s="1120" t="str">
        <f>Datos!H1250</f>
        <v/>
      </c>
      <c r="K43" s="777"/>
      <c r="L43" s="777"/>
      <c r="M43" s="777"/>
      <c r="N43" s="780" t="str">
        <f>Datos!L1250</f>
        <v/>
      </c>
      <c r="O43" s="780" t="str">
        <f>Datos!M1250</f>
        <v/>
      </c>
      <c r="P43" s="780" t="str">
        <f>Datos!N1250</f>
        <v/>
      </c>
      <c r="Q43" s="780" t="str">
        <f>Datos!O1250</f>
        <v/>
      </c>
    </row>
    <row r="44" spans="1:17" ht="15" customHeight="1" x14ac:dyDescent="0.25">
      <c r="E44" s="778"/>
      <c r="F44" s="398"/>
      <c r="G44" s="692"/>
      <c r="H44" s="1120" t="str">
        <f>Datos!F1251</f>
        <v/>
      </c>
      <c r="I44" s="1120" t="str">
        <f>Datos!G1251</f>
        <v/>
      </c>
      <c r="J44" s="1120" t="str">
        <f>Datos!H1251</f>
        <v/>
      </c>
      <c r="K44" s="777"/>
      <c r="L44" s="777"/>
      <c r="M44" s="777"/>
      <c r="N44" s="780" t="str">
        <f>Datos!L1251</f>
        <v/>
      </c>
      <c r="O44" s="780" t="str">
        <f>Datos!M1251</f>
        <v/>
      </c>
      <c r="P44" s="780" t="str">
        <f>Datos!N1251</f>
        <v/>
      </c>
      <c r="Q44" s="780" t="str">
        <f>Datos!O1251</f>
        <v/>
      </c>
    </row>
    <row r="45" spans="1:17" ht="15" customHeight="1" x14ac:dyDescent="0.25">
      <c r="E45" s="778"/>
      <c r="F45" s="398"/>
      <c r="G45" s="692"/>
      <c r="H45" s="1120" t="str">
        <f>Datos!F1252</f>
        <v/>
      </c>
      <c r="I45" s="1120" t="str">
        <f>Datos!G1252</f>
        <v/>
      </c>
      <c r="J45" s="1120" t="str">
        <f>Datos!H1252</f>
        <v/>
      </c>
      <c r="K45" s="777"/>
      <c r="L45" s="777"/>
      <c r="M45" s="777"/>
      <c r="N45" s="780" t="str">
        <f>Datos!L1252</f>
        <v/>
      </c>
      <c r="O45" s="780" t="str">
        <f>Datos!M1252</f>
        <v/>
      </c>
      <c r="P45" s="780" t="str">
        <f>Datos!N1252</f>
        <v/>
      </c>
      <c r="Q45" s="780" t="str">
        <f>Datos!O1252</f>
        <v/>
      </c>
    </row>
    <row r="46" spans="1:17" ht="15" customHeight="1" x14ac:dyDescent="0.25">
      <c r="E46" s="778"/>
      <c r="F46" s="398"/>
      <c r="G46" s="692"/>
      <c r="H46" s="1120" t="str">
        <f>Datos!F1253</f>
        <v/>
      </c>
      <c r="I46" s="1120" t="str">
        <f>Datos!G1253</f>
        <v/>
      </c>
      <c r="J46" s="1120" t="str">
        <f>Datos!H1253</f>
        <v/>
      </c>
      <c r="K46" s="777"/>
      <c r="L46" s="777"/>
      <c r="M46" s="777"/>
      <c r="N46" s="780" t="str">
        <f>Datos!L1253</f>
        <v/>
      </c>
      <c r="O46" s="780" t="str">
        <f>Datos!M1253</f>
        <v/>
      </c>
      <c r="P46" s="780" t="str">
        <f>Datos!N1253</f>
        <v/>
      </c>
      <c r="Q46" s="780" t="str">
        <f>Datos!O1253</f>
        <v/>
      </c>
    </row>
    <row r="47" spans="1:17" ht="15" customHeight="1" x14ac:dyDescent="0.25">
      <c r="E47" s="778"/>
      <c r="F47" s="398"/>
      <c r="G47" s="692"/>
      <c r="H47" s="1120" t="str">
        <f>Datos!F1254</f>
        <v/>
      </c>
      <c r="I47" s="1120" t="str">
        <f>Datos!G1254</f>
        <v/>
      </c>
      <c r="J47" s="1120" t="str">
        <f>Datos!H1254</f>
        <v/>
      </c>
      <c r="K47" s="777"/>
      <c r="L47" s="777"/>
      <c r="M47" s="777"/>
      <c r="N47" s="780" t="str">
        <f>Datos!L1254</f>
        <v/>
      </c>
      <c r="O47" s="780" t="str">
        <f>Datos!M1254</f>
        <v/>
      </c>
      <c r="P47" s="780" t="str">
        <f>Datos!N1254</f>
        <v/>
      </c>
      <c r="Q47" s="780" t="str">
        <f>Datos!O1254</f>
        <v/>
      </c>
    </row>
    <row r="48" spans="1:17" ht="15" customHeight="1" x14ac:dyDescent="0.25">
      <c r="E48" s="778"/>
      <c r="F48" s="398"/>
      <c r="G48" s="692"/>
      <c r="H48" s="1120" t="str">
        <f>Datos!F1255</f>
        <v/>
      </c>
      <c r="I48" s="1120" t="str">
        <f>Datos!G1255</f>
        <v/>
      </c>
      <c r="J48" s="1120" t="str">
        <f>Datos!H1255</f>
        <v/>
      </c>
      <c r="K48" s="777"/>
      <c r="L48" s="777"/>
      <c r="M48" s="777"/>
      <c r="N48" s="780" t="str">
        <f>Datos!L1255</f>
        <v/>
      </c>
      <c r="O48" s="780" t="str">
        <f>Datos!M1255</f>
        <v/>
      </c>
      <c r="P48" s="780" t="str">
        <f>Datos!N1255</f>
        <v/>
      </c>
      <c r="Q48" s="780" t="str">
        <f>Datos!O1255</f>
        <v/>
      </c>
    </row>
    <row r="49" spans="1:21" ht="15" customHeight="1" x14ac:dyDescent="0.25">
      <c r="C49" s="242"/>
      <c r="F49" s="339"/>
      <c r="G49" s="339"/>
      <c r="H49" s="339"/>
      <c r="I49" s="339"/>
      <c r="J49" s="339"/>
      <c r="K49" s="339"/>
      <c r="L49" s="339"/>
      <c r="M49" s="339"/>
      <c r="N49" s="1151">
        <f>Datos!L1256</f>
        <v>0</v>
      </c>
      <c r="O49" s="1151">
        <f>Datos!M1256</f>
        <v>0</v>
      </c>
      <c r="P49" s="1151">
        <f>Datos!N1256</f>
        <v>0</v>
      </c>
      <c r="Q49" s="788">
        <f>Datos!O1256</f>
        <v>0</v>
      </c>
    </row>
    <row r="50" spans="1:21" ht="15" customHeight="1" x14ac:dyDescent="0.25">
      <c r="C50" s="242"/>
      <c r="E50" s="1743"/>
      <c r="F50" s="1743"/>
      <c r="G50" s="1743"/>
      <c r="H50" s="1743"/>
      <c r="I50" s="1743"/>
      <c r="J50" s="1743"/>
      <c r="K50" s="1743"/>
      <c r="L50" s="1743"/>
      <c r="M50" s="1743"/>
      <c r="N50" s="1743"/>
      <c r="O50" s="1743"/>
      <c r="P50" s="1743"/>
      <c r="Q50" s="1743"/>
      <c r="R50" s="1743"/>
      <c r="S50" s="339"/>
      <c r="T50" s="339"/>
      <c r="U50" s="339"/>
    </row>
    <row r="51" spans="1:21" x14ac:dyDescent="0.25">
      <c r="C51" s="242"/>
      <c r="E51" s="1737" t="s">
        <v>1746</v>
      </c>
      <c r="F51" s="1737"/>
      <c r="G51" s="1737"/>
      <c r="H51" s="1737"/>
      <c r="I51" s="1737"/>
      <c r="J51" s="1737"/>
      <c r="K51" s="1737"/>
      <c r="L51" s="1737"/>
      <c r="M51" s="1737"/>
      <c r="N51" s="1737"/>
      <c r="O51" s="1737"/>
      <c r="P51" s="1737"/>
      <c r="Q51" s="1737"/>
      <c r="R51" s="1737"/>
      <c r="S51" s="339"/>
      <c r="T51" s="339"/>
    </row>
    <row r="52" spans="1:21" x14ac:dyDescent="0.25">
      <c r="C52" s="242"/>
      <c r="E52" s="1737" t="s">
        <v>2138</v>
      </c>
      <c r="F52" s="1737"/>
      <c r="G52" s="1737"/>
      <c r="H52" s="1737"/>
      <c r="I52" s="1737"/>
      <c r="J52" s="1737"/>
      <c r="K52" s="1737"/>
      <c r="L52" s="1737"/>
      <c r="M52" s="1737"/>
      <c r="N52" s="1737"/>
      <c r="O52" s="1737"/>
      <c r="P52" s="1737"/>
      <c r="Q52" s="1737"/>
      <c r="R52" s="1737"/>
      <c r="S52" s="339"/>
      <c r="T52" s="339"/>
    </row>
    <row r="53" spans="1:21" x14ac:dyDescent="0.25">
      <c r="C53" s="242"/>
      <c r="E53" s="1737" t="s">
        <v>2237</v>
      </c>
      <c r="F53" s="1737"/>
      <c r="G53" s="1737"/>
      <c r="H53" s="1737"/>
      <c r="I53" s="1737"/>
      <c r="J53" s="1737"/>
      <c r="K53" s="1737"/>
      <c r="L53" s="1737"/>
      <c r="M53" s="1737"/>
      <c r="N53" s="1737"/>
      <c r="O53" s="1737"/>
      <c r="P53" s="1737"/>
      <c r="Q53" s="1737"/>
      <c r="R53" s="1737"/>
      <c r="S53" s="339"/>
      <c r="T53" s="339"/>
    </row>
    <row r="54" spans="1:21" ht="15" customHeight="1" x14ac:dyDescent="0.25">
      <c r="C54" s="242"/>
      <c r="E54" s="340"/>
      <c r="F54" s="340"/>
      <c r="G54" s="340"/>
      <c r="H54" s="340"/>
      <c r="I54" s="340"/>
      <c r="J54" s="340"/>
      <c r="K54" s="340"/>
      <c r="L54" s="340"/>
      <c r="M54" s="340"/>
      <c r="N54" s="340"/>
      <c r="O54" s="340"/>
      <c r="P54" s="340"/>
      <c r="Q54" s="340"/>
      <c r="R54" s="340"/>
    </row>
    <row r="55" spans="1:21" s="297" customFormat="1" ht="15" customHeight="1" x14ac:dyDescent="0.25">
      <c r="A55" s="363"/>
      <c r="B55" s="919"/>
      <c r="C55" s="236"/>
      <c r="D55" s="1707" t="s">
        <v>945</v>
      </c>
      <c r="E55" s="1707"/>
      <c r="F55" s="1708"/>
      <c r="G55" s="1708"/>
      <c r="H55" s="1708"/>
      <c r="I55" s="1708"/>
      <c r="J55" s="1708"/>
      <c r="K55" s="1708"/>
      <c r="L55" s="1708"/>
      <c r="M55" s="1708"/>
      <c r="N55" s="1708"/>
      <c r="O55" s="1708"/>
      <c r="P55" s="1708"/>
      <c r="Q55" s="1708"/>
      <c r="R55" s="1708"/>
      <c r="S55" s="242"/>
    </row>
    <row r="56" spans="1:21" ht="15" customHeight="1" x14ac:dyDescent="0.25"/>
    <row r="57" spans="1:21" ht="15" customHeight="1" x14ac:dyDescent="0.25">
      <c r="E57" s="1593" t="s">
        <v>855</v>
      </c>
      <c r="F57" s="1593"/>
      <c r="G57" s="1593"/>
      <c r="H57" s="1593"/>
      <c r="I57" s="1593"/>
      <c r="J57" s="1593"/>
      <c r="K57" s="1593"/>
      <c r="L57" s="1593"/>
      <c r="M57" s="1593"/>
      <c r="N57" s="1593"/>
      <c r="O57" s="1593"/>
      <c r="P57" s="1593"/>
      <c r="Q57" s="1593"/>
      <c r="R57" s="1593"/>
    </row>
    <row r="58" spans="1:21" ht="20.25" customHeight="1" x14ac:dyDescent="0.25">
      <c r="E58" s="1593"/>
      <c r="F58" s="1593"/>
      <c r="G58" s="1593"/>
      <c r="H58" s="1593"/>
      <c r="I58" s="1593"/>
      <c r="J58" s="1593"/>
      <c r="K58" s="1593"/>
      <c r="L58" s="1593"/>
      <c r="M58" s="1593"/>
      <c r="N58" s="1593"/>
      <c r="O58" s="1593"/>
      <c r="P58" s="1593"/>
      <c r="Q58" s="1593"/>
      <c r="R58" s="1593"/>
    </row>
    <row r="59" spans="1:21" ht="15" customHeight="1" x14ac:dyDescent="0.25">
      <c r="E59" s="712"/>
      <c r="F59" s="712"/>
      <c r="G59" s="712"/>
      <c r="H59" s="712"/>
      <c r="I59" s="712"/>
      <c r="J59" s="712"/>
      <c r="K59" s="712"/>
      <c r="L59" s="712"/>
      <c r="M59" s="712"/>
      <c r="N59" s="712"/>
      <c r="O59" s="712"/>
      <c r="P59" s="712"/>
      <c r="Q59" s="712"/>
      <c r="R59" s="712"/>
    </row>
    <row r="60" spans="1:21" ht="15" customHeight="1" x14ac:dyDescent="0.25">
      <c r="E60" s="1609" t="s">
        <v>1747</v>
      </c>
      <c r="F60" s="1609"/>
      <c r="G60" s="1609"/>
      <c r="H60" s="1609"/>
      <c r="I60" s="1609"/>
      <c r="J60" s="1609"/>
      <c r="K60" s="1609"/>
      <c r="L60" s="1609"/>
      <c r="M60" s="1609"/>
      <c r="N60" s="1609"/>
      <c r="O60" s="1609"/>
      <c r="P60" s="1609"/>
      <c r="Q60" s="1609"/>
      <c r="R60" s="1609"/>
    </row>
    <row r="61" spans="1:21" ht="15" customHeight="1" x14ac:dyDescent="0.25">
      <c r="E61" s="1609"/>
      <c r="F61" s="1609"/>
      <c r="G61" s="1609"/>
      <c r="H61" s="1609"/>
      <c r="I61" s="1609"/>
      <c r="J61" s="1609"/>
      <c r="K61" s="1609"/>
      <c r="L61" s="1609"/>
      <c r="M61" s="1609"/>
      <c r="N61" s="1609"/>
      <c r="O61" s="1609"/>
      <c r="P61" s="1609"/>
      <c r="Q61" s="1609"/>
      <c r="R61" s="1609"/>
    </row>
    <row r="62" spans="1:21" ht="15" customHeight="1" x14ac:dyDescent="0.25">
      <c r="E62" s="353"/>
      <c r="F62" s="317"/>
      <c r="G62" s="317"/>
      <c r="H62" s="317"/>
      <c r="I62" s="317"/>
      <c r="J62" s="317"/>
      <c r="K62" s="317"/>
      <c r="L62" s="317"/>
      <c r="M62" s="317"/>
      <c r="N62" s="317"/>
      <c r="O62" s="317"/>
      <c r="P62" s="317"/>
      <c r="Q62" s="317"/>
      <c r="R62" s="317"/>
    </row>
    <row r="63" spans="1:21" ht="15" customHeight="1" x14ac:dyDescent="0.25">
      <c r="E63" s="1728" t="s">
        <v>891</v>
      </c>
      <c r="F63" s="1728"/>
      <c r="G63" s="1728"/>
      <c r="H63" s="1729" t="s">
        <v>858</v>
      </c>
      <c r="I63" s="1730"/>
      <c r="J63" s="1730"/>
      <c r="K63" s="1729" t="s">
        <v>856</v>
      </c>
      <c r="L63" s="1730"/>
      <c r="M63" s="1731"/>
      <c r="N63" s="1733" t="s">
        <v>857</v>
      </c>
      <c r="O63" s="1730"/>
      <c r="P63" s="1731"/>
      <c r="Q63" s="1732" t="s">
        <v>942</v>
      </c>
    </row>
    <row r="64" spans="1:21" ht="15" customHeight="1" x14ac:dyDescent="0.25">
      <c r="E64" s="1728"/>
      <c r="F64" s="1728"/>
      <c r="G64" s="1728"/>
      <c r="H64" s="1729"/>
      <c r="I64" s="1730"/>
      <c r="J64" s="1730"/>
      <c r="K64" s="1729"/>
      <c r="L64" s="1730"/>
      <c r="M64" s="1731"/>
      <c r="N64" s="1734"/>
      <c r="O64" s="1735"/>
      <c r="P64" s="1736"/>
      <c r="Q64" s="1732"/>
    </row>
    <row r="65" spans="5:17" ht="15" customHeight="1" x14ac:dyDescent="0.25">
      <c r="E65" s="1728"/>
      <c r="F65" s="1728"/>
      <c r="G65" s="1728"/>
      <c r="H65" s="1729"/>
      <c r="I65" s="1730"/>
      <c r="J65" s="1730"/>
      <c r="K65" s="1729"/>
      <c r="L65" s="1730"/>
      <c r="M65" s="1731"/>
      <c r="N65" s="690" t="s">
        <v>700</v>
      </c>
      <c r="O65" s="690" t="s">
        <v>701</v>
      </c>
      <c r="P65" s="690" t="s">
        <v>702</v>
      </c>
      <c r="Q65" s="1732"/>
    </row>
    <row r="66" spans="5:17" ht="15" customHeight="1" x14ac:dyDescent="0.25">
      <c r="E66" s="1725"/>
      <c r="F66" s="1726"/>
      <c r="G66" s="1727"/>
      <c r="H66" s="1722"/>
      <c r="I66" s="1723"/>
      <c r="J66" s="1724"/>
      <c r="K66" s="1719"/>
      <c r="L66" s="1720"/>
      <c r="M66" s="1721"/>
      <c r="N66" s="1026"/>
      <c r="O66" s="1026"/>
      <c r="P66" s="1026"/>
      <c r="Q66" s="780" t="str">
        <f>Datos!I1302</f>
        <v/>
      </c>
    </row>
    <row r="67" spans="5:17" ht="15" customHeight="1" x14ac:dyDescent="0.25">
      <c r="E67" s="1725"/>
      <c r="F67" s="1726"/>
      <c r="G67" s="1727"/>
      <c r="H67" s="1722"/>
      <c r="I67" s="1723"/>
      <c r="J67" s="1724"/>
      <c r="K67" s="1719"/>
      <c r="L67" s="1720"/>
      <c r="M67" s="1721"/>
      <c r="N67" s="1026"/>
      <c r="O67" s="1026"/>
      <c r="P67" s="1026"/>
      <c r="Q67" s="780" t="str">
        <f>Datos!I1303</f>
        <v/>
      </c>
    </row>
    <row r="68" spans="5:17" ht="15" customHeight="1" x14ac:dyDescent="0.25">
      <c r="E68" s="1725"/>
      <c r="F68" s="1726"/>
      <c r="G68" s="1727"/>
      <c r="H68" s="1722"/>
      <c r="I68" s="1723"/>
      <c r="J68" s="1724"/>
      <c r="K68" s="1719"/>
      <c r="L68" s="1720"/>
      <c r="M68" s="1721"/>
      <c r="N68" s="1026"/>
      <c r="O68" s="1026"/>
      <c r="P68" s="1026"/>
      <c r="Q68" s="780" t="str">
        <f>Datos!I1304</f>
        <v/>
      </c>
    </row>
    <row r="69" spans="5:17" ht="15" customHeight="1" x14ac:dyDescent="0.25">
      <c r="E69" s="1725"/>
      <c r="F69" s="1726"/>
      <c r="G69" s="1727"/>
      <c r="H69" s="1722"/>
      <c r="I69" s="1723"/>
      <c r="J69" s="1724"/>
      <c r="K69" s="1719"/>
      <c r="L69" s="1720"/>
      <c r="M69" s="1721"/>
      <c r="N69" s="1026"/>
      <c r="O69" s="1026"/>
      <c r="P69" s="1026"/>
      <c r="Q69" s="780" t="str">
        <f>Datos!I1305</f>
        <v/>
      </c>
    </row>
    <row r="70" spans="5:17" ht="15" customHeight="1" x14ac:dyDescent="0.25">
      <c r="E70" s="1725"/>
      <c r="F70" s="1726"/>
      <c r="G70" s="1727"/>
      <c r="H70" s="1722"/>
      <c r="I70" s="1723"/>
      <c r="J70" s="1724"/>
      <c r="K70" s="1719"/>
      <c r="L70" s="1720"/>
      <c r="M70" s="1721"/>
      <c r="N70" s="1026"/>
      <c r="O70" s="1026"/>
      <c r="P70" s="1026"/>
      <c r="Q70" s="780" t="str">
        <f>Datos!I1306</f>
        <v/>
      </c>
    </row>
    <row r="71" spans="5:17" ht="15" customHeight="1" x14ac:dyDescent="0.25">
      <c r="E71" s="1725"/>
      <c r="F71" s="1726"/>
      <c r="G71" s="1727"/>
      <c r="H71" s="1722"/>
      <c r="I71" s="1723"/>
      <c r="J71" s="1724"/>
      <c r="K71" s="1719"/>
      <c r="L71" s="1720"/>
      <c r="M71" s="1721"/>
      <c r="N71" s="1026"/>
      <c r="O71" s="1026"/>
      <c r="P71" s="1026"/>
      <c r="Q71" s="780" t="str">
        <f>Datos!I1307</f>
        <v/>
      </c>
    </row>
    <row r="72" spans="5:17" ht="15" customHeight="1" x14ac:dyDescent="0.25">
      <c r="E72" s="1725"/>
      <c r="F72" s="1726"/>
      <c r="G72" s="1727"/>
      <c r="H72" s="1722"/>
      <c r="I72" s="1723"/>
      <c r="J72" s="1724"/>
      <c r="K72" s="1719"/>
      <c r="L72" s="1720"/>
      <c r="M72" s="1721"/>
      <c r="N72" s="1026"/>
      <c r="O72" s="1026"/>
      <c r="P72" s="1026"/>
      <c r="Q72" s="780" t="str">
        <f>Datos!I1308</f>
        <v/>
      </c>
    </row>
    <row r="73" spans="5:17" ht="15" customHeight="1" x14ac:dyDescent="0.25">
      <c r="E73" s="1725"/>
      <c r="F73" s="1726"/>
      <c r="G73" s="1727"/>
      <c r="H73" s="1722"/>
      <c r="I73" s="1723"/>
      <c r="J73" s="1724"/>
      <c r="K73" s="1719"/>
      <c r="L73" s="1720"/>
      <c r="M73" s="1721"/>
      <c r="N73" s="1026"/>
      <c r="O73" s="1026"/>
      <c r="P73" s="1026"/>
      <c r="Q73" s="780" t="str">
        <f>Datos!I1309</f>
        <v/>
      </c>
    </row>
    <row r="74" spans="5:17" ht="15" customHeight="1" x14ac:dyDescent="0.25">
      <c r="E74" s="1725"/>
      <c r="F74" s="1726"/>
      <c r="G74" s="1727"/>
      <c r="H74" s="1722"/>
      <c r="I74" s="1723"/>
      <c r="J74" s="1724"/>
      <c r="K74" s="1719"/>
      <c r="L74" s="1720"/>
      <c r="M74" s="1721"/>
      <c r="N74" s="1026"/>
      <c r="O74" s="1026"/>
      <c r="P74" s="1026"/>
      <c r="Q74" s="780" t="str">
        <f>Datos!I1310</f>
        <v/>
      </c>
    </row>
    <row r="75" spans="5:17" ht="15" customHeight="1" x14ac:dyDescent="0.25">
      <c r="E75" s="1725"/>
      <c r="F75" s="1726"/>
      <c r="G75" s="1727"/>
      <c r="H75" s="1722"/>
      <c r="I75" s="1723"/>
      <c r="J75" s="1724"/>
      <c r="K75" s="1719"/>
      <c r="L75" s="1720"/>
      <c r="M75" s="1721"/>
      <c r="N75" s="1026"/>
      <c r="O75" s="1026"/>
      <c r="P75" s="1026"/>
      <c r="Q75" s="780" t="str">
        <f>Datos!I1311</f>
        <v/>
      </c>
    </row>
    <row r="76" spans="5:17" ht="15" customHeight="1" x14ac:dyDescent="0.25">
      <c r="E76" s="1725"/>
      <c r="F76" s="1726"/>
      <c r="G76" s="1727"/>
      <c r="H76" s="1722"/>
      <c r="I76" s="1723"/>
      <c r="J76" s="1724"/>
      <c r="K76" s="1719"/>
      <c r="L76" s="1720"/>
      <c r="M76" s="1721"/>
      <c r="N76" s="1026"/>
      <c r="O76" s="1026"/>
      <c r="P76" s="1026"/>
      <c r="Q76" s="780" t="str">
        <f>Datos!I1312</f>
        <v/>
      </c>
    </row>
    <row r="77" spans="5:17" ht="15" customHeight="1" x14ac:dyDescent="0.25">
      <c r="E77" s="1725"/>
      <c r="F77" s="1726"/>
      <c r="G77" s="1727"/>
      <c r="H77" s="1722"/>
      <c r="I77" s="1723"/>
      <c r="J77" s="1724"/>
      <c r="K77" s="1719"/>
      <c r="L77" s="1720"/>
      <c r="M77" s="1721"/>
      <c r="N77" s="1026"/>
      <c r="O77" s="1026"/>
      <c r="P77" s="1026"/>
      <c r="Q77" s="780" t="str">
        <f>Datos!I1313</f>
        <v/>
      </c>
    </row>
    <row r="78" spans="5:17" ht="15" customHeight="1" x14ac:dyDescent="0.25">
      <c r="E78" s="1725"/>
      <c r="F78" s="1726"/>
      <c r="G78" s="1727"/>
      <c r="H78" s="1722"/>
      <c r="I78" s="1723"/>
      <c r="J78" s="1724"/>
      <c r="K78" s="1719"/>
      <c r="L78" s="1720"/>
      <c r="M78" s="1721"/>
      <c r="N78" s="1026"/>
      <c r="O78" s="1026"/>
      <c r="P78" s="1026"/>
      <c r="Q78" s="780" t="str">
        <f>Datos!I1314</f>
        <v/>
      </c>
    </row>
    <row r="79" spans="5:17" ht="15" customHeight="1" x14ac:dyDescent="0.25">
      <c r="E79" s="1725"/>
      <c r="F79" s="1726"/>
      <c r="G79" s="1727"/>
      <c r="H79" s="1722"/>
      <c r="I79" s="1723"/>
      <c r="J79" s="1724"/>
      <c r="K79" s="1719"/>
      <c r="L79" s="1720"/>
      <c r="M79" s="1721"/>
      <c r="N79" s="1026"/>
      <c r="O79" s="1026"/>
      <c r="P79" s="1026"/>
      <c r="Q79" s="780" t="str">
        <f>Datos!I1315</f>
        <v/>
      </c>
    </row>
    <row r="80" spans="5:17" ht="15" customHeight="1" x14ac:dyDescent="0.25">
      <c r="E80" s="1725"/>
      <c r="F80" s="1726"/>
      <c r="G80" s="1727"/>
      <c r="H80" s="1722"/>
      <c r="I80" s="1723"/>
      <c r="J80" s="1724"/>
      <c r="K80" s="1719"/>
      <c r="L80" s="1720"/>
      <c r="M80" s="1721"/>
      <c r="N80" s="1026"/>
      <c r="O80" s="1026"/>
      <c r="P80" s="1026"/>
      <c r="Q80" s="780" t="str">
        <f>Datos!I1316</f>
        <v/>
      </c>
    </row>
    <row r="81" spans="5:17" ht="15" customHeight="1" x14ac:dyDescent="0.25">
      <c r="E81" s="1725"/>
      <c r="F81" s="1726"/>
      <c r="G81" s="1727"/>
      <c r="H81" s="1722"/>
      <c r="I81" s="1723"/>
      <c r="J81" s="1724"/>
      <c r="K81" s="1719"/>
      <c r="L81" s="1720"/>
      <c r="M81" s="1721"/>
      <c r="N81" s="1026"/>
      <c r="O81" s="1026"/>
      <c r="P81" s="1026"/>
      <c r="Q81" s="780" t="str">
        <f>Datos!I1317</f>
        <v/>
      </c>
    </row>
    <row r="82" spans="5:17" ht="15" customHeight="1" x14ac:dyDescent="0.25">
      <c r="E82" s="1725"/>
      <c r="F82" s="1726"/>
      <c r="G82" s="1727"/>
      <c r="H82" s="1722"/>
      <c r="I82" s="1723"/>
      <c r="J82" s="1724"/>
      <c r="K82" s="1719"/>
      <c r="L82" s="1720"/>
      <c r="M82" s="1721"/>
      <c r="N82" s="1026"/>
      <c r="O82" s="1026"/>
      <c r="P82" s="1026"/>
      <c r="Q82" s="780" t="str">
        <f>Datos!I1318</f>
        <v/>
      </c>
    </row>
    <row r="83" spans="5:17" ht="15" customHeight="1" x14ac:dyDescent="0.25">
      <c r="E83" s="1725"/>
      <c r="F83" s="1726"/>
      <c r="G83" s="1727"/>
      <c r="H83" s="1722"/>
      <c r="I83" s="1723"/>
      <c r="J83" s="1724"/>
      <c r="K83" s="1719"/>
      <c r="L83" s="1720"/>
      <c r="M83" s="1721"/>
      <c r="N83" s="1026"/>
      <c r="O83" s="1026"/>
      <c r="P83" s="1026"/>
      <c r="Q83" s="780" t="str">
        <f>Datos!I1319</f>
        <v/>
      </c>
    </row>
    <row r="84" spans="5:17" ht="15" customHeight="1" x14ac:dyDescent="0.25">
      <c r="E84" s="1725"/>
      <c r="F84" s="1726"/>
      <c r="G84" s="1727"/>
      <c r="H84" s="1722"/>
      <c r="I84" s="1723"/>
      <c r="J84" s="1724"/>
      <c r="K84" s="1719"/>
      <c r="L84" s="1720"/>
      <c r="M84" s="1721"/>
      <c r="N84" s="1026"/>
      <c r="O84" s="1026"/>
      <c r="P84" s="1026"/>
      <c r="Q84" s="780" t="str">
        <f>Datos!I1320</f>
        <v/>
      </c>
    </row>
    <row r="85" spans="5:17" ht="15" customHeight="1" x14ac:dyDescent="0.25">
      <c r="E85" s="1725"/>
      <c r="F85" s="1726"/>
      <c r="G85" s="1727"/>
      <c r="H85" s="1722"/>
      <c r="I85" s="1723"/>
      <c r="J85" s="1724"/>
      <c r="K85" s="1719"/>
      <c r="L85" s="1720"/>
      <c r="M85" s="1721"/>
      <c r="N85" s="1026"/>
      <c r="O85" s="1026"/>
      <c r="P85" s="1026"/>
      <c r="Q85" s="780" t="str">
        <f>Datos!I1321</f>
        <v/>
      </c>
    </row>
    <row r="86" spans="5:17" ht="15" customHeight="1" x14ac:dyDescent="0.25">
      <c r="E86" s="1725"/>
      <c r="F86" s="1726"/>
      <c r="G86" s="1727"/>
      <c r="H86" s="1722"/>
      <c r="I86" s="1723"/>
      <c r="J86" s="1724"/>
      <c r="K86" s="1719"/>
      <c r="L86" s="1720"/>
      <c r="M86" s="1721"/>
      <c r="N86" s="1026"/>
      <c r="O86" s="1026"/>
      <c r="P86" s="1026"/>
      <c r="Q86" s="780" t="str">
        <f>Datos!I1322</f>
        <v/>
      </c>
    </row>
    <row r="87" spans="5:17" ht="15" customHeight="1" x14ac:dyDescent="0.25">
      <c r="E87" s="1725"/>
      <c r="F87" s="1726"/>
      <c r="G87" s="1727"/>
      <c r="H87" s="1722"/>
      <c r="I87" s="1723"/>
      <c r="J87" s="1724"/>
      <c r="K87" s="1719"/>
      <c r="L87" s="1720"/>
      <c r="M87" s="1721"/>
      <c r="N87" s="1026"/>
      <c r="O87" s="1026"/>
      <c r="P87" s="1026"/>
      <c r="Q87" s="780" t="str">
        <f>Datos!I1323</f>
        <v/>
      </c>
    </row>
    <row r="88" spans="5:17" ht="15" customHeight="1" x14ac:dyDescent="0.25">
      <c r="E88" s="1725"/>
      <c r="F88" s="1726"/>
      <c r="G88" s="1727"/>
      <c r="H88" s="1722"/>
      <c r="I88" s="1723"/>
      <c r="J88" s="1724"/>
      <c r="K88" s="1719"/>
      <c r="L88" s="1720"/>
      <c r="M88" s="1721"/>
      <c r="N88" s="1026"/>
      <c r="O88" s="1026"/>
      <c r="P88" s="1026"/>
      <c r="Q88" s="780" t="str">
        <f>Datos!I1324</f>
        <v/>
      </c>
    </row>
    <row r="89" spans="5:17" ht="15" customHeight="1" x14ac:dyDescent="0.25">
      <c r="E89" s="1725"/>
      <c r="F89" s="1726"/>
      <c r="G89" s="1727"/>
      <c r="H89" s="1722"/>
      <c r="I89" s="1723"/>
      <c r="J89" s="1724"/>
      <c r="K89" s="1719"/>
      <c r="L89" s="1720"/>
      <c r="M89" s="1721"/>
      <c r="N89" s="1026"/>
      <c r="O89" s="1026"/>
      <c r="P89" s="1026"/>
      <c r="Q89" s="780" t="str">
        <f>Datos!I1325</f>
        <v/>
      </c>
    </row>
    <row r="90" spans="5:17" ht="15" customHeight="1" x14ac:dyDescent="0.25">
      <c r="E90" s="1725"/>
      <c r="F90" s="1726"/>
      <c r="G90" s="1727"/>
      <c r="H90" s="1722"/>
      <c r="I90" s="1723"/>
      <c r="J90" s="1724"/>
      <c r="K90" s="1719"/>
      <c r="L90" s="1720"/>
      <c r="M90" s="1721"/>
      <c r="N90" s="1026"/>
      <c r="O90" s="1026"/>
      <c r="P90" s="1026"/>
      <c r="Q90" s="780" t="str">
        <f>Datos!I1326</f>
        <v/>
      </c>
    </row>
    <row r="91" spans="5:17" ht="15" customHeight="1" x14ac:dyDescent="0.25">
      <c r="E91" s="1725"/>
      <c r="F91" s="1726"/>
      <c r="G91" s="1727"/>
      <c r="H91" s="1722"/>
      <c r="I91" s="1723"/>
      <c r="J91" s="1724"/>
      <c r="K91" s="1719"/>
      <c r="L91" s="1720"/>
      <c r="M91" s="1721"/>
      <c r="N91" s="1026"/>
      <c r="O91" s="1026"/>
      <c r="P91" s="1026"/>
      <c r="Q91" s="780" t="str">
        <f>Datos!I1327</f>
        <v/>
      </c>
    </row>
    <row r="92" spans="5:17" ht="15" customHeight="1" x14ac:dyDescent="0.25">
      <c r="E92" s="1725"/>
      <c r="F92" s="1726"/>
      <c r="G92" s="1727"/>
      <c r="H92" s="1722"/>
      <c r="I92" s="1723"/>
      <c r="J92" s="1724"/>
      <c r="K92" s="1719"/>
      <c r="L92" s="1720"/>
      <c r="M92" s="1721"/>
      <c r="N92" s="1026"/>
      <c r="O92" s="1026"/>
      <c r="P92" s="1026"/>
      <c r="Q92" s="780" t="str">
        <f>Datos!I1328</f>
        <v/>
      </c>
    </row>
    <row r="93" spans="5:17" ht="15" customHeight="1" x14ac:dyDescent="0.25">
      <c r="E93" s="1725"/>
      <c r="F93" s="1726"/>
      <c r="G93" s="1727"/>
      <c r="H93" s="1722"/>
      <c r="I93" s="1723"/>
      <c r="J93" s="1724"/>
      <c r="K93" s="1719"/>
      <c r="L93" s="1720"/>
      <c r="M93" s="1721"/>
      <c r="N93" s="1026"/>
      <c r="O93" s="1026"/>
      <c r="P93" s="1026"/>
      <c r="Q93" s="780" t="str">
        <f>Datos!I1329</f>
        <v/>
      </c>
    </row>
    <row r="94" spans="5:17" ht="15" customHeight="1" x14ac:dyDescent="0.25">
      <c r="E94" s="1725"/>
      <c r="F94" s="1726"/>
      <c r="G94" s="1727"/>
      <c r="H94" s="1722"/>
      <c r="I94" s="1723"/>
      <c r="J94" s="1724"/>
      <c r="K94" s="1719"/>
      <c r="L94" s="1720"/>
      <c r="M94" s="1721"/>
      <c r="N94" s="1026"/>
      <c r="O94" s="1026"/>
      <c r="P94" s="1026"/>
      <c r="Q94" s="780" t="str">
        <f>Datos!I1330</f>
        <v/>
      </c>
    </row>
    <row r="95" spans="5:17" ht="15" customHeight="1" x14ac:dyDescent="0.25">
      <c r="E95" s="1725"/>
      <c r="F95" s="1726"/>
      <c r="G95" s="1727"/>
      <c r="H95" s="1722"/>
      <c r="I95" s="1723"/>
      <c r="J95" s="1724"/>
      <c r="K95" s="1719"/>
      <c r="L95" s="1720"/>
      <c r="M95" s="1721"/>
      <c r="N95" s="1026"/>
      <c r="O95" s="1026"/>
      <c r="P95" s="1026"/>
      <c r="Q95" s="780" t="str">
        <f>Datos!I1331</f>
        <v/>
      </c>
    </row>
    <row r="96" spans="5:17" ht="15" customHeight="1" x14ac:dyDescent="0.25">
      <c r="E96" s="1725"/>
      <c r="F96" s="1726"/>
      <c r="G96" s="1727"/>
      <c r="H96" s="1722"/>
      <c r="I96" s="1723"/>
      <c r="J96" s="1724"/>
      <c r="K96" s="1719"/>
      <c r="L96" s="1720"/>
      <c r="M96" s="1721"/>
      <c r="N96" s="1026"/>
      <c r="O96" s="1026"/>
      <c r="P96" s="1026"/>
      <c r="Q96" s="780" t="str">
        <f>Datos!I1332</f>
        <v/>
      </c>
    </row>
    <row r="97" spans="5:17" ht="15" customHeight="1" x14ac:dyDescent="0.25">
      <c r="E97" s="1725"/>
      <c r="F97" s="1726"/>
      <c r="G97" s="1727"/>
      <c r="H97" s="1722"/>
      <c r="I97" s="1723"/>
      <c r="J97" s="1724"/>
      <c r="K97" s="1719"/>
      <c r="L97" s="1720"/>
      <c r="M97" s="1721"/>
      <c r="N97" s="1026"/>
      <c r="O97" s="1026"/>
      <c r="P97" s="1026"/>
      <c r="Q97" s="780" t="str">
        <f>Datos!I1333</f>
        <v/>
      </c>
    </row>
    <row r="98" spans="5:17" ht="15" customHeight="1" x14ac:dyDescent="0.25">
      <c r="N98" s="1151">
        <f>Datos!F1334</f>
        <v>0</v>
      </c>
      <c r="O98" s="1151">
        <f>Datos!G1334</f>
        <v>0</v>
      </c>
      <c r="P98" s="1151">
        <f>Datos!H1334</f>
        <v>0</v>
      </c>
      <c r="Q98" s="788">
        <f>Datos!I1334</f>
        <v>0</v>
      </c>
    </row>
    <row r="99" spans="5:17" ht="15" customHeight="1" x14ac:dyDescent="0.25"/>
    <row r="100" spans="5:17" ht="15" customHeight="1" x14ac:dyDescent="0.25"/>
    <row r="101" spans="5:17" ht="15" customHeight="1" x14ac:dyDescent="0.25"/>
    <row r="102" spans="5:17" ht="15" customHeight="1" x14ac:dyDescent="0.25"/>
    <row r="103" spans="5:17" ht="15" customHeight="1" x14ac:dyDescent="0.25"/>
    <row r="104" spans="5:17" ht="15" customHeight="1" x14ac:dyDescent="0.25"/>
    <row r="105" spans="5:17" ht="15" customHeight="1" x14ac:dyDescent="0.25"/>
    <row r="106" spans="5:17" ht="15" customHeight="1" x14ac:dyDescent="0.25"/>
    <row r="107" spans="5:17" ht="15" customHeight="1" x14ac:dyDescent="0.25"/>
    <row r="108" spans="5:17" ht="15" customHeight="1" x14ac:dyDescent="0.25"/>
    <row r="109" spans="5:17" ht="15" customHeight="1" x14ac:dyDescent="0.25"/>
    <row r="110" spans="5:17" ht="15" customHeight="1" x14ac:dyDescent="0.25"/>
    <row r="111" spans="5:17" ht="15" customHeight="1" x14ac:dyDescent="0.25"/>
    <row r="112" spans="5:1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sheetData>
  <sheetProtection algorithmName="SHA-512" hashValue="Su5EtqPshTTT2UeMsg/bjeBZaTMx9HJzfX3S9WGbioBOzAuczFivuvH1W274wg0qBOMQM0hq5Z/m0Ckthilvnw==" saltValue="WPu/L/8WMemh7ru1vlLotA==" spinCount="100000" sheet="1" objects="1" scenarios="1"/>
  <protectedRanges>
    <protectedRange sqref="K27:M48 E66:P97 E27:G48" name="Rango1"/>
  </protectedRanges>
  <mergeCells count="122">
    <mergeCell ref="Q63:Q65"/>
    <mergeCell ref="N63:P64"/>
    <mergeCell ref="E51:R51"/>
    <mergeCell ref="E52:R52"/>
    <mergeCell ref="E57:R58"/>
    <mergeCell ref="G24:G26"/>
    <mergeCell ref="C1:S1"/>
    <mergeCell ref="D19:R19"/>
    <mergeCell ref="E24:E26"/>
    <mergeCell ref="D55:R55"/>
    <mergeCell ref="E6:R9"/>
    <mergeCell ref="E21:R22"/>
    <mergeCell ref="E11:R15"/>
    <mergeCell ref="E60:R61"/>
    <mergeCell ref="F24:F26"/>
    <mergeCell ref="E50:R50"/>
    <mergeCell ref="N24:P25"/>
    <mergeCell ref="Q24:Q26"/>
    <mergeCell ref="H24:M24"/>
    <mergeCell ref="H25:J25"/>
    <mergeCell ref="K25:M25"/>
    <mergeCell ref="E53:R53"/>
    <mergeCell ref="E71:G71"/>
    <mergeCell ref="E72:G72"/>
    <mergeCell ref="E73:G73"/>
    <mergeCell ref="E74:G74"/>
    <mergeCell ref="E75:G75"/>
    <mergeCell ref="E66:G66"/>
    <mergeCell ref="E67:G67"/>
    <mergeCell ref="E68:G68"/>
    <mergeCell ref="E69:G69"/>
    <mergeCell ref="E70:G70"/>
    <mergeCell ref="E82:G82"/>
    <mergeCell ref="E83:G83"/>
    <mergeCell ref="E84:G84"/>
    <mergeCell ref="E85:G85"/>
    <mergeCell ref="E76:G76"/>
    <mergeCell ref="E77:G77"/>
    <mergeCell ref="E78:G78"/>
    <mergeCell ref="E79:G79"/>
    <mergeCell ref="E80:G80"/>
    <mergeCell ref="E96:G96"/>
    <mergeCell ref="E97:G97"/>
    <mergeCell ref="E63:G65"/>
    <mergeCell ref="H63:J65"/>
    <mergeCell ref="K63:M65"/>
    <mergeCell ref="H66:J66"/>
    <mergeCell ref="H67:J67"/>
    <mergeCell ref="H68:J68"/>
    <mergeCell ref="H69:J69"/>
    <mergeCell ref="H70:J70"/>
    <mergeCell ref="H71:J71"/>
    <mergeCell ref="H72:J72"/>
    <mergeCell ref="H73:J73"/>
    <mergeCell ref="E91:G91"/>
    <mergeCell ref="E92:G92"/>
    <mergeCell ref="E93:G93"/>
    <mergeCell ref="E94:G94"/>
    <mergeCell ref="E95:G95"/>
    <mergeCell ref="E86:G86"/>
    <mergeCell ref="E87:G87"/>
    <mergeCell ref="E88:G88"/>
    <mergeCell ref="E89:G89"/>
    <mergeCell ref="E90:G90"/>
    <mergeCell ref="E81:G81"/>
    <mergeCell ref="H80:J80"/>
    <mergeCell ref="H81:J81"/>
    <mergeCell ref="H82:J82"/>
    <mergeCell ref="H83:J83"/>
    <mergeCell ref="H74:J74"/>
    <mergeCell ref="H75:J75"/>
    <mergeCell ref="H76:J76"/>
    <mergeCell ref="H77:J77"/>
    <mergeCell ref="H78:J78"/>
    <mergeCell ref="H96:J96"/>
    <mergeCell ref="H97:J97"/>
    <mergeCell ref="K66:M66"/>
    <mergeCell ref="K67:M67"/>
    <mergeCell ref="K68:M68"/>
    <mergeCell ref="K69:M69"/>
    <mergeCell ref="K70:M70"/>
    <mergeCell ref="K71:M71"/>
    <mergeCell ref="K72:M72"/>
    <mergeCell ref="K73:M73"/>
    <mergeCell ref="K74:M74"/>
    <mergeCell ref="K75:M75"/>
    <mergeCell ref="K76:M76"/>
    <mergeCell ref="H89:J89"/>
    <mergeCell ref="H90:J90"/>
    <mergeCell ref="H91:J91"/>
    <mergeCell ref="H92:J92"/>
    <mergeCell ref="H93:J93"/>
    <mergeCell ref="H84:J84"/>
    <mergeCell ref="H85:J85"/>
    <mergeCell ref="H86:J86"/>
    <mergeCell ref="H87:J87"/>
    <mergeCell ref="H88:J88"/>
    <mergeCell ref="H79:J79"/>
    <mergeCell ref="K97:M97"/>
    <mergeCell ref="E16:R17"/>
    <mergeCell ref="K92:M92"/>
    <mergeCell ref="K93:M93"/>
    <mergeCell ref="K94:M94"/>
    <mergeCell ref="K95:M95"/>
    <mergeCell ref="K96:M96"/>
    <mergeCell ref="K87:M87"/>
    <mergeCell ref="K88:M88"/>
    <mergeCell ref="K89:M89"/>
    <mergeCell ref="K90:M90"/>
    <mergeCell ref="K91:M91"/>
    <mergeCell ref="K82:M82"/>
    <mergeCell ref="K83:M83"/>
    <mergeCell ref="K84:M84"/>
    <mergeCell ref="K85:M85"/>
    <mergeCell ref="K86:M86"/>
    <mergeCell ref="K77:M77"/>
    <mergeCell ref="K78:M78"/>
    <mergeCell ref="K79:M79"/>
    <mergeCell ref="K80:M80"/>
    <mergeCell ref="K81:M81"/>
    <mergeCell ref="H94:J94"/>
    <mergeCell ref="H95:J95"/>
  </mergeCells>
  <conditionalFormatting sqref="N27:P49">
    <cfRule type="expression" dxfId="1385" priority="82" stopIfTrue="1">
      <formula>ISNUMBER(N27)</formula>
    </cfRule>
  </conditionalFormatting>
  <conditionalFormatting sqref="E27:E48">
    <cfRule type="expression" dxfId="1384" priority="79" stopIfTrue="1">
      <formula>E27&lt;&gt;""</formula>
    </cfRule>
  </conditionalFormatting>
  <conditionalFormatting sqref="Q27:Q48">
    <cfRule type="expression" dxfId="1383" priority="21" stopIfTrue="1">
      <formula>ISNUMBER(Q27)</formula>
    </cfRule>
  </conditionalFormatting>
  <conditionalFormatting sqref="Q66:Q97">
    <cfRule type="expression" dxfId="1382" priority="20" stopIfTrue="1">
      <formula>ISNUMBER(Q66)</formula>
    </cfRule>
  </conditionalFormatting>
  <conditionalFormatting sqref="N98:P98">
    <cfRule type="expression" dxfId="1381" priority="15" stopIfTrue="1">
      <formula>ISNUMBER(N98)</formula>
    </cfRule>
  </conditionalFormatting>
  <conditionalFormatting sqref="N66:P97">
    <cfRule type="expression" dxfId="1380" priority="11">
      <formula>ISNUMBER(N66)</formula>
    </cfRule>
    <cfRule type="expression" dxfId="1379" priority="13" stopIfTrue="1">
      <formula>$E66&lt;&gt;""</formula>
    </cfRule>
  </conditionalFormatting>
  <conditionalFormatting sqref="E66:J97">
    <cfRule type="expression" dxfId="1378" priority="12" stopIfTrue="1">
      <formula>E66&lt;&gt;""</formula>
    </cfRule>
  </conditionalFormatting>
  <conditionalFormatting sqref="F27:F48">
    <cfRule type="expression" dxfId="1377" priority="10" stopIfTrue="1">
      <formula>F27&lt;&gt;""</formula>
    </cfRule>
  </conditionalFormatting>
  <conditionalFormatting sqref="K66:P97">
    <cfRule type="expression" dxfId="1376" priority="8" stopIfTrue="1">
      <formula>AND(ISTEXT($E66),K66="")</formula>
    </cfRule>
  </conditionalFormatting>
  <conditionalFormatting sqref="K67:K97 G27:G48">
    <cfRule type="expression" dxfId="1375" priority="7" stopIfTrue="1">
      <formula>AND(OR(E27&lt;&gt;"",ISTEXT(F27)),$G27="")</formula>
    </cfRule>
  </conditionalFormatting>
  <conditionalFormatting sqref="H27:J48">
    <cfRule type="expression" dxfId="1374" priority="2256" stopIfTrue="1">
      <formula>$F27="Otro (ud)"</formula>
    </cfRule>
    <cfRule type="expression" dxfId="1373" priority="2257" stopIfTrue="1">
      <formula>H27=""</formula>
    </cfRule>
    <cfRule type="expression" dxfId="1372" priority="2258" stopIfTrue="1">
      <formula>H27&lt;&gt;""</formula>
    </cfRule>
  </conditionalFormatting>
  <conditionalFormatting sqref="K27:M48">
    <cfRule type="expression" dxfId="1371" priority="2259" stopIfTrue="1">
      <formula>ISNUMBER(K27)</formula>
    </cfRule>
    <cfRule type="expression" dxfId="1370" priority="2260">
      <formula>$F27="Otro (ud)"</formula>
    </cfRule>
  </conditionalFormatting>
  <dataValidations count="2">
    <dataValidation type="decimal" operator="greaterThan" allowBlank="1" showInputMessage="1" showErrorMessage="1" sqref="G27:G48">
      <formula1>0</formula1>
    </dataValidation>
    <dataValidation type="list" allowBlank="1" showInputMessage="1" showErrorMessage="1" sqref="E66:E97">
      <formula1>Categoría_actividades</formula1>
    </dataValidation>
  </dataValidations>
  <hyperlinks>
    <hyperlink ref="A5" location="'3. Datos Cultivos'!A1" display="3. Datos cultivo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INDIRECT("Comb_fijas_"&amp;Datos!$D$6)</xm:f>
          </x14:formula1>
          <xm:sqref>F27:F48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65"/>
  <sheetViews>
    <sheetView showRowColHeaders="0" zoomScaleNormal="100" workbookViewId="0">
      <pane xSplit="2" ySplit="1" topLeftCell="C2" activePane="bottomRight" state="frozen"/>
      <selection activeCell="A3" sqref="A3"/>
      <selection pane="topRight" activeCell="A3" sqref="A3"/>
      <selection pane="bottomLeft" activeCell="A3" sqref="A3"/>
      <selection pane="bottomRight"/>
    </sheetView>
  </sheetViews>
  <sheetFormatPr baseColWidth="10" defaultColWidth="11.42578125" defaultRowHeight="15" x14ac:dyDescent="0.25"/>
  <cols>
    <col min="1" max="1" width="27" style="363" customWidth="1"/>
    <col min="2" max="2" width="0.5703125" style="919" customWidth="1"/>
    <col min="3" max="3" width="1" style="236" customWidth="1"/>
    <col min="4" max="4" width="1.42578125" style="242" customWidth="1"/>
    <col min="5" max="5" width="27.140625" style="242" customWidth="1"/>
    <col min="6" max="6" width="31.28515625" style="242" customWidth="1"/>
    <col min="7" max="7" width="17.85546875" style="242" customWidth="1"/>
    <col min="8" max="8" width="14.85546875" style="242" customWidth="1"/>
    <col min="9" max="14" width="11.42578125" style="242" customWidth="1"/>
    <col min="15" max="17" width="13" style="242" customWidth="1"/>
    <col min="18" max="20" width="14.28515625" style="242" customWidth="1"/>
    <col min="21" max="21" width="12.28515625" style="242" customWidth="1"/>
    <col min="22" max="22" width="3.42578125" style="242" customWidth="1"/>
    <col min="23" max="16384" width="11.42578125" style="242"/>
  </cols>
  <sheetData>
    <row r="1" spans="1:22" s="236" customFormat="1" ht="36" customHeight="1" x14ac:dyDescent="0.25">
      <c r="A1" s="234"/>
      <c r="B1" s="919"/>
      <c r="C1" s="235" t="s">
        <v>2230</v>
      </c>
      <c r="D1" s="235"/>
      <c r="E1" s="235"/>
      <c r="F1" s="235"/>
      <c r="G1" s="235"/>
      <c r="H1" s="235"/>
      <c r="I1" s="235"/>
      <c r="J1" s="235"/>
      <c r="K1" s="235"/>
      <c r="L1" s="235"/>
      <c r="M1" s="235"/>
      <c r="N1" s="235"/>
      <c r="O1" s="235"/>
      <c r="P1" s="235"/>
      <c r="Q1" s="235"/>
      <c r="R1" s="235"/>
      <c r="S1" s="235"/>
      <c r="T1" s="235"/>
      <c r="U1" s="235"/>
      <c r="V1" s="235"/>
    </row>
    <row r="2" spans="1:22" ht="36" customHeight="1" x14ac:dyDescent="0.25">
      <c r="B2" s="920"/>
    </row>
    <row r="3" spans="1:22" ht="15" customHeight="1" x14ac:dyDescent="0.25">
      <c r="A3" s="364" t="s">
        <v>49</v>
      </c>
      <c r="B3" s="921"/>
      <c r="E3" s="716" t="s">
        <v>1263</v>
      </c>
      <c r="F3" s="716"/>
      <c r="G3" s="716"/>
      <c r="H3" s="716"/>
      <c r="I3" s="716"/>
      <c r="J3" s="716"/>
      <c r="K3" s="716"/>
      <c r="L3" s="716"/>
      <c r="M3" s="716"/>
      <c r="N3" s="716"/>
      <c r="O3" s="716"/>
      <c r="P3" s="716"/>
      <c r="Q3" s="716"/>
      <c r="R3" s="716"/>
      <c r="S3" s="716"/>
      <c r="T3" s="315"/>
      <c r="U3" s="315"/>
      <c r="V3" s="316"/>
    </row>
    <row r="4" spans="1:22" ht="15" customHeight="1" x14ac:dyDescent="0.25">
      <c r="A4" s="364" t="s">
        <v>1054</v>
      </c>
      <c r="B4" s="921"/>
      <c r="F4" s="655"/>
      <c r="G4" s="655"/>
      <c r="H4" s="655"/>
      <c r="I4" s="655"/>
      <c r="J4" s="655"/>
      <c r="K4" s="655"/>
      <c r="L4" s="655"/>
      <c r="M4" s="655"/>
      <c r="N4" s="655"/>
      <c r="O4" s="655"/>
      <c r="P4" s="655"/>
      <c r="Q4" s="655"/>
      <c r="R4" s="655"/>
      <c r="S4" s="655"/>
      <c r="T4" s="315"/>
      <c r="U4" s="315"/>
      <c r="V4" s="316"/>
    </row>
    <row r="5" spans="1:22" ht="15" customHeight="1" x14ac:dyDescent="0.25">
      <c r="A5" s="364" t="s">
        <v>1636</v>
      </c>
      <c r="B5" s="921"/>
      <c r="E5" s="716" t="s">
        <v>1665</v>
      </c>
      <c r="F5" s="716"/>
      <c r="G5" s="716"/>
      <c r="H5" s="716"/>
      <c r="I5" s="716"/>
      <c r="J5" s="716"/>
      <c r="K5" s="716"/>
      <c r="L5" s="716"/>
      <c r="M5" s="716"/>
      <c r="N5" s="716"/>
      <c r="O5" s="716"/>
      <c r="P5" s="716"/>
      <c r="Q5" s="716"/>
      <c r="R5" s="716"/>
      <c r="S5" s="716"/>
      <c r="T5" s="315"/>
      <c r="U5" s="315"/>
      <c r="V5" s="316"/>
    </row>
    <row r="6" spans="1:22" ht="15" customHeight="1" x14ac:dyDescent="0.25">
      <c r="A6" s="364" t="s">
        <v>1931</v>
      </c>
      <c r="B6" s="921"/>
      <c r="E6" s="344"/>
      <c r="F6" s="344"/>
      <c r="G6" s="315"/>
      <c r="H6" s="315"/>
      <c r="I6" s="315"/>
      <c r="J6" s="315"/>
      <c r="K6" s="315"/>
      <c r="L6" s="315"/>
      <c r="N6" s="315"/>
      <c r="O6" s="315"/>
      <c r="P6" s="315"/>
      <c r="Q6" s="315"/>
      <c r="R6" s="315"/>
      <c r="S6" s="315"/>
      <c r="T6" s="315"/>
      <c r="U6" s="315"/>
      <c r="V6" s="316"/>
    </row>
    <row r="7" spans="1:22" ht="15" customHeight="1" x14ac:dyDescent="0.25">
      <c r="A7" s="364" t="s">
        <v>1840</v>
      </c>
      <c r="E7" s="583" t="s">
        <v>695</v>
      </c>
      <c r="F7" s="318"/>
      <c r="G7" s="315"/>
      <c r="H7" s="315"/>
      <c r="I7" s="315"/>
      <c r="J7" s="315"/>
      <c r="K7" s="315"/>
      <c r="L7" s="315"/>
      <c r="M7" s="319"/>
      <c r="N7" s="315"/>
      <c r="O7" s="315"/>
      <c r="P7" s="315"/>
      <c r="Q7" s="315"/>
      <c r="R7" s="315"/>
      <c r="S7" s="315"/>
      <c r="T7" s="315"/>
      <c r="U7" s="315"/>
      <c r="V7" s="316"/>
    </row>
    <row r="8" spans="1:22" ht="15" customHeight="1" x14ac:dyDescent="0.25">
      <c r="A8" s="923" t="s">
        <v>1841</v>
      </c>
      <c r="E8" s="584" t="s">
        <v>2248</v>
      </c>
      <c r="F8" s="320"/>
      <c r="G8" s="225"/>
      <c r="H8" s="225"/>
      <c r="I8" s="225"/>
      <c r="J8" s="225"/>
      <c r="K8" s="225"/>
      <c r="L8" s="225"/>
      <c r="M8" s="225"/>
      <c r="N8" s="225"/>
      <c r="O8" s="225"/>
      <c r="P8" s="225"/>
    </row>
    <row r="9" spans="1:22" ht="15" customHeight="1" x14ac:dyDescent="0.25">
      <c r="A9" s="364" t="s">
        <v>1842</v>
      </c>
      <c r="E9" s="583" t="s">
        <v>1864</v>
      </c>
      <c r="F9" s="318"/>
      <c r="G9" s="225"/>
      <c r="H9" s="225"/>
      <c r="I9" s="225"/>
      <c r="J9" s="225"/>
      <c r="K9" s="225"/>
      <c r="L9" s="225"/>
      <c r="M9" s="225"/>
      <c r="N9" s="225"/>
      <c r="O9" s="225"/>
      <c r="P9" s="225"/>
    </row>
    <row r="10" spans="1:22" ht="15" customHeight="1" x14ac:dyDescent="0.25">
      <c r="A10" s="364" t="s">
        <v>1843</v>
      </c>
      <c r="E10" s="584" t="s">
        <v>2249</v>
      </c>
      <c r="F10" s="320"/>
      <c r="G10" s="225"/>
      <c r="H10" s="225"/>
      <c r="I10" s="225"/>
      <c r="J10" s="225"/>
      <c r="K10" s="225"/>
      <c r="L10" s="225"/>
      <c r="M10" s="225"/>
      <c r="N10" s="225"/>
      <c r="O10" s="583"/>
      <c r="P10" s="225"/>
    </row>
    <row r="11" spans="1:22" ht="15" customHeight="1" x14ac:dyDescent="0.25">
      <c r="A11" s="364" t="s">
        <v>1844</v>
      </c>
      <c r="E11" s="583" t="s">
        <v>1865</v>
      </c>
      <c r="F11" s="318"/>
      <c r="G11" s="225"/>
      <c r="H11" s="225"/>
      <c r="I11" s="225"/>
      <c r="J11" s="225"/>
      <c r="K11" s="225"/>
      <c r="L11" s="225"/>
      <c r="M11" s="225"/>
      <c r="N11" s="225"/>
      <c r="O11" s="225"/>
      <c r="P11" s="225"/>
    </row>
    <row r="12" spans="1:22" ht="15" customHeight="1" x14ac:dyDescent="0.25">
      <c r="A12" s="364" t="s">
        <v>1845</v>
      </c>
      <c r="E12" s="584" t="s">
        <v>725</v>
      </c>
      <c r="F12" s="320"/>
      <c r="G12" s="225"/>
      <c r="H12" s="225"/>
      <c r="I12" s="225"/>
      <c r="J12" s="225"/>
      <c r="K12" s="225"/>
      <c r="L12" s="225"/>
      <c r="M12" s="225"/>
      <c r="N12" s="225"/>
      <c r="O12" s="225"/>
      <c r="P12" s="225"/>
      <c r="Q12" s="321"/>
      <c r="R12" s="321"/>
      <c r="S12" s="321"/>
      <c r="T12" s="322"/>
      <c r="U12" s="321"/>
    </row>
    <row r="13" spans="1:22" ht="15" customHeight="1" x14ac:dyDescent="0.25">
      <c r="A13" s="364" t="s">
        <v>1846</v>
      </c>
      <c r="T13" s="322"/>
      <c r="U13" s="321"/>
    </row>
    <row r="14" spans="1:22" ht="15" customHeight="1" x14ac:dyDescent="0.25">
      <c r="A14" s="364" t="s">
        <v>1847</v>
      </c>
      <c r="D14" s="371" t="s">
        <v>774</v>
      </c>
      <c r="E14" s="361"/>
      <c r="F14" s="370"/>
      <c r="G14" s="370"/>
      <c r="H14" s="368"/>
      <c r="I14" s="368"/>
      <c r="J14" s="368"/>
      <c r="K14" s="368"/>
      <c r="L14" s="368"/>
      <c r="M14" s="368"/>
      <c r="N14" s="361"/>
      <c r="O14" s="371"/>
      <c r="P14" s="371"/>
      <c r="Q14" s="371"/>
      <c r="R14" s="371"/>
      <c r="S14" s="371"/>
      <c r="T14" s="322"/>
      <c r="U14" s="321"/>
    </row>
    <row r="15" spans="1:22" ht="15" customHeight="1" x14ac:dyDescent="0.25">
      <c r="A15" s="364" t="s">
        <v>1848</v>
      </c>
      <c r="E15" s="584"/>
      <c r="Q15" s="317"/>
      <c r="R15" s="317"/>
      <c r="S15" s="317"/>
      <c r="T15" s="317"/>
      <c r="U15" s="317"/>
      <c r="V15" s="316"/>
    </row>
    <row r="16" spans="1:22" s="297" customFormat="1" ht="15" customHeight="1" x14ac:dyDescent="0.3">
      <c r="A16" s="365"/>
      <c r="B16" s="919"/>
      <c r="C16" s="236"/>
      <c r="E16" s="1613" t="s">
        <v>2255</v>
      </c>
      <c r="F16" s="1613"/>
      <c r="G16" s="1613"/>
      <c r="H16" s="1613"/>
      <c r="I16" s="1750"/>
      <c r="J16" s="1750"/>
      <c r="K16" s="1750"/>
      <c r="L16" s="1750"/>
      <c r="M16" s="1613"/>
      <c r="N16" s="1613"/>
      <c r="O16" s="1613"/>
      <c r="P16" s="1613"/>
      <c r="Q16" s="1613"/>
      <c r="R16" s="1613"/>
      <c r="S16" s="1613"/>
      <c r="T16" s="317"/>
      <c r="U16" s="317"/>
      <c r="V16" s="242"/>
    </row>
    <row r="17" spans="1:23" ht="15" customHeight="1" x14ac:dyDescent="0.3">
      <c r="A17" s="365"/>
      <c r="D17" s="345"/>
      <c r="E17" s="1613"/>
      <c r="F17" s="1613"/>
      <c r="G17" s="1613"/>
      <c r="H17" s="1750"/>
      <c r="I17" s="1613"/>
      <c r="J17" s="1613"/>
      <c r="K17" s="1613"/>
      <c r="L17" s="1613"/>
      <c r="M17" s="1613"/>
      <c r="N17" s="1613"/>
      <c r="O17" s="1613"/>
      <c r="P17" s="1613"/>
      <c r="Q17" s="1613"/>
      <c r="R17" s="1613"/>
      <c r="S17" s="1613"/>
      <c r="T17" s="317"/>
      <c r="U17" s="317"/>
      <c r="V17" s="345"/>
    </row>
    <row r="18" spans="1:23" ht="16.5" customHeight="1" x14ac:dyDescent="0.3">
      <c r="A18" s="365"/>
      <c r="B18" s="922"/>
      <c r="D18" s="345"/>
      <c r="E18" s="1613"/>
      <c r="F18" s="1613"/>
      <c r="G18" s="1613"/>
      <c r="H18" s="1613"/>
      <c r="I18" s="1613"/>
      <c r="J18" s="1613"/>
      <c r="K18" s="1613"/>
      <c r="L18" s="1613"/>
      <c r="M18" s="1613"/>
      <c r="N18" s="1613"/>
      <c r="O18" s="1613"/>
      <c r="P18" s="1613"/>
      <c r="Q18" s="1613"/>
      <c r="R18" s="1613"/>
      <c r="S18" s="1613"/>
      <c r="V18" s="345"/>
    </row>
    <row r="19" spans="1:23" ht="11.25" customHeight="1" x14ac:dyDescent="0.3">
      <c r="D19" s="345"/>
      <c r="E19" s="1374"/>
      <c r="F19" s="1374"/>
      <c r="G19" s="1374"/>
      <c r="H19" s="1374"/>
      <c r="I19" s="1374"/>
      <c r="J19" s="1374"/>
      <c r="K19" s="1374"/>
      <c r="L19" s="1374"/>
      <c r="M19" s="1374"/>
      <c r="N19" s="1374"/>
      <c r="O19" s="1374"/>
      <c r="P19" s="1374"/>
      <c r="Q19" s="1374"/>
      <c r="R19" s="1374"/>
      <c r="S19" s="1374"/>
      <c r="V19" s="345"/>
    </row>
    <row r="20" spans="1:23" ht="16.5" customHeight="1" x14ac:dyDescent="0.3">
      <c r="B20" s="922"/>
      <c r="D20" s="345"/>
      <c r="E20" s="1613" t="s">
        <v>2256</v>
      </c>
      <c r="F20" s="1613"/>
      <c r="G20" s="1613"/>
      <c r="H20" s="1613"/>
      <c r="I20" s="1613"/>
      <c r="J20" s="1613"/>
      <c r="K20" s="1613"/>
      <c r="L20" s="1613"/>
      <c r="M20" s="1613"/>
      <c r="N20" s="1613"/>
      <c r="O20" s="1613"/>
      <c r="P20" s="1613"/>
      <c r="Q20" s="1613"/>
      <c r="R20" s="1613"/>
      <c r="S20" s="1613"/>
      <c r="V20" s="345"/>
    </row>
    <row r="21" spans="1:23" ht="16.5" customHeight="1" x14ac:dyDescent="0.3">
      <c r="B21" s="922"/>
      <c r="D21" s="345"/>
      <c r="E21" s="1613"/>
      <c r="F21" s="1613"/>
      <c r="G21" s="1613"/>
      <c r="H21" s="1613"/>
      <c r="I21" s="1613"/>
      <c r="J21" s="1613"/>
      <c r="K21" s="1613"/>
      <c r="L21" s="1613"/>
      <c r="M21" s="1613"/>
      <c r="N21" s="1613"/>
      <c r="O21" s="1613"/>
      <c r="P21" s="1613"/>
      <c r="Q21" s="1613"/>
      <c r="R21" s="1613"/>
      <c r="S21" s="1613"/>
      <c r="V21" s="345"/>
    </row>
    <row r="22" spans="1:23" ht="16.5" customHeight="1" x14ac:dyDescent="0.3">
      <c r="A22" s="366"/>
      <c r="B22" s="922"/>
      <c r="D22" s="345"/>
      <c r="E22" s="1613"/>
      <c r="F22" s="1613"/>
      <c r="G22" s="1613"/>
      <c r="H22" s="1613"/>
      <c r="I22" s="1613"/>
      <c r="J22" s="1613"/>
      <c r="K22" s="1613"/>
      <c r="L22" s="1613"/>
      <c r="M22" s="1613"/>
      <c r="N22" s="1613"/>
      <c r="O22" s="1613"/>
      <c r="P22" s="1613"/>
      <c r="Q22" s="1613"/>
      <c r="R22" s="1613"/>
      <c r="S22" s="1613"/>
      <c r="T22" s="346"/>
      <c r="U22" s="346"/>
      <c r="V22" s="345"/>
    </row>
    <row r="23" spans="1:23" ht="16.5" customHeight="1" x14ac:dyDescent="0.3">
      <c r="A23" s="366"/>
      <c r="B23" s="922"/>
      <c r="D23" s="345"/>
      <c r="E23" s="1613"/>
      <c r="F23" s="1613"/>
      <c r="G23" s="1613"/>
      <c r="H23" s="1613"/>
      <c r="I23" s="1613"/>
      <c r="J23" s="1613"/>
      <c r="K23" s="1613"/>
      <c r="L23" s="1613"/>
      <c r="M23" s="1613"/>
      <c r="N23" s="1613"/>
      <c r="O23" s="1613"/>
      <c r="P23" s="1613"/>
      <c r="Q23" s="1613"/>
      <c r="R23" s="1613"/>
      <c r="S23" s="1613"/>
      <c r="T23" s="346"/>
      <c r="U23" s="346"/>
      <c r="V23" s="345"/>
    </row>
    <row r="24" spans="1:23" ht="16.5" customHeight="1" x14ac:dyDescent="0.3">
      <c r="E24" s="657"/>
      <c r="F24" s="657"/>
      <c r="G24" s="657"/>
      <c r="H24" s="657"/>
      <c r="I24" s="657"/>
      <c r="J24" s="657"/>
      <c r="K24" s="657"/>
      <c r="L24" s="657"/>
      <c r="M24" s="657"/>
      <c r="N24" s="657"/>
      <c r="O24" s="657"/>
      <c r="P24" s="657"/>
      <c r="Q24" s="657"/>
      <c r="R24" s="657"/>
      <c r="S24" s="657"/>
      <c r="T24" s="346"/>
      <c r="U24" s="346"/>
      <c r="V24" s="345"/>
    </row>
    <row r="25" spans="1:23" ht="16.5" customHeight="1" x14ac:dyDescent="0.3">
      <c r="E25" s="586" t="s">
        <v>2254</v>
      </c>
      <c r="T25" s="346"/>
      <c r="U25" s="346"/>
      <c r="V25" s="345"/>
    </row>
    <row r="26" spans="1:23" ht="16.5" customHeight="1" x14ac:dyDescent="0.3">
      <c r="T26" s="346"/>
      <c r="U26" s="346"/>
      <c r="V26" s="345"/>
    </row>
    <row r="27" spans="1:23" ht="15" customHeight="1" x14ac:dyDescent="0.3">
      <c r="A27" s="365"/>
      <c r="D27" s="345"/>
      <c r="E27" s="694" t="s">
        <v>1666</v>
      </c>
      <c r="F27" s="723"/>
      <c r="G27" s="723"/>
      <c r="H27" s="723"/>
      <c r="I27" s="723"/>
      <c r="J27" s="723"/>
      <c r="K27" s="723"/>
      <c r="L27" s="723"/>
      <c r="M27" s="723"/>
      <c r="N27" s="723"/>
      <c r="O27" s="723"/>
      <c r="P27" s="723"/>
      <c r="Q27" s="723"/>
      <c r="R27" s="723"/>
      <c r="S27" s="723"/>
      <c r="T27" s="346"/>
      <c r="U27" s="346"/>
      <c r="V27" s="346"/>
      <c r="W27" s="346"/>
    </row>
    <row r="28" spans="1:23" ht="15" customHeight="1" x14ac:dyDescent="0.3">
      <c r="A28" s="365"/>
      <c r="D28" s="345"/>
      <c r="E28" s="723"/>
      <c r="F28" s="723"/>
      <c r="G28" s="723"/>
      <c r="H28" s="723"/>
      <c r="I28" s="723"/>
      <c r="J28" s="723"/>
      <c r="K28" s="723"/>
      <c r="L28" s="723"/>
      <c r="M28" s="723"/>
      <c r="N28" s="723"/>
      <c r="O28" s="723"/>
      <c r="P28" s="723"/>
      <c r="Q28" s="723"/>
      <c r="R28" s="723"/>
      <c r="S28" s="723"/>
      <c r="T28" s="346"/>
      <c r="U28" s="346"/>
      <c r="V28" s="346"/>
      <c r="W28" s="346"/>
    </row>
    <row r="29" spans="1:23" ht="17.25" customHeight="1" x14ac:dyDescent="0.3">
      <c r="D29" s="345"/>
      <c r="E29" s="694" t="s">
        <v>2251</v>
      </c>
      <c r="F29" s="694"/>
      <c r="G29" s="694"/>
      <c r="H29" s="694"/>
      <c r="I29" s="694"/>
      <c r="J29" s="694"/>
      <c r="K29" s="694"/>
      <c r="L29" s="694"/>
      <c r="M29" s="694"/>
      <c r="N29" s="694"/>
      <c r="O29" s="694"/>
      <c r="P29" s="694"/>
      <c r="Q29" s="694"/>
      <c r="R29" s="694"/>
      <c r="S29" s="694"/>
      <c r="V29" s="345"/>
    </row>
    <row r="30" spans="1:23" ht="17.25" customHeight="1" x14ac:dyDescent="0.3">
      <c r="D30" s="345"/>
      <c r="E30" s="694" t="s">
        <v>2250</v>
      </c>
      <c r="F30" s="694"/>
      <c r="G30" s="694"/>
      <c r="H30" s="694"/>
      <c r="I30" s="694"/>
      <c r="J30" s="694"/>
      <c r="K30" s="694"/>
      <c r="L30" s="694"/>
      <c r="M30" s="694"/>
      <c r="N30" s="694"/>
      <c r="O30" s="694"/>
      <c r="P30" s="694"/>
      <c r="Q30" s="694"/>
      <c r="R30" s="694"/>
      <c r="S30" s="694"/>
      <c r="V30" s="345"/>
    </row>
    <row r="31" spans="1:23" ht="17.25" customHeight="1" x14ac:dyDescent="0.3">
      <c r="D31" s="345"/>
      <c r="E31" s="694"/>
      <c r="F31" s="1379"/>
      <c r="G31" s="1379"/>
      <c r="H31" s="1379"/>
      <c r="I31" s="1379"/>
      <c r="J31" s="1379"/>
      <c r="K31" s="1379"/>
      <c r="L31" s="1379"/>
      <c r="M31" s="1379"/>
      <c r="N31" s="1379"/>
      <c r="O31" s="1379"/>
      <c r="P31" s="1379"/>
      <c r="Q31" s="1379"/>
      <c r="R31" s="1379"/>
      <c r="S31" s="1379"/>
      <c r="V31" s="345"/>
    </row>
    <row r="32" spans="1:23" ht="17.25" customHeight="1" x14ac:dyDescent="0.3">
      <c r="D32" s="345"/>
      <c r="E32" s="1615" t="s">
        <v>2252</v>
      </c>
      <c r="F32" s="1615"/>
      <c r="G32" s="1615"/>
      <c r="H32" s="1615"/>
      <c r="I32" s="1615"/>
      <c r="J32" s="1615"/>
      <c r="K32" s="1615"/>
      <c r="L32" s="1615"/>
      <c r="M32" s="1615"/>
      <c r="N32" s="1615"/>
      <c r="O32" s="1615"/>
      <c r="P32" s="1615"/>
      <c r="Q32" s="1615"/>
      <c r="R32" s="1615"/>
      <c r="S32" s="1615"/>
      <c r="V32" s="345"/>
    </row>
    <row r="33" spans="1:23" ht="17.25" customHeight="1" x14ac:dyDescent="0.3">
      <c r="D33" s="345"/>
      <c r="E33" s="1615"/>
      <c r="F33" s="1615"/>
      <c r="G33" s="1615"/>
      <c r="H33" s="1615"/>
      <c r="I33" s="1615"/>
      <c r="J33" s="1615"/>
      <c r="K33" s="1615"/>
      <c r="L33" s="1615"/>
      <c r="M33" s="1615"/>
      <c r="N33" s="1615"/>
      <c r="O33" s="1615"/>
      <c r="P33" s="1615"/>
      <c r="Q33" s="1615"/>
      <c r="R33" s="1615"/>
      <c r="S33" s="1615"/>
      <c r="V33" s="345"/>
    </row>
    <row r="34" spans="1:23" ht="17.25" customHeight="1" x14ac:dyDescent="0.3">
      <c r="D34" s="345"/>
      <c r="E34" s="694" t="s">
        <v>2253</v>
      </c>
      <c r="F34" s="1379"/>
      <c r="G34" s="1379"/>
      <c r="H34" s="1379"/>
      <c r="I34" s="1379"/>
      <c r="J34" s="1379"/>
      <c r="K34" s="1379"/>
      <c r="L34" s="1379"/>
      <c r="M34" s="1379"/>
      <c r="N34" s="1379"/>
      <c r="O34" s="1379"/>
      <c r="P34" s="1379"/>
      <c r="Q34" s="1379"/>
      <c r="R34" s="1379"/>
      <c r="S34" s="1379"/>
      <c r="V34" s="345"/>
    </row>
    <row r="35" spans="1:23" s="347" customFormat="1" ht="15" customHeight="1" x14ac:dyDescent="0.25">
      <c r="A35" s="363"/>
      <c r="B35" s="919"/>
      <c r="C35" s="236"/>
      <c r="D35" s="297"/>
      <c r="E35" s="1379"/>
      <c r="F35" s="1379"/>
      <c r="G35" s="1379"/>
      <c r="H35" s="1379"/>
      <c r="I35" s="1379"/>
      <c r="J35" s="1379"/>
      <c r="K35" s="1379"/>
      <c r="L35" s="1379"/>
      <c r="M35" s="1379"/>
      <c r="N35" s="1379"/>
      <c r="O35" s="1379"/>
      <c r="P35" s="1379"/>
      <c r="Q35" s="1379"/>
      <c r="R35" s="1379"/>
      <c r="S35" s="1379"/>
      <c r="T35" s="346"/>
      <c r="U35" s="346"/>
      <c r="V35" s="346"/>
      <c r="W35" s="346"/>
    </row>
    <row r="36" spans="1:23" s="347" customFormat="1" ht="15" customHeight="1" x14ac:dyDescent="0.25">
      <c r="A36" s="363"/>
      <c r="B36" s="919"/>
      <c r="C36" s="236"/>
      <c r="D36" s="297"/>
      <c r="E36" s="1770" t="s">
        <v>908</v>
      </c>
      <c r="F36" s="1759" t="s">
        <v>1037</v>
      </c>
      <c r="G36" s="1789" t="s">
        <v>2257</v>
      </c>
      <c r="H36" s="1800" t="s">
        <v>2258</v>
      </c>
      <c r="I36" s="1793" t="s">
        <v>1036</v>
      </c>
      <c r="J36" s="1794"/>
      <c r="K36" s="1794"/>
      <c r="L36" s="1794"/>
      <c r="M36" s="1794"/>
      <c r="N36" s="1795"/>
      <c r="O36" s="1780" t="s">
        <v>703</v>
      </c>
      <c r="P36" s="1781"/>
      <c r="Q36" s="1791"/>
      <c r="R36" s="1766" t="s">
        <v>943</v>
      </c>
      <c r="S36" s="346"/>
      <c r="T36" s="346"/>
      <c r="U36" s="346"/>
      <c r="V36" s="346"/>
      <c r="W36" s="346"/>
    </row>
    <row r="37" spans="1:23" s="347" customFormat="1" ht="15" customHeight="1" x14ac:dyDescent="0.25">
      <c r="A37" s="363"/>
      <c r="B37" s="919"/>
      <c r="C37" s="236"/>
      <c r="D37" s="297"/>
      <c r="E37" s="1697"/>
      <c r="F37" s="1760"/>
      <c r="G37" s="1787"/>
      <c r="H37" s="1751"/>
      <c r="I37" s="1796" t="s">
        <v>2259</v>
      </c>
      <c r="J37" s="1797"/>
      <c r="K37" s="1798"/>
      <c r="L37" s="1796" t="s">
        <v>2260</v>
      </c>
      <c r="M37" s="1797"/>
      <c r="N37" s="1798"/>
      <c r="O37" s="1783"/>
      <c r="P37" s="1784"/>
      <c r="Q37" s="1792"/>
      <c r="R37" s="1767"/>
      <c r="W37" s="346"/>
    </row>
    <row r="38" spans="1:23" s="347" customFormat="1" ht="15" customHeight="1" x14ac:dyDescent="0.25">
      <c r="A38" s="363"/>
      <c r="B38" s="919"/>
      <c r="C38" s="236"/>
      <c r="D38" s="297"/>
      <c r="E38" s="1709"/>
      <c r="F38" s="1761"/>
      <c r="G38" s="1790"/>
      <c r="H38" s="1801"/>
      <c r="I38" s="676" t="s">
        <v>697</v>
      </c>
      <c r="J38" s="676" t="s">
        <v>698</v>
      </c>
      <c r="K38" s="676" t="s">
        <v>699</v>
      </c>
      <c r="L38" s="676" t="s">
        <v>697</v>
      </c>
      <c r="M38" s="676" t="s">
        <v>698</v>
      </c>
      <c r="N38" s="676" t="s">
        <v>699</v>
      </c>
      <c r="O38" s="676" t="s">
        <v>700</v>
      </c>
      <c r="P38" s="676" t="s">
        <v>701</v>
      </c>
      <c r="Q38" s="676" t="s">
        <v>702</v>
      </c>
      <c r="R38" s="1768"/>
      <c r="W38" s="346"/>
    </row>
    <row r="39" spans="1:23" s="345" customFormat="1" ht="15" customHeight="1" x14ac:dyDescent="0.3">
      <c r="A39" s="363"/>
      <c r="B39" s="919"/>
      <c r="C39" s="236"/>
      <c r="D39" s="297"/>
      <c r="E39" s="1135"/>
      <c r="F39" s="1020"/>
      <c r="G39" s="1020"/>
      <c r="H39" s="7"/>
      <c r="I39" s="1121" t="str">
        <f>Datos!G1464</f>
        <v/>
      </c>
      <c r="J39" s="1121" t="str">
        <f>Datos!H1464</f>
        <v/>
      </c>
      <c r="K39" s="1121" t="str">
        <f>Datos!I1464</f>
        <v/>
      </c>
      <c r="L39" s="777"/>
      <c r="M39" s="777"/>
      <c r="N39" s="777"/>
      <c r="O39" s="784" t="str">
        <f>Datos!M1464</f>
        <v/>
      </c>
      <c r="P39" s="784" t="str">
        <f>Datos!N1464</f>
        <v/>
      </c>
      <c r="Q39" s="784" t="str">
        <f>Datos!O1464</f>
        <v/>
      </c>
      <c r="R39" s="780" t="str">
        <f>Datos!P1464</f>
        <v/>
      </c>
      <c r="W39" s="346"/>
    </row>
    <row r="40" spans="1:23" s="345" customFormat="1" ht="15" customHeight="1" x14ac:dyDescent="0.3">
      <c r="A40" s="363"/>
      <c r="B40" s="919"/>
      <c r="C40" s="236"/>
      <c r="D40" s="297"/>
      <c r="E40" s="1136"/>
      <c r="F40" s="1022"/>
      <c r="G40" s="1020"/>
      <c r="H40" s="7"/>
      <c r="I40" s="1121" t="str">
        <f>Datos!G1465</f>
        <v/>
      </c>
      <c r="J40" s="1121" t="str">
        <f>Datos!H1465</f>
        <v/>
      </c>
      <c r="K40" s="1121" t="str">
        <f>Datos!I1465</f>
        <v/>
      </c>
      <c r="L40" s="777"/>
      <c r="M40" s="777"/>
      <c r="N40" s="777"/>
      <c r="O40" s="784" t="str">
        <f>Datos!M1465</f>
        <v/>
      </c>
      <c r="P40" s="784" t="str">
        <f>Datos!N1465</f>
        <v/>
      </c>
      <c r="Q40" s="784" t="str">
        <f>Datos!O1465</f>
        <v/>
      </c>
      <c r="R40" s="780" t="str">
        <f>Datos!P1465</f>
        <v/>
      </c>
      <c r="W40" s="346"/>
    </row>
    <row r="41" spans="1:23" s="345" customFormat="1" ht="15" customHeight="1" x14ac:dyDescent="0.3">
      <c r="A41" s="363"/>
      <c r="B41" s="919"/>
      <c r="C41" s="236"/>
      <c r="D41" s="297"/>
      <c r="E41" s="1136"/>
      <c r="F41" s="1022"/>
      <c r="G41" s="1020"/>
      <c r="H41" s="7"/>
      <c r="I41" s="1121" t="str">
        <f>Datos!G1466</f>
        <v/>
      </c>
      <c r="J41" s="1121" t="str">
        <f>Datos!H1466</f>
        <v/>
      </c>
      <c r="K41" s="1121" t="str">
        <f>Datos!I1466</f>
        <v/>
      </c>
      <c r="L41" s="777"/>
      <c r="M41" s="777"/>
      <c r="N41" s="777"/>
      <c r="O41" s="784" t="str">
        <f>Datos!M1466</f>
        <v/>
      </c>
      <c r="P41" s="784" t="str">
        <f>Datos!N1466</f>
        <v/>
      </c>
      <c r="Q41" s="784" t="str">
        <f>Datos!O1466</f>
        <v/>
      </c>
      <c r="R41" s="780" t="str">
        <f>Datos!P1466</f>
        <v/>
      </c>
      <c r="W41" s="346"/>
    </row>
    <row r="42" spans="1:23" s="345" customFormat="1" ht="15" customHeight="1" x14ac:dyDescent="0.3">
      <c r="A42" s="363"/>
      <c r="B42" s="919"/>
      <c r="C42" s="236"/>
      <c r="D42" s="297"/>
      <c r="E42" s="1136"/>
      <c r="F42" s="1022"/>
      <c r="G42" s="1020"/>
      <c r="H42" s="7"/>
      <c r="I42" s="1121" t="str">
        <f>Datos!G1467</f>
        <v/>
      </c>
      <c r="J42" s="1121" t="str">
        <f>Datos!H1467</f>
        <v/>
      </c>
      <c r="K42" s="1121" t="str">
        <f>Datos!I1467</f>
        <v/>
      </c>
      <c r="L42" s="777"/>
      <c r="M42" s="777"/>
      <c r="N42" s="777"/>
      <c r="O42" s="784" t="str">
        <f>Datos!M1467</f>
        <v/>
      </c>
      <c r="P42" s="784" t="str">
        <f>Datos!N1467</f>
        <v/>
      </c>
      <c r="Q42" s="784" t="str">
        <f>Datos!O1467</f>
        <v/>
      </c>
      <c r="R42" s="780" t="str">
        <f>Datos!P1467</f>
        <v/>
      </c>
      <c r="W42" s="346"/>
    </row>
    <row r="43" spans="1:23" s="345" customFormat="1" ht="15" customHeight="1" x14ac:dyDescent="0.3">
      <c r="A43" s="363"/>
      <c r="B43" s="919"/>
      <c r="C43" s="236"/>
      <c r="D43" s="297"/>
      <c r="E43" s="1136"/>
      <c r="F43" s="1022"/>
      <c r="G43" s="1020"/>
      <c r="H43" s="7"/>
      <c r="I43" s="1121" t="str">
        <f>Datos!G1468</f>
        <v/>
      </c>
      <c r="J43" s="1121" t="str">
        <f>Datos!H1468</f>
        <v/>
      </c>
      <c r="K43" s="1121" t="str">
        <f>Datos!I1468</f>
        <v/>
      </c>
      <c r="L43" s="777"/>
      <c r="M43" s="777"/>
      <c r="N43" s="777"/>
      <c r="O43" s="784" t="str">
        <f>Datos!M1468</f>
        <v/>
      </c>
      <c r="P43" s="784" t="str">
        <f>Datos!N1468</f>
        <v/>
      </c>
      <c r="Q43" s="784" t="str">
        <f>Datos!O1468</f>
        <v/>
      </c>
      <c r="R43" s="780" t="str">
        <f>Datos!P1468</f>
        <v/>
      </c>
      <c r="W43" s="346"/>
    </row>
    <row r="44" spans="1:23" s="345" customFormat="1" ht="15" customHeight="1" x14ac:dyDescent="0.3">
      <c r="A44" s="363"/>
      <c r="B44" s="919"/>
      <c r="C44" s="236"/>
      <c r="D44" s="297"/>
      <c r="E44" s="1136"/>
      <c r="F44" s="1022"/>
      <c r="G44" s="1020"/>
      <c r="H44" s="7"/>
      <c r="I44" s="1121" t="str">
        <f>Datos!G1469</f>
        <v/>
      </c>
      <c r="J44" s="1121" t="str">
        <f>Datos!H1469</f>
        <v/>
      </c>
      <c r="K44" s="1121" t="str">
        <f>Datos!I1469</f>
        <v/>
      </c>
      <c r="L44" s="777"/>
      <c r="M44" s="777"/>
      <c r="N44" s="777"/>
      <c r="O44" s="784" t="str">
        <f>Datos!M1469</f>
        <v/>
      </c>
      <c r="P44" s="784" t="str">
        <f>Datos!N1469</f>
        <v/>
      </c>
      <c r="Q44" s="784" t="str">
        <f>Datos!O1469</f>
        <v/>
      </c>
      <c r="R44" s="780" t="str">
        <f>Datos!P1469</f>
        <v/>
      </c>
      <c r="W44" s="346"/>
    </row>
    <row r="45" spans="1:23" s="345" customFormat="1" ht="15" customHeight="1" x14ac:dyDescent="0.3">
      <c r="A45" s="363"/>
      <c r="B45" s="919"/>
      <c r="C45" s="236"/>
      <c r="D45" s="297"/>
      <c r="E45" s="1136"/>
      <c r="F45" s="1022"/>
      <c r="G45" s="1020"/>
      <c r="H45" s="7"/>
      <c r="I45" s="1121" t="str">
        <f>Datos!G1470</f>
        <v/>
      </c>
      <c r="J45" s="1121" t="str">
        <f>Datos!H1470</f>
        <v/>
      </c>
      <c r="K45" s="1121" t="str">
        <f>Datos!I1470</f>
        <v/>
      </c>
      <c r="L45" s="777"/>
      <c r="M45" s="777"/>
      <c r="N45" s="777"/>
      <c r="O45" s="784" t="str">
        <f>Datos!M1470</f>
        <v/>
      </c>
      <c r="P45" s="784" t="str">
        <f>Datos!N1470</f>
        <v/>
      </c>
      <c r="Q45" s="784" t="str">
        <f>Datos!O1470</f>
        <v/>
      </c>
      <c r="R45" s="780" t="str">
        <f>Datos!P1470</f>
        <v/>
      </c>
      <c r="W45" s="346"/>
    </row>
    <row r="46" spans="1:23" s="345" customFormat="1" ht="15" customHeight="1" x14ac:dyDescent="0.3">
      <c r="A46" s="363"/>
      <c r="B46" s="919"/>
      <c r="C46" s="236"/>
      <c r="D46" s="297"/>
      <c r="E46" s="1136"/>
      <c r="F46" s="1022"/>
      <c r="G46" s="1020"/>
      <c r="H46" s="7"/>
      <c r="I46" s="1121" t="str">
        <f>Datos!G1471</f>
        <v/>
      </c>
      <c r="J46" s="1121" t="str">
        <f>Datos!H1471</f>
        <v/>
      </c>
      <c r="K46" s="1121" t="str">
        <f>Datos!I1471</f>
        <v/>
      </c>
      <c r="L46" s="777"/>
      <c r="M46" s="777"/>
      <c r="N46" s="777"/>
      <c r="O46" s="784" t="str">
        <f>Datos!M1471</f>
        <v/>
      </c>
      <c r="P46" s="784" t="str">
        <f>Datos!N1471</f>
        <v/>
      </c>
      <c r="Q46" s="784" t="str">
        <f>Datos!O1471</f>
        <v/>
      </c>
      <c r="R46" s="780" t="str">
        <f>Datos!P1471</f>
        <v/>
      </c>
      <c r="W46" s="346"/>
    </row>
    <row r="47" spans="1:23" s="345" customFormat="1" ht="15" customHeight="1" x14ac:dyDescent="0.3">
      <c r="A47" s="363"/>
      <c r="B47" s="919"/>
      <c r="C47" s="236"/>
      <c r="D47" s="297"/>
      <c r="E47" s="1136"/>
      <c r="F47" s="1022"/>
      <c r="G47" s="1020"/>
      <c r="H47" s="7"/>
      <c r="I47" s="1121" t="str">
        <f>Datos!G1472</f>
        <v/>
      </c>
      <c r="J47" s="1121" t="str">
        <f>Datos!H1472</f>
        <v/>
      </c>
      <c r="K47" s="1121" t="str">
        <f>Datos!I1472</f>
        <v/>
      </c>
      <c r="L47" s="777"/>
      <c r="M47" s="777"/>
      <c r="N47" s="777"/>
      <c r="O47" s="784" t="str">
        <f>Datos!M1472</f>
        <v/>
      </c>
      <c r="P47" s="784" t="str">
        <f>Datos!N1472</f>
        <v/>
      </c>
      <c r="Q47" s="784" t="str">
        <f>Datos!O1472</f>
        <v/>
      </c>
      <c r="R47" s="780" t="str">
        <f>Datos!P1472</f>
        <v/>
      </c>
      <c r="W47" s="346"/>
    </row>
    <row r="48" spans="1:23" s="345" customFormat="1" ht="15" customHeight="1" x14ac:dyDescent="0.3">
      <c r="A48" s="363"/>
      <c r="B48" s="919"/>
      <c r="C48" s="236"/>
      <c r="D48" s="297"/>
      <c r="E48" s="1136"/>
      <c r="F48" s="1022"/>
      <c r="G48" s="1020"/>
      <c r="H48" s="7"/>
      <c r="I48" s="1121" t="str">
        <f>Datos!G1473</f>
        <v/>
      </c>
      <c r="J48" s="1121" t="str">
        <f>Datos!H1473</f>
        <v/>
      </c>
      <c r="K48" s="1121" t="str">
        <f>Datos!I1473</f>
        <v/>
      </c>
      <c r="L48" s="777"/>
      <c r="M48" s="777"/>
      <c r="N48" s="777"/>
      <c r="O48" s="784" t="str">
        <f>Datos!M1473</f>
        <v/>
      </c>
      <c r="P48" s="784" t="str">
        <f>Datos!N1473</f>
        <v/>
      </c>
      <c r="Q48" s="784" t="str">
        <f>Datos!O1473</f>
        <v/>
      </c>
      <c r="R48" s="780" t="str">
        <f>Datos!P1473</f>
        <v/>
      </c>
      <c r="W48" s="346"/>
    </row>
    <row r="49" spans="1:23" s="345" customFormat="1" ht="15" customHeight="1" x14ac:dyDescent="0.3">
      <c r="A49" s="363"/>
      <c r="B49" s="919"/>
      <c r="C49" s="236"/>
      <c r="D49" s="297"/>
      <c r="E49" s="1136"/>
      <c r="F49" s="1022"/>
      <c r="G49" s="1020"/>
      <c r="H49" s="7"/>
      <c r="I49" s="1121" t="str">
        <f>Datos!G1474</f>
        <v/>
      </c>
      <c r="J49" s="1121" t="str">
        <f>Datos!H1474</f>
        <v/>
      </c>
      <c r="K49" s="1121" t="str">
        <f>Datos!I1474</f>
        <v/>
      </c>
      <c r="L49" s="777"/>
      <c r="M49" s="777"/>
      <c r="N49" s="777"/>
      <c r="O49" s="784" t="str">
        <f>Datos!M1474</f>
        <v/>
      </c>
      <c r="P49" s="784" t="str">
        <f>Datos!N1474</f>
        <v/>
      </c>
      <c r="Q49" s="784" t="str">
        <f>Datos!O1474</f>
        <v/>
      </c>
      <c r="R49" s="780" t="str">
        <f>Datos!P1474</f>
        <v/>
      </c>
      <c r="W49" s="346"/>
    </row>
    <row r="50" spans="1:23" s="345" customFormat="1" ht="15" customHeight="1" x14ac:dyDescent="0.3">
      <c r="A50" s="363"/>
      <c r="B50" s="919"/>
      <c r="C50" s="236"/>
      <c r="D50" s="297"/>
      <c r="E50" s="1136"/>
      <c r="F50" s="1022"/>
      <c r="G50" s="1020"/>
      <c r="H50" s="7"/>
      <c r="I50" s="1121" t="str">
        <f>Datos!G1475</f>
        <v/>
      </c>
      <c r="J50" s="1121" t="str">
        <f>Datos!H1475</f>
        <v/>
      </c>
      <c r="K50" s="1121" t="str">
        <f>Datos!I1475</f>
        <v/>
      </c>
      <c r="L50" s="777"/>
      <c r="M50" s="777"/>
      <c r="N50" s="777"/>
      <c r="O50" s="784" t="str">
        <f>Datos!M1475</f>
        <v/>
      </c>
      <c r="P50" s="784" t="str">
        <f>Datos!N1475</f>
        <v/>
      </c>
      <c r="Q50" s="784" t="str">
        <f>Datos!O1475</f>
        <v/>
      </c>
      <c r="R50" s="780" t="str">
        <f>Datos!P1475</f>
        <v/>
      </c>
      <c r="W50" s="346"/>
    </row>
    <row r="51" spans="1:23" s="345" customFormat="1" ht="15" customHeight="1" x14ac:dyDescent="0.3">
      <c r="A51" s="363"/>
      <c r="B51" s="919"/>
      <c r="C51" s="236"/>
      <c r="D51" s="297"/>
      <c r="E51" s="1136"/>
      <c r="F51" s="1022"/>
      <c r="G51" s="1020"/>
      <c r="H51" s="7"/>
      <c r="I51" s="1121" t="str">
        <f>Datos!G1476</f>
        <v/>
      </c>
      <c r="J51" s="1121" t="str">
        <f>Datos!H1476</f>
        <v/>
      </c>
      <c r="K51" s="1121" t="str">
        <f>Datos!I1476</f>
        <v/>
      </c>
      <c r="L51" s="777"/>
      <c r="M51" s="777"/>
      <c r="N51" s="777"/>
      <c r="O51" s="784" t="str">
        <f>Datos!M1476</f>
        <v/>
      </c>
      <c r="P51" s="784" t="str">
        <f>Datos!N1476</f>
        <v/>
      </c>
      <c r="Q51" s="784" t="str">
        <f>Datos!O1476</f>
        <v/>
      </c>
      <c r="R51" s="780" t="str">
        <f>Datos!P1476</f>
        <v/>
      </c>
      <c r="W51" s="346"/>
    </row>
    <row r="52" spans="1:23" s="345" customFormat="1" ht="15" customHeight="1" x14ac:dyDescent="0.3">
      <c r="A52" s="363"/>
      <c r="B52" s="919"/>
      <c r="C52" s="236"/>
      <c r="D52" s="297"/>
      <c r="E52" s="1136"/>
      <c r="F52" s="1022"/>
      <c r="G52" s="1020"/>
      <c r="H52" s="7"/>
      <c r="I52" s="1121" t="str">
        <f>Datos!G1477</f>
        <v/>
      </c>
      <c r="J52" s="1121" t="str">
        <f>Datos!H1477</f>
        <v/>
      </c>
      <c r="K52" s="1121" t="str">
        <f>Datos!I1477</f>
        <v/>
      </c>
      <c r="L52" s="777"/>
      <c r="M52" s="777"/>
      <c r="N52" s="777"/>
      <c r="O52" s="784" t="str">
        <f>Datos!M1477</f>
        <v/>
      </c>
      <c r="P52" s="784" t="str">
        <f>Datos!N1477</f>
        <v/>
      </c>
      <c r="Q52" s="784" t="str">
        <f>Datos!O1477</f>
        <v/>
      </c>
      <c r="R52" s="780" t="str">
        <f>Datos!P1477</f>
        <v/>
      </c>
      <c r="W52" s="346"/>
    </row>
    <row r="53" spans="1:23" s="345" customFormat="1" ht="15" customHeight="1" x14ac:dyDescent="0.3">
      <c r="A53" s="363"/>
      <c r="B53" s="919"/>
      <c r="C53" s="236"/>
      <c r="D53" s="297"/>
      <c r="E53" s="1136"/>
      <c r="F53" s="1022"/>
      <c r="G53" s="1020"/>
      <c r="H53" s="7"/>
      <c r="I53" s="1121" t="str">
        <f>Datos!G1478</f>
        <v/>
      </c>
      <c r="J53" s="1121" t="str">
        <f>Datos!H1478</f>
        <v/>
      </c>
      <c r="K53" s="1121" t="str">
        <f>Datos!I1478</f>
        <v/>
      </c>
      <c r="L53" s="777"/>
      <c r="M53" s="777"/>
      <c r="N53" s="777"/>
      <c r="O53" s="784" t="str">
        <f>Datos!M1478</f>
        <v/>
      </c>
      <c r="P53" s="784" t="str">
        <f>Datos!N1478</f>
        <v/>
      </c>
      <c r="Q53" s="784" t="str">
        <f>Datos!O1478</f>
        <v/>
      </c>
      <c r="R53" s="780" t="str">
        <f>Datos!P1478</f>
        <v/>
      </c>
      <c r="W53" s="346"/>
    </row>
    <row r="54" spans="1:23" s="345" customFormat="1" ht="15" customHeight="1" x14ac:dyDescent="0.3">
      <c r="A54" s="363"/>
      <c r="B54" s="919"/>
      <c r="C54" s="236"/>
      <c r="D54" s="297"/>
      <c r="E54" s="1136"/>
      <c r="F54" s="1022"/>
      <c r="G54" s="1020"/>
      <c r="H54" s="7"/>
      <c r="I54" s="1121" t="str">
        <f>Datos!G1479</f>
        <v/>
      </c>
      <c r="J54" s="1121" t="str">
        <f>Datos!H1479</f>
        <v/>
      </c>
      <c r="K54" s="1121" t="str">
        <f>Datos!I1479</f>
        <v/>
      </c>
      <c r="L54" s="777"/>
      <c r="M54" s="777"/>
      <c r="N54" s="777"/>
      <c r="O54" s="784" t="str">
        <f>Datos!M1479</f>
        <v/>
      </c>
      <c r="P54" s="784" t="str">
        <f>Datos!N1479</f>
        <v/>
      </c>
      <c r="Q54" s="784" t="str">
        <f>Datos!O1479</f>
        <v/>
      </c>
      <c r="R54" s="780" t="str">
        <f>Datos!P1479</f>
        <v/>
      </c>
      <c r="W54" s="346"/>
    </row>
    <row r="55" spans="1:23" s="345" customFormat="1" ht="15" customHeight="1" x14ac:dyDescent="0.3">
      <c r="A55" s="363"/>
      <c r="B55" s="919"/>
      <c r="C55" s="236"/>
      <c r="D55" s="297"/>
      <c r="E55" s="1136"/>
      <c r="F55" s="1022"/>
      <c r="G55" s="1020"/>
      <c r="H55" s="7"/>
      <c r="I55" s="1121" t="str">
        <f>Datos!G1480</f>
        <v/>
      </c>
      <c r="J55" s="1121" t="str">
        <f>Datos!H1480</f>
        <v/>
      </c>
      <c r="K55" s="1121" t="str">
        <f>Datos!I1480</f>
        <v/>
      </c>
      <c r="L55" s="777"/>
      <c r="M55" s="777"/>
      <c r="N55" s="777"/>
      <c r="O55" s="784" t="str">
        <f>Datos!M1480</f>
        <v/>
      </c>
      <c r="P55" s="784" t="str">
        <f>Datos!N1480</f>
        <v/>
      </c>
      <c r="Q55" s="784" t="str">
        <f>Datos!O1480</f>
        <v/>
      </c>
      <c r="R55" s="780" t="str">
        <f>Datos!P1480</f>
        <v/>
      </c>
      <c r="W55" s="346"/>
    </row>
    <row r="56" spans="1:23" s="345" customFormat="1" ht="15" customHeight="1" x14ac:dyDescent="0.3">
      <c r="A56" s="363"/>
      <c r="B56" s="919"/>
      <c r="C56" s="236"/>
      <c r="D56" s="297"/>
      <c r="E56" s="1136"/>
      <c r="F56" s="1022"/>
      <c r="G56" s="1020"/>
      <c r="H56" s="7"/>
      <c r="I56" s="1121" t="str">
        <f>Datos!G1481</f>
        <v/>
      </c>
      <c r="J56" s="1121" t="str">
        <f>Datos!H1481</f>
        <v/>
      </c>
      <c r="K56" s="1121" t="str">
        <f>Datos!I1481</f>
        <v/>
      </c>
      <c r="L56" s="777"/>
      <c r="M56" s="777"/>
      <c r="N56" s="777"/>
      <c r="O56" s="784" t="str">
        <f>Datos!M1481</f>
        <v/>
      </c>
      <c r="P56" s="784" t="str">
        <f>Datos!N1481</f>
        <v/>
      </c>
      <c r="Q56" s="784" t="str">
        <f>Datos!O1481</f>
        <v/>
      </c>
      <c r="R56" s="780" t="str">
        <f>Datos!P1481</f>
        <v/>
      </c>
      <c r="W56" s="346"/>
    </row>
    <row r="57" spans="1:23" s="345" customFormat="1" ht="15" customHeight="1" x14ac:dyDescent="0.3">
      <c r="A57" s="363"/>
      <c r="B57" s="919"/>
      <c r="C57" s="236"/>
      <c r="D57" s="297"/>
      <c r="E57" s="1136"/>
      <c r="F57" s="1022"/>
      <c r="G57" s="1020"/>
      <c r="H57" s="7"/>
      <c r="I57" s="1121" t="str">
        <f>Datos!G1482</f>
        <v/>
      </c>
      <c r="J57" s="1121" t="str">
        <f>Datos!H1482</f>
        <v/>
      </c>
      <c r="K57" s="1121" t="str">
        <f>Datos!I1482</f>
        <v/>
      </c>
      <c r="L57" s="777"/>
      <c r="M57" s="777"/>
      <c r="N57" s="777"/>
      <c r="O57" s="784" t="str">
        <f>Datos!M1482</f>
        <v/>
      </c>
      <c r="P57" s="784" t="str">
        <f>Datos!N1482</f>
        <v/>
      </c>
      <c r="Q57" s="784" t="str">
        <f>Datos!O1482</f>
        <v/>
      </c>
      <c r="R57" s="780" t="str">
        <f>Datos!P1482</f>
        <v/>
      </c>
      <c r="W57" s="346"/>
    </row>
    <row r="58" spans="1:23" s="345" customFormat="1" ht="15" customHeight="1" x14ac:dyDescent="0.3">
      <c r="A58" s="363"/>
      <c r="B58" s="919"/>
      <c r="C58" s="236"/>
      <c r="D58" s="297"/>
      <c r="E58" s="1136"/>
      <c r="F58" s="1022"/>
      <c r="G58" s="1020"/>
      <c r="H58" s="7"/>
      <c r="I58" s="1121" t="str">
        <f>Datos!G1483</f>
        <v/>
      </c>
      <c r="J58" s="1121" t="str">
        <f>Datos!H1483</f>
        <v/>
      </c>
      <c r="K58" s="1121" t="str">
        <f>Datos!I1483</f>
        <v/>
      </c>
      <c r="L58" s="777"/>
      <c r="M58" s="777"/>
      <c r="N58" s="777"/>
      <c r="O58" s="784" t="str">
        <f>Datos!M1483</f>
        <v/>
      </c>
      <c r="P58" s="784" t="str">
        <f>Datos!N1483</f>
        <v/>
      </c>
      <c r="Q58" s="784" t="str">
        <f>Datos!O1483</f>
        <v/>
      </c>
      <c r="R58" s="780" t="str">
        <f>Datos!P1483</f>
        <v/>
      </c>
      <c r="W58" s="346"/>
    </row>
    <row r="59" spans="1:23" ht="15" customHeight="1" x14ac:dyDescent="0.25">
      <c r="D59" s="297"/>
      <c r="E59" s="297"/>
      <c r="F59" s="297"/>
      <c r="G59" s="315"/>
      <c r="O59" s="593">
        <f>SUM(O39:O58)</f>
        <v>0</v>
      </c>
      <c r="P59" s="593">
        <f>SUM(P39:P58)</f>
        <v>0</v>
      </c>
      <c r="Q59" s="593">
        <f>SUM(Q39:Q58)</f>
        <v>0</v>
      </c>
      <c r="R59" s="595">
        <f>SUM(R39:R58)</f>
        <v>0</v>
      </c>
    </row>
    <row r="60" spans="1:23" ht="15" customHeight="1" x14ac:dyDescent="0.25">
      <c r="C60" s="242"/>
      <c r="E60" s="1769" t="s">
        <v>2269</v>
      </c>
      <c r="F60" s="1769"/>
      <c r="G60" s="1769"/>
      <c r="H60" s="1769"/>
      <c r="I60" s="1769"/>
      <c r="J60" s="1769"/>
      <c r="K60" s="1769"/>
      <c r="L60" s="1769"/>
      <c r="M60" s="1769"/>
      <c r="N60" s="1769"/>
      <c r="O60" s="1769"/>
      <c r="P60" s="1769"/>
      <c r="Q60" s="1769"/>
      <c r="R60" s="1769"/>
      <c r="S60" s="588" t="s">
        <v>893</v>
      </c>
    </row>
    <row r="61" spans="1:23" ht="15" customHeight="1" x14ac:dyDescent="0.25">
      <c r="C61" s="242"/>
      <c r="E61" s="1387" t="s">
        <v>1667</v>
      </c>
      <c r="F61" s="1377"/>
      <c r="G61" s="1377"/>
      <c r="H61" s="1377"/>
      <c r="I61" s="1377"/>
      <c r="J61" s="1377"/>
      <c r="K61" s="1377"/>
      <c r="L61" s="1377"/>
      <c r="M61" s="1377"/>
      <c r="N61" s="1377"/>
      <c r="O61" s="1377"/>
      <c r="P61" s="1377"/>
      <c r="Q61" s="1377"/>
      <c r="R61" s="1377"/>
      <c r="S61" s="1377"/>
    </row>
    <row r="62" spans="1:23" ht="15" customHeight="1" x14ac:dyDescent="0.25">
      <c r="C62" s="242"/>
      <c r="E62" s="1387" t="s">
        <v>1668</v>
      </c>
      <c r="F62" s="1387"/>
      <c r="G62" s="1387"/>
      <c r="H62" s="1387"/>
      <c r="I62" s="1387"/>
      <c r="J62" s="1387"/>
      <c r="K62" s="1387"/>
      <c r="L62" s="1387"/>
      <c r="M62" s="1387"/>
      <c r="N62" s="1387"/>
      <c r="O62" s="1387"/>
      <c r="P62" s="1387"/>
      <c r="Q62" s="1387"/>
      <c r="R62" s="1387"/>
      <c r="S62" s="1387"/>
    </row>
    <row r="63" spans="1:23" ht="15" customHeight="1" x14ac:dyDescent="0.25">
      <c r="C63" s="242"/>
      <c r="E63" s="1387" t="s">
        <v>2261</v>
      </c>
      <c r="F63" s="1387"/>
      <c r="G63" s="1387"/>
      <c r="H63" s="1387"/>
      <c r="I63" s="1387"/>
      <c r="J63" s="1387"/>
      <c r="K63" s="1387"/>
      <c r="L63" s="1387"/>
      <c r="M63" s="1387"/>
      <c r="N63" s="1387"/>
      <c r="O63" s="1387"/>
      <c r="P63" s="1387"/>
      <c r="Q63" s="1387"/>
      <c r="R63" s="1387"/>
      <c r="S63" s="1387"/>
    </row>
    <row r="64" spans="1:23" ht="15" customHeight="1" x14ac:dyDescent="0.25">
      <c r="C64" s="242"/>
      <c r="E64" s="1387" t="s">
        <v>2262</v>
      </c>
      <c r="F64" s="1387"/>
      <c r="G64" s="1387"/>
      <c r="H64" s="1387"/>
      <c r="I64" s="1387"/>
      <c r="J64" s="1387"/>
      <c r="K64" s="1387"/>
      <c r="L64" s="1387"/>
      <c r="M64" s="1387"/>
      <c r="N64" s="1387"/>
      <c r="O64" s="1387"/>
      <c r="P64" s="1387"/>
      <c r="Q64" s="1387"/>
      <c r="R64" s="1387"/>
      <c r="S64" s="1387"/>
    </row>
    <row r="65" spans="3:23" ht="15" customHeight="1" x14ac:dyDescent="0.25">
      <c r="C65" s="242"/>
      <c r="E65" s="1387" t="s">
        <v>2263</v>
      </c>
      <c r="F65" s="1387"/>
      <c r="G65" s="1387"/>
      <c r="H65" s="1387"/>
      <c r="I65" s="1387"/>
      <c r="J65" s="1387"/>
      <c r="K65" s="1387"/>
      <c r="L65" s="1387"/>
      <c r="M65" s="1387"/>
      <c r="N65" s="1387"/>
      <c r="O65" s="1387"/>
      <c r="P65" s="1387"/>
      <c r="Q65" s="1387"/>
      <c r="R65" s="1387"/>
      <c r="S65" s="1387"/>
    </row>
    <row r="66" spans="3:23" ht="15" customHeight="1" x14ac:dyDescent="0.25">
      <c r="C66" s="242"/>
      <c r="E66" s="1387" t="s">
        <v>2264</v>
      </c>
      <c r="F66" s="1387"/>
      <c r="G66" s="1387"/>
      <c r="H66" s="1387"/>
      <c r="I66" s="1387"/>
      <c r="J66" s="1387"/>
      <c r="K66" s="1387"/>
      <c r="L66" s="1387"/>
      <c r="M66" s="1387"/>
      <c r="N66" s="1387"/>
      <c r="O66" s="1387"/>
      <c r="P66" s="1387"/>
      <c r="Q66" s="1387"/>
      <c r="R66" s="1387"/>
      <c r="S66" s="1387"/>
    </row>
    <row r="67" spans="3:23" ht="17.25" customHeight="1" x14ac:dyDescent="0.25">
      <c r="C67" s="242"/>
      <c r="E67" s="1737" t="s">
        <v>2270</v>
      </c>
      <c r="F67" s="1737"/>
      <c r="G67" s="1737"/>
      <c r="H67" s="1737"/>
      <c r="I67" s="1737"/>
      <c r="J67" s="1737"/>
      <c r="K67" s="1737"/>
      <c r="L67" s="1737"/>
      <c r="M67" s="1737"/>
      <c r="N67" s="1737"/>
      <c r="O67" s="1737"/>
      <c r="P67" s="1737"/>
      <c r="Q67" s="1737"/>
      <c r="R67" s="1737"/>
      <c r="S67" s="590"/>
    </row>
    <row r="68" spans="3:23" ht="17.25" customHeight="1" x14ac:dyDescent="0.25">
      <c r="C68" s="242"/>
      <c r="E68" s="1387" t="s">
        <v>2265</v>
      </c>
      <c r="F68" s="1376"/>
      <c r="G68" s="1376"/>
      <c r="H68" s="1376"/>
      <c r="I68" s="1376"/>
      <c r="J68" s="1376"/>
      <c r="K68" s="1376"/>
      <c r="L68" s="1376"/>
      <c r="M68" s="1376"/>
      <c r="N68" s="1376"/>
      <c r="O68" s="1376"/>
      <c r="P68" s="1376"/>
      <c r="Q68" s="1376"/>
      <c r="R68" s="1376"/>
      <c r="S68" s="590"/>
    </row>
    <row r="69" spans="3:23" ht="17.25" customHeight="1" x14ac:dyDescent="0.25">
      <c r="C69" s="242"/>
      <c r="E69" s="1737" t="s">
        <v>2266</v>
      </c>
      <c r="F69" s="1737"/>
      <c r="G69" s="1737"/>
      <c r="H69" s="1737"/>
      <c r="I69" s="1737"/>
      <c r="J69" s="1737"/>
      <c r="K69" s="1737"/>
      <c r="L69" s="1737"/>
      <c r="M69" s="1737"/>
      <c r="N69" s="1737"/>
      <c r="O69" s="1737"/>
      <c r="P69" s="1737"/>
      <c r="Q69" s="1737"/>
      <c r="R69" s="1737"/>
      <c r="S69" s="590"/>
    </row>
    <row r="70" spans="3:23" x14ac:dyDescent="0.25">
      <c r="C70" s="242"/>
      <c r="E70" s="1799" t="s">
        <v>2271</v>
      </c>
      <c r="F70" s="1799"/>
      <c r="G70" s="1799"/>
      <c r="H70" s="1799"/>
      <c r="I70" s="1799"/>
      <c r="J70" s="1799"/>
      <c r="K70" s="1799"/>
      <c r="L70" s="1799"/>
      <c r="M70" s="1799"/>
      <c r="N70" s="1799"/>
      <c r="O70" s="1799"/>
      <c r="P70" s="1799"/>
      <c r="Q70" s="1799"/>
      <c r="R70" s="1799"/>
      <c r="S70" s="590"/>
    </row>
    <row r="71" spans="3:23" ht="15" customHeight="1" x14ac:dyDescent="0.25">
      <c r="C71" s="242"/>
      <c r="E71" s="1799"/>
      <c r="F71" s="1799"/>
      <c r="G71" s="1799"/>
      <c r="H71" s="1799"/>
      <c r="I71" s="1799"/>
      <c r="J71" s="1799"/>
      <c r="K71" s="1799"/>
      <c r="L71" s="1799"/>
      <c r="M71" s="1799"/>
      <c r="N71" s="1799"/>
      <c r="O71" s="1799"/>
      <c r="P71" s="1799"/>
      <c r="Q71" s="1799"/>
      <c r="R71" s="1799"/>
      <c r="S71" s="590"/>
    </row>
    <row r="72" spans="3:23" ht="15" customHeight="1" x14ac:dyDescent="0.25">
      <c r="C72" s="242"/>
      <c r="E72" s="1388" t="s">
        <v>2267</v>
      </c>
      <c r="F72" s="1378"/>
      <c r="G72" s="1378"/>
      <c r="H72" s="1378"/>
      <c r="I72" s="1378"/>
      <c r="J72" s="1378"/>
      <c r="K72" s="1378"/>
      <c r="L72" s="1378"/>
      <c r="M72" s="1378"/>
      <c r="N72" s="1378"/>
      <c r="O72" s="1378"/>
      <c r="P72" s="1378"/>
      <c r="Q72" s="1378"/>
      <c r="R72" s="1378"/>
      <c r="S72" s="590"/>
    </row>
    <row r="73" spans="3:23" ht="15" customHeight="1" x14ac:dyDescent="0.25">
      <c r="C73" s="242"/>
      <c r="E73" s="1747" t="s">
        <v>2268</v>
      </c>
      <c r="F73" s="1747"/>
      <c r="G73" s="1747"/>
      <c r="H73" s="1747"/>
      <c r="I73" s="1747"/>
      <c r="J73" s="1747"/>
      <c r="K73" s="1747"/>
      <c r="L73" s="1747"/>
      <c r="M73" s="1747"/>
      <c r="N73" s="1747"/>
      <c r="O73" s="1747"/>
      <c r="P73" s="1747"/>
      <c r="Q73" s="1747"/>
      <c r="R73" s="1747"/>
      <c r="S73" s="590"/>
    </row>
    <row r="74" spans="3:23" ht="15" customHeight="1" x14ac:dyDescent="0.25">
      <c r="C74" s="242"/>
      <c r="E74" s="1747"/>
      <c r="F74" s="1747"/>
      <c r="G74" s="1747"/>
      <c r="H74" s="1747"/>
      <c r="I74" s="1747"/>
      <c r="J74" s="1747"/>
      <c r="K74" s="1747"/>
      <c r="L74" s="1747"/>
      <c r="M74" s="1747"/>
      <c r="N74" s="1747"/>
      <c r="O74" s="1747"/>
      <c r="P74" s="1747"/>
      <c r="Q74" s="1747"/>
      <c r="R74" s="1747"/>
      <c r="S74" s="590"/>
    </row>
    <row r="75" spans="3:23" ht="15" customHeight="1" x14ac:dyDescent="0.25">
      <c r="D75" s="297"/>
      <c r="E75" s="297"/>
      <c r="F75" s="297"/>
      <c r="G75" s="315"/>
    </row>
    <row r="76" spans="3:23" ht="15" customHeight="1" x14ac:dyDescent="0.25">
      <c r="D76" s="297"/>
      <c r="E76" s="586" t="s">
        <v>2278</v>
      </c>
      <c r="F76" s="297"/>
      <c r="G76" s="297"/>
      <c r="H76" s="297"/>
      <c r="I76" s="297"/>
      <c r="J76" s="297"/>
      <c r="K76" s="297"/>
      <c r="L76" s="297"/>
      <c r="M76" s="297"/>
      <c r="N76" s="297"/>
      <c r="O76" s="297"/>
      <c r="P76" s="297"/>
      <c r="Q76" s="297"/>
      <c r="R76" s="297"/>
      <c r="S76" s="297"/>
      <c r="T76" s="297"/>
      <c r="U76" s="297"/>
      <c r="V76" s="297"/>
      <c r="W76" s="297"/>
    </row>
    <row r="77" spans="3:23" ht="15" customHeight="1" x14ac:dyDescent="0.25">
      <c r="D77" s="297"/>
      <c r="E77" s="348"/>
      <c r="F77" s="348"/>
      <c r="G77" s="315"/>
      <c r="H77" s="315"/>
      <c r="I77" s="315"/>
    </row>
    <row r="78" spans="3:23" ht="15" customHeight="1" x14ac:dyDescent="0.25">
      <c r="D78" s="297"/>
      <c r="E78" s="1593" t="s">
        <v>2125</v>
      </c>
      <c r="F78" s="1593"/>
      <c r="G78" s="1593"/>
      <c r="H78" s="1593"/>
      <c r="I78" s="1593"/>
      <c r="J78" s="1593"/>
      <c r="K78" s="1593"/>
      <c r="L78" s="1593"/>
      <c r="M78" s="1593"/>
      <c r="N78" s="1593"/>
      <c r="O78" s="1593"/>
      <c r="P78" s="1593"/>
      <c r="Q78" s="1593"/>
      <c r="R78" s="1593"/>
      <c r="S78" s="1230"/>
    </row>
    <row r="79" spans="3:23" ht="17.25" customHeight="1" x14ac:dyDescent="0.3">
      <c r="D79" s="345"/>
      <c r="E79" s="1593"/>
      <c r="F79" s="1593"/>
      <c r="G79" s="1593"/>
      <c r="H79" s="1593"/>
      <c r="I79" s="1593"/>
      <c r="J79" s="1593"/>
      <c r="K79" s="1593"/>
      <c r="L79" s="1593"/>
      <c r="M79" s="1593"/>
      <c r="N79" s="1593"/>
      <c r="O79" s="1593"/>
      <c r="P79" s="1593"/>
      <c r="Q79" s="1593"/>
      <c r="R79" s="1593"/>
      <c r="S79" s="1230"/>
      <c r="V79" s="345"/>
    </row>
    <row r="80" spans="3:23" ht="15" customHeight="1" x14ac:dyDescent="0.3">
      <c r="D80" s="345"/>
      <c r="E80" s="323"/>
      <c r="F80" s="323"/>
      <c r="G80" s="323"/>
      <c r="H80" s="323"/>
      <c r="I80" s="323"/>
      <c r="J80" s="323"/>
      <c r="K80" s="323"/>
      <c r="L80" s="323"/>
      <c r="M80" s="323"/>
      <c r="N80" s="323"/>
      <c r="O80" s="323"/>
      <c r="P80" s="323"/>
      <c r="Q80" s="323"/>
      <c r="R80" s="346"/>
      <c r="S80" s="346"/>
      <c r="T80" s="346"/>
      <c r="U80" s="346"/>
      <c r="V80" s="345"/>
    </row>
    <row r="81" spans="1:22" ht="15" customHeight="1" x14ac:dyDescent="0.3">
      <c r="D81" s="345"/>
      <c r="E81" s="1389" t="s">
        <v>2272</v>
      </c>
      <c r="F81" s="1379"/>
      <c r="G81" s="1379"/>
      <c r="H81" s="1379"/>
      <c r="I81" s="1379"/>
      <c r="J81" s="1379"/>
      <c r="K81" s="1379"/>
      <c r="L81" s="1379"/>
      <c r="M81" s="1379"/>
      <c r="N81" s="1379"/>
      <c r="O81" s="1379"/>
      <c r="P81" s="1379"/>
      <c r="Q81" s="1379"/>
      <c r="R81" s="1379"/>
      <c r="S81" s="1379"/>
      <c r="T81" s="346"/>
      <c r="U81" s="346"/>
      <c r="V81" s="345"/>
    </row>
    <row r="82" spans="1:22" ht="15" customHeight="1" x14ac:dyDescent="0.3">
      <c r="D82" s="345"/>
      <c r="E82" s="694" t="s">
        <v>2273</v>
      </c>
      <c r="F82" s="1379"/>
      <c r="G82" s="1379"/>
      <c r="H82" s="1379"/>
      <c r="I82" s="1379"/>
      <c r="J82" s="1379"/>
      <c r="K82" s="1379"/>
      <c r="L82" s="1379"/>
      <c r="M82" s="1379"/>
      <c r="N82" s="1379"/>
      <c r="O82" s="1379"/>
      <c r="P82" s="1379"/>
      <c r="Q82" s="1379"/>
      <c r="R82" s="1379"/>
      <c r="S82" s="1379"/>
      <c r="T82" s="346"/>
      <c r="U82" s="346"/>
      <c r="V82" s="345"/>
    </row>
    <row r="83" spans="1:22" ht="18" customHeight="1" x14ac:dyDescent="0.3">
      <c r="D83" s="345"/>
      <c r="E83" s="1212"/>
      <c r="F83" s="1212"/>
      <c r="G83" s="1212"/>
      <c r="H83" s="1212"/>
      <c r="I83" s="1212"/>
      <c r="J83" s="1212"/>
      <c r="K83" s="1212"/>
      <c r="L83" s="1212"/>
      <c r="M83" s="1212"/>
      <c r="N83" s="1212"/>
      <c r="O83" s="1212"/>
      <c r="P83" s="1212"/>
      <c r="Q83" s="1212"/>
      <c r="R83" s="1212"/>
      <c r="S83" s="1212"/>
      <c r="T83" s="346"/>
      <c r="U83" s="346"/>
      <c r="V83" s="345"/>
    </row>
    <row r="84" spans="1:22" s="347" customFormat="1" ht="15" customHeight="1" x14ac:dyDescent="0.25">
      <c r="A84" s="363"/>
      <c r="B84" s="919"/>
      <c r="C84" s="236"/>
      <c r="D84" s="297"/>
      <c r="E84" s="1770" t="s">
        <v>908</v>
      </c>
      <c r="F84" s="1759" t="s">
        <v>2120</v>
      </c>
      <c r="G84" s="1759" t="s">
        <v>2121</v>
      </c>
      <c r="H84" s="1759" t="s">
        <v>2122</v>
      </c>
      <c r="I84" s="1793" t="s">
        <v>1036</v>
      </c>
      <c r="J84" s="1794"/>
      <c r="K84" s="1794"/>
      <c r="L84" s="1794"/>
      <c r="M84" s="1794"/>
      <c r="N84" s="1795"/>
      <c r="O84" s="1780" t="s">
        <v>2124</v>
      </c>
      <c r="P84" s="1781"/>
      <c r="Q84" s="1791"/>
      <c r="R84" s="1766" t="s">
        <v>2123</v>
      </c>
    </row>
    <row r="85" spans="1:22" s="347" customFormat="1" ht="15" customHeight="1" x14ac:dyDescent="0.25">
      <c r="A85" s="363"/>
      <c r="B85" s="919"/>
      <c r="C85" s="236"/>
      <c r="D85" s="297"/>
      <c r="E85" s="1697"/>
      <c r="F85" s="1760"/>
      <c r="G85" s="1760"/>
      <c r="H85" s="1760"/>
      <c r="I85" s="1751" t="s">
        <v>2274</v>
      </c>
      <c r="J85" s="1751"/>
      <c r="K85" s="1751"/>
      <c r="L85" s="1751" t="s">
        <v>1038</v>
      </c>
      <c r="M85" s="1751"/>
      <c r="N85" s="1751"/>
      <c r="O85" s="1783"/>
      <c r="P85" s="1784"/>
      <c r="Q85" s="1792"/>
      <c r="R85" s="1767"/>
    </row>
    <row r="86" spans="1:22" s="345" customFormat="1" ht="15" customHeight="1" x14ac:dyDescent="0.3">
      <c r="A86" s="363"/>
      <c r="B86" s="919"/>
      <c r="C86" s="236"/>
      <c r="D86" s="297"/>
      <c r="E86" s="1709"/>
      <c r="F86" s="1761"/>
      <c r="G86" s="1761"/>
      <c r="H86" s="1761"/>
      <c r="I86" s="676" t="s">
        <v>697</v>
      </c>
      <c r="J86" s="676" t="s">
        <v>698</v>
      </c>
      <c r="K86" s="676" t="s">
        <v>699</v>
      </c>
      <c r="L86" s="676" t="s">
        <v>697</v>
      </c>
      <c r="M86" s="676" t="s">
        <v>698</v>
      </c>
      <c r="N86" s="676" t="s">
        <v>699</v>
      </c>
      <c r="O86" s="676" t="s">
        <v>700</v>
      </c>
      <c r="P86" s="676" t="s">
        <v>701</v>
      </c>
      <c r="Q86" s="676" t="s">
        <v>702</v>
      </c>
      <c r="R86" s="1768"/>
    </row>
    <row r="87" spans="1:22" s="345" customFormat="1" ht="15" customHeight="1" x14ac:dyDescent="0.3">
      <c r="A87" s="363"/>
      <c r="B87" s="919"/>
      <c r="C87" s="236"/>
      <c r="D87" s="297"/>
      <c r="E87" s="1135"/>
      <c r="F87" s="1020"/>
      <c r="G87" s="1020"/>
      <c r="H87" s="7"/>
      <c r="I87" s="1121" t="str">
        <f>Datos!G1559</f>
        <v/>
      </c>
      <c r="J87" s="1121" t="str">
        <f>Datos!H1559</f>
        <v/>
      </c>
      <c r="K87" s="1121" t="str">
        <f>Datos!I1559</f>
        <v/>
      </c>
      <c r="L87" s="777"/>
      <c r="M87" s="777"/>
      <c r="N87" s="777"/>
      <c r="O87" s="1211" t="str">
        <f>Datos!M1559</f>
        <v/>
      </c>
      <c r="P87" s="1211" t="str">
        <f>Datos!N1559</f>
        <v/>
      </c>
      <c r="Q87" s="1211" t="str">
        <f>Datos!O1559</f>
        <v/>
      </c>
      <c r="R87" s="780" t="str">
        <f>Datos!P1559</f>
        <v/>
      </c>
    </row>
    <row r="88" spans="1:22" s="345" customFormat="1" ht="15" customHeight="1" x14ac:dyDescent="0.3">
      <c r="A88" s="363"/>
      <c r="B88" s="919"/>
      <c r="C88" s="236"/>
      <c r="D88" s="297"/>
      <c r="E88" s="1136"/>
      <c r="F88" s="1020"/>
      <c r="G88" s="1020"/>
      <c r="H88" s="7"/>
      <c r="I88" s="1121" t="str">
        <f>Datos!G1560</f>
        <v/>
      </c>
      <c r="J88" s="1121" t="str">
        <f>Datos!H1560</f>
        <v/>
      </c>
      <c r="K88" s="1121" t="str">
        <f>Datos!I1560</f>
        <v/>
      </c>
      <c r="L88" s="777"/>
      <c r="M88" s="777"/>
      <c r="N88" s="777"/>
      <c r="O88" s="1211" t="str">
        <f>Datos!M1560</f>
        <v/>
      </c>
      <c r="P88" s="1211" t="str">
        <f>Datos!N1560</f>
        <v/>
      </c>
      <c r="Q88" s="1211" t="str">
        <f>Datos!O1560</f>
        <v/>
      </c>
      <c r="R88" s="780" t="str">
        <f>Datos!P1560</f>
        <v/>
      </c>
    </row>
    <row r="89" spans="1:22" s="345" customFormat="1" ht="15" customHeight="1" x14ac:dyDescent="0.3">
      <c r="A89" s="363"/>
      <c r="B89" s="919"/>
      <c r="C89" s="236"/>
      <c r="D89" s="297"/>
      <c r="E89" s="1136"/>
      <c r="F89" s="1020"/>
      <c r="G89" s="1020"/>
      <c r="H89" s="7"/>
      <c r="I89" s="1121" t="str">
        <f>Datos!G1561</f>
        <v/>
      </c>
      <c r="J89" s="1121" t="str">
        <f>Datos!H1561</f>
        <v/>
      </c>
      <c r="K89" s="1121" t="str">
        <f>Datos!I1561</f>
        <v/>
      </c>
      <c r="L89" s="777"/>
      <c r="M89" s="777"/>
      <c r="N89" s="777"/>
      <c r="O89" s="1211" t="str">
        <f>Datos!M1561</f>
        <v/>
      </c>
      <c r="P89" s="1211" t="str">
        <f>Datos!N1561</f>
        <v/>
      </c>
      <c r="Q89" s="1211" t="str">
        <f>Datos!O1561</f>
        <v/>
      </c>
      <c r="R89" s="780" t="str">
        <f>Datos!P1561</f>
        <v/>
      </c>
    </row>
    <row r="90" spans="1:22" s="345" customFormat="1" ht="15" customHeight="1" x14ac:dyDescent="0.3">
      <c r="A90" s="363"/>
      <c r="B90" s="919"/>
      <c r="C90" s="236"/>
      <c r="D90" s="297"/>
      <c r="E90" s="1136"/>
      <c r="F90" s="1020"/>
      <c r="G90" s="1020"/>
      <c r="H90" s="7"/>
      <c r="I90" s="1121" t="str">
        <f>Datos!G1562</f>
        <v/>
      </c>
      <c r="J90" s="1121" t="str">
        <f>Datos!H1562</f>
        <v/>
      </c>
      <c r="K90" s="1121" t="str">
        <f>Datos!I1562</f>
        <v/>
      </c>
      <c r="L90" s="777"/>
      <c r="M90" s="777"/>
      <c r="N90" s="777"/>
      <c r="O90" s="1211" t="str">
        <f>Datos!M1562</f>
        <v/>
      </c>
      <c r="P90" s="1211" t="str">
        <f>Datos!N1562</f>
        <v/>
      </c>
      <c r="Q90" s="1211" t="str">
        <f>Datos!O1562</f>
        <v/>
      </c>
      <c r="R90" s="780" t="str">
        <f>Datos!P1562</f>
        <v/>
      </c>
    </row>
    <row r="91" spans="1:22" s="345" customFormat="1" ht="15" customHeight="1" x14ac:dyDescent="0.3">
      <c r="A91" s="363"/>
      <c r="B91" s="919"/>
      <c r="C91" s="236"/>
      <c r="D91" s="297"/>
      <c r="E91" s="1136"/>
      <c r="F91" s="1020"/>
      <c r="G91" s="1020"/>
      <c r="H91" s="7"/>
      <c r="I91" s="1121" t="str">
        <f>Datos!G1563</f>
        <v/>
      </c>
      <c r="J91" s="1121" t="str">
        <f>Datos!H1563</f>
        <v/>
      </c>
      <c r="K91" s="1121" t="str">
        <f>Datos!I1563</f>
        <v/>
      </c>
      <c r="L91" s="777"/>
      <c r="M91" s="777"/>
      <c r="N91" s="777"/>
      <c r="O91" s="1211" t="str">
        <f>Datos!M1563</f>
        <v/>
      </c>
      <c r="P91" s="1211" t="str">
        <f>Datos!N1563</f>
        <v/>
      </c>
      <c r="Q91" s="1211" t="str">
        <f>Datos!O1563</f>
        <v/>
      </c>
      <c r="R91" s="780" t="str">
        <f>Datos!P1563</f>
        <v/>
      </c>
    </row>
    <row r="92" spans="1:22" s="345" customFormat="1" ht="15" customHeight="1" x14ac:dyDescent="0.3">
      <c r="A92" s="363"/>
      <c r="B92" s="919"/>
      <c r="C92" s="236"/>
      <c r="D92" s="297"/>
      <c r="E92" s="1136"/>
      <c r="F92" s="1020"/>
      <c r="G92" s="1020"/>
      <c r="H92" s="7"/>
      <c r="I92" s="1121" t="str">
        <f>Datos!G1564</f>
        <v/>
      </c>
      <c r="J92" s="1121" t="str">
        <f>Datos!H1564</f>
        <v/>
      </c>
      <c r="K92" s="1121" t="str">
        <f>Datos!I1564</f>
        <v/>
      </c>
      <c r="L92" s="777"/>
      <c r="M92" s="777"/>
      <c r="N92" s="777"/>
      <c r="O92" s="1211" t="str">
        <f>Datos!M1564</f>
        <v/>
      </c>
      <c r="P92" s="1211" t="str">
        <f>Datos!N1564</f>
        <v/>
      </c>
      <c r="Q92" s="1211" t="str">
        <f>Datos!O1564</f>
        <v/>
      </c>
      <c r="R92" s="780" t="str">
        <f>Datos!P1564</f>
        <v/>
      </c>
    </row>
    <row r="93" spans="1:22" s="345" customFormat="1" ht="15" customHeight="1" x14ac:dyDescent="0.3">
      <c r="A93" s="363"/>
      <c r="B93" s="919"/>
      <c r="C93" s="236"/>
      <c r="D93" s="297"/>
      <c r="E93" s="1136"/>
      <c r="F93" s="1020"/>
      <c r="G93" s="1020"/>
      <c r="H93" s="7"/>
      <c r="I93" s="1121" t="str">
        <f>Datos!G1565</f>
        <v/>
      </c>
      <c r="J93" s="1121" t="str">
        <f>Datos!H1565</f>
        <v/>
      </c>
      <c r="K93" s="1121" t="str">
        <f>Datos!I1565</f>
        <v/>
      </c>
      <c r="L93" s="777"/>
      <c r="M93" s="777"/>
      <c r="N93" s="777"/>
      <c r="O93" s="1211" t="str">
        <f>Datos!M1565</f>
        <v/>
      </c>
      <c r="P93" s="1211" t="str">
        <f>Datos!N1565</f>
        <v/>
      </c>
      <c r="Q93" s="1211" t="str">
        <f>Datos!O1565</f>
        <v/>
      </c>
      <c r="R93" s="780" t="str">
        <f>Datos!P1565</f>
        <v/>
      </c>
    </row>
    <row r="94" spans="1:22" s="345" customFormat="1" ht="15" customHeight="1" x14ac:dyDescent="0.3">
      <c r="A94" s="363"/>
      <c r="B94" s="919"/>
      <c r="C94" s="236"/>
      <c r="D94" s="297"/>
      <c r="E94" s="1136"/>
      <c r="F94" s="1020"/>
      <c r="G94" s="1020"/>
      <c r="H94" s="7"/>
      <c r="I94" s="1121" t="str">
        <f>Datos!G1566</f>
        <v/>
      </c>
      <c r="J94" s="1121" t="str">
        <f>Datos!H1566</f>
        <v/>
      </c>
      <c r="K94" s="1121" t="str">
        <f>Datos!I1566</f>
        <v/>
      </c>
      <c r="L94" s="777"/>
      <c r="M94" s="777"/>
      <c r="N94" s="777"/>
      <c r="O94" s="1211" t="str">
        <f>Datos!M1566</f>
        <v/>
      </c>
      <c r="P94" s="1211" t="str">
        <f>Datos!N1566</f>
        <v/>
      </c>
      <c r="Q94" s="1211" t="str">
        <f>Datos!O1566</f>
        <v/>
      </c>
      <c r="R94" s="780" t="str">
        <f>Datos!P1566</f>
        <v/>
      </c>
    </row>
    <row r="95" spans="1:22" s="345" customFormat="1" ht="15" customHeight="1" x14ac:dyDescent="0.3">
      <c r="A95" s="363"/>
      <c r="B95" s="919"/>
      <c r="C95" s="236"/>
      <c r="D95" s="297"/>
      <c r="E95" s="1136"/>
      <c r="F95" s="1020"/>
      <c r="G95" s="1020"/>
      <c r="H95" s="7"/>
      <c r="I95" s="1121" t="str">
        <f>Datos!G1567</f>
        <v/>
      </c>
      <c r="J95" s="1121" t="str">
        <f>Datos!H1567</f>
        <v/>
      </c>
      <c r="K95" s="1121" t="str">
        <f>Datos!I1567</f>
        <v/>
      </c>
      <c r="L95" s="777"/>
      <c r="M95" s="777"/>
      <c r="N95" s="777"/>
      <c r="O95" s="1211" t="str">
        <f>Datos!M1567</f>
        <v/>
      </c>
      <c r="P95" s="1211" t="str">
        <f>Datos!N1567</f>
        <v/>
      </c>
      <c r="Q95" s="1211" t="str">
        <f>Datos!O1567</f>
        <v/>
      </c>
      <c r="R95" s="780" t="str">
        <f>Datos!P1567</f>
        <v/>
      </c>
    </row>
    <row r="96" spans="1:22" s="345" customFormat="1" ht="15" customHeight="1" x14ac:dyDescent="0.3">
      <c r="A96" s="363"/>
      <c r="B96" s="919"/>
      <c r="C96" s="236"/>
      <c r="D96" s="297"/>
      <c r="E96" s="1136"/>
      <c r="F96" s="1020"/>
      <c r="G96" s="1020"/>
      <c r="H96" s="7"/>
      <c r="I96" s="1121" t="str">
        <f>Datos!G1568</f>
        <v/>
      </c>
      <c r="J96" s="1121" t="str">
        <f>Datos!H1568</f>
        <v/>
      </c>
      <c r="K96" s="1121" t="str">
        <f>Datos!I1568</f>
        <v/>
      </c>
      <c r="L96" s="777"/>
      <c r="M96" s="777"/>
      <c r="N96" s="777"/>
      <c r="O96" s="1211" t="str">
        <f>Datos!M1568</f>
        <v/>
      </c>
      <c r="P96" s="1211" t="str">
        <f>Datos!N1568</f>
        <v/>
      </c>
      <c r="Q96" s="1211" t="str">
        <f>Datos!O1568</f>
        <v/>
      </c>
      <c r="R96" s="780" t="str">
        <f>Datos!P1568</f>
        <v/>
      </c>
    </row>
    <row r="97" spans="1:19" s="345" customFormat="1" ht="15" customHeight="1" x14ac:dyDescent="0.3">
      <c r="A97" s="363"/>
      <c r="B97" s="919"/>
      <c r="C97" s="236"/>
      <c r="D97" s="297"/>
      <c r="E97" s="1136"/>
      <c r="F97" s="1020"/>
      <c r="G97" s="1020"/>
      <c r="H97" s="7"/>
      <c r="I97" s="1121" t="str">
        <f>Datos!G1569</f>
        <v/>
      </c>
      <c r="J97" s="1121" t="str">
        <f>Datos!H1569</f>
        <v/>
      </c>
      <c r="K97" s="1121" t="str">
        <f>Datos!I1569</f>
        <v/>
      </c>
      <c r="L97" s="777"/>
      <c r="M97" s="777"/>
      <c r="N97" s="777"/>
      <c r="O97" s="1211" t="str">
        <f>Datos!M1569</f>
        <v/>
      </c>
      <c r="P97" s="1211" t="str">
        <f>Datos!N1569</f>
        <v/>
      </c>
      <c r="Q97" s="1211" t="str">
        <f>Datos!O1569</f>
        <v/>
      </c>
      <c r="R97" s="780" t="str">
        <f>Datos!P1569</f>
        <v/>
      </c>
    </row>
    <row r="98" spans="1:19" s="345" customFormat="1" ht="15" customHeight="1" x14ac:dyDescent="0.3">
      <c r="A98" s="363"/>
      <c r="B98" s="919"/>
      <c r="C98" s="236"/>
      <c r="D98" s="297"/>
      <c r="E98" s="1136"/>
      <c r="F98" s="1020"/>
      <c r="G98" s="1020"/>
      <c r="H98" s="7"/>
      <c r="I98" s="1121" t="str">
        <f>Datos!G1570</f>
        <v/>
      </c>
      <c r="J98" s="1121" t="str">
        <f>Datos!H1570</f>
        <v/>
      </c>
      <c r="K98" s="1121" t="str">
        <f>Datos!I1570</f>
        <v/>
      </c>
      <c r="L98" s="777"/>
      <c r="M98" s="777"/>
      <c r="N98" s="777"/>
      <c r="O98" s="1211" t="str">
        <f>Datos!M1570</f>
        <v/>
      </c>
      <c r="P98" s="1211" t="str">
        <f>Datos!N1570</f>
        <v/>
      </c>
      <c r="Q98" s="1211" t="str">
        <f>Datos!O1570</f>
        <v/>
      </c>
      <c r="R98" s="780" t="str">
        <f>Datos!P1570</f>
        <v/>
      </c>
    </row>
    <row r="99" spans="1:19" s="345" customFormat="1" ht="15" customHeight="1" x14ac:dyDescent="0.3">
      <c r="A99" s="363"/>
      <c r="B99" s="919"/>
      <c r="C99" s="236"/>
      <c r="D99" s="297"/>
      <c r="E99" s="1136"/>
      <c r="F99" s="1020"/>
      <c r="G99" s="1020"/>
      <c r="H99" s="7"/>
      <c r="I99" s="1121" t="str">
        <f>Datos!G1571</f>
        <v/>
      </c>
      <c r="J99" s="1121" t="str">
        <f>Datos!H1571</f>
        <v/>
      </c>
      <c r="K99" s="1121" t="str">
        <f>Datos!I1571</f>
        <v/>
      </c>
      <c r="L99" s="777"/>
      <c r="M99" s="777"/>
      <c r="N99" s="777"/>
      <c r="O99" s="1211" t="str">
        <f>Datos!M1571</f>
        <v/>
      </c>
      <c r="P99" s="1211" t="str">
        <f>Datos!N1571</f>
        <v/>
      </c>
      <c r="Q99" s="1211" t="str">
        <f>Datos!O1571</f>
        <v/>
      </c>
      <c r="R99" s="780" t="str">
        <f>Datos!P1571</f>
        <v/>
      </c>
    </row>
    <row r="100" spans="1:19" s="345" customFormat="1" ht="15" customHeight="1" x14ac:dyDescent="0.3">
      <c r="A100" s="363"/>
      <c r="B100" s="919"/>
      <c r="C100" s="236"/>
      <c r="D100" s="297"/>
      <c r="E100" s="1136"/>
      <c r="F100" s="1020"/>
      <c r="G100" s="1020"/>
      <c r="H100" s="7"/>
      <c r="I100" s="1121" t="str">
        <f>Datos!G1572</f>
        <v/>
      </c>
      <c r="J100" s="1121" t="str">
        <f>Datos!H1572</f>
        <v/>
      </c>
      <c r="K100" s="1121" t="str">
        <f>Datos!I1572</f>
        <v/>
      </c>
      <c r="L100" s="777"/>
      <c r="M100" s="777"/>
      <c r="N100" s="777"/>
      <c r="O100" s="1211" t="str">
        <f>Datos!M1572</f>
        <v/>
      </c>
      <c r="P100" s="1211" t="str">
        <f>Datos!N1572</f>
        <v/>
      </c>
      <c r="Q100" s="1211" t="str">
        <f>Datos!O1572</f>
        <v/>
      </c>
      <c r="R100" s="780" t="str">
        <f>Datos!P1572</f>
        <v/>
      </c>
    </row>
    <row r="101" spans="1:19" s="345" customFormat="1" ht="15" customHeight="1" x14ac:dyDescent="0.3">
      <c r="A101" s="363"/>
      <c r="B101" s="919"/>
      <c r="C101" s="236"/>
      <c r="D101" s="297"/>
      <c r="E101" s="1136"/>
      <c r="F101" s="1020"/>
      <c r="G101" s="1020"/>
      <c r="H101" s="7"/>
      <c r="I101" s="1121" t="str">
        <f>Datos!G1573</f>
        <v/>
      </c>
      <c r="J101" s="1121" t="str">
        <f>Datos!H1573</f>
        <v/>
      </c>
      <c r="K101" s="1121" t="str">
        <f>Datos!I1573</f>
        <v/>
      </c>
      <c r="L101" s="777"/>
      <c r="M101" s="777"/>
      <c r="N101" s="777"/>
      <c r="O101" s="1211" t="str">
        <f>Datos!M1573</f>
        <v/>
      </c>
      <c r="P101" s="1211" t="str">
        <f>Datos!N1573</f>
        <v/>
      </c>
      <c r="Q101" s="1211" t="str">
        <f>Datos!O1573</f>
        <v/>
      </c>
      <c r="R101" s="780" t="str">
        <f>Datos!P1573</f>
        <v/>
      </c>
    </row>
    <row r="102" spans="1:19" s="345" customFormat="1" ht="15" customHeight="1" x14ac:dyDescent="0.3">
      <c r="A102" s="363"/>
      <c r="B102" s="919"/>
      <c r="C102" s="236"/>
      <c r="D102" s="297"/>
      <c r="E102" s="1136"/>
      <c r="F102" s="1020"/>
      <c r="G102" s="1020"/>
      <c r="H102" s="7"/>
      <c r="I102" s="1121" t="str">
        <f>Datos!G1574</f>
        <v/>
      </c>
      <c r="J102" s="1121" t="str">
        <f>Datos!H1574</f>
        <v/>
      </c>
      <c r="K102" s="1121" t="str">
        <f>Datos!I1574</f>
        <v/>
      </c>
      <c r="L102" s="777"/>
      <c r="M102" s="777"/>
      <c r="N102" s="777"/>
      <c r="O102" s="1211" t="str">
        <f>Datos!M1574</f>
        <v/>
      </c>
      <c r="P102" s="1211" t="str">
        <f>Datos!N1574</f>
        <v/>
      </c>
      <c r="Q102" s="1211" t="str">
        <f>Datos!O1574</f>
        <v/>
      </c>
      <c r="R102" s="780" t="str">
        <f>Datos!P1574</f>
        <v/>
      </c>
    </row>
    <row r="103" spans="1:19" s="345" customFormat="1" ht="15" customHeight="1" x14ac:dyDescent="0.3">
      <c r="A103" s="363"/>
      <c r="B103" s="919"/>
      <c r="C103" s="236"/>
      <c r="D103" s="297"/>
      <c r="E103" s="1136"/>
      <c r="F103" s="1020"/>
      <c r="G103" s="1020"/>
      <c r="H103" s="7"/>
      <c r="I103" s="1121" t="str">
        <f>Datos!G1575</f>
        <v/>
      </c>
      <c r="J103" s="1121" t="str">
        <f>Datos!H1575</f>
        <v/>
      </c>
      <c r="K103" s="1121" t="str">
        <f>Datos!I1575</f>
        <v/>
      </c>
      <c r="L103" s="777"/>
      <c r="M103" s="777"/>
      <c r="N103" s="777"/>
      <c r="O103" s="1211" t="str">
        <f>Datos!M1575</f>
        <v/>
      </c>
      <c r="P103" s="1211" t="str">
        <f>Datos!N1575</f>
        <v/>
      </c>
      <c r="Q103" s="1211" t="str">
        <f>Datos!O1575</f>
        <v/>
      </c>
      <c r="R103" s="780" t="str">
        <f>Datos!P1575</f>
        <v/>
      </c>
    </row>
    <row r="104" spans="1:19" s="345" customFormat="1" ht="15" customHeight="1" x14ac:dyDescent="0.3">
      <c r="A104" s="363"/>
      <c r="B104" s="919"/>
      <c r="C104" s="236"/>
      <c r="D104" s="297"/>
      <c r="E104" s="1136"/>
      <c r="F104" s="1020"/>
      <c r="G104" s="1020"/>
      <c r="H104" s="7"/>
      <c r="I104" s="1121" t="str">
        <f>Datos!G1576</f>
        <v/>
      </c>
      <c r="J104" s="1121" t="str">
        <f>Datos!H1576</f>
        <v/>
      </c>
      <c r="K104" s="1121" t="str">
        <f>Datos!I1576</f>
        <v/>
      </c>
      <c r="L104" s="777"/>
      <c r="M104" s="777"/>
      <c r="N104" s="777"/>
      <c r="O104" s="1211" t="str">
        <f>Datos!M1576</f>
        <v/>
      </c>
      <c r="P104" s="1211" t="str">
        <f>Datos!N1576</f>
        <v/>
      </c>
      <c r="Q104" s="1211" t="str">
        <f>Datos!O1576</f>
        <v/>
      </c>
      <c r="R104" s="780" t="str">
        <f>Datos!P1576</f>
        <v/>
      </c>
    </row>
    <row r="105" spans="1:19" s="345" customFormat="1" ht="15" customHeight="1" x14ac:dyDescent="0.3">
      <c r="A105" s="363"/>
      <c r="B105" s="919"/>
      <c r="C105" s="236"/>
      <c r="D105" s="297"/>
      <c r="E105" s="1136"/>
      <c r="F105" s="1020"/>
      <c r="G105" s="1020"/>
      <c r="H105" s="7"/>
      <c r="I105" s="1121" t="str">
        <f>Datos!G1577</f>
        <v/>
      </c>
      <c r="J105" s="1121" t="str">
        <f>Datos!H1577</f>
        <v/>
      </c>
      <c r="K105" s="1121" t="str">
        <f>Datos!I1577</f>
        <v/>
      </c>
      <c r="L105" s="777"/>
      <c r="M105" s="777"/>
      <c r="N105" s="777"/>
      <c r="O105" s="1211" t="str">
        <f>Datos!M1577</f>
        <v/>
      </c>
      <c r="P105" s="1211" t="str">
        <f>Datos!N1577</f>
        <v/>
      </c>
      <c r="Q105" s="1211" t="str">
        <f>Datos!O1577</f>
        <v/>
      </c>
      <c r="R105" s="780" t="str">
        <f>Datos!P1577</f>
        <v/>
      </c>
    </row>
    <row r="106" spans="1:19" s="345" customFormat="1" ht="15" customHeight="1" x14ac:dyDescent="0.3">
      <c r="A106" s="363"/>
      <c r="B106" s="919"/>
      <c r="C106" s="236"/>
      <c r="D106" s="297"/>
      <c r="E106" s="1136"/>
      <c r="F106" s="1020"/>
      <c r="G106" s="1020"/>
      <c r="H106" s="7"/>
      <c r="I106" s="1121" t="str">
        <f>Datos!G1578</f>
        <v/>
      </c>
      <c r="J106" s="1121" t="str">
        <f>Datos!H1578</f>
        <v/>
      </c>
      <c r="K106" s="1121" t="str">
        <f>Datos!I1578</f>
        <v/>
      </c>
      <c r="L106" s="777"/>
      <c r="M106" s="777"/>
      <c r="N106" s="777"/>
      <c r="O106" s="1211" t="str">
        <f>Datos!M1578</f>
        <v/>
      </c>
      <c r="P106" s="1211" t="str">
        <f>Datos!N1578</f>
        <v/>
      </c>
      <c r="Q106" s="1211" t="str">
        <f>Datos!O1578</f>
        <v/>
      </c>
      <c r="R106" s="780" t="str">
        <f>Datos!P1578</f>
        <v/>
      </c>
    </row>
    <row r="107" spans="1:19" s="345" customFormat="1" ht="15" customHeight="1" x14ac:dyDescent="0.3">
      <c r="A107" s="363"/>
      <c r="B107" s="919"/>
      <c r="C107" s="236"/>
      <c r="D107" s="297"/>
      <c r="E107" s="297"/>
      <c r="F107" s="297"/>
      <c r="G107" s="315"/>
      <c r="H107" s="242"/>
      <c r="I107" s="242"/>
      <c r="J107" s="242"/>
      <c r="K107" s="242"/>
      <c r="L107" s="242"/>
      <c r="M107" s="242"/>
      <c r="N107" s="242"/>
      <c r="O107" s="593">
        <f>SUM(O87:O106)</f>
        <v>0</v>
      </c>
      <c r="P107" s="593">
        <f>SUM(P87:P106)</f>
        <v>0</v>
      </c>
      <c r="Q107" s="593">
        <f>SUM(Q87:Q106)</f>
        <v>0</v>
      </c>
      <c r="R107" s="595">
        <f>SUM(R87:R106)</f>
        <v>0</v>
      </c>
    </row>
    <row r="108" spans="1:19" s="345" customFormat="1" ht="15" customHeight="1" x14ac:dyDescent="0.3">
      <c r="A108" s="363"/>
      <c r="B108" s="919"/>
      <c r="C108" s="236"/>
      <c r="D108" s="297"/>
      <c r="E108" s="1769" t="s">
        <v>2269</v>
      </c>
      <c r="F108" s="1769"/>
      <c r="G108" s="1769"/>
      <c r="H108" s="1769"/>
      <c r="I108" s="1769"/>
      <c r="J108" s="1769"/>
      <c r="K108" s="1769"/>
      <c r="L108" s="1769"/>
      <c r="M108" s="1769"/>
      <c r="N108" s="1769"/>
      <c r="O108" s="1769"/>
      <c r="P108" s="1769"/>
      <c r="Q108" s="1769"/>
      <c r="R108" s="1769"/>
      <c r="S108" s="1210" t="s">
        <v>893</v>
      </c>
    </row>
    <row r="109" spans="1:19" s="345" customFormat="1" ht="15" customHeight="1" x14ac:dyDescent="0.3">
      <c r="A109" s="363"/>
      <c r="B109" s="919"/>
      <c r="C109" s="236"/>
      <c r="D109" s="297"/>
      <c r="E109" s="1387" t="s">
        <v>1667</v>
      </c>
      <c r="F109" s="590"/>
      <c r="G109" s="590"/>
      <c r="H109" s="590"/>
      <c r="I109" s="590"/>
      <c r="J109" s="590"/>
      <c r="K109" s="590"/>
      <c r="L109" s="590"/>
      <c r="M109" s="590"/>
      <c r="N109" s="590"/>
      <c r="O109" s="590"/>
      <c r="P109" s="590"/>
      <c r="Q109" s="590"/>
      <c r="R109" s="590"/>
      <c r="S109" s="590"/>
    </row>
    <row r="110" spans="1:19" s="345" customFormat="1" ht="15" customHeight="1" x14ac:dyDescent="0.3">
      <c r="A110" s="363"/>
      <c r="B110" s="919"/>
      <c r="C110" s="236"/>
      <c r="D110" s="297"/>
      <c r="E110" s="1387" t="s">
        <v>1668</v>
      </c>
      <c r="F110" s="590"/>
      <c r="G110" s="590"/>
      <c r="H110" s="590"/>
      <c r="I110" s="590"/>
      <c r="J110" s="590"/>
      <c r="K110" s="590"/>
      <c r="L110" s="590"/>
      <c r="M110" s="590"/>
      <c r="N110" s="590"/>
      <c r="O110" s="590"/>
      <c r="P110" s="590"/>
      <c r="Q110" s="590"/>
      <c r="R110" s="590"/>
      <c r="S110" s="590"/>
    </row>
    <row r="111" spans="1:19" s="345" customFormat="1" ht="15" customHeight="1" x14ac:dyDescent="0.3">
      <c r="A111" s="363"/>
      <c r="B111" s="919"/>
      <c r="C111" s="236"/>
      <c r="D111" s="297"/>
      <c r="E111" s="1387" t="s">
        <v>2261</v>
      </c>
      <c r="F111" s="590"/>
      <c r="G111" s="590"/>
      <c r="H111" s="590"/>
      <c r="I111" s="590"/>
      <c r="J111" s="590"/>
      <c r="K111" s="590"/>
      <c r="L111" s="590"/>
      <c r="M111" s="590"/>
      <c r="N111" s="590"/>
      <c r="O111" s="590"/>
      <c r="P111" s="590"/>
      <c r="Q111" s="590"/>
      <c r="R111" s="590"/>
      <c r="S111" s="590"/>
    </row>
    <row r="112" spans="1:19" s="345" customFormat="1" ht="15" customHeight="1" x14ac:dyDescent="0.3">
      <c r="A112" s="363"/>
      <c r="B112" s="919"/>
      <c r="C112" s="236"/>
      <c r="D112" s="297"/>
      <c r="E112" s="1387" t="s">
        <v>2262</v>
      </c>
      <c r="F112" s="1377"/>
      <c r="G112" s="1377"/>
      <c r="H112" s="1377"/>
      <c r="I112" s="1377"/>
      <c r="J112" s="1377"/>
      <c r="K112" s="1377"/>
      <c r="L112" s="1377"/>
      <c r="M112" s="1377"/>
      <c r="N112" s="1377"/>
      <c r="O112" s="1377"/>
      <c r="P112" s="1377"/>
      <c r="Q112" s="1377"/>
      <c r="R112" s="1377"/>
      <c r="S112" s="1377"/>
    </row>
    <row r="113" spans="1:38" s="345" customFormat="1" ht="15" customHeight="1" x14ac:dyDescent="0.3">
      <c r="A113" s="363"/>
      <c r="B113" s="919"/>
      <c r="C113" s="236"/>
      <c r="D113" s="297"/>
      <c r="E113" s="1387" t="s">
        <v>2263</v>
      </c>
      <c r="F113" s="1377"/>
      <c r="G113" s="1377"/>
      <c r="H113" s="1377"/>
      <c r="I113" s="1377"/>
      <c r="J113" s="1377"/>
      <c r="K113" s="1377"/>
      <c r="L113" s="1377"/>
      <c r="M113" s="1377"/>
      <c r="N113" s="1377"/>
      <c r="O113" s="1377"/>
      <c r="P113" s="1377"/>
      <c r="Q113" s="1377"/>
      <c r="R113" s="1377"/>
      <c r="S113" s="1377"/>
    </row>
    <row r="114" spans="1:38" s="345" customFormat="1" ht="15" customHeight="1" x14ac:dyDescent="0.3">
      <c r="A114" s="363"/>
      <c r="B114" s="919"/>
      <c r="C114" s="236"/>
      <c r="D114" s="297"/>
      <c r="E114" s="1387" t="s">
        <v>2264</v>
      </c>
      <c r="F114" s="590"/>
      <c r="G114" s="590"/>
      <c r="H114" s="590"/>
      <c r="I114" s="590"/>
      <c r="J114" s="590"/>
      <c r="K114" s="590"/>
      <c r="L114" s="590"/>
      <c r="M114" s="590"/>
      <c r="N114" s="590"/>
      <c r="O114" s="590"/>
      <c r="P114" s="590"/>
      <c r="Q114" s="590"/>
      <c r="R114" s="590"/>
      <c r="S114" s="590"/>
    </row>
    <row r="115" spans="1:38" s="345" customFormat="1" ht="15.75" customHeight="1" x14ac:dyDescent="0.3">
      <c r="A115" s="363"/>
      <c r="B115" s="919"/>
      <c r="C115" s="236"/>
      <c r="D115" s="297"/>
      <c r="E115" s="1779" t="s">
        <v>2277</v>
      </c>
      <c r="F115" s="1779"/>
      <c r="G115" s="1779"/>
      <c r="H115" s="1779"/>
      <c r="I115" s="1779"/>
      <c r="J115" s="1779"/>
      <c r="K115" s="1779"/>
      <c r="L115" s="1779"/>
      <c r="M115" s="1779"/>
      <c r="N115" s="1779"/>
      <c r="O115" s="1779"/>
      <c r="P115" s="1779"/>
      <c r="Q115" s="1779"/>
      <c r="R115" s="1779"/>
    </row>
    <row r="116" spans="1:38" s="345" customFormat="1" ht="15" customHeight="1" x14ac:dyDescent="0.3">
      <c r="A116" s="363"/>
      <c r="B116" s="919"/>
      <c r="C116" s="236"/>
      <c r="D116" s="297"/>
      <c r="E116" s="1388" t="s">
        <v>2275</v>
      </c>
      <c r="F116" s="1390"/>
      <c r="G116" s="1390"/>
      <c r="H116" s="1390"/>
      <c r="I116" s="1390"/>
      <c r="J116" s="1390"/>
      <c r="K116" s="1390"/>
      <c r="L116" s="1390"/>
      <c r="M116" s="1390"/>
      <c r="N116" s="1390"/>
      <c r="O116" s="1390"/>
      <c r="P116" s="1390"/>
      <c r="Q116" s="1390"/>
      <c r="R116" s="1390"/>
    </row>
    <row r="117" spans="1:38" s="345" customFormat="1" ht="15" customHeight="1" x14ac:dyDescent="0.3">
      <c r="A117" s="363"/>
      <c r="B117" s="919"/>
      <c r="C117" s="236"/>
      <c r="D117" s="297"/>
      <c r="E117" s="1765" t="s">
        <v>2276</v>
      </c>
      <c r="F117" s="1765"/>
      <c r="G117" s="1765"/>
      <c r="H117" s="1765"/>
      <c r="I117" s="1765"/>
      <c r="J117" s="1765"/>
      <c r="K117" s="1765"/>
      <c r="L117" s="1765"/>
      <c r="M117" s="1765"/>
      <c r="N117" s="1765"/>
      <c r="O117" s="1765"/>
      <c r="P117" s="1765"/>
      <c r="Q117" s="1765"/>
      <c r="R117" s="1765"/>
    </row>
    <row r="118" spans="1:38" s="345" customFormat="1" ht="15" customHeight="1" x14ac:dyDescent="0.3">
      <c r="A118" s="363"/>
      <c r="B118" s="919"/>
      <c r="C118" s="236"/>
      <c r="D118" s="297"/>
      <c r="E118" s="1765"/>
      <c r="F118" s="1765"/>
      <c r="G118" s="1765"/>
      <c r="H118" s="1765"/>
      <c r="I118" s="1765"/>
      <c r="J118" s="1765"/>
      <c r="K118" s="1765"/>
      <c r="L118" s="1765"/>
      <c r="M118" s="1765"/>
      <c r="N118" s="1765"/>
      <c r="O118" s="1765"/>
      <c r="P118" s="1765"/>
      <c r="Q118" s="1765"/>
      <c r="R118" s="1765"/>
    </row>
    <row r="119" spans="1:38" s="345" customFormat="1" ht="15" customHeight="1" x14ac:dyDescent="0.3">
      <c r="A119" s="363"/>
      <c r="B119" s="919"/>
      <c r="C119" s="236"/>
      <c r="D119" s="297"/>
      <c r="E119" s="1231"/>
      <c r="F119" s="1231"/>
      <c r="G119" s="1231"/>
      <c r="H119" s="1231"/>
      <c r="I119" s="1231"/>
      <c r="J119" s="1231"/>
      <c r="K119" s="1231"/>
      <c r="L119" s="1231"/>
      <c r="M119" s="1231"/>
      <c r="N119" s="1231"/>
      <c r="O119" s="1231"/>
      <c r="P119" s="1231"/>
      <c r="Q119" s="1231"/>
      <c r="R119" s="1231"/>
    </row>
    <row r="120" spans="1:38" s="297" customFormat="1" ht="15" customHeight="1" x14ac:dyDescent="0.25">
      <c r="A120" s="363"/>
      <c r="B120" s="919"/>
      <c r="C120" s="236"/>
      <c r="D120" s="371" t="s">
        <v>1807</v>
      </c>
      <c r="E120" s="361"/>
      <c r="F120" s="370"/>
      <c r="G120" s="370"/>
      <c r="H120" s="368"/>
      <c r="I120" s="368"/>
      <c r="J120" s="368"/>
      <c r="K120" s="368"/>
      <c r="L120" s="368"/>
      <c r="M120" s="368"/>
      <c r="N120" s="361"/>
      <c r="O120" s="371"/>
      <c r="P120" s="371"/>
      <c r="Q120" s="371"/>
      <c r="R120" s="371"/>
      <c r="S120" s="371"/>
      <c r="T120" s="242"/>
      <c r="U120" s="242"/>
      <c r="V120" s="242"/>
    </row>
    <row r="121" spans="1:38" ht="15" customHeight="1" x14ac:dyDescent="0.25"/>
    <row r="122" spans="1:38" s="670" customFormat="1" ht="23.25" customHeight="1" x14ac:dyDescent="0.3">
      <c r="A122" s="363"/>
      <c r="B122" s="919"/>
      <c r="C122" s="374"/>
      <c r="D122" s="399"/>
      <c r="E122" s="402" t="s">
        <v>1972</v>
      </c>
      <c r="F122" s="400"/>
      <c r="G122" s="427"/>
      <c r="H122" s="427"/>
      <c r="I122" s="427"/>
      <c r="J122" s="427"/>
      <c r="K122" s="427"/>
      <c r="L122" s="427"/>
      <c r="M122" s="376"/>
      <c r="N122" s="376"/>
      <c r="O122" s="393"/>
      <c r="P122" s="393"/>
      <c r="Q122" s="393"/>
      <c r="R122" s="376"/>
      <c r="S122" s="424"/>
      <c r="T122" s="424"/>
      <c r="U122" s="424"/>
      <c r="V122" s="424"/>
      <c r="W122" s="424"/>
      <c r="X122" s="424"/>
      <c r="Y122" s="424"/>
      <c r="Z122" s="424"/>
      <c r="AA122" s="424"/>
      <c r="AB122" s="424"/>
      <c r="AC122" s="424"/>
      <c r="AD122" s="424"/>
      <c r="AE122" s="424"/>
      <c r="AF122" s="424"/>
      <c r="AG122" s="424"/>
      <c r="AH122" s="424"/>
      <c r="AI122" s="424"/>
      <c r="AJ122" s="376"/>
      <c r="AK122" s="376"/>
      <c r="AL122" s="376"/>
    </row>
    <row r="123" spans="1:38" s="670" customFormat="1" ht="15" customHeight="1" x14ac:dyDescent="0.3">
      <c r="A123" s="363"/>
      <c r="B123" s="919"/>
      <c r="C123" s="374"/>
      <c r="D123" s="399"/>
      <c r="E123" s="402" t="s">
        <v>2287</v>
      </c>
      <c r="F123" s="400"/>
      <c r="G123" s="427"/>
      <c r="H123" s="427"/>
      <c r="I123" s="427"/>
      <c r="J123" s="427"/>
      <c r="K123" s="427"/>
      <c r="L123" s="427"/>
      <c r="M123" s="376"/>
      <c r="N123" s="376"/>
      <c r="O123" s="393"/>
      <c r="P123" s="393"/>
      <c r="Q123" s="393"/>
      <c r="R123" s="376"/>
      <c r="S123" s="424"/>
      <c r="T123" s="424"/>
      <c r="U123" s="424"/>
      <c r="V123" s="424"/>
      <c r="W123" s="424"/>
      <c r="X123" s="424"/>
      <c r="Y123" s="424"/>
      <c r="Z123" s="424"/>
      <c r="AA123" s="424"/>
      <c r="AB123" s="424"/>
      <c r="AC123" s="424"/>
      <c r="AD123" s="424"/>
      <c r="AE123" s="424"/>
      <c r="AF123" s="424"/>
      <c r="AG123" s="424"/>
      <c r="AH123" s="424"/>
      <c r="AI123" s="424"/>
      <c r="AJ123" s="376"/>
      <c r="AK123" s="376"/>
      <c r="AL123" s="376"/>
    </row>
    <row r="124" spans="1:38" s="670" customFormat="1" ht="6.75" customHeight="1" x14ac:dyDescent="0.3">
      <c r="A124" s="363"/>
      <c r="B124" s="919"/>
      <c r="C124" s="374"/>
      <c r="D124" s="399"/>
      <c r="E124" s="1375"/>
      <c r="F124" s="400"/>
      <c r="G124" s="427"/>
      <c r="H124" s="427"/>
      <c r="I124" s="427"/>
      <c r="J124" s="427"/>
      <c r="K124" s="427"/>
      <c r="L124" s="427"/>
      <c r="M124" s="376"/>
      <c r="N124" s="376"/>
      <c r="O124" s="393"/>
      <c r="P124" s="393"/>
      <c r="Q124" s="393"/>
      <c r="R124" s="376"/>
      <c r="S124" s="424"/>
      <c r="T124" s="424"/>
      <c r="U124" s="424"/>
      <c r="V124" s="424"/>
      <c r="W124" s="424"/>
      <c r="X124" s="424"/>
      <c r="Y124" s="424"/>
      <c r="Z124" s="424"/>
      <c r="AA124" s="424"/>
      <c r="AB124" s="424"/>
      <c r="AC124" s="424"/>
      <c r="AD124" s="424"/>
      <c r="AE124" s="424"/>
      <c r="AF124" s="424"/>
      <c r="AG124" s="424"/>
      <c r="AH124" s="424"/>
      <c r="AI124" s="424"/>
      <c r="AJ124" s="376"/>
      <c r="AK124" s="376"/>
      <c r="AL124" s="376"/>
    </row>
    <row r="125" spans="1:38" s="670" customFormat="1" ht="33.75" customHeight="1" x14ac:dyDescent="0.3">
      <c r="A125" s="363"/>
      <c r="B125" s="919"/>
      <c r="C125" s="374"/>
      <c r="D125" s="399"/>
      <c r="E125" s="1717" t="s">
        <v>2285</v>
      </c>
      <c r="F125" s="1717"/>
      <c r="G125" s="1717"/>
      <c r="H125" s="1717"/>
      <c r="I125" s="1717"/>
      <c r="J125" s="1717"/>
      <c r="K125" s="1717"/>
      <c r="L125" s="1717"/>
      <c r="M125" s="1717"/>
      <c r="N125" s="1717"/>
      <c r="O125" s="1717"/>
      <c r="P125" s="1717"/>
      <c r="Q125" s="1717"/>
      <c r="R125" s="1717"/>
      <c r="S125" s="1717"/>
      <c r="T125" s="424"/>
      <c r="U125" s="424"/>
      <c r="V125" s="424"/>
      <c r="W125" s="424"/>
      <c r="X125" s="424"/>
      <c r="Y125" s="424"/>
      <c r="Z125" s="424"/>
      <c r="AA125" s="424"/>
      <c r="AB125" s="424"/>
      <c r="AC125" s="424"/>
      <c r="AD125" s="424"/>
      <c r="AE125" s="424"/>
      <c r="AF125" s="424"/>
      <c r="AG125" s="424"/>
      <c r="AH125" s="424"/>
      <c r="AI125" s="424"/>
      <c r="AJ125" s="376"/>
      <c r="AK125" s="376"/>
      <c r="AL125" s="376"/>
    </row>
    <row r="126" spans="1:38" s="670" customFormat="1" ht="15.75" customHeight="1" x14ac:dyDescent="0.3">
      <c r="A126" s="363"/>
      <c r="B126" s="919"/>
      <c r="C126" s="374"/>
      <c r="D126" s="399"/>
      <c r="E126" s="428" t="s">
        <v>1808</v>
      </c>
      <c r="F126" s="400"/>
      <c r="G126" s="427"/>
      <c r="H126" s="427"/>
      <c r="I126" s="427"/>
      <c r="J126" s="427"/>
      <c r="K126" s="427"/>
      <c r="L126" s="427"/>
      <c r="M126" s="376"/>
      <c r="N126" s="376"/>
      <c r="O126" s="393"/>
      <c r="P126" s="393"/>
      <c r="Q126" s="393"/>
      <c r="R126" s="376"/>
      <c r="S126" s="424"/>
      <c r="T126" s="424"/>
      <c r="U126" s="424"/>
      <c r="V126" s="424"/>
      <c r="W126" s="424"/>
      <c r="X126" s="424"/>
      <c r="Y126" s="424"/>
      <c r="Z126" s="424"/>
      <c r="AA126" s="424"/>
      <c r="AB126" s="424"/>
      <c r="AC126" s="424"/>
      <c r="AD126" s="424"/>
      <c r="AE126" s="424"/>
      <c r="AF126" s="424"/>
      <c r="AG126" s="424"/>
      <c r="AH126" s="424"/>
      <c r="AI126" s="424"/>
      <c r="AJ126" s="376"/>
      <c r="AK126" s="376"/>
      <c r="AL126" s="376"/>
    </row>
    <row r="127" spans="1:38" s="670" customFormat="1" ht="15.75" customHeight="1" x14ac:dyDescent="0.3">
      <c r="A127" s="363"/>
      <c r="B127" s="919"/>
      <c r="C127" s="374"/>
      <c r="D127" s="399"/>
      <c r="E127" s="428" t="s">
        <v>1809</v>
      </c>
      <c r="F127" s="400"/>
      <c r="G127" s="427"/>
      <c r="H127" s="427"/>
      <c r="I127" s="427"/>
      <c r="J127" s="427"/>
      <c r="K127" s="427"/>
      <c r="L127" s="427"/>
      <c r="M127" s="376"/>
      <c r="N127" s="376"/>
      <c r="O127" s="393"/>
      <c r="P127" s="393"/>
      <c r="Q127" s="393"/>
      <c r="R127" s="376"/>
      <c r="S127" s="424"/>
      <c r="T127" s="424"/>
      <c r="U127" s="424"/>
      <c r="V127" s="424"/>
      <c r="W127" s="424"/>
      <c r="X127" s="424"/>
      <c r="Y127" s="424"/>
      <c r="Z127" s="424"/>
      <c r="AA127" s="424"/>
      <c r="AB127" s="424"/>
      <c r="AC127" s="424"/>
      <c r="AD127" s="424"/>
      <c r="AE127" s="424"/>
      <c r="AF127" s="424"/>
      <c r="AG127" s="424"/>
      <c r="AH127" s="424"/>
      <c r="AI127" s="424"/>
      <c r="AJ127" s="376"/>
      <c r="AK127" s="376"/>
      <c r="AL127" s="376"/>
    </row>
    <row r="128" spans="1:38" s="670" customFormat="1" ht="15.75" customHeight="1" x14ac:dyDescent="0.3">
      <c r="A128" s="363"/>
      <c r="B128" s="919"/>
      <c r="C128" s="374"/>
      <c r="D128" s="399"/>
      <c r="E128" s="428" t="s">
        <v>1810</v>
      </c>
      <c r="F128" s="400"/>
      <c r="G128" s="427"/>
      <c r="H128" s="427"/>
      <c r="I128" s="427"/>
      <c r="J128" s="427"/>
      <c r="K128" s="427"/>
      <c r="L128" s="427"/>
      <c r="M128" s="376"/>
      <c r="N128" s="376"/>
      <c r="O128" s="393"/>
      <c r="P128" s="393"/>
      <c r="Q128" s="393"/>
      <c r="R128" s="376"/>
      <c r="S128" s="424"/>
      <c r="T128" s="424"/>
      <c r="U128" s="424"/>
      <c r="V128" s="424"/>
      <c r="W128" s="424"/>
      <c r="X128" s="424"/>
      <c r="Y128" s="424"/>
      <c r="Z128" s="424"/>
      <c r="AA128" s="424"/>
      <c r="AB128" s="424"/>
      <c r="AC128" s="424"/>
      <c r="AD128" s="424"/>
      <c r="AE128" s="424"/>
      <c r="AF128" s="424"/>
      <c r="AG128" s="424"/>
      <c r="AH128" s="424"/>
      <c r="AI128" s="424"/>
      <c r="AJ128" s="376"/>
      <c r="AK128" s="376"/>
      <c r="AL128" s="376"/>
    </row>
    <row r="129" spans="1:38" s="670" customFormat="1" ht="15.75" customHeight="1" x14ac:dyDescent="0.3">
      <c r="A129" s="363"/>
      <c r="B129" s="919"/>
      <c r="C129" s="374"/>
      <c r="D129" s="399"/>
      <c r="E129" s="428" t="s">
        <v>2286</v>
      </c>
      <c r="F129" s="379"/>
      <c r="G129" s="379"/>
      <c r="H129" s="379"/>
      <c r="I129" s="379"/>
      <c r="J129" s="379"/>
      <c r="K129" s="379"/>
      <c r="L129" s="400"/>
      <c r="M129" s="402"/>
      <c r="N129" s="376"/>
      <c r="O129" s="376"/>
      <c r="P129" s="376"/>
      <c r="Q129" s="399"/>
      <c r="R129" s="376"/>
      <c r="S129" s="424"/>
      <c r="T129" s="424"/>
      <c r="U129" s="424"/>
      <c r="V129" s="424"/>
      <c r="W129" s="424"/>
      <c r="X129" s="424"/>
      <c r="Y129" s="424"/>
      <c r="Z129" s="424"/>
      <c r="AA129" s="424"/>
      <c r="AB129" s="424"/>
      <c r="AC129" s="424"/>
      <c r="AD129" s="424"/>
      <c r="AE129" s="424"/>
      <c r="AF129" s="424"/>
      <c r="AG129" s="424"/>
      <c r="AH129" s="424"/>
      <c r="AI129" s="424"/>
      <c r="AJ129" s="376"/>
      <c r="AK129" s="376"/>
      <c r="AL129" s="376"/>
    </row>
    <row r="130" spans="1:38" s="670" customFormat="1" ht="15.75" customHeight="1" x14ac:dyDescent="0.3">
      <c r="A130" s="363"/>
      <c r="B130" s="919"/>
      <c r="C130" s="374"/>
      <c r="D130" s="399"/>
      <c r="E130" s="1375"/>
      <c r="F130" s="379"/>
      <c r="G130" s="379"/>
      <c r="H130" s="379"/>
      <c r="I130" s="379"/>
      <c r="J130" s="379"/>
      <c r="K130" s="379"/>
      <c r="L130" s="400"/>
      <c r="M130" s="1375"/>
      <c r="N130" s="376"/>
      <c r="O130" s="376"/>
      <c r="P130" s="376"/>
      <c r="Q130" s="399"/>
      <c r="R130" s="376"/>
      <c r="S130" s="424"/>
      <c r="T130" s="424"/>
      <c r="U130" s="424"/>
      <c r="V130" s="424"/>
      <c r="W130" s="424"/>
      <c r="X130" s="424"/>
      <c r="Y130" s="424"/>
      <c r="Z130" s="424"/>
      <c r="AA130" s="424"/>
      <c r="AB130" s="424"/>
      <c r="AC130" s="424"/>
      <c r="AD130" s="424"/>
      <c r="AE130" s="424"/>
      <c r="AF130" s="424"/>
      <c r="AG130" s="424"/>
      <c r="AH130" s="424"/>
      <c r="AI130" s="424"/>
      <c r="AJ130" s="376"/>
      <c r="AK130" s="376"/>
      <c r="AL130" s="376"/>
    </row>
    <row r="131" spans="1:38" ht="15" customHeight="1" x14ac:dyDescent="0.25">
      <c r="D131" s="297"/>
      <c r="E131" s="586" t="s">
        <v>2284</v>
      </c>
      <c r="F131" s="297"/>
      <c r="G131" s="297"/>
      <c r="H131" s="297"/>
      <c r="I131" s="297"/>
      <c r="J131" s="297"/>
      <c r="K131" s="297"/>
      <c r="L131" s="297"/>
      <c r="M131" s="297"/>
      <c r="N131" s="297"/>
      <c r="O131" s="297"/>
      <c r="P131" s="297"/>
      <c r="Q131" s="297"/>
      <c r="R131" s="297"/>
      <c r="S131" s="297"/>
      <c r="T131" s="297"/>
      <c r="U131" s="297"/>
      <c r="V131" s="297"/>
      <c r="W131" s="297"/>
    </row>
    <row r="132" spans="1:38" ht="15" customHeight="1" x14ac:dyDescent="0.25">
      <c r="D132" s="297"/>
      <c r="E132" s="586"/>
      <c r="F132" s="297"/>
      <c r="G132" s="297"/>
      <c r="H132" s="297"/>
      <c r="I132" s="297"/>
      <c r="J132" s="297"/>
      <c r="K132" s="297"/>
      <c r="L132" s="325"/>
      <c r="M132" s="297"/>
      <c r="N132" s="297"/>
      <c r="O132" s="297"/>
      <c r="P132" s="297"/>
      <c r="Q132" s="297"/>
      <c r="R132" s="297"/>
      <c r="S132" s="297"/>
      <c r="T132" s="297"/>
      <c r="U132" s="297"/>
      <c r="V132" s="297"/>
      <c r="W132" s="297"/>
    </row>
    <row r="133" spans="1:38" s="347" customFormat="1" ht="15" customHeight="1" x14ac:dyDescent="0.25">
      <c r="A133" s="363"/>
      <c r="B133" s="919"/>
      <c r="C133" s="236"/>
      <c r="D133" s="297"/>
      <c r="E133" s="1762" t="s">
        <v>908</v>
      </c>
      <c r="F133" s="1786" t="s">
        <v>1250</v>
      </c>
      <c r="G133" s="1789" t="s">
        <v>2280</v>
      </c>
      <c r="H133" s="1774" t="s">
        <v>660</v>
      </c>
      <c r="I133" s="1774" t="s">
        <v>1036</v>
      </c>
      <c r="J133" s="1774"/>
      <c r="K133" s="1774"/>
      <c r="L133" s="1774"/>
      <c r="M133" s="1774"/>
      <c r="N133" s="1774"/>
      <c r="O133" s="1780" t="s">
        <v>1811</v>
      </c>
      <c r="P133" s="1781"/>
      <c r="Q133" s="1782"/>
      <c r="R133" s="1806" t="s">
        <v>1812</v>
      </c>
      <c r="S133" s="346"/>
      <c r="T133" s="346"/>
      <c r="U133" s="346"/>
      <c r="V133" s="346"/>
      <c r="W133" s="346"/>
    </row>
    <row r="134" spans="1:38" s="347" customFormat="1" ht="15" customHeight="1" x14ac:dyDescent="0.25">
      <c r="A134" s="363"/>
      <c r="B134" s="919"/>
      <c r="C134" s="236"/>
      <c r="D134" s="297"/>
      <c r="E134" s="1763"/>
      <c r="F134" s="1787"/>
      <c r="G134" s="1787"/>
      <c r="H134" s="1775"/>
      <c r="I134" s="1775" t="s">
        <v>70</v>
      </c>
      <c r="J134" s="1775"/>
      <c r="K134" s="1775"/>
      <c r="L134" s="1775" t="s">
        <v>1975</v>
      </c>
      <c r="M134" s="1775"/>
      <c r="N134" s="1775"/>
      <c r="O134" s="1783"/>
      <c r="P134" s="1784"/>
      <c r="Q134" s="1785"/>
      <c r="R134" s="1807"/>
      <c r="W134" s="346"/>
    </row>
    <row r="135" spans="1:38" s="347" customFormat="1" ht="15" customHeight="1" x14ac:dyDescent="0.25">
      <c r="A135" s="363"/>
      <c r="B135" s="919"/>
      <c r="C135" s="236"/>
      <c r="D135" s="297"/>
      <c r="E135" s="1764"/>
      <c r="F135" s="1788"/>
      <c r="G135" s="1790"/>
      <c r="H135" s="1776"/>
      <c r="I135" s="676" t="s">
        <v>697</v>
      </c>
      <c r="J135" s="676" t="s">
        <v>698</v>
      </c>
      <c r="K135" s="676" t="s">
        <v>699</v>
      </c>
      <c r="L135" s="676" t="s">
        <v>697</v>
      </c>
      <c r="M135" s="676" t="s">
        <v>698</v>
      </c>
      <c r="N135" s="676" t="s">
        <v>699</v>
      </c>
      <c r="O135" s="676" t="s">
        <v>700</v>
      </c>
      <c r="P135" s="676" t="s">
        <v>701</v>
      </c>
      <c r="Q135" s="676" t="s">
        <v>702</v>
      </c>
      <c r="R135" s="1808"/>
      <c r="W135" s="346"/>
    </row>
    <row r="136" spans="1:38" s="345" customFormat="1" ht="15" customHeight="1" x14ac:dyDescent="0.3">
      <c r="A136" s="363"/>
      <c r="B136" s="919"/>
      <c r="C136" s="236"/>
      <c r="D136" s="297"/>
      <c r="E136" s="1135"/>
      <c r="F136" s="1023"/>
      <c r="G136" s="1020"/>
      <c r="H136" s="591"/>
      <c r="I136" s="1117" t="str">
        <f>Datos!G1671</f>
        <v/>
      </c>
      <c r="J136" s="1117" t="str">
        <f>Datos!H1671</f>
        <v/>
      </c>
      <c r="K136" s="1117" t="str">
        <f>Datos!I1671</f>
        <v/>
      </c>
      <c r="L136" s="777"/>
      <c r="M136" s="777"/>
      <c r="N136" s="777"/>
      <c r="O136" s="783" t="str">
        <f>Datos!M1671</f>
        <v/>
      </c>
      <c r="P136" s="783" t="str">
        <f>Datos!N1671</f>
        <v/>
      </c>
      <c r="Q136" s="783" t="str">
        <f>Datos!O1671</f>
        <v/>
      </c>
      <c r="R136" s="782" t="str">
        <f>Datos!P1671</f>
        <v/>
      </c>
      <c r="W136" s="346"/>
    </row>
    <row r="137" spans="1:38" s="345" customFormat="1" ht="15" customHeight="1" x14ac:dyDescent="0.3">
      <c r="A137" s="363"/>
      <c r="B137" s="919"/>
      <c r="C137" s="236"/>
      <c r="D137" s="297"/>
      <c r="E137" s="1135"/>
      <c r="F137" s="1024"/>
      <c r="G137" s="1021"/>
      <c r="H137" s="7"/>
      <c r="I137" s="1118" t="str">
        <f>Datos!G1672</f>
        <v/>
      </c>
      <c r="J137" s="1118" t="str">
        <f>Datos!H1672</f>
        <v/>
      </c>
      <c r="K137" s="1118" t="str">
        <f>Datos!I1672</f>
        <v/>
      </c>
      <c r="L137" s="777"/>
      <c r="M137" s="777"/>
      <c r="N137" s="777"/>
      <c r="O137" s="784" t="str">
        <f>Datos!M1672</f>
        <v/>
      </c>
      <c r="P137" s="784" t="str">
        <f>Datos!N1672</f>
        <v/>
      </c>
      <c r="Q137" s="784" t="str">
        <f>Datos!O1672</f>
        <v/>
      </c>
      <c r="R137" s="780" t="str">
        <f>Datos!P1672</f>
        <v/>
      </c>
      <c r="W137" s="346"/>
    </row>
    <row r="138" spans="1:38" s="345" customFormat="1" ht="15" customHeight="1" x14ac:dyDescent="0.3">
      <c r="A138" s="363"/>
      <c r="B138" s="919"/>
      <c r="C138" s="236"/>
      <c r="D138" s="297"/>
      <c r="E138" s="1135"/>
      <c r="F138" s="1024"/>
      <c r="G138" s="1021"/>
      <c r="H138" s="7"/>
      <c r="I138" s="1118" t="str">
        <f>Datos!G1673</f>
        <v/>
      </c>
      <c r="J138" s="1118" t="str">
        <f>Datos!H1673</f>
        <v/>
      </c>
      <c r="K138" s="1118" t="str">
        <f>Datos!I1673</f>
        <v/>
      </c>
      <c r="L138" s="777"/>
      <c r="M138" s="777"/>
      <c r="N138" s="777"/>
      <c r="O138" s="784" t="str">
        <f>Datos!M1673</f>
        <v/>
      </c>
      <c r="P138" s="784" t="str">
        <f>Datos!N1673</f>
        <v/>
      </c>
      <c r="Q138" s="784" t="str">
        <f>Datos!O1673</f>
        <v/>
      </c>
      <c r="R138" s="780" t="str">
        <f>Datos!P1673</f>
        <v/>
      </c>
      <c r="W138" s="346"/>
    </row>
    <row r="139" spans="1:38" s="345" customFormat="1" ht="15" customHeight="1" x14ac:dyDescent="0.3">
      <c r="A139" s="363"/>
      <c r="B139" s="919"/>
      <c r="C139" s="236"/>
      <c r="D139" s="297"/>
      <c r="E139" s="1135"/>
      <c r="F139" s="1024"/>
      <c r="G139" s="1021"/>
      <c r="H139" s="7"/>
      <c r="I139" s="1118" t="str">
        <f>Datos!G1674</f>
        <v/>
      </c>
      <c r="J139" s="1118" t="str">
        <f>Datos!H1674</f>
        <v/>
      </c>
      <c r="K139" s="1118" t="str">
        <f>Datos!I1674</f>
        <v/>
      </c>
      <c r="L139" s="777"/>
      <c r="M139" s="777"/>
      <c r="N139" s="777"/>
      <c r="O139" s="784" t="str">
        <f>Datos!M1674</f>
        <v/>
      </c>
      <c r="P139" s="784" t="str">
        <f>Datos!N1674</f>
        <v/>
      </c>
      <c r="Q139" s="784" t="str">
        <f>Datos!O1674</f>
        <v/>
      </c>
      <c r="R139" s="780" t="str">
        <f>Datos!P1674</f>
        <v/>
      </c>
      <c r="W139" s="346"/>
    </row>
    <row r="140" spans="1:38" s="345" customFormat="1" ht="15" customHeight="1" x14ac:dyDescent="0.3">
      <c r="A140" s="363"/>
      <c r="B140" s="919"/>
      <c r="C140" s="236"/>
      <c r="D140" s="297"/>
      <c r="E140" s="1135"/>
      <c r="F140" s="1024"/>
      <c r="G140" s="1021"/>
      <c r="H140" s="7"/>
      <c r="I140" s="1118" t="str">
        <f>Datos!G1675</f>
        <v/>
      </c>
      <c r="J140" s="1118" t="str">
        <f>Datos!H1675</f>
        <v/>
      </c>
      <c r="K140" s="1118" t="str">
        <f>Datos!I1675</f>
        <v/>
      </c>
      <c r="L140" s="777"/>
      <c r="M140" s="777"/>
      <c r="N140" s="777"/>
      <c r="O140" s="784" t="str">
        <f>Datos!M1675</f>
        <v/>
      </c>
      <c r="P140" s="784" t="str">
        <f>Datos!N1675</f>
        <v/>
      </c>
      <c r="Q140" s="784" t="str">
        <f>Datos!O1675</f>
        <v/>
      </c>
      <c r="R140" s="780" t="str">
        <f>Datos!P1675</f>
        <v/>
      </c>
      <c r="W140" s="346"/>
    </row>
    <row r="141" spans="1:38" s="345" customFormat="1" ht="15" customHeight="1" x14ac:dyDescent="0.3">
      <c r="A141" s="363"/>
      <c r="B141" s="919"/>
      <c r="C141" s="236"/>
      <c r="D141" s="297"/>
      <c r="E141" s="1135"/>
      <c r="F141" s="1024"/>
      <c r="G141" s="1021"/>
      <c r="H141" s="7"/>
      <c r="I141" s="1118" t="str">
        <f>Datos!G1676</f>
        <v/>
      </c>
      <c r="J141" s="1118" t="str">
        <f>Datos!H1676</f>
        <v/>
      </c>
      <c r="K141" s="1118" t="str">
        <f>Datos!I1676</f>
        <v/>
      </c>
      <c r="L141" s="777"/>
      <c r="M141" s="777"/>
      <c r="N141" s="777"/>
      <c r="O141" s="784" t="str">
        <f>Datos!M1676</f>
        <v/>
      </c>
      <c r="P141" s="784" t="str">
        <f>Datos!N1676</f>
        <v/>
      </c>
      <c r="Q141" s="784" t="str">
        <f>Datos!O1676</f>
        <v/>
      </c>
      <c r="R141" s="780" t="str">
        <f>Datos!P1676</f>
        <v/>
      </c>
      <c r="W141" s="346"/>
    </row>
    <row r="142" spans="1:38" s="345" customFormat="1" ht="15" customHeight="1" x14ac:dyDescent="0.3">
      <c r="A142" s="363"/>
      <c r="B142" s="919"/>
      <c r="C142" s="236"/>
      <c r="D142" s="297"/>
      <c r="E142" s="1135"/>
      <c r="F142" s="1024"/>
      <c r="G142" s="1021"/>
      <c r="H142" s="7"/>
      <c r="I142" s="1118" t="str">
        <f>Datos!G1677</f>
        <v/>
      </c>
      <c r="J142" s="1118" t="str">
        <f>Datos!H1677</f>
        <v/>
      </c>
      <c r="K142" s="1118" t="str">
        <f>Datos!I1677</f>
        <v/>
      </c>
      <c r="L142" s="777"/>
      <c r="M142" s="777"/>
      <c r="N142" s="777"/>
      <c r="O142" s="784" t="str">
        <f>Datos!M1677</f>
        <v/>
      </c>
      <c r="P142" s="784" t="str">
        <f>Datos!N1677</f>
        <v/>
      </c>
      <c r="Q142" s="784" t="str">
        <f>Datos!O1677</f>
        <v/>
      </c>
      <c r="R142" s="780" t="str">
        <f>Datos!P1677</f>
        <v/>
      </c>
      <c r="W142" s="346"/>
    </row>
    <row r="143" spans="1:38" s="345" customFormat="1" ht="15" customHeight="1" x14ac:dyDescent="0.3">
      <c r="A143" s="363"/>
      <c r="B143" s="919"/>
      <c r="C143" s="236"/>
      <c r="D143" s="297"/>
      <c r="E143" s="1135"/>
      <c r="F143" s="1024"/>
      <c r="G143" s="1021"/>
      <c r="H143" s="7"/>
      <c r="I143" s="1118" t="str">
        <f>Datos!G1678</f>
        <v/>
      </c>
      <c r="J143" s="1118" t="str">
        <f>Datos!H1678</f>
        <v/>
      </c>
      <c r="K143" s="1118" t="str">
        <f>Datos!I1678</f>
        <v/>
      </c>
      <c r="L143" s="777"/>
      <c r="M143" s="777"/>
      <c r="N143" s="777"/>
      <c r="O143" s="784" t="str">
        <f>Datos!M1678</f>
        <v/>
      </c>
      <c r="P143" s="784" t="str">
        <f>Datos!N1678</f>
        <v/>
      </c>
      <c r="Q143" s="784" t="str">
        <f>Datos!O1678</f>
        <v/>
      </c>
      <c r="R143" s="780" t="str">
        <f>Datos!P1678</f>
        <v/>
      </c>
      <c r="W143" s="346"/>
    </row>
    <row r="144" spans="1:38" s="345" customFormat="1" ht="15" customHeight="1" x14ac:dyDescent="0.3">
      <c r="A144" s="363"/>
      <c r="B144" s="919"/>
      <c r="C144" s="236"/>
      <c r="D144" s="297"/>
      <c r="E144" s="1135"/>
      <c r="F144" s="1024"/>
      <c r="G144" s="1021"/>
      <c r="H144" s="7"/>
      <c r="I144" s="1118" t="str">
        <f>Datos!G1679</f>
        <v/>
      </c>
      <c r="J144" s="1118" t="str">
        <f>Datos!H1679</f>
        <v/>
      </c>
      <c r="K144" s="1118" t="str">
        <f>Datos!I1679</f>
        <v/>
      </c>
      <c r="L144" s="777"/>
      <c r="M144" s="777"/>
      <c r="N144" s="777"/>
      <c r="O144" s="784" t="str">
        <f>Datos!M1679</f>
        <v/>
      </c>
      <c r="P144" s="784" t="str">
        <f>Datos!N1679</f>
        <v/>
      </c>
      <c r="Q144" s="784" t="str">
        <f>Datos!O1679</f>
        <v/>
      </c>
      <c r="R144" s="780" t="str">
        <f>Datos!P1679</f>
        <v/>
      </c>
      <c r="W144" s="346"/>
    </row>
    <row r="145" spans="1:57" s="345" customFormat="1" ht="15" customHeight="1" x14ac:dyDescent="0.3">
      <c r="A145" s="363"/>
      <c r="B145" s="919"/>
      <c r="C145" s="236"/>
      <c r="D145" s="297"/>
      <c r="E145" s="1135"/>
      <c r="F145" s="1024"/>
      <c r="G145" s="1021"/>
      <c r="H145" s="7"/>
      <c r="I145" s="1118" t="str">
        <f>Datos!G1680</f>
        <v/>
      </c>
      <c r="J145" s="1118" t="str">
        <f>Datos!H1680</f>
        <v/>
      </c>
      <c r="K145" s="1118" t="str">
        <f>Datos!I1680</f>
        <v/>
      </c>
      <c r="L145" s="777"/>
      <c r="M145" s="777"/>
      <c r="N145" s="777"/>
      <c r="O145" s="784" t="str">
        <f>Datos!M1680</f>
        <v/>
      </c>
      <c r="P145" s="784" t="str">
        <f>Datos!N1680</f>
        <v/>
      </c>
      <c r="Q145" s="784" t="str">
        <f>Datos!O1680</f>
        <v/>
      </c>
      <c r="R145" s="780" t="str">
        <f>Datos!P1680</f>
        <v/>
      </c>
      <c r="W145" s="346"/>
    </row>
    <row r="146" spans="1:57" s="345" customFormat="1" ht="15" customHeight="1" x14ac:dyDescent="0.3">
      <c r="A146" s="363"/>
      <c r="B146" s="919"/>
      <c r="C146" s="236"/>
      <c r="D146" s="297"/>
      <c r="E146" s="1135"/>
      <c r="F146" s="1024"/>
      <c r="G146" s="1021"/>
      <c r="H146" s="7"/>
      <c r="I146" s="1118" t="str">
        <f>Datos!G1681</f>
        <v/>
      </c>
      <c r="J146" s="1118" t="str">
        <f>Datos!H1681</f>
        <v/>
      </c>
      <c r="K146" s="1118" t="str">
        <f>Datos!I1681</f>
        <v/>
      </c>
      <c r="L146" s="777"/>
      <c r="M146" s="777"/>
      <c r="N146" s="777"/>
      <c r="O146" s="784" t="str">
        <f>Datos!M1681</f>
        <v/>
      </c>
      <c r="P146" s="784" t="str">
        <f>Datos!N1681</f>
        <v/>
      </c>
      <c r="Q146" s="784" t="str">
        <f>Datos!O1681</f>
        <v/>
      </c>
      <c r="R146" s="780" t="str">
        <f>Datos!P1681</f>
        <v/>
      </c>
      <c r="W146" s="346"/>
    </row>
    <row r="147" spans="1:57" ht="15" customHeight="1" x14ac:dyDescent="0.25">
      <c r="O147" s="793">
        <f>Datos!M1682</f>
        <v>0</v>
      </c>
      <c r="P147" s="793">
        <f>Datos!N1682</f>
        <v>0</v>
      </c>
      <c r="Q147" s="793">
        <f>Datos!O1682</f>
        <v>0</v>
      </c>
      <c r="R147" s="781">
        <f>Datos!P1682</f>
        <v>0</v>
      </c>
    </row>
    <row r="148" spans="1:57" ht="15" customHeight="1" x14ac:dyDescent="0.25">
      <c r="E148" s="1799" t="s">
        <v>2282</v>
      </c>
      <c r="F148" s="1799"/>
      <c r="G148" s="1799"/>
      <c r="H148" s="1799"/>
      <c r="I148" s="1799"/>
      <c r="J148" s="1799"/>
      <c r="K148" s="1799"/>
      <c r="L148" s="1799"/>
      <c r="M148" s="1799"/>
      <c r="N148" s="1799"/>
      <c r="O148" s="1799"/>
      <c r="P148" s="1799"/>
      <c r="Q148" s="1799"/>
      <c r="R148" s="1799"/>
    </row>
    <row r="149" spans="1:57" ht="15" customHeight="1" x14ac:dyDescent="0.25">
      <c r="E149" s="1805" t="s">
        <v>2281</v>
      </c>
      <c r="F149" s="1805"/>
      <c r="G149" s="1805"/>
      <c r="H149" s="1805"/>
      <c r="I149" s="1805"/>
      <c r="J149" s="1805"/>
      <c r="K149" s="1805"/>
      <c r="L149" s="1805"/>
      <c r="M149" s="1805"/>
      <c r="N149" s="1805"/>
      <c r="O149" s="1805"/>
      <c r="P149" s="1805"/>
      <c r="Q149" s="1805"/>
      <c r="R149" s="1805"/>
      <c r="S149" s="1805"/>
    </row>
    <row r="150" spans="1:57" ht="13.5" customHeight="1" x14ac:dyDescent="0.25">
      <c r="E150" s="1805"/>
      <c r="F150" s="1805"/>
      <c r="G150" s="1805"/>
      <c r="H150" s="1805"/>
      <c r="I150" s="1805"/>
      <c r="J150" s="1805"/>
      <c r="K150" s="1805"/>
      <c r="L150" s="1805"/>
      <c r="M150" s="1805"/>
      <c r="N150" s="1805"/>
      <c r="O150" s="1805"/>
      <c r="P150" s="1805"/>
      <c r="Q150" s="1805"/>
      <c r="R150" s="1805"/>
      <c r="S150" s="1805"/>
    </row>
    <row r="151" spans="1:57" ht="15" customHeight="1" x14ac:dyDescent="0.25">
      <c r="E151" s="596" t="s">
        <v>1669</v>
      </c>
      <c r="F151" s="597"/>
      <c r="G151" s="597"/>
      <c r="H151" s="597"/>
      <c r="I151" s="597"/>
      <c r="J151" s="597"/>
      <c r="K151" s="597"/>
      <c r="L151" s="597"/>
      <c r="M151" s="597"/>
      <c r="N151" s="597"/>
      <c r="O151" s="597"/>
      <c r="P151" s="597"/>
      <c r="Q151" s="597"/>
      <c r="R151" s="597"/>
    </row>
    <row r="152" spans="1:57" ht="15" customHeight="1" x14ac:dyDescent="0.25">
      <c r="E152" s="1805" t="s">
        <v>1670</v>
      </c>
      <c r="F152" s="1805"/>
      <c r="G152" s="1805"/>
      <c r="H152" s="1805"/>
      <c r="I152" s="1805"/>
      <c r="J152" s="1805"/>
      <c r="K152" s="1805"/>
      <c r="L152" s="1805"/>
      <c r="M152" s="1805"/>
      <c r="N152" s="1805"/>
      <c r="O152" s="1805"/>
      <c r="P152" s="1805"/>
      <c r="Q152" s="1805"/>
      <c r="R152" s="1805"/>
      <c r="S152" s="1805"/>
    </row>
    <row r="153" spans="1:57" ht="15" customHeight="1" x14ac:dyDescent="0.25">
      <c r="E153" s="1805"/>
      <c r="F153" s="1805"/>
      <c r="G153" s="1805"/>
      <c r="H153" s="1805"/>
      <c r="I153" s="1805"/>
      <c r="J153" s="1805"/>
      <c r="K153" s="1805"/>
      <c r="L153" s="1805"/>
      <c r="M153" s="1805"/>
      <c r="N153" s="1805"/>
      <c r="O153" s="1805"/>
      <c r="P153" s="1805"/>
      <c r="Q153" s="1805"/>
      <c r="R153" s="1805"/>
      <c r="S153" s="1805"/>
    </row>
    <row r="154" spans="1:57" ht="30.75" customHeight="1" x14ac:dyDescent="0.25">
      <c r="E154" s="1748" t="s">
        <v>2474</v>
      </c>
      <c r="F154" s="1749"/>
      <c r="G154" s="1749"/>
      <c r="H154" s="1749"/>
      <c r="I154" s="1749"/>
      <c r="J154" s="1749"/>
      <c r="K154" s="1749"/>
      <c r="L154" s="1749"/>
      <c r="M154" s="1749"/>
      <c r="N154" s="1749"/>
      <c r="O154" s="1749"/>
      <c r="P154" s="1749"/>
      <c r="Q154" s="1749"/>
      <c r="R154" s="1749"/>
      <c r="S154" s="1749"/>
      <c r="T154" s="597"/>
      <c r="U154" s="597"/>
      <c r="V154" s="597"/>
      <c r="W154" s="597"/>
      <c r="X154" s="597"/>
      <c r="Y154" s="597"/>
      <c r="Z154" s="597"/>
      <c r="AA154" s="597"/>
      <c r="AB154" s="597"/>
      <c r="AC154" s="597"/>
      <c r="AD154" s="597"/>
      <c r="AE154" s="597"/>
      <c r="AF154" s="597"/>
      <c r="AG154" s="1747"/>
      <c r="AH154" s="1747"/>
      <c r="AI154" s="1747"/>
      <c r="AJ154" s="1747"/>
      <c r="AK154" s="1747"/>
      <c r="AL154" s="1747"/>
      <c r="AM154" s="1747"/>
      <c r="AN154" s="1747"/>
      <c r="AO154" s="1747"/>
      <c r="AP154" s="1747"/>
      <c r="AQ154" s="1747"/>
      <c r="AR154" s="1747"/>
      <c r="AS154" s="1747"/>
      <c r="AT154" s="1747"/>
      <c r="AU154" s="1747"/>
      <c r="AV154" s="1747"/>
      <c r="AW154" s="1747"/>
      <c r="AX154" s="1747"/>
      <c r="AY154" s="1747"/>
      <c r="AZ154" s="1747"/>
      <c r="BA154" s="1747"/>
      <c r="BB154" s="1747"/>
      <c r="BC154" s="1747"/>
      <c r="BD154" s="1747"/>
      <c r="BE154" s="1747"/>
    </row>
    <row r="155" spans="1:57" ht="22.5" customHeight="1" x14ac:dyDescent="0.25">
      <c r="C155" s="242"/>
      <c r="E155" s="1747" t="s">
        <v>2283</v>
      </c>
      <c r="F155" s="1747"/>
      <c r="G155" s="1747"/>
      <c r="H155" s="1747"/>
      <c r="I155" s="1747"/>
      <c r="J155" s="1747"/>
      <c r="K155" s="1747"/>
      <c r="L155" s="1747"/>
      <c r="M155" s="1747"/>
      <c r="N155" s="1747"/>
      <c r="O155" s="1747"/>
      <c r="P155" s="1747"/>
      <c r="Q155" s="1747"/>
      <c r="R155" s="1747"/>
      <c r="S155" s="1747"/>
    </row>
    <row r="156" spans="1:57" ht="9.75" customHeight="1" x14ac:dyDescent="0.25">
      <c r="C156" s="242"/>
      <c r="E156" s="1747"/>
      <c r="F156" s="1747"/>
      <c r="G156" s="1747"/>
      <c r="H156" s="1747"/>
      <c r="I156" s="1747"/>
      <c r="J156" s="1747"/>
      <c r="K156" s="1747"/>
      <c r="L156" s="1747"/>
      <c r="M156" s="1747"/>
      <c r="N156" s="1747"/>
      <c r="O156" s="1747"/>
      <c r="P156" s="1747"/>
      <c r="Q156" s="1747"/>
      <c r="R156" s="1747"/>
      <c r="S156" s="1747"/>
    </row>
    <row r="157" spans="1:57" ht="14.25" customHeight="1" x14ac:dyDescent="0.25"/>
    <row r="158" spans="1:57" ht="14.25" customHeight="1" x14ac:dyDescent="0.25">
      <c r="D158" s="297"/>
      <c r="E158" s="586" t="s">
        <v>1822</v>
      </c>
      <c r="F158" s="297"/>
      <c r="G158" s="297"/>
      <c r="H158" s="297"/>
      <c r="I158" s="297"/>
      <c r="J158" s="297"/>
      <c r="K158" s="297"/>
      <c r="L158" s="297"/>
      <c r="M158" s="297"/>
      <c r="N158" s="297"/>
      <c r="O158" s="297"/>
      <c r="P158" s="297"/>
      <c r="Q158" s="297"/>
      <c r="R158" s="297"/>
      <c r="S158" s="297"/>
      <c r="T158" s="297"/>
      <c r="U158" s="297"/>
      <c r="V158" s="297"/>
      <c r="W158" s="297"/>
    </row>
    <row r="159" spans="1:57" s="670" customFormat="1" ht="14.25" customHeight="1" x14ac:dyDescent="0.25">
      <c r="A159" s="363"/>
      <c r="B159" s="919"/>
      <c r="C159" s="374"/>
      <c r="D159" s="376"/>
      <c r="E159" s="429"/>
      <c r="F159" s="429"/>
      <c r="G159" s="429"/>
      <c r="H159" s="429"/>
      <c r="I159" s="429"/>
      <c r="J159" s="429"/>
      <c r="K159" s="429"/>
      <c r="L159" s="429"/>
      <c r="M159" s="429"/>
      <c r="N159" s="429"/>
      <c r="O159" s="429"/>
      <c r="P159" s="429"/>
      <c r="Q159" s="429"/>
      <c r="R159" s="429"/>
      <c r="S159" s="429"/>
      <c r="T159" s="429"/>
      <c r="U159" s="424"/>
      <c r="V159" s="424"/>
      <c r="W159" s="424"/>
      <c r="X159" s="424"/>
      <c r="Y159" s="424"/>
      <c r="Z159" s="424"/>
      <c r="AA159" s="424"/>
      <c r="AB159" s="424"/>
      <c r="AC159" s="424"/>
      <c r="AD159" s="424"/>
      <c r="AE159" s="424"/>
      <c r="AF159" s="424"/>
      <c r="AG159" s="424"/>
      <c r="AH159" s="424"/>
      <c r="AI159" s="424"/>
      <c r="AJ159" s="376"/>
      <c r="AK159" s="376"/>
      <c r="AL159" s="376"/>
    </row>
    <row r="160" spans="1:57" s="670" customFormat="1" ht="14.25" customHeight="1" x14ac:dyDescent="0.25">
      <c r="A160" s="363"/>
      <c r="B160" s="919"/>
      <c r="C160" s="374"/>
      <c r="D160" s="376"/>
      <c r="E160" s="429"/>
      <c r="F160" s="429"/>
      <c r="G160" s="429"/>
      <c r="H160" s="429"/>
      <c r="I160" s="429"/>
      <c r="J160" s="429"/>
      <c r="K160" s="429"/>
      <c r="L160" s="429"/>
      <c r="M160" s="429"/>
      <c r="N160" s="429"/>
      <c r="O160" s="429"/>
      <c r="P160" s="429"/>
      <c r="Q160" s="429"/>
      <c r="R160" s="429"/>
      <c r="S160" s="429"/>
      <c r="T160" s="429"/>
      <c r="U160" s="424"/>
      <c r="V160" s="424"/>
      <c r="W160" s="424"/>
      <c r="X160" s="424"/>
      <c r="Y160" s="424"/>
      <c r="Z160" s="424"/>
      <c r="AA160" s="424"/>
      <c r="AB160" s="424"/>
      <c r="AC160" s="424"/>
      <c r="AD160" s="424"/>
      <c r="AE160" s="424"/>
      <c r="AF160" s="424"/>
      <c r="AG160" s="424"/>
      <c r="AH160" s="424"/>
      <c r="AI160" s="424"/>
      <c r="AJ160" s="376"/>
      <c r="AK160" s="376"/>
      <c r="AL160" s="376"/>
    </row>
    <row r="161" spans="1:38" s="670" customFormat="1" ht="14.25" customHeight="1" x14ac:dyDescent="0.25">
      <c r="A161" s="363"/>
      <c r="B161" s="919"/>
      <c r="C161" s="374"/>
      <c r="D161" s="376"/>
      <c r="E161" s="674" t="s">
        <v>1821</v>
      </c>
      <c r="F161" s="376"/>
      <c r="G161" s="376"/>
      <c r="H161" s="376"/>
      <c r="I161" s="376"/>
      <c r="J161" s="376"/>
      <c r="K161" s="376"/>
      <c r="L161" s="376"/>
      <c r="M161" s="376"/>
      <c r="N161" s="376"/>
      <c r="O161" s="376"/>
      <c r="P161" s="376"/>
      <c r="Q161" s="376"/>
      <c r="R161" s="376"/>
      <c r="S161" s="424"/>
      <c r="T161" s="424"/>
      <c r="U161" s="424"/>
      <c r="V161" s="424"/>
      <c r="W161" s="424"/>
      <c r="X161" s="424"/>
      <c r="Y161" s="424"/>
      <c r="Z161" s="424"/>
      <c r="AA161" s="424"/>
      <c r="AB161" s="424"/>
      <c r="AC161" s="424"/>
      <c r="AD161" s="424"/>
      <c r="AE161" s="424"/>
      <c r="AF161" s="424"/>
      <c r="AG161" s="424"/>
      <c r="AH161" s="424"/>
      <c r="AI161" s="424"/>
      <c r="AJ161" s="376"/>
      <c r="AK161" s="376"/>
      <c r="AL161" s="376"/>
    </row>
    <row r="162" spans="1:38" s="670" customFormat="1" ht="14.25" customHeight="1" x14ac:dyDescent="0.25">
      <c r="A162" s="363"/>
      <c r="B162" s="919"/>
      <c r="C162" s="374"/>
      <c r="D162" s="376"/>
      <c r="E162" s="674"/>
      <c r="F162" s="376"/>
      <c r="G162" s="376"/>
      <c r="H162" s="376"/>
      <c r="I162" s="376"/>
      <c r="J162" s="376"/>
      <c r="K162" s="376"/>
      <c r="L162" s="376"/>
      <c r="M162" s="376"/>
      <c r="N162" s="376"/>
      <c r="O162" s="376"/>
      <c r="P162" s="376"/>
      <c r="Q162" s="376"/>
      <c r="R162" s="376"/>
      <c r="S162" s="424"/>
      <c r="T162" s="424"/>
      <c r="U162" s="424"/>
      <c r="V162" s="424"/>
      <c r="W162" s="424"/>
      <c r="X162" s="424"/>
      <c r="Y162" s="424"/>
      <c r="Z162" s="424"/>
      <c r="AA162" s="424"/>
      <c r="AB162" s="424"/>
      <c r="AC162" s="424"/>
      <c r="AD162" s="424"/>
      <c r="AE162" s="424"/>
      <c r="AF162" s="424"/>
      <c r="AG162" s="424"/>
      <c r="AH162" s="424"/>
      <c r="AI162" s="424"/>
      <c r="AJ162" s="376"/>
      <c r="AK162" s="376"/>
      <c r="AL162" s="376"/>
    </row>
    <row r="163" spans="1:38" s="670" customFormat="1" ht="14.25" customHeight="1" x14ac:dyDescent="0.25">
      <c r="A163" s="363"/>
      <c r="B163" s="919"/>
      <c r="C163" s="374"/>
      <c r="D163" s="376"/>
      <c r="E163" s="675" t="s">
        <v>1974</v>
      </c>
      <c r="F163" s="675"/>
      <c r="G163" s="675"/>
      <c r="H163" s="675"/>
      <c r="I163" s="675"/>
      <c r="J163" s="675"/>
      <c r="K163" s="675"/>
      <c r="L163" s="675"/>
      <c r="M163" s="675"/>
      <c r="N163" s="675"/>
      <c r="O163" s="675"/>
      <c r="P163" s="675"/>
      <c r="Q163" s="675"/>
      <c r="R163" s="675"/>
      <c r="S163" s="675"/>
      <c r="T163" s="675"/>
      <c r="U163" s="424"/>
      <c r="V163" s="424"/>
      <c r="W163" s="424"/>
      <c r="X163" s="424"/>
      <c r="Y163" s="424"/>
      <c r="Z163" s="424"/>
      <c r="AA163" s="424"/>
      <c r="AB163" s="424"/>
      <c r="AC163" s="424"/>
      <c r="AD163" s="424"/>
      <c r="AE163" s="424"/>
      <c r="AF163" s="424"/>
      <c r="AG163" s="424"/>
      <c r="AH163" s="424"/>
      <c r="AI163" s="424"/>
      <c r="AJ163" s="376"/>
      <c r="AK163" s="376"/>
      <c r="AL163" s="376"/>
    </row>
    <row r="164" spans="1:38" s="670" customFormat="1" ht="14.25" customHeight="1" x14ac:dyDescent="0.25">
      <c r="A164" s="363"/>
      <c r="B164" s="919"/>
      <c r="C164" s="374"/>
      <c r="D164" s="376"/>
      <c r="E164" s="675"/>
      <c r="F164" s="382"/>
      <c r="G164" s="382"/>
      <c r="H164" s="382"/>
      <c r="I164" s="382"/>
      <c r="J164" s="382"/>
      <c r="K164" s="382"/>
      <c r="L164" s="382"/>
      <c r="M164" s="382"/>
      <c r="N164" s="382"/>
      <c r="O164" s="382"/>
      <c r="P164" s="382"/>
      <c r="Q164" s="382"/>
      <c r="R164" s="382"/>
      <c r="S164" s="382"/>
      <c r="T164" s="382"/>
      <c r="U164" s="424"/>
      <c r="V164" s="424"/>
      <c r="W164" s="424"/>
      <c r="X164" s="424"/>
      <c r="Y164" s="424"/>
      <c r="Z164" s="424"/>
      <c r="AA164" s="424"/>
      <c r="AB164" s="424"/>
      <c r="AC164" s="424"/>
      <c r="AD164" s="424"/>
      <c r="AE164" s="424"/>
      <c r="AF164" s="424"/>
      <c r="AG164" s="424"/>
      <c r="AH164" s="424"/>
      <c r="AI164" s="424"/>
      <c r="AJ164" s="376"/>
      <c r="AK164" s="376"/>
      <c r="AL164" s="376"/>
    </row>
    <row r="165" spans="1:38" s="670" customFormat="1" ht="14.25" customHeight="1" x14ac:dyDescent="0.25">
      <c r="A165" s="363"/>
      <c r="B165" s="919"/>
      <c r="C165" s="374"/>
      <c r="D165" s="376"/>
      <c r="E165" s="1762" t="s">
        <v>908</v>
      </c>
      <c r="F165" s="1802" t="s">
        <v>1973</v>
      </c>
      <c r="G165" s="1759" t="s">
        <v>1731</v>
      </c>
      <c r="H165" s="1777" t="s">
        <v>834</v>
      </c>
      <c r="I165" s="1778"/>
      <c r="J165" s="1759" t="s">
        <v>1585</v>
      </c>
      <c r="K165" s="1759" t="s">
        <v>1738</v>
      </c>
      <c r="L165" s="1752" t="s">
        <v>1036</v>
      </c>
      <c r="M165" s="1752"/>
      <c r="N165" s="1752"/>
      <c r="O165" s="1752"/>
      <c r="P165" s="1752"/>
      <c r="Q165" s="1752"/>
      <c r="R165" s="1753" t="s">
        <v>1813</v>
      </c>
      <c r="S165" s="1754"/>
      <c r="T165" s="1755"/>
      <c r="U165" s="1812" t="s">
        <v>1814</v>
      </c>
      <c r="V165" s="424"/>
      <c r="W165" s="424"/>
      <c r="X165" s="424"/>
      <c r="Y165" s="424"/>
      <c r="Z165" s="424"/>
      <c r="AA165" s="424"/>
      <c r="AB165" s="424"/>
      <c r="AC165" s="424"/>
      <c r="AD165" s="424"/>
      <c r="AE165" s="424"/>
      <c r="AF165" s="424"/>
      <c r="AG165" s="424"/>
      <c r="AH165" s="424"/>
      <c r="AI165" s="424"/>
      <c r="AJ165" s="376"/>
      <c r="AK165" s="376"/>
      <c r="AL165" s="376"/>
    </row>
    <row r="166" spans="1:38" s="670" customFormat="1" ht="14.25" customHeight="1" x14ac:dyDescent="0.25">
      <c r="A166" s="363"/>
      <c r="B166" s="919"/>
      <c r="C166" s="374"/>
      <c r="D166" s="376"/>
      <c r="E166" s="1763"/>
      <c r="F166" s="1803"/>
      <c r="G166" s="1760"/>
      <c r="H166" s="791" t="s">
        <v>70</v>
      </c>
      <c r="I166" s="791" t="s">
        <v>1939</v>
      </c>
      <c r="J166" s="1760"/>
      <c r="K166" s="1760"/>
      <c r="L166" s="1751" t="s">
        <v>70</v>
      </c>
      <c r="M166" s="1751"/>
      <c r="N166" s="1751"/>
      <c r="O166" s="1751" t="s">
        <v>1975</v>
      </c>
      <c r="P166" s="1751"/>
      <c r="Q166" s="1751"/>
      <c r="R166" s="1756"/>
      <c r="S166" s="1757"/>
      <c r="T166" s="1758"/>
      <c r="U166" s="1813"/>
      <c r="V166" s="424"/>
      <c r="W166" s="424"/>
      <c r="X166" s="424"/>
      <c r="Y166" s="424"/>
      <c r="Z166" s="424"/>
      <c r="AA166" s="424"/>
      <c r="AB166" s="424"/>
      <c r="AC166" s="424"/>
      <c r="AD166" s="424"/>
      <c r="AE166" s="424"/>
      <c r="AF166" s="424"/>
      <c r="AG166" s="424"/>
      <c r="AH166" s="424"/>
      <c r="AI166" s="424"/>
      <c r="AJ166" s="376"/>
      <c r="AK166" s="376"/>
      <c r="AL166" s="424"/>
    </row>
    <row r="167" spans="1:38" s="670" customFormat="1" ht="14.25" customHeight="1" x14ac:dyDescent="0.25">
      <c r="A167" s="363"/>
      <c r="B167" s="919"/>
      <c r="C167" s="374"/>
      <c r="D167" s="376"/>
      <c r="E167" s="1764"/>
      <c r="F167" s="1804"/>
      <c r="G167" s="1761"/>
      <c r="H167" s="792" t="s">
        <v>1784</v>
      </c>
      <c r="I167" s="792" t="s">
        <v>1784</v>
      </c>
      <c r="J167" s="1761"/>
      <c r="K167" s="1761"/>
      <c r="L167" s="677" t="s">
        <v>697</v>
      </c>
      <c r="M167" s="677" t="s">
        <v>698</v>
      </c>
      <c r="N167" s="677" t="s">
        <v>699</v>
      </c>
      <c r="O167" s="677" t="s">
        <v>697</v>
      </c>
      <c r="P167" s="677" t="s">
        <v>698</v>
      </c>
      <c r="Q167" s="677" t="s">
        <v>699</v>
      </c>
      <c r="R167" s="677" t="s">
        <v>700</v>
      </c>
      <c r="S167" s="677" t="s">
        <v>701</v>
      </c>
      <c r="T167" s="677" t="s">
        <v>702</v>
      </c>
      <c r="U167" s="1814"/>
      <c r="V167" s="424"/>
      <c r="W167" s="424"/>
      <c r="X167" s="424"/>
      <c r="Y167" s="424"/>
      <c r="Z167" s="424"/>
      <c r="AA167" s="424"/>
      <c r="AB167" s="424"/>
      <c r="AC167" s="424"/>
      <c r="AD167" s="424"/>
      <c r="AE167" s="424"/>
      <c r="AF167" s="424"/>
      <c r="AG167" s="424"/>
      <c r="AH167" s="424"/>
      <c r="AI167" s="424"/>
      <c r="AJ167" s="376"/>
      <c r="AK167" s="376"/>
      <c r="AL167" s="424"/>
    </row>
    <row r="168" spans="1:38" s="670" customFormat="1" ht="14.25" customHeight="1" x14ac:dyDescent="0.25">
      <c r="A168" s="363"/>
      <c r="B168" s="919"/>
      <c r="C168" s="374"/>
      <c r="D168" s="376"/>
      <c r="E168" s="1135"/>
      <c r="F168" s="430"/>
      <c r="G168" s="430"/>
      <c r="H168" s="431" t="str">
        <f>Datos!F1742</f>
        <v/>
      </c>
      <c r="I168" s="777"/>
      <c r="J168" s="1099"/>
      <c r="K168" s="1019" t="str">
        <f>Datos!I1742</f>
        <v/>
      </c>
      <c r="L168" s="1120" t="str">
        <f>Datos!J1742</f>
        <v/>
      </c>
      <c r="M168" s="1121" t="str">
        <f>Datos!K1742</f>
        <v/>
      </c>
      <c r="N168" s="1121" t="str">
        <f>Datos!L1742</f>
        <v/>
      </c>
      <c r="O168" s="1028"/>
      <c r="P168" s="1028"/>
      <c r="Q168" s="1028"/>
      <c r="R168" s="433" t="str">
        <f>Datos!P1742</f>
        <v/>
      </c>
      <c r="S168" s="433" t="str">
        <f>Datos!Q1742</f>
        <v/>
      </c>
      <c r="T168" s="433" t="str">
        <f>Datos!R1742</f>
        <v/>
      </c>
      <c r="U168" s="785" t="str">
        <f>Datos!S1742</f>
        <v/>
      </c>
      <c r="V168" s="424"/>
      <c r="W168" s="424"/>
      <c r="X168" s="424"/>
      <c r="Y168" s="424"/>
      <c r="Z168" s="424"/>
      <c r="AA168" s="424"/>
      <c r="AB168" s="424"/>
      <c r="AC168" s="424"/>
      <c r="AD168" s="424"/>
      <c r="AE168" s="424"/>
      <c r="AF168" s="424"/>
      <c r="AG168" s="424"/>
      <c r="AH168" s="424"/>
      <c r="AI168" s="424"/>
      <c r="AJ168" s="376"/>
      <c r="AK168" s="376"/>
      <c r="AL168" s="424"/>
    </row>
    <row r="169" spans="1:38" s="670" customFormat="1" ht="14.25" customHeight="1" x14ac:dyDescent="0.25">
      <c r="A169" s="363"/>
      <c r="B169" s="919"/>
      <c r="C169" s="374"/>
      <c r="D169" s="376"/>
      <c r="E169" s="1135"/>
      <c r="F169" s="430"/>
      <c r="G169" s="430"/>
      <c r="H169" s="431" t="str">
        <f>Datos!F1743</f>
        <v/>
      </c>
      <c r="I169" s="777"/>
      <c r="J169" s="1099"/>
      <c r="K169" s="1019" t="str">
        <f>Datos!I1743</f>
        <v/>
      </c>
      <c r="L169" s="1121" t="str">
        <f>Datos!J1743</f>
        <v/>
      </c>
      <c r="M169" s="1121" t="str">
        <f>Datos!K1743</f>
        <v/>
      </c>
      <c r="N169" s="1121" t="str">
        <f>Datos!L1743</f>
        <v/>
      </c>
      <c r="O169" s="1028"/>
      <c r="P169" s="1028"/>
      <c r="Q169" s="1028"/>
      <c r="R169" s="433" t="str">
        <f>Datos!P1743</f>
        <v/>
      </c>
      <c r="S169" s="433" t="str">
        <f>Datos!Q1743</f>
        <v/>
      </c>
      <c r="T169" s="433" t="str">
        <f>Datos!R1743</f>
        <v/>
      </c>
      <c r="U169" s="785" t="str">
        <f>Datos!S1743</f>
        <v/>
      </c>
      <c r="V169" s="424"/>
      <c r="W169" s="424"/>
      <c r="X169" s="424"/>
      <c r="Y169" s="424"/>
      <c r="Z169" s="424"/>
      <c r="AA169" s="424"/>
      <c r="AB169" s="424"/>
      <c r="AC169" s="424"/>
      <c r="AD169" s="424"/>
      <c r="AE169" s="424"/>
      <c r="AF169" s="424"/>
      <c r="AG169" s="424"/>
      <c r="AH169" s="424"/>
      <c r="AI169" s="424"/>
      <c r="AJ169" s="376"/>
      <c r="AK169" s="376"/>
      <c r="AL169" s="424"/>
    </row>
    <row r="170" spans="1:38" s="670" customFormat="1" ht="14.25" customHeight="1" x14ac:dyDescent="0.25">
      <c r="A170" s="363"/>
      <c r="B170" s="919"/>
      <c r="C170" s="374"/>
      <c r="D170" s="376"/>
      <c r="E170" s="1135"/>
      <c r="F170" s="430"/>
      <c r="G170" s="430"/>
      <c r="H170" s="431" t="str">
        <f>Datos!F1744</f>
        <v/>
      </c>
      <c r="I170" s="777"/>
      <c r="J170" s="1099"/>
      <c r="K170" s="1019" t="str">
        <f>Datos!I1744</f>
        <v/>
      </c>
      <c r="L170" s="1121" t="str">
        <f>Datos!J1744</f>
        <v/>
      </c>
      <c r="M170" s="1121" t="str">
        <f>Datos!K1744</f>
        <v/>
      </c>
      <c r="N170" s="1121" t="str">
        <f>Datos!L1744</f>
        <v/>
      </c>
      <c r="O170" s="1028"/>
      <c r="P170" s="1028"/>
      <c r="Q170" s="1028"/>
      <c r="R170" s="433" t="str">
        <f>Datos!P1744</f>
        <v/>
      </c>
      <c r="S170" s="433" t="str">
        <f>Datos!Q1744</f>
        <v/>
      </c>
      <c r="T170" s="433" t="str">
        <f>Datos!R1744</f>
        <v/>
      </c>
      <c r="U170" s="785" t="str">
        <f>Datos!S1744</f>
        <v/>
      </c>
      <c r="V170" s="424"/>
      <c r="W170" s="424"/>
      <c r="X170" s="424"/>
      <c r="Y170" s="424"/>
      <c r="Z170" s="424"/>
      <c r="AA170" s="424"/>
      <c r="AB170" s="424"/>
      <c r="AC170" s="424"/>
      <c r="AD170" s="424"/>
      <c r="AE170" s="424"/>
      <c r="AF170" s="424"/>
      <c r="AG170" s="424"/>
      <c r="AH170" s="424"/>
      <c r="AI170" s="424"/>
      <c r="AJ170" s="376"/>
      <c r="AK170" s="376"/>
      <c r="AL170" s="424"/>
    </row>
    <row r="171" spans="1:38" s="670" customFormat="1" ht="14.25" customHeight="1" x14ac:dyDescent="0.25">
      <c r="A171" s="363"/>
      <c r="B171" s="919"/>
      <c r="C171" s="374"/>
      <c r="D171" s="376"/>
      <c r="E171" s="1135"/>
      <c r="F171" s="430"/>
      <c r="G171" s="430"/>
      <c r="H171" s="431" t="str">
        <f>Datos!F1745</f>
        <v/>
      </c>
      <c r="I171" s="777"/>
      <c r="J171" s="1099"/>
      <c r="K171" s="1019" t="str">
        <f>Datos!I1745</f>
        <v/>
      </c>
      <c r="L171" s="1121" t="str">
        <f>Datos!J1745</f>
        <v/>
      </c>
      <c r="M171" s="1121" t="str">
        <f>Datos!K1745</f>
        <v/>
      </c>
      <c r="N171" s="1121" t="str">
        <f>Datos!L1745</f>
        <v/>
      </c>
      <c r="O171" s="1028"/>
      <c r="P171" s="1028"/>
      <c r="Q171" s="1028"/>
      <c r="R171" s="433" t="str">
        <f>Datos!P1745</f>
        <v/>
      </c>
      <c r="S171" s="433" t="str">
        <f>Datos!Q1745</f>
        <v/>
      </c>
      <c r="T171" s="433" t="str">
        <f>Datos!R1745</f>
        <v/>
      </c>
      <c r="U171" s="785" t="str">
        <f>Datos!S1745</f>
        <v/>
      </c>
      <c r="V171" s="424"/>
      <c r="W171" s="424"/>
      <c r="X171" s="424"/>
      <c r="Y171" s="424"/>
      <c r="Z171" s="424"/>
      <c r="AA171" s="424"/>
      <c r="AB171" s="424"/>
      <c r="AC171" s="424"/>
      <c r="AD171" s="424"/>
      <c r="AE171" s="424"/>
      <c r="AF171" s="424"/>
      <c r="AG171" s="424"/>
      <c r="AH171" s="424"/>
      <c r="AI171" s="424"/>
      <c r="AJ171" s="376"/>
      <c r="AK171" s="376"/>
      <c r="AL171" s="424"/>
    </row>
    <row r="172" spans="1:38" s="670" customFormat="1" ht="14.25" customHeight="1" x14ac:dyDescent="0.25">
      <c r="A172" s="363"/>
      <c r="B172" s="919"/>
      <c r="C172" s="374"/>
      <c r="D172" s="376"/>
      <c r="E172" s="1135"/>
      <c r="F172" s="430"/>
      <c r="G172" s="430"/>
      <c r="H172" s="431" t="str">
        <f>Datos!F1746</f>
        <v/>
      </c>
      <c r="I172" s="777"/>
      <c r="J172" s="1099"/>
      <c r="K172" s="1019" t="str">
        <f>Datos!I1746</f>
        <v/>
      </c>
      <c r="L172" s="1121" t="str">
        <f>Datos!J1746</f>
        <v/>
      </c>
      <c r="M172" s="1121" t="str">
        <f>Datos!K1746</f>
        <v/>
      </c>
      <c r="N172" s="1121" t="str">
        <f>Datos!L1746</f>
        <v/>
      </c>
      <c r="O172" s="1028"/>
      <c r="P172" s="1028"/>
      <c r="Q172" s="1028"/>
      <c r="R172" s="433" t="str">
        <f>Datos!P1746</f>
        <v/>
      </c>
      <c r="S172" s="433" t="str">
        <f>Datos!Q1746</f>
        <v/>
      </c>
      <c r="T172" s="433" t="str">
        <f>Datos!R1746</f>
        <v/>
      </c>
      <c r="U172" s="785" t="str">
        <f>Datos!S1746</f>
        <v/>
      </c>
      <c r="V172" s="424"/>
      <c r="W172" s="424"/>
      <c r="X172" s="424"/>
      <c r="Y172" s="424"/>
      <c r="Z172" s="424"/>
      <c r="AA172" s="424"/>
      <c r="AB172" s="424"/>
      <c r="AC172" s="424"/>
      <c r="AD172" s="424"/>
      <c r="AE172" s="424"/>
      <c r="AF172" s="424"/>
      <c r="AG172" s="424"/>
      <c r="AH172" s="424"/>
      <c r="AI172" s="424"/>
      <c r="AJ172" s="376"/>
      <c r="AK172" s="376"/>
      <c r="AL172" s="424"/>
    </row>
    <row r="173" spans="1:38" s="670" customFormat="1" ht="14.25" customHeight="1" x14ac:dyDescent="0.25">
      <c r="A173" s="363"/>
      <c r="B173" s="919"/>
      <c r="C173" s="374"/>
      <c r="D173" s="376"/>
      <c r="E173" s="1135"/>
      <c r="F173" s="430"/>
      <c r="G173" s="430"/>
      <c r="H173" s="431" t="str">
        <f>Datos!F1747</f>
        <v/>
      </c>
      <c r="I173" s="777"/>
      <c r="J173" s="1099"/>
      <c r="K173" s="1019" t="str">
        <f>Datos!I1747</f>
        <v/>
      </c>
      <c r="L173" s="1121" t="str">
        <f>Datos!J1747</f>
        <v/>
      </c>
      <c r="M173" s="1121" t="str">
        <f>Datos!K1747</f>
        <v/>
      </c>
      <c r="N173" s="1121" t="str">
        <f>Datos!L1747</f>
        <v/>
      </c>
      <c r="O173" s="1028"/>
      <c r="P173" s="1028"/>
      <c r="Q173" s="1028"/>
      <c r="R173" s="433" t="str">
        <f>Datos!P1747</f>
        <v/>
      </c>
      <c r="S173" s="433" t="str">
        <f>Datos!Q1747</f>
        <v/>
      </c>
      <c r="T173" s="433" t="str">
        <f>Datos!R1747</f>
        <v/>
      </c>
      <c r="U173" s="785" t="str">
        <f>Datos!S1747</f>
        <v/>
      </c>
      <c r="V173" s="424"/>
      <c r="W173" s="424"/>
      <c r="X173" s="424"/>
      <c r="Y173" s="424"/>
      <c r="Z173" s="424"/>
      <c r="AA173" s="424"/>
      <c r="AB173" s="424"/>
      <c r="AC173" s="424"/>
      <c r="AD173" s="424"/>
      <c r="AE173" s="424"/>
      <c r="AF173" s="424"/>
      <c r="AG173" s="424"/>
      <c r="AH173" s="424"/>
      <c r="AI173" s="424"/>
      <c r="AJ173" s="376"/>
      <c r="AK173" s="376"/>
      <c r="AL173" s="424"/>
    </row>
    <row r="174" spans="1:38" s="670" customFormat="1" ht="14.25" customHeight="1" x14ac:dyDescent="0.25">
      <c r="A174" s="363"/>
      <c r="B174" s="919"/>
      <c r="C174" s="374"/>
      <c r="D174" s="376"/>
      <c r="E174" s="1135"/>
      <c r="F174" s="430"/>
      <c r="G174" s="430"/>
      <c r="H174" s="431" t="str">
        <f>Datos!F1748</f>
        <v/>
      </c>
      <c r="I174" s="777"/>
      <c r="J174" s="1099"/>
      <c r="K174" s="1019" t="str">
        <f>Datos!I1748</f>
        <v/>
      </c>
      <c r="L174" s="1121" t="str">
        <f>Datos!J1748</f>
        <v/>
      </c>
      <c r="M174" s="1121" t="str">
        <f>Datos!K1748</f>
        <v/>
      </c>
      <c r="N174" s="1121" t="str">
        <f>Datos!L1748</f>
        <v/>
      </c>
      <c r="O174" s="1028"/>
      <c r="P174" s="1028"/>
      <c r="Q174" s="1028"/>
      <c r="R174" s="433" t="str">
        <f>Datos!P1748</f>
        <v/>
      </c>
      <c r="S174" s="433" t="str">
        <f>Datos!Q1748</f>
        <v/>
      </c>
      <c r="T174" s="433" t="str">
        <f>Datos!R1748</f>
        <v/>
      </c>
      <c r="U174" s="785" t="str">
        <f>Datos!S1748</f>
        <v/>
      </c>
      <c r="V174" s="424"/>
      <c r="W174" s="424"/>
      <c r="X174" s="424"/>
      <c r="Y174" s="424"/>
      <c r="Z174" s="424"/>
      <c r="AA174" s="424"/>
      <c r="AB174" s="424"/>
      <c r="AC174" s="424"/>
      <c r="AD174" s="424"/>
      <c r="AE174" s="424"/>
      <c r="AF174" s="424"/>
      <c r="AG174" s="424"/>
      <c r="AH174" s="424"/>
      <c r="AI174" s="424"/>
      <c r="AJ174" s="376"/>
      <c r="AK174" s="376"/>
      <c r="AL174" s="424"/>
    </row>
    <row r="175" spans="1:38" s="670" customFormat="1" ht="14.25" customHeight="1" x14ac:dyDescent="0.25">
      <c r="A175" s="363"/>
      <c r="B175" s="919"/>
      <c r="C175" s="374"/>
      <c r="D175" s="376"/>
      <c r="E175" s="1135"/>
      <c r="F175" s="430"/>
      <c r="G175" s="430"/>
      <c r="H175" s="431" t="str">
        <f>Datos!F1749</f>
        <v/>
      </c>
      <c r="I175" s="777"/>
      <c r="J175" s="1099"/>
      <c r="K175" s="1019" t="str">
        <f>Datos!I1749</f>
        <v/>
      </c>
      <c r="L175" s="1121" t="str">
        <f>Datos!J1749</f>
        <v/>
      </c>
      <c r="M175" s="1121" t="str">
        <f>Datos!K1749</f>
        <v/>
      </c>
      <c r="N175" s="1121" t="str">
        <f>Datos!L1749</f>
        <v/>
      </c>
      <c r="O175" s="1028"/>
      <c r="P175" s="1028"/>
      <c r="Q175" s="1028"/>
      <c r="R175" s="433" t="str">
        <f>Datos!P1749</f>
        <v/>
      </c>
      <c r="S175" s="433" t="str">
        <f>Datos!Q1749</f>
        <v/>
      </c>
      <c r="T175" s="433" t="str">
        <f>Datos!R1749</f>
        <v/>
      </c>
      <c r="U175" s="785" t="str">
        <f>Datos!S1749</f>
        <v/>
      </c>
      <c r="V175" s="424"/>
      <c r="W175" s="424"/>
      <c r="X175" s="424"/>
      <c r="Y175" s="424"/>
      <c r="Z175" s="424"/>
      <c r="AA175" s="424"/>
      <c r="AB175" s="424"/>
      <c r="AC175" s="424"/>
      <c r="AD175" s="424"/>
      <c r="AE175" s="424"/>
      <c r="AF175" s="424"/>
      <c r="AG175" s="424"/>
      <c r="AH175" s="424"/>
      <c r="AI175" s="424"/>
      <c r="AJ175" s="376"/>
      <c r="AK175" s="376"/>
      <c r="AL175" s="424"/>
    </row>
    <row r="176" spans="1:38" s="670" customFormat="1" ht="14.25" customHeight="1" x14ac:dyDescent="0.25">
      <c r="A176" s="363"/>
      <c r="B176" s="919"/>
      <c r="C176" s="374"/>
      <c r="D176" s="376"/>
      <c r="E176" s="1135"/>
      <c r="F176" s="430"/>
      <c r="G176" s="430"/>
      <c r="H176" s="431" t="str">
        <f>Datos!F1750</f>
        <v/>
      </c>
      <c r="I176" s="777"/>
      <c r="J176" s="1099"/>
      <c r="K176" s="1019" t="str">
        <f>Datos!I1750</f>
        <v/>
      </c>
      <c r="L176" s="1121" t="str">
        <f>Datos!J1750</f>
        <v/>
      </c>
      <c r="M176" s="1121" t="str">
        <f>Datos!K1750</f>
        <v/>
      </c>
      <c r="N176" s="1121" t="str">
        <f>Datos!L1750</f>
        <v/>
      </c>
      <c r="O176" s="1028"/>
      <c r="P176" s="1028"/>
      <c r="Q176" s="1028"/>
      <c r="R176" s="433" t="str">
        <f>Datos!P1750</f>
        <v/>
      </c>
      <c r="S176" s="433" t="str">
        <f>Datos!Q1750</f>
        <v/>
      </c>
      <c r="T176" s="433" t="str">
        <f>Datos!R1750</f>
        <v/>
      </c>
      <c r="U176" s="785" t="str">
        <f>Datos!S1750</f>
        <v/>
      </c>
      <c r="V176" s="424"/>
      <c r="W176" s="424"/>
      <c r="X176" s="424"/>
      <c r="Y176" s="424"/>
      <c r="Z176" s="424"/>
      <c r="AA176" s="424"/>
      <c r="AB176" s="424"/>
      <c r="AC176" s="424"/>
      <c r="AD176" s="424"/>
      <c r="AE176" s="424"/>
      <c r="AF176" s="424"/>
      <c r="AG176" s="424"/>
      <c r="AH176" s="424"/>
      <c r="AI176" s="424"/>
      <c r="AJ176" s="376"/>
      <c r="AK176" s="376"/>
      <c r="AL176" s="424"/>
    </row>
    <row r="177" spans="1:56" s="670" customFormat="1" ht="14.25" customHeight="1" x14ac:dyDescent="0.25">
      <c r="A177" s="363"/>
      <c r="B177" s="919"/>
      <c r="C177" s="374"/>
      <c r="D177" s="376"/>
      <c r="E177" s="1135"/>
      <c r="F177" s="430"/>
      <c r="G177" s="430"/>
      <c r="H177" s="431" t="str">
        <f>Datos!F1751</f>
        <v/>
      </c>
      <c r="I177" s="777"/>
      <c r="J177" s="1099"/>
      <c r="K177" s="1019" t="str">
        <f>Datos!I1751</f>
        <v/>
      </c>
      <c r="L177" s="1121" t="str">
        <f>Datos!J1751</f>
        <v/>
      </c>
      <c r="M177" s="1121" t="str">
        <f>Datos!K1751</f>
        <v/>
      </c>
      <c r="N177" s="1121" t="str">
        <f>Datos!L1751</f>
        <v/>
      </c>
      <c r="O177" s="1028"/>
      <c r="P177" s="1028"/>
      <c r="Q177" s="1028"/>
      <c r="R177" s="433" t="str">
        <f>Datos!P1751</f>
        <v/>
      </c>
      <c r="S177" s="433" t="str">
        <f>Datos!Q1751</f>
        <v/>
      </c>
      <c r="T177" s="433" t="str">
        <f>Datos!R1751</f>
        <v/>
      </c>
      <c r="U177" s="785" t="str">
        <f>Datos!S1751</f>
        <v/>
      </c>
      <c r="V177" s="424"/>
      <c r="W177" s="424"/>
      <c r="X177" s="424"/>
      <c r="Y177" s="424"/>
      <c r="Z177" s="424"/>
      <c r="AA177" s="424"/>
      <c r="AB177" s="424"/>
      <c r="AC177" s="424"/>
      <c r="AD177" s="424"/>
      <c r="AE177" s="424"/>
      <c r="AF177" s="424"/>
      <c r="AG177" s="424"/>
      <c r="AH177" s="424"/>
      <c r="AI177" s="424"/>
      <c r="AJ177" s="376"/>
      <c r="AK177" s="376"/>
      <c r="AL177" s="424"/>
    </row>
    <row r="178" spans="1:56" s="670" customFormat="1" ht="14.25" customHeight="1" x14ac:dyDescent="0.25">
      <c r="A178" s="363"/>
      <c r="B178" s="919"/>
      <c r="C178" s="374"/>
      <c r="D178" s="374"/>
      <c r="E178" s="374"/>
      <c r="F178" s="376"/>
      <c r="G178" s="376"/>
      <c r="H178" s="376"/>
      <c r="I178" s="376"/>
      <c r="J178" s="376"/>
      <c r="K178" s="376"/>
      <c r="L178" s="376"/>
      <c r="M178" s="376"/>
      <c r="N178" s="376"/>
      <c r="O178" s="376"/>
      <c r="P178" s="376"/>
      <c r="Q178" s="376"/>
      <c r="R178" s="434">
        <v>0</v>
      </c>
      <c r="S178" s="434">
        <v>0</v>
      </c>
      <c r="T178" s="434">
        <v>0</v>
      </c>
      <c r="U178" s="786">
        <f>Datos!S1752</f>
        <v>0</v>
      </c>
      <c r="V178" s="424"/>
      <c r="W178" s="424"/>
      <c r="X178" s="424"/>
      <c r="Y178" s="424"/>
      <c r="Z178" s="424"/>
      <c r="AA178" s="424"/>
      <c r="AB178" s="424"/>
      <c r="AC178" s="424"/>
      <c r="AD178" s="424"/>
      <c r="AE178" s="424"/>
      <c r="AF178" s="424"/>
      <c r="AG178" s="424"/>
      <c r="AH178" s="424"/>
      <c r="AI178" s="424"/>
      <c r="AJ178" s="424"/>
      <c r="AK178" s="424"/>
      <c r="AL178" s="424"/>
    </row>
    <row r="179" spans="1:56" ht="15" customHeight="1" x14ac:dyDescent="0.25">
      <c r="E179" s="1737" t="s">
        <v>2288</v>
      </c>
      <c r="F179" s="1737"/>
      <c r="G179" s="1737"/>
      <c r="H179" s="1737"/>
      <c r="I179" s="1737"/>
      <c r="J179" s="1737"/>
      <c r="K179" s="1737"/>
      <c r="L179" s="1737"/>
      <c r="M179" s="1737"/>
      <c r="N179" s="1737"/>
      <c r="O179" s="1737"/>
      <c r="P179" s="1737"/>
      <c r="Q179" s="1737"/>
      <c r="R179" s="1737"/>
      <c r="S179" s="1737"/>
      <c r="T179" s="1737"/>
    </row>
    <row r="180" spans="1:56" ht="15" customHeight="1" x14ac:dyDescent="0.25">
      <c r="E180" s="1737" t="s">
        <v>1732</v>
      </c>
      <c r="F180" s="1737"/>
      <c r="G180" s="1737"/>
      <c r="H180" s="1737"/>
      <c r="I180" s="1737"/>
      <c r="J180" s="1737"/>
      <c r="K180" s="1737"/>
      <c r="L180" s="1737"/>
      <c r="M180" s="1737"/>
      <c r="N180" s="1737"/>
      <c r="O180" s="1737"/>
      <c r="P180" s="1737"/>
      <c r="Q180" s="1737"/>
      <c r="R180" s="1737"/>
      <c r="S180" s="1737"/>
      <c r="T180" s="1737"/>
    </row>
    <row r="181" spans="1:56" ht="15" customHeight="1" x14ac:dyDescent="0.25">
      <c r="E181" s="1737" t="s">
        <v>2289</v>
      </c>
      <c r="F181" s="1737"/>
      <c r="G181" s="1737"/>
      <c r="H181" s="1737"/>
      <c r="I181" s="1737"/>
      <c r="J181" s="1737"/>
      <c r="K181" s="1737"/>
      <c r="L181" s="1737"/>
      <c r="M181" s="1737"/>
      <c r="N181" s="1737"/>
      <c r="O181" s="1737"/>
      <c r="P181" s="1737"/>
      <c r="Q181" s="1737"/>
      <c r="R181" s="1737"/>
      <c r="S181" s="1737"/>
      <c r="T181" s="1737"/>
    </row>
    <row r="182" spans="1:56" s="670" customFormat="1" ht="14.25" customHeight="1" x14ac:dyDescent="0.25">
      <c r="A182" s="363"/>
      <c r="B182" s="919"/>
      <c r="C182" s="374"/>
      <c r="D182" s="376"/>
      <c r="E182" s="1772" t="s">
        <v>2290</v>
      </c>
      <c r="F182" s="1772"/>
      <c r="G182" s="1772"/>
      <c r="H182" s="1772"/>
      <c r="I182" s="1772"/>
      <c r="J182" s="1772"/>
      <c r="K182" s="1772"/>
      <c r="L182" s="1772"/>
      <c r="M182" s="1772"/>
      <c r="N182" s="1772"/>
      <c r="O182" s="1772"/>
      <c r="P182" s="1772"/>
      <c r="Q182" s="1772"/>
      <c r="R182" s="1772"/>
      <c r="S182" s="1772"/>
      <c r="T182" s="1772"/>
      <c r="U182" s="1772"/>
      <c r="V182" s="424"/>
      <c r="W182" s="424"/>
      <c r="X182" s="424"/>
      <c r="Y182" s="424"/>
      <c r="Z182" s="424"/>
      <c r="AA182" s="424"/>
      <c r="AB182" s="424"/>
      <c r="AC182" s="424"/>
      <c r="AD182" s="424"/>
      <c r="AE182" s="424"/>
      <c r="AF182" s="424"/>
      <c r="AG182" s="424"/>
      <c r="AH182" s="424"/>
      <c r="AI182" s="424"/>
      <c r="AJ182" s="424"/>
      <c r="AK182" s="424"/>
      <c r="AL182" s="424"/>
    </row>
    <row r="183" spans="1:56" s="670" customFormat="1" ht="27" customHeight="1" x14ac:dyDescent="0.25">
      <c r="A183" s="363"/>
      <c r="B183" s="919"/>
      <c r="C183" s="374"/>
      <c r="D183" s="376"/>
      <c r="E183" s="1773" t="s">
        <v>2291</v>
      </c>
      <c r="F183" s="1773"/>
      <c r="G183" s="1773"/>
      <c r="H183" s="1773"/>
      <c r="I183" s="1773"/>
      <c r="J183" s="1773"/>
      <c r="K183" s="1773"/>
      <c r="L183" s="1773"/>
      <c r="M183" s="1773"/>
      <c r="N183" s="1773"/>
      <c r="O183" s="1773"/>
      <c r="P183" s="1773"/>
      <c r="Q183" s="1773"/>
      <c r="R183" s="1773"/>
      <c r="S183" s="1773"/>
      <c r="T183" s="1773"/>
      <c r="U183" s="1773"/>
      <c r="V183" s="424"/>
      <c r="W183" s="424"/>
      <c r="X183" s="424"/>
      <c r="Y183" s="424"/>
      <c r="Z183" s="424"/>
      <c r="AA183" s="424"/>
      <c r="AB183" s="424"/>
      <c r="AC183" s="424"/>
      <c r="AD183" s="424"/>
      <c r="AE183" s="424"/>
      <c r="AF183" s="424"/>
      <c r="AG183" s="424"/>
      <c r="AH183" s="424"/>
      <c r="AI183" s="424"/>
      <c r="AJ183" s="424"/>
      <c r="AK183" s="424"/>
      <c r="AL183" s="424"/>
    </row>
    <row r="184" spans="1:56" s="670" customFormat="1" ht="14.25" customHeight="1" x14ac:dyDescent="0.25">
      <c r="A184" s="363"/>
      <c r="B184" s="919"/>
      <c r="C184" s="374"/>
      <c r="D184" s="376"/>
      <c r="E184" s="377"/>
      <c r="F184" s="377"/>
      <c r="G184" s="377"/>
      <c r="H184" s="377"/>
      <c r="I184" s="377"/>
      <c r="J184" s="377"/>
      <c r="K184" s="377"/>
      <c r="L184" s="377"/>
      <c r="M184" s="377"/>
      <c r="N184" s="377"/>
      <c r="O184" s="377"/>
      <c r="P184" s="377"/>
      <c r="Q184" s="377"/>
      <c r="R184" s="377"/>
      <c r="S184" s="377"/>
      <c r="T184" s="377"/>
      <c r="U184" s="377"/>
      <c r="V184" s="424"/>
      <c r="W184" s="424"/>
      <c r="X184" s="424"/>
      <c r="Y184" s="424"/>
      <c r="Z184" s="424"/>
      <c r="AA184" s="424"/>
      <c r="AB184" s="424"/>
      <c r="AC184" s="424"/>
      <c r="AD184" s="424"/>
      <c r="AE184" s="424"/>
      <c r="AF184" s="424"/>
      <c r="AG184" s="424"/>
      <c r="AH184" s="424"/>
      <c r="AI184" s="424"/>
      <c r="AJ184" s="424"/>
      <c r="AK184" s="424"/>
      <c r="AL184" s="424"/>
    </row>
    <row r="185" spans="1:56" s="670" customFormat="1" ht="14.25" customHeight="1" x14ac:dyDescent="0.25">
      <c r="A185" s="363"/>
      <c r="B185" s="919"/>
      <c r="C185" s="374"/>
      <c r="D185" s="376"/>
      <c r="E185" s="674" t="s">
        <v>1820</v>
      </c>
      <c r="F185" s="376"/>
      <c r="G185" s="376"/>
      <c r="H185" s="376"/>
      <c r="I185" s="376"/>
      <c r="J185" s="376"/>
      <c r="K185" s="376"/>
      <c r="L185" s="376"/>
      <c r="M185" s="376"/>
      <c r="N185" s="376"/>
      <c r="O185" s="376"/>
      <c r="P185" s="376"/>
      <c r="Q185" s="389"/>
      <c r="R185" s="376"/>
      <c r="S185" s="424"/>
      <c r="T185" s="424"/>
      <c r="U185" s="424"/>
      <c r="V185" s="424"/>
      <c r="W185" s="424"/>
      <c r="X185" s="424"/>
      <c r="Y185" s="424"/>
      <c r="Z185" s="424"/>
      <c r="AA185" s="424"/>
      <c r="AB185" s="424"/>
      <c r="AC185" s="424"/>
      <c r="AD185" s="424"/>
      <c r="AE185" s="424"/>
      <c r="AF185" s="424"/>
      <c r="AG185" s="424"/>
      <c r="AH185" s="424"/>
      <c r="AI185" s="424"/>
      <c r="AJ185" s="424"/>
      <c r="AK185" s="424"/>
      <c r="AL185" s="424"/>
    </row>
    <row r="186" spans="1:56" s="670" customFormat="1" ht="14.25" customHeight="1" x14ac:dyDescent="0.25">
      <c r="A186" s="363"/>
      <c r="B186" s="919"/>
      <c r="C186" s="374"/>
      <c r="D186" s="376"/>
      <c r="E186" s="674"/>
      <c r="F186" s="376"/>
      <c r="G186" s="376"/>
      <c r="H186" s="376"/>
      <c r="I186" s="376"/>
      <c r="J186" s="376"/>
      <c r="K186" s="376"/>
      <c r="L186" s="376"/>
      <c r="M186" s="376"/>
      <c r="N186" s="376"/>
      <c r="O186" s="376"/>
      <c r="P186" s="376"/>
      <c r="Q186" s="389"/>
      <c r="R186" s="376"/>
      <c r="S186" s="424"/>
      <c r="T186" s="424"/>
      <c r="U186" s="424"/>
      <c r="V186" s="424"/>
      <c r="W186" s="424"/>
      <c r="X186" s="424"/>
      <c r="Y186" s="424"/>
      <c r="Z186" s="424"/>
      <c r="AA186" s="424"/>
      <c r="AB186" s="424"/>
      <c r="AC186" s="424"/>
      <c r="AD186" s="424"/>
      <c r="AE186" s="424"/>
      <c r="AF186" s="424"/>
      <c r="AG186" s="424"/>
      <c r="AH186" s="424"/>
      <c r="AI186" s="424"/>
      <c r="AJ186" s="424"/>
      <c r="AK186" s="424"/>
      <c r="AL186" s="424"/>
    </row>
    <row r="187" spans="1:56" s="670" customFormat="1" ht="14.25" customHeight="1" x14ac:dyDescent="0.25">
      <c r="A187" s="363"/>
      <c r="B187" s="919"/>
      <c r="C187" s="374"/>
      <c r="D187" s="376"/>
      <c r="E187" s="675" t="s">
        <v>2035</v>
      </c>
      <c r="F187" s="425"/>
      <c r="G187" s="425"/>
      <c r="H187" s="425"/>
      <c r="I187" s="425"/>
      <c r="J187" s="425"/>
      <c r="K187" s="425"/>
      <c r="L187" s="425"/>
      <c r="M187" s="425"/>
      <c r="N187" s="425"/>
      <c r="O187" s="425"/>
      <c r="P187" s="425"/>
      <c r="Q187" s="425"/>
      <c r="R187" s="425"/>
      <c r="S187" s="425"/>
      <c r="T187" s="425"/>
      <c r="U187" s="424"/>
      <c r="V187" s="424"/>
      <c r="W187" s="424"/>
      <c r="X187" s="424"/>
      <c r="Y187" s="424"/>
      <c r="Z187" s="424"/>
      <c r="AA187" s="424"/>
      <c r="AB187" s="424"/>
      <c r="AC187" s="424"/>
      <c r="AD187" s="424"/>
      <c r="AE187" s="424"/>
      <c r="AF187" s="424"/>
      <c r="AG187" s="424"/>
      <c r="AH187" s="424"/>
      <c r="AI187" s="424"/>
      <c r="AJ187" s="424"/>
      <c r="AK187" s="424"/>
      <c r="AL187" s="424"/>
      <c r="AM187" s="424"/>
      <c r="AN187" s="424"/>
      <c r="AO187" s="424"/>
      <c r="AP187" s="424"/>
      <c r="AQ187" s="424"/>
      <c r="AR187" s="424"/>
      <c r="AS187" s="424"/>
      <c r="AT187" s="424"/>
      <c r="AU187" s="424"/>
      <c r="AV187" s="424"/>
      <c r="AW187" s="424"/>
      <c r="AX187" s="424"/>
      <c r="AY187" s="424"/>
      <c r="AZ187" s="424"/>
      <c r="BA187" s="424"/>
      <c r="BB187" s="424"/>
      <c r="BC187" s="424"/>
      <c r="BD187" s="424"/>
    </row>
    <row r="188" spans="1:56" s="670" customFormat="1" ht="14.25" customHeight="1" x14ac:dyDescent="0.25">
      <c r="A188" s="363"/>
      <c r="B188" s="919"/>
      <c r="C188" s="374"/>
      <c r="D188" s="376"/>
      <c r="E188" s="425"/>
      <c r="F188" s="425"/>
      <c r="G188" s="425"/>
      <c r="H188" s="425"/>
      <c r="I188" s="425"/>
      <c r="J188" s="425"/>
      <c r="K188" s="425"/>
      <c r="L188" s="425"/>
      <c r="M188" s="425"/>
      <c r="N188" s="425"/>
      <c r="O188" s="425"/>
      <c r="P188" s="425"/>
      <c r="Q188" s="425"/>
      <c r="R188" s="425"/>
      <c r="S188" s="425"/>
      <c r="T188" s="425"/>
      <c r="U188" s="424"/>
      <c r="V188" s="424"/>
      <c r="W188" s="424"/>
      <c r="X188" s="424"/>
      <c r="Y188" s="424"/>
      <c r="Z188" s="424"/>
      <c r="AA188" s="424"/>
      <c r="AB188" s="424"/>
      <c r="AC188" s="424"/>
      <c r="AD188" s="424"/>
      <c r="AE188" s="424"/>
      <c r="AF188" s="424"/>
      <c r="AG188" s="424"/>
      <c r="AH188" s="424"/>
      <c r="AI188" s="424"/>
      <c r="AJ188" s="424"/>
      <c r="AK188" s="424"/>
      <c r="AL188" s="424"/>
      <c r="AM188" s="424"/>
      <c r="AN188" s="424"/>
      <c r="AO188" s="424"/>
      <c r="AP188" s="424"/>
      <c r="AQ188" s="424"/>
      <c r="AR188" s="424"/>
      <c r="AS188" s="424"/>
      <c r="AT188" s="424"/>
      <c r="AU188" s="424"/>
      <c r="AV188" s="424"/>
      <c r="AW188" s="424"/>
      <c r="AX188" s="424"/>
      <c r="AY188" s="424"/>
      <c r="AZ188" s="424"/>
      <c r="BA188" s="424"/>
      <c r="BB188" s="424"/>
      <c r="BC188" s="424"/>
      <c r="BD188" s="424"/>
    </row>
    <row r="189" spans="1:56" s="670" customFormat="1" ht="14.25" customHeight="1" x14ac:dyDescent="0.25">
      <c r="A189" s="363"/>
      <c r="B189" s="919"/>
      <c r="C189" s="374"/>
      <c r="D189" s="376"/>
      <c r="E189" s="1762" t="s">
        <v>908</v>
      </c>
      <c r="F189" s="1802" t="s">
        <v>1586</v>
      </c>
      <c r="G189" s="1759" t="s">
        <v>1733</v>
      </c>
      <c r="H189" s="1777" t="s">
        <v>834</v>
      </c>
      <c r="I189" s="1778"/>
      <c r="J189" s="1759" t="s">
        <v>1585</v>
      </c>
      <c r="K189" s="1759" t="s">
        <v>1738</v>
      </c>
      <c r="L189" s="1752" t="s">
        <v>1036</v>
      </c>
      <c r="M189" s="1752"/>
      <c r="N189" s="1752"/>
      <c r="O189" s="1752"/>
      <c r="P189" s="1752"/>
      <c r="Q189" s="1752"/>
      <c r="R189" s="1753" t="s">
        <v>1815</v>
      </c>
      <c r="S189" s="1754"/>
      <c r="T189" s="1755"/>
      <c r="U189" s="1812" t="s">
        <v>1816</v>
      </c>
      <c r="V189" s="424"/>
      <c r="W189" s="424"/>
      <c r="X189" s="424"/>
      <c r="Y189" s="424"/>
      <c r="Z189" s="424"/>
      <c r="AA189" s="424"/>
      <c r="AB189" s="424"/>
      <c r="AC189" s="424"/>
      <c r="AD189" s="424"/>
      <c r="AE189" s="424"/>
      <c r="AF189" s="424"/>
      <c r="AG189" s="424"/>
      <c r="AH189" s="424"/>
      <c r="AI189" s="424"/>
      <c r="AJ189" s="424"/>
      <c r="AK189" s="424"/>
      <c r="AL189" s="424"/>
      <c r="AM189" s="424"/>
      <c r="AN189" s="424"/>
      <c r="AO189" s="424"/>
      <c r="AP189" s="424"/>
      <c r="AQ189" s="424"/>
      <c r="AR189" s="424"/>
      <c r="AS189" s="424"/>
      <c r="AT189" s="424"/>
      <c r="AU189" s="424"/>
      <c r="AV189" s="424"/>
      <c r="AW189" s="424"/>
      <c r="AX189" s="424"/>
      <c r="AY189" s="424"/>
      <c r="AZ189" s="424"/>
      <c r="BA189" s="424"/>
      <c r="BB189" s="424"/>
      <c r="BC189" s="424"/>
      <c r="BD189" s="424"/>
    </row>
    <row r="190" spans="1:56" s="670" customFormat="1" ht="14.25" customHeight="1" x14ac:dyDescent="0.25">
      <c r="A190" s="363"/>
      <c r="B190" s="919"/>
      <c r="C190" s="374"/>
      <c r="D190" s="376"/>
      <c r="E190" s="1763"/>
      <c r="F190" s="1803"/>
      <c r="G190" s="1760"/>
      <c r="H190" s="791" t="s">
        <v>70</v>
      </c>
      <c r="I190" s="1052" t="s">
        <v>1939</v>
      </c>
      <c r="J190" s="1760"/>
      <c r="K190" s="1760"/>
      <c r="L190" s="1751" t="s">
        <v>70</v>
      </c>
      <c r="M190" s="1751"/>
      <c r="N190" s="1751"/>
      <c r="O190" s="1751" t="s">
        <v>1975</v>
      </c>
      <c r="P190" s="1751"/>
      <c r="Q190" s="1751"/>
      <c r="R190" s="1756"/>
      <c r="S190" s="1757"/>
      <c r="T190" s="1758"/>
      <c r="U190" s="1813"/>
      <c r="V190" s="424"/>
      <c r="W190" s="424"/>
      <c r="X190" s="424"/>
      <c r="Y190" s="424"/>
      <c r="Z190" s="424"/>
      <c r="AA190" s="424"/>
      <c r="AB190" s="424"/>
      <c r="AC190" s="424"/>
      <c r="AD190" s="424"/>
      <c r="AE190" s="424"/>
      <c r="AF190" s="424"/>
      <c r="AG190" s="424"/>
      <c r="AH190" s="424"/>
      <c r="AI190" s="424"/>
      <c r="AJ190" s="424"/>
      <c r="AK190" s="424"/>
      <c r="AL190" s="424"/>
      <c r="AM190" s="424"/>
      <c r="AN190" s="424"/>
      <c r="AO190" s="424"/>
      <c r="AP190" s="424"/>
      <c r="AQ190" s="424"/>
      <c r="AR190" s="424"/>
      <c r="AS190" s="424"/>
      <c r="AT190" s="424"/>
      <c r="AU190" s="424"/>
      <c r="AV190" s="424"/>
      <c r="AW190" s="424"/>
      <c r="AX190" s="424"/>
      <c r="AY190" s="424"/>
      <c r="AZ190" s="424"/>
      <c r="BA190" s="424"/>
      <c r="BB190" s="424"/>
      <c r="BC190" s="424"/>
      <c r="BD190" s="424"/>
    </row>
    <row r="191" spans="1:56" s="670" customFormat="1" ht="14.25" customHeight="1" x14ac:dyDescent="0.25">
      <c r="A191" s="363"/>
      <c r="B191" s="919"/>
      <c r="C191" s="374"/>
      <c r="D191" s="376"/>
      <c r="E191" s="1764"/>
      <c r="F191" s="1804"/>
      <c r="G191" s="1761"/>
      <c r="H191" s="792" t="s">
        <v>1784</v>
      </c>
      <c r="I191" s="792" t="s">
        <v>1784</v>
      </c>
      <c r="J191" s="1761"/>
      <c r="K191" s="1761"/>
      <c r="L191" s="677" t="s">
        <v>697</v>
      </c>
      <c r="M191" s="677" t="s">
        <v>698</v>
      </c>
      <c r="N191" s="677" t="s">
        <v>699</v>
      </c>
      <c r="O191" s="677" t="s">
        <v>697</v>
      </c>
      <c r="P191" s="677" t="s">
        <v>698</v>
      </c>
      <c r="Q191" s="677" t="s">
        <v>699</v>
      </c>
      <c r="R191" s="677" t="s">
        <v>700</v>
      </c>
      <c r="S191" s="677" t="s">
        <v>701</v>
      </c>
      <c r="T191" s="677" t="s">
        <v>702</v>
      </c>
      <c r="U191" s="1814"/>
      <c r="V191" s="424"/>
      <c r="W191" s="424"/>
      <c r="X191" s="424"/>
      <c r="Y191" s="424"/>
      <c r="Z191" s="424"/>
      <c r="AA191" s="424"/>
      <c r="AB191" s="424"/>
      <c r="AC191" s="424"/>
      <c r="AD191" s="424"/>
      <c r="AE191" s="424"/>
      <c r="AF191" s="424"/>
      <c r="AG191" s="424"/>
      <c r="AH191" s="424"/>
      <c r="AI191" s="424"/>
      <c r="AJ191" s="424"/>
      <c r="AK191" s="424"/>
      <c r="AL191" s="424"/>
      <c r="AM191" s="424"/>
      <c r="AN191" s="424"/>
      <c r="AO191" s="424"/>
      <c r="AP191" s="424"/>
      <c r="AQ191" s="424"/>
      <c r="AR191" s="424"/>
      <c r="AS191" s="424"/>
      <c r="AT191" s="424"/>
      <c r="AU191" s="424"/>
      <c r="AV191" s="424"/>
      <c r="AW191" s="424"/>
      <c r="AX191" s="424"/>
      <c r="AY191" s="424"/>
      <c r="AZ191" s="424"/>
      <c r="BA191" s="424"/>
      <c r="BB191" s="424"/>
      <c r="BC191" s="424"/>
      <c r="BD191" s="424"/>
    </row>
    <row r="192" spans="1:56" s="670" customFormat="1" ht="14.25" customHeight="1" x14ac:dyDescent="0.25">
      <c r="A192" s="363"/>
      <c r="B192" s="919"/>
      <c r="C192" s="374"/>
      <c r="D192" s="376"/>
      <c r="E192" s="1135"/>
      <c r="F192" s="430"/>
      <c r="G192" s="430"/>
      <c r="H192" s="431" t="str">
        <f>Datos!F1801</f>
        <v/>
      </c>
      <c r="I192" s="777"/>
      <c r="J192" s="432"/>
      <c r="K192" s="1011" t="str">
        <f>Datos!I1801</f>
        <v/>
      </c>
      <c r="L192" s="1120" t="str">
        <f>Datos!J1801</f>
        <v/>
      </c>
      <c r="M192" s="1120" t="str">
        <f>Datos!K1801</f>
        <v/>
      </c>
      <c r="N192" s="1120" t="str">
        <f>Datos!L1801</f>
        <v/>
      </c>
      <c r="O192" s="777"/>
      <c r="P192" s="1085"/>
      <c r="Q192" s="1085"/>
      <c r="R192" s="433" t="str">
        <f>Datos!P1801</f>
        <v/>
      </c>
      <c r="S192" s="433" t="str">
        <f>Datos!Q1801</f>
        <v/>
      </c>
      <c r="T192" s="433" t="str">
        <f>Datos!R1801</f>
        <v/>
      </c>
      <c r="U192" s="785" t="str">
        <f>Datos!S1801</f>
        <v/>
      </c>
      <c r="V192" s="424"/>
      <c r="W192" s="424"/>
      <c r="X192" s="424"/>
      <c r="Y192" s="424"/>
      <c r="Z192" s="424"/>
      <c r="AA192" s="424"/>
      <c r="AB192" s="424"/>
      <c r="AC192" s="424"/>
      <c r="AD192" s="424"/>
      <c r="AE192" s="424"/>
      <c r="AF192" s="424"/>
      <c r="AG192" s="424"/>
      <c r="AH192" s="424"/>
      <c r="AI192" s="424"/>
      <c r="AJ192" s="424"/>
      <c r="AK192" s="424"/>
      <c r="AL192" s="424"/>
      <c r="AM192" s="424"/>
      <c r="AN192" s="424"/>
      <c r="AO192" s="424"/>
      <c r="AP192" s="424"/>
      <c r="AQ192" s="424"/>
      <c r="AR192" s="424"/>
      <c r="AS192" s="424"/>
      <c r="AT192" s="424"/>
      <c r="AU192" s="424"/>
      <c r="AV192" s="424"/>
      <c r="AW192" s="424"/>
      <c r="AX192" s="424"/>
      <c r="AY192" s="424"/>
      <c r="AZ192" s="424"/>
      <c r="BA192" s="424"/>
      <c r="BB192" s="424"/>
      <c r="BC192" s="424"/>
      <c r="BD192" s="424"/>
    </row>
    <row r="193" spans="1:56" s="670" customFormat="1" ht="14.25" customHeight="1" x14ac:dyDescent="0.25">
      <c r="A193" s="363"/>
      <c r="B193" s="919"/>
      <c r="C193" s="374"/>
      <c r="D193" s="376"/>
      <c r="E193" s="1135"/>
      <c r="F193" s="430"/>
      <c r="G193" s="430"/>
      <c r="H193" s="431" t="str">
        <f>Datos!F1802</f>
        <v/>
      </c>
      <c r="I193" s="777"/>
      <c r="J193" s="432"/>
      <c r="K193" s="1011" t="str">
        <f>Datos!I1802</f>
        <v/>
      </c>
      <c r="L193" s="1120" t="str">
        <f>Datos!J1802</f>
        <v/>
      </c>
      <c r="M193" s="1120" t="str">
        <f>Datos!K1802</f>
        <v/>
      </c>
      <c r="N193" s="1120" t="str">
        <f>Datos!L1802</f>
        <v/>
      </c>
      <c r="O193" s="1085"/>
      <c r="P193" s="1085"/>
      <c r="Q193" s="1085"/>
      <c r="R193" s="433" t="str">
        <f>Datos!P1802</f>
        <v/>
      </c>
      <c r="S193" s="433" t="str">
        <f>Datos!Q1802</f>
        <v/>
      </c>
      <c r="T193" s="433" t="str">
        <f>Datos!R1802</f>
        <v/>
      </c>
      <c r="U193" s="785" t="str">
        <f>Datos!S1802</f>
        <v/>
      </c>
      <c r="V193" s="424"/>
      <c r="W193" s="424"/>
      <c r="X193" s="424"/>
      <c r="Y193" s="424"/>
      <c r="Z193" s="424"/>
      <c r="AA193" s="424"/>
      <c r="AB193" s="424"/>
      <c r="AC193" s="424"/>
      <c r="AD193" s="424"/>
      <c r="AE193" s="424"/>
      <c r="AF193" s="424"/>
      <c r="AG193" s="424"/>
      <c r="AH193" s="424"/>
      <c r="AI193" s="424"/>
      <c r="AJ193" s="424"/>
      <c r="AK193" s="424"/>
      <c r="AL193" s="424"/>
      <c r="AM193" s="424"/>
      <c r="AN193" s="424"/>
      <c r="AO193" s="424"/>
      <c r="AP193" s="424"/>
      <c r="AQ193" s="424"/>
      <c r="AR193" s="424"/>
      <c r="AS193" s="424"/>
      <c r="AT193" s="424"/>
      <c r="AU193" s="424"/>
      <c r="AV193" s="424"/>
      <c r="AW193" s="424"/>
      <c r="AX193" s="424"/>
      <c r="AY193" s="424"/>
      <c r="AZ193" s="424"/>
      <c r="BA193" s="424"/>
      <c r="BB193" s="424"/>
      <c r="BC193" s="424"/>
      <c r="BD193" s="424"/>
    </row>
    <row r="194" spans="1:56" s="670" customFormat="1" ht="14.25" customHeight="1" x14ac:dyDescent="0.25">
      <c r="A194" s="363"/>
      <c r="B194" s="919"/>
      <c r="C194" s="374"/>
      <c r="D194" s="376"/>
      <c r="E194" s="1135"/>
      <c r="F194" s="430"/>
      <c r="G194" s="430"/>
      <c r="H194" s="431" t="str">
        <f>Datos!F1803</f>
        <v/>
      </c>
      <c r="I194" s="777"/>
      <c r="J194" s="432"/>
      <c r="K194" s="1011" t="str">
        <f>Datos!I1803</f>
        <v/>
      </c>
      <c r="L194" s="1120" t="str">
        <f>Datos!J1803</f>
        <v/>
      </c>
      <c r="M194" s="1120" t="str">
        <f>Datos!K1803</f>
        <v/>
      </c>
      <c r="N194" s="1120" t="str">
        <f>Datos!L1803</f>
        <v/>
      </c>
      <c r="O194" s="1085"/>
      <c r="P194" s="1085"/>
      <c r="Q194" s="1085"/>
      <c r="R194" s="433" t="str">
        <f>Datos!P1803</f>
        <v/>
      </c>
      <c r="S194" s="433" t="str">
        <f>Datos!Q1803</f>
        <v/>
      </c>
      <c r="T194" s="433" t="str">
        <f>Datos!R1803</f>
        <v/>
      </c>
      <c r="U194" s="785" t="str">
        <f>Datos!S1803</f>
        <v/>
      </c>
      <c r="V194" s="424"/>
      <c r="W194" s="424"/>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c r="AU194" s="376"/>
      <c r="AV194" s="376"/>
      <c r="AW194" s="376"/>
      <c r="AX194" s="376"/>
      <c r="AY194" s="376"/>
      <c r="AZ194" s="376"/>
      <c r="BA194" s="376"/>
      <c r="BB194" s="376"/>
      <c r="BC194" s="376"/>
      <c r="BD194" s="376"/>
    </row>
    <row r="195" spans="1:56" s="670" customFormat="1" ht="14.25" customHeight="1" x14ac:dyDescent="0.25">
      <c r="A195" s="363"/>
      <c r="B195" s="919"/>
      <c r="C195" s="374"/>
      <c r="D195" s="376"/>
      <c r="E195" s="1135"/>
      <c r="F195" s="430"/>
      <c r="G195" s="430"/>
      <c r="H195" s="431" t="str">
        <f>Datos!F1804</f>
        <v/>
      </c>
      <c r="I195" s="777"/>
      <c r="J195" s="432"/>
      <c r="K195" s="1011" t="str">
        <f>Datos!I1804</f>
        <v/>
      </c>
      <c r="L195" s="1120" t="str">
        <f>Datos!J1804</f>
        <v/>
      </c>
      <c r="M195" s="1120" t="str">
        <f>Datos!K1804</f>
        <v/>
      </c>
      <c r="N195" s="1120" t="str">
        <f>Datos!L1804</f>
        <v/>
      </c>
      <c r="O195" s="1085"/>
      <c r="P195" s="1085"/>
      <c r="Q195" s="1085"/>
      <c r="R195" s="433" t="str">
        <f>Datos!P1804</f>
        <v/>
      </c>
      <c r="S195" s="433" t="str">
        <f>Datos!Q1804</f>
        <v/>
      </c>
      <c r="T195" s="433" t="str">
        <f>Datos!R1804</f>
        <v/>
      </c>
      <c r="U195" s="785" t="str">
        <f>Datos!S1804</f>
        <v/>
      </c>
      <c r="V195" s="424"/>
      <c r="W195" s="424"/>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c r="AU195" s="376"/>
      <c r="AV195" s="376"/>
      <c r="AW195" s="376"/>
      <c r="AX195" s="376"/>
      <c r="AY195" s="376"/>
      <c r="AZ195" s="376"/>
      <c r="BA195" s="376"/>
      <c r="BB195" s="376"/>
      <c r="BC195" s="376"/>
      <c r="BD195" s="376"/>
    </row>
    <row r="196" spans="1:56" s="670" customFormat="1" ht="14.25" customHeight="1" x14ac:dyDescent="0.25">
      <c r="A196" s="363"/>
      <c r="B196" s="919"/>
      <c r="C196" s="374"/>
      <c r="D196" s="376"/>
      <c r="E196" s="1135"/>
      <c r="F196" s="430"/>
      <c r="G196" s="430"/>
      <c r="H196" s="431" t="str">
        <f>Datos!F1805</f>
        <v/>
      </c>
      <c r="I196" s="777"/>
      <c r="J196" s="432"/>
      <c r="K196" s="1011" t="str">
        <f>Datos!I1805</f>
        <v/>
      </c>
      <c r="L196" s="1120" t="str">
        <f>Datos!J1805</f>
        <v/>
      </c>
      <c r="M196" s="1120" t="str">
        <f>Datos!K1805</f>
        <v/>
      </c>
      <c r="N196" s="1120" t="str">
        <f>Datos!L1805</f>
        <v/>
      </c>
      <c r="O196" s="1085"/>
      <c r="P196" s="1085"/>
      <c r="Q196" s="1085"/>
      <c r="R196" s="433" t="str">
        <f>Datos!P1805</f>
        <v/>
      </c>
      <c r="S196" s="433" t="str">
        <f>Datos!Q1805</f>
        <v/>
      </c>
      <c r="T196" s="433" t="str">
        <f>Datos!R1805</f>
        <v/>
      </c>
      <c r="U196" s="785" t="str">
        <f>Datos!S1805</f>
        <v/>
      </c>
      <c r="V196" s="424"/>
      <c r="W196" s="424"/>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row>
    <row r="197" spans="1:56" s="670" customFormat="1" ht="14.25" customHeight="1" x14ac:dyDescent="0.25">
      <c r="A197" s="363"/>
      <c r="B197" s="919"/>
      <c r="C197" s="374"/>
      <c r="D197" s="376"/>
      <c r="E197" s="1135"/>
      <c r="F197" s="430"/>
      <c r="G197" s="430"/>
      <c r="H197" s="431" t="str">
        <f>Datos!F1806</f>
        <v/>
      </c>
      <c r="I197" s="777"/>
      <c r="J197" s="432"/>
      <c r="K197" s="1011" t="str">
        <f>Datos!I1806</f>
        <v/>
      </c>
      <c r="L197" s="1120" t="str">
        <f>Datos!J1806</f>
        <v/>
      </c>
      <c r="M197" s="1120" t="str">
        <f>Datos!K1806</f>
        <v/>
      </c>
      <c r="N197" s="1120" t="str">
        <f>Datos!L1806</f>
        <v/>
      </c>
      <c r="O197" s="1085"/>
      <c r="P197" s="1085"/>
      <c r="Q197" s="1085"/>
      <c r="R197" s="433" t="str">
        <f>Datos!P1806</f>
        <v/>
      </c>
      <c r="S197" s="433" t="str">
        <f>Datos!Q1806</f>
        <v/>
      </c>
      <c r="T197" s="433" t="str">
        <f>Datos!R1806</f>
        <v/>
      </c>
      <c r="U197" s="785" t="str">
        <f>Datos!S1806</f>
        <v/>
      </c>
      <c r="V197" s="424"/>
      <c r="W197" s="424"/>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c r="AU197" s="376"/>
      <c r="AV197" s="376"/>
      <c r="AW197" s="376"/>
      <c r="AX197" s="376"/>
      <c r="AY197" s="376"/>
      <c r="AZ197" s="376"/>
      <c r="BA197" s="376"/>
      <c r="BB197" s="376"/>
      <c r="BC197" s="376"/>
      <c r="BD197" s="376"/>
    </row>
    <row r="198" spans="1:56" s="670" customFormat="1" ht="14.25" customHeight="1" x14ac:dyDescent="0.25">
      <c r="A198" s="363"/>
      <c r="B198" s="919"/>
      <c r="C198" s="374"/>
      <c r="D198" s="376"/>
      <c r="E198" s="1135"/>
      <c r="F198" s="430"/>
      <c r="G198" s="430"/>
      <c r="H198" s="431" t="str">
        <f>Datos!F1807</f>
        <v/>
      </c>
      <c r="I198" s="777"/>
      <c r="J198" s="432"/>
      <c r="K198" s="1011" t="str">
        <f>Datos!I1807</f>
        <v/>
      </c>
      <c r="L198" s="1120" t="str">
        <f>Datos!J1807</f>
        <v/>
      </c>
      <c r="M198" s="1120" t="str">
        <f>Datos!K1807</f>
        <v/>
      </c>
      <c r="N198" s="1120" t="str">
        <f>Datos!L1807</f>
        <v/>
      </c>
      <c r="O198" s="1085"/>
      <c r="P198" s="1085"/>
      <c r="Q198" s="1085"/>
      <c r="R198" s="433" t="str">
        <f>Datos!P1807</f>
        <v/>
      </c>
      <c r="S198" s="433" t="str">
        <f>Datos!Q1807</f>
        <v/>
      </c>
      <c r="T198" s="433" t="str">
        <f>Datos!R1807</f>
        <v/>
      </c>
      <c r="U198" s="785" t="str">
        <f>Datos!S1807</f>
        <v/>
      </c>
      <c r="V198" s="424"/>
      <c r="W198" s="424"/>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c r="AW198" s="376"/>
      <c r="AX198" s="376"/>
      <c r="AY198" s="376"/>
      <c r="AZ198" s="376"/>
      <c r="BA198" s="376"/>
      <c r="BB198" s="376"/>
      <c r="BC198" s="376"/>
      <c r="BD198" s="376"/>
    </row>
    <row r="199" spans="1:56" s="670" customFormat="1" ht="14.25" customHeight="1" x14ac:dyDescent="0.25">
      <c r="A199" s="363"/>
      <c r="B199" s="919"/>
      <c r="C199" s="374"/>
      <c r="D199" s="376"/>
      <c r="E199" s="1135"/>
      <c r="F199" s="430"/>
      <c r="G199" s="430"/>
      <c r="H199" s="431" t="str">
        <f>Datos!F1808</f>
        <v/>
      </c>
      <c r="I199" s="777"/>
      <c r="J199" s="432"/>
      <c r="K199" s="1011" t="str">
        <f>Datos!I1808</f>
        <v/>
      </c>
      <c r="L199" s="1120" t="str">
        <f>Datos!J1808</f>
        <v/>
      </c>
      <c r="M199" s="1120" t="str">
        <f>Datos!K1808</f>
        <v/>
      </c>
      <c r="N199" s="1120" t="str">
        <f>Datos!L1808</f>
        <v/>
      </c>
      <c r="O199" s="1085"/>
      <c r="P199" s="1085"/>
      <c r="Q199" s="1085"/>
      <c r="R199" s="433" t="str">
        <f>Datos!P1808</f>
        <v/>
      </c>
      <c r="S199" s="433" t="str">
        <f>Datos!Q1808</f>
        <v/>
      </c>
      <c r="T199" s="433" t="str">
        <f>Datos!R1808</f>
        <v/>
      </c>
      <c r="U199" s="785" t="str">
        <f>Datos!S1808</f>
        <v/>
      </c>
      <c r="V199" s="424"/>
      <c r="W199" s="424"/>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c r="AU199" s="376"/>
      <c r="AV199" s="376"/>
      <c r="AW199" s="376"/>
      <c r="AX199" s="376"/>
      <c r="AY199" s="376"/>
      <c r="AZ199" s="376"/>
      <c r="BA199" s="376"/>
      <c r="BB199" s="376"/>
      <c r="BC199" s="376"/>
      <c r="BD199" s="376"/>
    </row>
    <row r="200" spans="1:56" s="670" customFormat="1" ht="14.25" customHeight="1" x14ac:dyDescent="0.25">
      <c r="A200" s="363"/>
      <c r="B200" s="919"/>
      <c r="C200" s="374"/>
      <c r="D200" s="376"/>
      <c r="E200" s="1135"/>
      <c r="F200" s="430"/>
      <c r="G200" s="430"/>
      <c r="H200" s="431" t="str">
        <f>Datos!F1809</f>
        <v/>
      </c>
      <c r="I200" s="777"/>
      <c r="J200" s="432"/>
      <c r="K200" s="1011" t="str">
        <f>Datos!I1809</f>
        <v/>
      </c>
      <c r="L200" s="1120" t="str">
        <f>Datos!J1809</f>
        <v/>
      </c>
      <c r="M200" s="1120" t="str">
        <f>Datos!K1809</f>
        <v/>
      </c>
      <c r="N200" s="1120" t="str">
        <f>Datos!L1809</f>
        <v/>
      </c>
      <c r="O200" s="1085"/>
      <c r="P200" s="1085"/>
      <c r="Q200" s="1085"/>
      <c r="R200" s="433" t="str">
        <f>Datos!P1809</f>
        <v/>
      </c>
      <c r="S200" s="433" t="str">
        <f>Datos!Q1809</f>
        <v/>
      </c>
      <c r="T200" s="433" t="str">
        <f>Datos!R1809</f>
        <v/>
      </c>
      <c r="U200" s="785" t="str">
        <f>Datos!S1809</f>
        <v/>
      </c>
      <c r="V200" s="424"/>
      <c r="W200" s="424"/>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row>
    <row r="201" spans="1:56" s="670" customFormat="1" ht="14.25" customHeight="1" x14ac:dyDescent="0.25">
      <c r="A201" s="363"/>
      <c r="B201" s="919"/>
      <c r="C201" s="374"/>
      <c r="D201" s="395"/>
      <c r="E201" s="1135"/>
      <c r="F201" s="430"/>
      <c r="G201" s="430"/>
      <c r="H201" s="431" t="str">
        <f>Datos!F1810</f>
        <v/>
      </c>
      <c r="I201" s="777"/>
      <c r="J201" s="432"/>
      <c r="K201" s="1011" t="str">
        <f>Datos!I1810</f>
        <v/>
      </c>
      <c r="L201" s="1120" t="str">
        <f>Datos!J1810</f>
        <v/>
      </c>
      <c r="M201" s="1120" t="str">
        <f>Datos!K1810</f>
        <v/>
      </c>
      <c r="N201" s="1120" t="str">
        <f>Datos!L1810</f>
        <v/>
      </c>
      <c r="O201" s="1085"/>
      <c r="P201" s="1085"/>
      <c r="Q201" s="1085"/>
      <c r="R201" s="433" t="str">
        <f>Datos!P1810</f>
        <v/>
      </c>
      <c r="S201" s="433" t="str">
        <f>Datos!Q1810</f>
        <v/>
      </c>
      <c r="T201" s="433" t="str">
        <f>Datos!R1810</f>
        <v/>
      </c>
      <c r="U201" s="785" t="str">
        <f>Datos!S1810</f>
        <v/>
      </c>
      <c r="V201" s="424"/>
      <c r="W201" s="424"/>
      <c r="X201" s="424"/>
      <c r="Y201" s="424"/>
      <c r="Z201" s="424"/>
      <c r="AA201" s="424"/>
      <c r="AB201" s="424"/>
      <c r="AC201" s="424"/>
      <c r="AD201" s="424"/>
      <c r="AE201" s="424"/>
      <c r="AF201" s="424"/>
      <c r="AG201" s="424"/>
      <c r="AH201" s="424"/>
      <c r="AI201" s="424"/>
      <c r="AJ201" s="424"/>
      <c r="AK201" s="424"/>
      <c r="AL201" s="424"/>
      <c r="AM201" s="424"/>
      <c r="AN201" s="424"/>
      <c r="AO201" s="424"/>
      <c r="AP201" s="424"/>
      <c r="AQ201" s="424"/>
      <c r="AR201" s="424"/>
      <c r="AS201" s="424"/>
      <c r="AT201" s="424"/>
      <c r="AU201" s="424"/>
      <c r="AV201" s="424"/>
      <c r="AW201" s="424"/>
      <c r="AX201" s="424"/>
      <c r="AY201" s="424"/>
      <c r="AZ201" s="424"/>
      <c r="BA201" s="424"/>
      <c r="BB201" s="424"/>
      <c r="BC201" s="424"/>
      <c r="BD201" s="424"/>
    </row>
    <row r="202" spans="1:56" s="670" customFormat="1" ht="14.25" customHeight="1" x14ac:dyDescent="0.25">
      <c r="A202" s="363"/>
      <c r="B202" s="919"/>
      <c r="C202" s="374"/>
      <c r="D202" s="395"/>
      <c r="E202" s="395"/>
      <c r="F202" s="376"/>
      <c r="G202" s="376"/>
      <c r="H202" s="376"/>
      <c r="I202" s="376"/>
      <c r="J202" s="376"/>
      <c r="K202" s="376"/>
      <c r="L202" s="376"/>
      <c r="M202" s="376"/>
      <c r="N202" s="376"/>
      <c r="O202" s="376"/>
      <c r="P202" s="376"/>
      <c r="Q202" s="376"/>
      <c r="R202" s="434">
        <f>Datos!P1811</f>
        <v>0</v>
      </c>
      <c r="S202" s="434">
        <f>Datos!Q1811</f>
        <v>0</v>
      </c>
      <c r="T202" s="434">
        <f>Datos!R1811</f>
        <v>0</v>
      </c>
      <c r="U202" s="786">
        <f>Datos!S1811</f>
        <v>0</v>
      </c>
      <c r="V202" s="424"/>
      <c r="W202" s="424"/>
      <c r="X202" s="424"/>
      <c r="Y202" s="424"/>
      <c r="Z202" s="424"/>
      <c r="AA202" s="424"/>
      <c r="AB202" s="424"/>
      <c r="AC202" s="424"/>
      <c r="AD202" s="424"/>
      <c r="AE202" s="424"/>
      <c r="AF202" s="424"/>
      <c r="AG202" s="424"/>
      <c r="AH202" s="424"/>
      <c r="AI202" s="424"/>
      <c r="AJ202" s="424"/>
      <c r="AK202" s="424"/>
      <c r="AL202" s="424"/>
      <c r="AM202" s="424"/>
      <c r="AN202" s="424"/>
      <c r="AO202" s="424"/>
      <c r="AP202" s="424"/>
      <c r="AQ202" s="424"/>
      <c r="AR202" s="424"/>
      <c r="AS202" s="424"/>
      <c r="AT202" s="424"/>
      <c r="AU202" s="424"/>
      <c r="AV202" s="424"/>
      <c r="AW202" s="424"/>
      <c r="AX202" s="424"/>
      <c r="AY202" s="424"/>
      <c r="AZ202" s="424"/>
      <c r="BA202" s="424"/>
      <c r="BB202" s="424"/>
      <c r="BC202" s="424"/>
      <c r="BD202" s="424"/>
    </row>
    <row r="203" spans="1:56" s="670" customFormat="1" ht="14.25" customHeight="1" x14ac:dyDescent="0.25">
      <c r="A203" s="363"/>
      <c r="B203" s="919"/>
      <c r="C203" s="374"/>
      <c r="D203" s="395"/>
      <c r="E203" s="1737" t="s">
        <v>2292</v>
      </c>
      <c r="F203" s="1737"/>
      <c r="G203" s="1737"/>
      <c r="H203" s="1737"/>
      <c r="I203" s="1737"/>
      <c r="J203" s="1737"/>
      <c r="K203" s="1737"/>
      <c r="L203" s="1737"/>
      <c r="M203" s="1737"/>
      <c r="N203" s="1737"/>
      <c r="O203" s="1737"/>
      <c r="P203" s="1737"/>
      <c r="Q203" s="1737"/>
      <c r="R203" s="1737"/>
      <c r="S203" s="1737"/>
      <c r="T203" s="1737"/>
      <c r="U203" s="376"/>
      <c r="V203" s="376"/>
      <c r="W203" s="424"/>
      <c r="X203" s="424"/>
      <c r="Y203" s="424"/>
      <c r="Z203" s="424"/>
      <c r="AA203" s="424"/>
      <c r="AB203" s="424"/>
      <c r="AC203" s="424"/>
      <c r="AD203" s="424"/>
      <c r="AE203" s="424"/>
      <c r="AF203" s="424"/>
      <c r="AG203" s="424"/>
      <c r="AH203" s="424"/>
      <c r="AI203" s="424"/>
      <c r="AJ203" s="424"/>
      <c r="AK203" s="424"/>
      <c r="AL203" s="424"/>
      <c r="AM203" s="424"/>
      <c r="AN203" s="424"/>
      <c r="AO203" s="424"/>
      <c r="AP203" s="424"/>
      <c r="AQ203" s="424"/>
      <c r="AR203" s="424"/>
      <c r="AS203" s="424"/>
      <c r="AT203" s="424"/>
      <c r="AU203" s="424"/>
      <c r="AV203" s="424"/>
      <c r="AW203" s="424"/>
      <c r="AX203" s="424"/>
      <c r="AY203" s="424"/>
      <c r="AZ203" s="424"/>
      <c r="BA203" s="424"/>
      <c r="BB203" s="424"/>
      <c r="BC203" s="424"/>
      <c r="BD203" s="424"/>
    </row>
    <row r="204" spans="1:56" ht="16.149999999999999" customHeight="1" x14ac:dyDescent="0.25">
      <c r="E204" s="1811" t="s">
        <v>2293</v>
      </c>
      <c r="F204" s="1811"/>
      <c r="G204" s="1811"/>
      <c r="H204" s="1811"/>
      <c r="I204" s="1811"/>
      <c r="J204" s="1811"/>
      <c r="K204" s="1811"/>
      <c r="L204" s="1811"/>
      <c r="M204" s="1811"/>
      <c r="N204" s="1811"/>
      <c r="O204" s="1811"/>
      <c r="P204" s="1811"/>
      <c r="Q204" s="1811"/>
      <c r="R204" s="1811"/>
      <c r="S204" s="1811"/>
      <c r="T204" s="1811"/>
      <c r="U204" s="1811"/>
    </row>
    <row r="205" spans="1:56" ht="29.25" customHeight="1" x14ac:dyDescent="0.25">
      <c r="E205" s="1773" t="s">
        <v>2294</v>
      </c>
      <c r="F205" s="1773"/>
      <c r="G205" s="1773"/>
      <c r="H205" s="1773"/>
      <c r="I205" s="1773"/>
      <c r="J205" s="1773"/>
      <c r="K205" s="1773"/>
      <c r="L205" s="1773"/>
      <c r="M205" s="1773"/>
      <c r="N205" s="1773"/>
      <c r="O205" s="1773"/>
      <c r="P205" s="1773"/>
      <c r="Q205" s="1773"/>
      <c r="R205" s="1773"/>
      <c r="S205" s="1773"/>
      <c r="T205" s="1773"/>
      <c r="U205" s="1773"/>
    </row>
    <row r="206" spans="1:56" ht="15" customHeight="1" x14ac:dyDescent="0.25">
      <c r="E206" s="589"/>
      <c r="F206" s="589"/>
      <c r="G206" s="589"/>
      <c r="H206" s="589"/>
      <c r="I206" s="589"/>
      <c r="J206" s="589"/>
      <c r="K206" s="589"/>
      <c r="L206" s="589"/>
      <c r="M206" s="589"/>
      <c r="N206" s="589"/>
      <c r="O206" s="589"/>
      <c r="P206" s="589"/>
      <c r="Q206" s="589"/>
      <c r="R206" s="589"/>
      <c r="S206" s="589"/>
      <c r="T206" s="589"/>
    </row>
    <row r="207" spans="1:56" s="670" customFormat="1" ht="14.25" customHeight="1" x14ac:dyDescent="0.25">
      <c r="A207" s="363"/>
      <c r="B207" s="919"/>
      <c r="C207" s="374"/>
      <c r="D207" s="395"/>
      <c r="E207" s="674" t="s">
        <v>1819</v>
      </c>
      <c r="F207" s="376"/>
      <c r="G207" s="376"/>
      <c r="H207" s="376"/>
      <c r="I207" s="376"/>
      <c r="J207" s="376"/>
      <c r="K207" s="376"/>
      <c r="L207" s="376"/>
      <c r="M207" s="376"/>
      <c r="N207" s="376"/>
      <c r="O207" s="376"/>
      <c r="P207" s="376"/>
      <c r="Q207" s="376"/>
      <c r="R207" s="376"/>
      <c r="S207" s="424"/>
      <c r="T207" s="424"/>
      <c r="U207" s="424"/>
      <c r="V207" s="424"/>
      <c r="W207" s="424"/>
      <c r="X207" s="424"/>
      <c r="Y207" s="424"/>
      <c r="Z207" s="424"/>
      <c r="AA207" s="424"/>
      <c r="AB207" s="424"/>
      <c r="AC207" s="424"/>
      <c r="AD207" s="424"/>
      <c r="AE207" s="424"/>
      <c r="AF207" s="424"/>
      <c r="AG207" s="376"/>
      <c r="AH207" s="376"/>
      <c r="AI207" s="376"/>
      <c r="AJ207" s="376"/>
      <c r="AK207" s="376"/>
      <c r="AL207" s="376"/>
    </row>
    <row r="208" spans="1:56" s="670" customFormat="1" ht="14.25" customHeight="1" x14ac:dyDescent="0.25">
      <c r="A208" s="363"/>
      <c r="B208" s="919"/>
      <c r="C208" s="374"/>
      <c r="D208" s="395"/>
      <c r="E208" s="674"/>
      <c r="F208" s="376"/>
      <c r="G208" s="376"/>
      <c r="H208" s="376"/>
      <c r="I208" s="376"/>
      <c r="J208" s="376"/>
      <c r="K208" s="376"/>
      <c r="L208" s="376"/>
      <c r="M208" s="376"/>
      <c r="N208" s="376"/>
      <c r="O208" s="376"/>
      <c r="P208" s="376"/>
      <c r="Q208" s="376"/>
      <c r="R208" s="376"/>
      <c r="S208" s="424"/>
      <c r="T208" s="424"/>
      <c r="U208" s="424"/>
      <c r="V208" s="424"/>
      <c r="W208" s="424"/>
      <c r="X208" s="424"/>
      <c r="Y208" s="424"/>
      <c r="Z208" s="424"/>
      <c r="AA208" s="424"/>
      <c r="AB208" s="424"/>
      <c r="AC208" s="424"/>
      <c r="AD208" s="424"/>
      <c r="AE208" s="424"/>
      <c r="AF208" s="424"/>
      <c r="AG208" s="376"/>
      <c r="AH208" s="376"/>
      <c r="AI208" s="376"/>
      <c r="AJ208" s="376"/>
      <c r="AK208" s="376"/>
      <c r="AL208" s="376"/>
    </row>
    <row r="209" spans="1:38" s="670" customFormat="1" ht="14.25" customHeight="1" x14ac:dyDescent="0.25">
      <c r="A209" s="363"/>
      <c r="B209" s="919"/>
      <c r="C209" s="374"/>
      <c r="D209" s="395"/>
      <c r="E209" s="675" t="s">
        <v>1976</v>
      </c>
      <c r="F209" s="675"/>
      <c r="G209" s="675"/>
      <c r="H209" s="675"/>
      <c r="I209" s="675"/>
      <c r="J209" s="675"/>
      <c r="K209" s="675"/>
      <c r="L209" s="675"/>
      <c r="M209" s="675"/>
      <c r="N209" s="675"/>
      <c r="O209" s="675"/>
      <c r="P209" s="675"/>
      <c r="Q209" s="675"/>
      <c r="R209" s="675"/>
      <c r="S209" s="675"/>
      <c r="T209" s="675"/>
      <c r="U209" s="424"/>
      <c r="V209" s="424"/>
      <c r="W209" s="424"/>
      <c r="X209" s="424"/>
      <c r="Y209" s="424"/>
      <c r="Z209" s="424"/>
      <c r="AA209" s="424"/>
      <c r="AB209" s="424"/>
      <c r="AC209" s="424"/>
      <c r="AD209" s="424"/>
      <c r="AE209" s="424"/>
      <c r="AF209" s="424"/>
      <c r="AG209" s="376"/>
      <c r="AH209" s="376"/>
      <c r="AI209" s="376"/>
      <c r="AJ209" s="376"/>
      <c r="AK209" s="376"/>
      <c r="AL209" s="376"/>
    </row>
    <row r="210" spans="1:38" s="670" customFormat="1" ht="14.25" customHeight="1" x14ac:dyDescent="0.25">
      <c r="A210" s="363"/>
      <c r="B210" s="919"/>
      <c r="C210" s="374"/>
      <c r="D210" s="395"/>
      <c r="E210" s="675"/>
      <c r="F210" s="675"/>
      <c r="G210" s="675"/>
      <c r="H210" s="675"/>
      <c r="I210" s="675"/>
      <c r="J210" s="675"/>
      <c r="K210" s="675"/>
      <c r="L210" s="675"/>
      <c r="M210" s="675"/>
      <c r="N210" s="675"/>
      <c r="O210" s="675"/>
      <c r="P210" s="675"/>
      <c r="Q210" s="675"/>
      <c r="R210" s="675"/>
      <c r="S210" s="675"/>
      <c r="T210" s="675"/>
      <c r="U210" s="424"/>
      <c r="V210" s="424"/>
      <c r="W210" s="424"/>
      <c r="X210" s="424"/>
      <c r="Y210" s="424"/>
      <c r="Z210" s="424"/>
      <c r="AA210" s="424"/>
      <c r="AB210" s="424"/>
      <c r="AC210" s="424"/>
      <c r="AD210" s="424"/>
      <c r="AE210" s="424"/>
      <c r="AF210" s="424"/>
      <c r="AG210" s="376"/>
      <c r="AH210" s="376"/>
      <c r="AI210" s="376"/>
      <c r="AJ210" s="376"/>
      <c r="AK210" s="376"/>
      <c r="AL210" s="376"/>
    </row>
    <row r="211" spans="1:38" s="670" customFormat="1" ht="14.25" customHeight="1" x14ac:dyDescent="0.25">
      <c r="A211" s="363"/>
      <c r="B211" s="919"/>
      <c r="C211" s="374"/>
      <c r="D211" s="395"/>
      <c r="E211" s="1762" t="s">
        <v>908</v>
      </c>
      <c r="F211" s="1802" t="s">
        <v>1783</v>
      </c>
      <c r="G211" s="1810" t="s">
        <v>1977</v>
      </c>
      <c r="H211" s="1777" t="s">
        <v>834</v>
      </c>
      <c r="I211" s="1778"/>
      <c r="J211" s="1759" t="s">
        <v>1585</v>
      </c>
      <c r="K211" s="1759" t="s">
        <v>1782</v>
      </c>
      <c r="L211" s="1752" t="s">
        <v>1036</v>
      </c>
      <c r="M211" s="1752"/>
      <c r="N211" s="1752"/>
      <c r="O211" s="1752"/>
      <c r="P211" s="1752"/>
      <c r="Q211" s="1752"/>
      <c r="R211" s="1753" t="s">
        <v>1817</v>
      </c>
      <c r="S211" s="1754"/>
      <c r="T211" s="1755"/>
      <c r="U211" s="1812" t="s">
        <v>1818</v>
      </c>
      <c r="V211" s="424"/>
      <c r="W211" s="424"/>
      <c r="X211" s="424"/>
      <c r="Y211" s="424"/>
      <c r="Z211" s="424"/>
      <c r="AA211" s="424"/>
      <c r="AB211" s="424"/>
      <c r="AC211" s="424"/>
      <c r="AD211" s="424"/>
      <c r="AE211" s="424"/>
      <c r="AF211" s="424"/>
      <c r="AG211" s="376"/>
      <c r="AH211" s="376"/>
      <c r="AI211" s="376"/>
      <c r="AJ211" s="376"/>
      <c r="AK211" s="376"/>
      <c r="AL211" s="376"/>
    </row>
    <row r="212" spans="1:38" s="670" customFormat="1" ht="14.25" customHeight="1" x14ac:dyDescent="0.25">
      <c r="A212" s="363"/>
      <c r="B212" s="919"/>
      <c r="C212" s="374"/>
      <c r="D212" s="395"/>
      <c r="E212" s="1763"/>
      <c r="F212" s="1803"/>
      <c r="G212" s="1760"/>
      <c r="H212" s="791" t="s">
        <v>70</v>
      </c>
      <c r="I212" s="1052" t="s">
        <v>1939</v>
      </c>
      <c r="J212" s="1760"/>
      <c r="K212" s="1760"/>
      <c r="L212" s="1751" t="s">
        <v>70</v>
      </c>
      <c r="M212" s="1751"/>
      <c r="N212" s="1751"/>
      <c r="O212" s="1751" t="s">
        <v>1975</v>
      </c>
      <c r="P212" s="1751"/>
      <c r="Q212" s="1751"/>
      <c r="R212" s="1756"/>
      <c r="S212" s="1757"/>
      <c r="T212" s="1758"/>
      <c r="U212" s="1813"/>
      <c r="V212" s="424"/>
      <c r="W212" s="424"/>
      <c r="X212" s="424"/>
      <c r="Y212" s="424"/>
      <c r="Z212" s="424"/>
      <c r="AA212" s="424"/>
      <c r="AB212" s="424"/>
      <c r="AC212" s="424"/>
      <c r="AD212" s="424"/>
      <c r="AE212" s="424"/>
      <c r="AF212" s="424"/>
      <c r="AG212" s="376"/>
      <c r="AH212" s="376"/>
      <c r="AI212" s="376"/>
      <c r="AJ212" s="376"/>
      <c r="AK212" s="376"/>
      <c r="AL212" s="376"/>
    </row>
    <row r="213" spans="1:38" s="670" customFormat="1" ht="14.25" customHeight="1" x14ac:dyDescent="0.25">
      <c r="A213" s="363"/>
      <c r="B213" s="919"/>
      <c r="C213" s="374"/>
      <c r="D213" s="395"/>
      <c r="E213" s="1764"/>
      <c r="F213" s="1804"/>
      <c r="G213" s="1761"/>
      <c r="H213" s="792" t="s">
        <v>1784</v>
      </c>
      <c r="I213" s="792" t="s">
        <v>1784</v>
      </c>
      <c r="J213" s="1761"/>
      <c r="K213" s="1761"/>
      <c r="L213" s="677" t="s">
        <v>697</v>
      </c>
      <c r="M213" s="677" t="s">
        <v>698</v>
      </c>
      <c r="N213" s="677" t="s">
        <v>699</v>
      </c>
      <c r="O213" s="677" t="s">
        <v>697</v>
      </c>
      <c r="P213" s="677" t="s">
        <v>698</v>
      </c>
      <c r="Q213" s="677" t="s">
        <v>699</v>
      </c>
      <c r="R213" s="677" t="s">
        <v>700</v>
      </c>
      <c r="S213" s="677" t="s">
        <v>701</v>
      </c>
      <c r="T213" s="677" t="s">
        <v>702</v>
      </c>
      <c r="U213" s="1814"/>
      <c r="V213" s="424"/>
      <c r="W213" s="424"/>
      <c r="X213" s="424"/>
      <c r="Y213" s="424"/>
      <c r="Z213" s="424"/>
      <c r="AA213" s="424"/>
      <c r="AB213" s="424"/>
      <c r="AC213" s="424"/>
      <c r="AD213" s="424"/>
      <c r="AE213" s="424"/>
      <c r="AF213" s="424"/>
      <c r="AG213" s="376"/>
      <c r="AH213" s="376"/>
      <c r="AI213" s="376"/>
      <c r="AJ213" s="376"/>
      <c r="AK213" s="376"/>
      <c r="AL213" s="376"/>
    </row>
    <row r="214" spans="1:38" s="670" customFormat="1" ht="14.25" customHeight="1" x14ac:dyDescent="0.25">
      <c r="A214" s="363"/>
      <c r="B214" s="919"/>
      <c r="C214" s="374"/>
      <c r="D214" s="395"/>
      <c r="E214" s="1135"/>
      <c r="F214" s="430"/>
      <c r="G214" s="430"/>
      <c r="H214" s="431" t="str">
        <f>Datos!F1868</f>
        <v/>
      </c>
      <c r="I214" s="777"/>
      <c r="J214" s="432"/>
      <c r="K214" s="1011" t="str">
        <f>Datos!I1868</f>
        <v/>
      </c>
      <c r="L214" s="1121" t="str">
        <f>Datos!J1868</f>
        <v/>
      </c>
      <c r="M214" s="1121" t="str">
        <f>Datos!K1868</f>
        <v/>
      </c>
      <c r="N214" s="1121" t="str">
        <f>Datos!L1868</f>
        <v/>
      </c>
      <c r="O214" s="1028"/>
      <c r="P214" s="1028"/>
      <c r="Q214" s="1028"/>
      <c r="R214" s="433" t="str">
        <f>Datos!P1868</f>
        <v/>
      </c>
      <c r="S214" s="433" t="str">
        <f>Datos!Q1868</f>
        <v/>
      </c>
      <c r="T214" s="433" t="str">
        <f>Datos!R1868</f>
        <v/>
      </c>
      <c r="U214" s="785" t="str">
        <f>Datos!S1868</f>
        <v/>
      </c>
      <c r="V214" s="424"/>
      <c r="W214" s="424"/>
      <c r="X214" s="424"/>
      <c r="Y214" s="424"/>
      <c r="Z214" s="424"/>
      <c r="AA214" s="424"/>
      <c r="AB214" s="424"/>
      <c r="AC214" s="424"/>
      <c r="AD214" s="424"/>
      <c r="AE214" s="424"/>
      <c r="AF214" s="424"/>
      <c r="AG214" s="376"/>
      <c r="AH214" s="376"/>
      <c r="AI214" s="376"/>
      <c r="AJ214" s="376"/>
      <c r="AK214" s="376"/>
      <c r="AL214" s="376"/>
    </row>
    <row r="215" spans="1:38" s="670" customFormat="1" ht="14.25" customHeight="1" x14ac:dyDescent="0.25">
      <c r="A215" s="363"/>
      <c r="B215" s="919"/>
      <c r="C215" s="374"/>
      <c r="D215" s="395"/>
      <c r="E215" s="1135"/>
      <c r="F215" s="430"/>
      <c r="G215" s="430"/>
      <c r="H215" s="431" t="str">
        <f>Datos!F1869</f>
        <v/>
      </c>
      <c r="I215" s="777"/>
      <c r="J215" s="432"/>
      <c r="K215" s="1011" t="str">
        <f>Datos!I1869</f>
        <v/>
      </c>
      <c r="L215" s="1121" t="str">
        <f>Datos!J1869</f>
        <v/>
      </c>
      <c r="M215" s="1121" t="str">
        <f>Datos!K1869</f>
        <v/>
      </c>
      <c r="N215" s="1121" t="str">
        <f>Datos!L1869</f>
        <v/>
      </c>
      <c r="O215" s="1028"/>
      <c r="P215" s="1028"/>
      <c r="Q215" s="1028"/>
      <c r="R215" s="433" t="str">
        <f>Datos!P1869</f>
        <v/>
      </c>
      <c r="S215" s="433" t="str">
        <f>Datos!Q1869</f>
        <v/>
      </c>
      <c r="T215" s="433" t="str">
        <f>Datos!R1869</f>
        <v/>
      </c>
      <c r="U215" s="785" t="str">
        <f>Datos!S1869</f>
        <v/>
      </c>
      <c r="V215" s="424"/>
      <c r="W215" s="424"/>
      <c r="X215" s="424"/>
      <c r="Y215" s="424"/>
      <c r="Z215" s="424"/>
      <c r="AA215" s="424"/>
      <c r="AB215" s="424"/>
      <c r="AC215" s="424"/>
      <c r="AD215" s="424"/>
      <c r="AE215" s="424"/>
      <c r="AF215" s="424"/>
      <c r="AG215" s="376"/>
      <c r="AH215" s="376"/>
      <c r="AI215" s="376"/>
      <c r="AJ215" s="376"/>
      <c r="AK215" s="376"/>
      <c r="AL215" s="376"/>
    </row>
    <row r="216" spans="1:38" s="670" customFormat="1" ht="14.25" customHeight="1" x14ac:dyDescent="0.25">
      <c r="A216" s="363"/>
      <c r="B216" s="919"/>
      <c r="C216" s="374"/>
      <c r="D216" s="395"/>
      <c r="E216" s="1135"/>
      <c r="F216" s="430"/>
      <c r="G216" s="430"/>
      <c r="H216" s="431" t="str">
        <f>Datos!F1870</f>
        <v/>
      </c>
      <c r="I216" s="777"/>
      <c r="J216" s="432"/>
      <c r="K216" s="1011" t="str">
        <f>Datos!I1870</f>
        <v/>
      </c>
      <c r="L216" s="1121" t="str">
        <f>Datos!J1870</f>
        <v/>
      </c>
      <c r="M216" s="1121" t="str">
        <f>Datos!K1870</f>
        <v/>
      </c>
      <c r="N216" s="1121" t="str">
        <f>Datos!L1870</f>
        <v/>
      </c>
      <c r="O216" s="1028"/>
      <c r="P216" s="1028"/>
      <c r="Q216" s="1028"/>
      <c r="R216" s="433" t="str">
        <f>Datos!P1870</f>
        <v/>
      </c>
      <c r="S216" s="433" t="str">
        <f>Datos!Q1870</f>
        <v/>
      </c>
      <c r="T216" s="433" t="str">
        <f>Datos!R1870</f>
        <v/>
      </c>
      <c r="U216" s="785" t="str">
        <f>Datos!S1870</f>
        <v/>
      </c>
      <c r="V216" s="424"/>
      <c r="W216" s="424"/>
      <c r="X216" s="424"/>
      <c r="Y216" s="424"/>
      <c r="Z216" s="424"/>
      <c r="AA216" s="424"/>
      <c r="AB216" s="424"/>
      <c r="AC216" s="424"/>
      <c r="AD216" s="424"/>
      <c r="AE216" s="424"/>
      <c r="AF216" s="424"/>
      <c r="AG216" s="376"/>
      <c r="AH216" s="376"/>
      <c r="AI216" s="376"/>
      <c r="AJ216" s="376"/>
      <c r="AK216" s="376"/>
      <c r="AL216" s="376"/>
    </row>
    <row r="217" spans="1:38" s="670" customFormat="1" ht="14.25" customHeight="1" x14ac:dyDescent="0.25">
      <c r="A217" s="363"/>
      <c r="B217" s="919"/>
      <c r="C217" s="374"/>
      <c r="D217" s="395"/>
      <c r="E217" s="1135"/>
      <c r="F217" s="430"/>
      <c r="G217" s="430"/>
      <c r="H217" s="431" t="str">
        <f>Datos!F1871</f>
        <v/>
      </c>
      <c r="I217" s="777"/>
      <c r="J217" s="432"/>
      <c r="K217" s="1011" t="str">
        <f>Datos!I1871</f>
        <v/>
      </c>
      <c r="L217" s="1121" t="str">
        <f>Datos!J1871</f>
        <v/>
      </c>
      <c r="M217" s="1121" t="str">
        <f>Datos!K1871</f>
        <v/>
      </c>
      <c r="N217" s="1121" t="str">
        <f>Datos!L1871</f>
        <v/>
      </c>
      <c r="O217" s="1028"/>
      <c r="P217" s="1028"/>
      <c r="Q217" s="1028"/>
      <c r="R217" s="433" t="str">
        <f>Datos!P1871</f>
        <v/>
      </c>
      <c r="S217" s="433" t="str">
        <f>Datos!Q1871</f>
        <v/>
      </c>
      <c r="T217" s="433" t="str">
        <f>Datos!R1871</f>
        <v/>
      </c>
      <c r="U217" s="785" t="str">
        <f>Datos!S1871</f>
        <v/>
      </c>
      <c r="V217" s="424"/>
      <c r="W217" s="424"/>
      <c r="X217" s="424"/>
      <c r="Y217" s="424"/>
      <c r="Z217" s="424"/>
      <c r="AA217" s="424"/>
      <c r="AB217" s="424"/>
      <c r="AC217" s="424"/>
      <c r="AD217" s="424"/>
      <c r="AE217" s="424"/>
      <c r="AF217" s="424"/>
      <c r="AG217" s="376"/>
      <c r="AH217" s="376"/>
      <c r="AI217" s="376"/>
      <c r="AJ217" s="376"/>
      <c r="AK217" s="376"/>
      <c r="AL217" s="376"/>
    </row>
    <row r="218" spans="1:38" s="670" customFormat="1" ht="14.25" customHeight="1" x14ac:dyDescent="0.25">
      <c r="A218" s="363"/>
      <c r="B218" s="919"/>
      <c r="C218" s="374"/>
      <c r="D218" s="395"/>
      <c r="E218" s="1135"/>
      <c r="F218" s="430"/>
      <c r="G218" s="430"/>
      <c r="H218" s="431" t="str">
        <f>Datos!F1872</f>
        <v/>
      </c>
      <c r="I218" s="777"/>
      <c r="J218" s="432"/>
      <c r="K218" s="1011" t="str">
        <f>Datos!I1872</f>
        <v/>
      </c>
      <c r="L218" s="1121" t="str">
        <f>Datos!J1872</f>
        <v/>
      </c>
      <c r="M218" s="1121" t="str">
        <f>Datos!K1872</f>
        <v/>
      </c>
      <c r="N218" s="1121" t="str">
        <f>Datos!L1872</f>
        <v/>
      </c>
      <c r="O218" s="1028"/>
      <c r="P218" s="1028"/>
      <c r="Q218" s="1028"/>
      <c r="R218" s="433" t="str">
        <f>Datos!P1872</f>
        <v/>
      </c>
      <c r="S218" s="433" t="str">
        <f>Datos!Q1872</f>
        <v/>
      </c>
      <c r="T218" s="433" t="str">
        <f>Datos!R1872</f>
        <v/>
      </c>
      <c r="U218" s="785" t="str">
        <f>Datos!S1872</f>
        <v/>
      </c>
      <c r="V218" s="424"/>
      <c r="W218" s="424"/>
      <c r="X218" s="424"/>
      <c r="Y218" s="424"/>
      <c r="Z218" s="424"/>
      <c r="AA218" s="424"/>
      <c r="AB218" s="424"/>
      <c r="AC218" s="424"/>
      <c r="AD218" s="424"/>
      <c r="AE218" s="424"/>
      <c r="AF218" s="424"/>
      <c r="AG218" s="376"/>
      <c r="AH218" s="376"/>
      <c r="AI218" s="376"/>
      <c r="AJ218" s="376"/>
      <c r="AK218" s="376"/>
      <c r="AL218" s="376"/>
    </row>
    <row r="219" spans="1:38" s="670" customFormat="1" ht="14.25" customHeight="1" x14ac:dyDescent="0.25">
      <c r="A219" s="363"/>
      <c r="B219" s="919"/>
      <c r="C219" s="374"/>
      <c r="D219" s="395"/>
      <c r="E219" s="1135"/>
      <c r="F219" s="430"/>
      <c r="G219" s="430"/>
      <c r="H219" s="431" t="str">
        <f>Datos!F1873</f>
        <v/>
      </c>
      <c r="I219" s="777"/>
      <c r="J219" s="432"/>
      <c r="K219" s="1011" t="str">
        <f>Datos!I1873</f>
        <v/>
      </c>
      <c r="L219" s="1121" t="str">
        <f>Datos!J1873</f>
        <v/>
      </c>
      <c r="M219" s="1121" t="str">
        <f>Datos!K1873</f>
        <v/>
      </c>
      <c r="N219" s="1121" t="str">
        <f>Datos!L1873</f>
        <v/>
      </c>
      <c r="O219" s="1028"/>
      <c r="P219" s="1028"/>
      <c r="Q219" s="1028"/>
      <c r="R219" s="433" t="str">
        <f>Datos!P1873</f>
        <v/>
      </c>
      <c r="S219" s="433" t="str">
        <f>Datos!Q1873</f>
        <v/>
      </c>
      <c r="T219" s="433" t="str">
        <f>Datos!R1873</f>
        <v/>
      </c>
      <c r="U219" s="785" t="str">
        <f>Datos!S1873</f>
        <v/>
      </c>
      <c r="V219" s="424"/>
      <c r="W219" s="424"/>
      <c r="X219" s="424"/>
      <c r="Y219" s="424"/>
      <c r="Z219" s="424"/>
      <c r="AA219" s="424"/>
      <c r="AB219" s="424"/>
      <c r="AC219" s="424"/>
      <c r="AD219" s="424"/>
      <c r="AE219" s="424"/>
      <c r="AF219" s="424"/>
      <c r="AG219" s="376"/>
      <c r="AH219" s="376"/>
      <c r="AI219" s="376"/>
      <c r="AJ219" s="376"/>
      <c r="AK219" s="376"/>
      <c r="AL219" s="376"/>
    </row>
    <row r="220" spans="1:38" s="670" customFormat="1" ht="14.25" customHeight="1" x14ac:dyDescent="0.25">
      <c r="A220" s="363"/>
      <c r="B220" s="919"/>
      <c r="C220" s="374"/>
      <c r="D220" s="395"/>
      <c r="E220" s="1135"/>
      <c r="F220" s="430"/>
      <c r="G220" s="430"/>
      <c r="H220" s="431" t="str">
        <f>Datos!F1874</f>
        <v/>
      </c>
      <c r="I220" s="777"/>
      <c r="J220" s="432"/>
      <c r="K220" s="1011" t="str">
        <f>Datos!I1874</f>
        <v/>
      </c>
      <c r="L220" s="1121" t="str">
        <f>Datos!J1874</f>
        <v/>
      </c>
      <c r="M220" s="1121" t="str">
        <f>Datos!K1874</f>
        <v/>
      </c>
      <c r="N220" s="1121" t="str">
        <f>Datos!L1874</f>
        <v/>
      </c>
      <c r="O220" s="1028"/>
      <c r="P220" s="1028"/>
      <c r="Q220" s="1028"/>
      <c r="R220" s="433" t="str">
        <f>Datos!P1874</f>
        <v/>
      </c>
      <c r="S220" s="433" t="str">
        <f>Datos!Q1874</f>
        <v/>
      </c>
      <c r="T220" s="433" t="str">
        <f>Datos!R1874</f>
        <v/>
      </c>
      <c r="U220" s="785" t="str">
        <f>Datos!S1874</f>
        <v/>
      </c>
      <c r="V220" s="424"/>
      <c r="W220" s="424"/>
      <c r="X220" s="424"/>
      <c r="Y220" s="424"/>
      <c r="Z220" s="424"/>
      <c r="AA220" s="424"/>
      <c r="AB220" s="424"/>
      <c r="AC220" s="424"/>
      <c r="AD220" s="424"/>
      <c r="AE220" s="424"/>
      <c r="AF220" s="424"/>
      <c r="AG220" s="376"/>
      <c r="AH220" s="376"/>
      <c r="AI220" s="376"/>
      <c r="AJ220" s="376"/>
      <c r="AK220" s="376"/>
      <c r="AL220" s="376"/>
    </row>
    <row r="221" spans="1:38" s="670" customFormat="1" ht="14.25" customHeight="1" x14ac:dyDescent="0.25">
      <c r="A221" s="363"/>
      <c r="B221" s="919"/>
      <c r="C221" s="374"/>
      <c r="D221" s="395"/>
      <c r="E221" s="1135"/>
      <c r="F221" s="430"/>
      <c r="G221" s="430"/>
      <c r="H221" s="431" t="str">
        <f>Datos!F1875</f>
        <v/>
      </c>
      <c r="I221" s="777"/>
      <c r="J221" s="432"/>
      <c r="K221" s="1011" t="str">
        <f>Datos!I1875</f>
        <v/>
      </c>
      <c r="L221" s="1121" t="str">
        <f>Datos!J1875</f>
        <v/>
      </c>
      <c r="M221" s="1121" t="str">
        <f>Datos!K1875</f>
        <v/>
      </c>
      <c r="N221" s="1121" t="str">
        <f>Datos!L1875</f>
        <v/>
      </c>
      <c r="O221" s="1028"/>
      <c r="P221" s="1028"/>
      <c r="Q221" s="1028"/>
      <c r="R221" s="433" t="str">
        <f>Datos!P1875</f>
        <v/>
      </c>
      <c r="S221" s="433" t="str">
        <f>Datos!Q1875</f>
        <v/>
      </c>
      <c r="T221" s="433" t="str">
        <f>Datos!R1875</f>
        <v/>
      </c>
      <c r="U221" s="785" t="str">
        <f>Datos!S1875</f>
        <v/>
      </c>
      <c r="V221" s="424"/>
      <c r="W221" s="424"/>
      <c r="X221" s="424"/>
      <c r="Y221" s="424"/>
      <c r="Z221" s="424"/>
      <c r="AA221" s="424"/>
      <c r="AB221" s="424"/>
      <c r="AC221" s="424"/>
      <c r="AD221" s="424"/>
      <c r="AE221" s="424"/>
      <c r="AF221" s="424"/>
      <c r="AG221" s="376"/>
      <c r="AH221" s="376"/>
      <c r="AI221" s="376"/>
      <c r="AJ221" s="376"/>
      <c r="AK221" s="376"/>
      <c r="AL221" s="376"/>
    </row>
    <row r="222" spans="1:38" s="670" customFormat="1" ht="14.25" customHeight="1" x14ac:dyDescent="0.25">
      <c r="A222" s="363"/>
      <c r="B222" s="919"/>
      <c r="C222" s="374"/>
      <c r="D222" s="395"/>
      <c r="E222" s="1135"/>
      <c r="F222" s="430"/>
      <c r="G222" s="430"/>
      <c r="H222" s="431" t="str">
        <f>Datos!F1876</f>
        <v/>
      </c>
      <c r="I222" s="777"/>
      <c r="J222" s="432"/>
      <c r="K222" s="1011" t="str">
        <f>Datos!I1876</f>
        <v/>
      </c>
      <c r="L222" s="1121" t="str">
        <f>Datos!J1876</f>
        <v/>
      </c>
      <c r="M222" s="1121" t="str">
        <f>Datos!K1876</f>
        <v/>
      </c>
      <c r="N222" s="1121" t="str">
        <f>Datos!L1876</f>
        <v/>
      </c>
      <c r="O222" s="1028"/>
      <c r="P222" s="1028"/>
      <c r="Q222" s="1028"/>
      <c r="R222" s="433" t="str">
        <f>Datos!P1876</f>
        <v/>
      </c>
      <c r="S222" s="433" t="str">
        <f>Datos!Q1876</f>
        <v/>
      </c>
      <c r="T222" s="433" t="str">
        <f>Datos!R1876</f>
        <v/>
      </c>
      <c r="U222" s="785" t="str">
        <f>Datos!S1876</f>
        <v/>
      </c>
      <c r="V222" s="424"/>
      <c r="W222" s="424"/>
      <c r="X222" s="424"/>
      <c r="Y222" s="424"/>
      <c r="Z222" s="424"/>
      <c r="AA222" s="424"/>
      <c r="AB222" s="424"/>
      <c r="AC222" s="424"/>
      <c r="AD222" s="424"/>
      <c r="AE222" s="424"/>
      <c r="AF222" s="424"/>
      <c r="AG222" s="376"/>
      <c r="AH222" s="376"/>
      <c r="AI222" s="376"/>
      <c r="AJ222" s="376"/>
      <c r="AK222" s="376"/>
      <c r="AL222" s="376"/>
    </row>
    <row r="223" spans="1:38" s="670" customFormat="1" ht="14.25" customHeight="1" x14ac:dyDescent="0.25">
      <c r="A223" s="363"/>
      <c r="B223" s="919"/>
      <c r="C223" s="374"/>
      <c r="D223" s="395"/>
      <c r="E223" s="1135"/>
      <c r="F223" s="430"/>
      <c r="G223" s="430"/>
      <c r="H223" s="431" t="str">
        <f>Datos!F1877</f>
        <v/>
      </c>
      <c r="I223" s="777"/>
      <c r="J223" s="432"/>
      <c r="K223" s="1011" t="str">
        <f>Datos!I1877</f>
        <v/>
      </c>
      <c r="L223" s="1121" t="str">
        <f>Datos!J1877</f>
        <v/>
      </c>
      <c r="M223" s="1121" t="str">
        <f>Datos!K1877</f>
        <v/>
      </c>
      <c r="N223" s="1121" t="str">
        <f>Datos!L1877</f>
        <v/>
      </c>
      <c r="O223" s="1028"/>
      <c r="P223" s="1028"/>
      <c r="Q223" s="1028"/>
      <c r="R223" s="433" t="str">
        <f>Datos!P1877</f>
        <v/>
      </c>
      <c r="S223" s="433" t="str">
        <f>Datos!Q1877</f>
        <v/>
      </c>
      <c r="T223" s="433" t="str">
        <f>Datos!R1877</f>
        <v/>
      </c>
      <c r="U223" s="785" t="str">
        <f>Datos!S1877</f>
        <v/>
      </c>
      <c r="V223" s="424"/>
      <c r="W223" s="424"/>
      <c r="X223" s="424"/>
      <c r="Y223" s="424"/>
      <c r="Z223" s="424"/>
      <c r="AA223" s="424"/>
      <c r="AB223" s="424"/>
      <c r="AC223" s="424"/>
      <c r="AD223" s="424"/>
      <c r="AE223" s="424"/>
      <c r="AF223" s="424"/>
      <c r="AG223" s="376"/>
      <c r="AH223" s="376"/>
      <c r="AI223" s="376"/>
      <c r="AJ223" s="376"/>
      <c r="AK223" s="376"/>
      <c r="AL223" s="376"/>
    </row>
    <row r="224" spans="1:38" s="670" customFormat="1" ht="14.25" customHeight="1" x14ac:dyDescent="0.25">
      <c r="A224" s="363"/>
      <c r="B224" s="919"/>
      <c r="C224" s="374"/>
      <c r="D224" s="395"/>
      <c r="E224" s="395"/>
      <c r="F224" s="376"/>
      <c r="G224" s="376"/>
      <c r="H224" s="376"/>
      <c r="I224" s="376"/>
      <c r="J224" s="376"/>
      <c r="K224" s="376"/>
      <c r="L224" s="376"/>
      <c r="M224" s="376"/>
      <c r="N224" s="376"/>
      <c r="O224" s="376"/>
      <c r="P224" s="376"/>
      <c r="Q224" s="376"/>
      <c r="R224" s="434">
        <f>Datos!P1878</f>
        <v>0</v>
      </c>
      <c r="S224" s="434">
        <f>Datos!Q1878</f>
        <v>0</v>
      </c>
      <c r="T224" s="434">
        <f>Datos!R1878</f>
        <v>0</v>
      </c>
      <c r="U224" s="786">
        <f>Datos!S1878</f>
        <v>0</v>
      </c>
      <c r="V224" s="424"/>
      <c r="W224" s="424"/>
      <c r="X224" s="424"/>
      <c r="Y224" s="424"/>
      <c r="Z224" s="424"/>
      <c r="AA224" s="424"/>
      <c r="AB224" s="424"/>
      <c r="AC224" s="424"/>
      <c r="AD224" s="424"/>
      <c r="AE224" s="424"/>
      <c r="AF224" s="424"/>
      <c r="AG224" s="376"/>
      <c r="AH224" s="376"/>
      <c r="AI224" s="376"/>
      <c r="AJ224" s="376"/>
      <c r="AK224" s="376"/>
      <c r="AL224" s="376"/>
    </row>
    <row r="225" spans="1:38" ht="15" customHeight="1" x14ac:dyDescent="0.25">
      <c r="E225" s="1809" t="s">
        <v>2295</v>
      </c>
      <c r="F225" s="1809"/>
      <c r="G225" s="1809"/>
      <c r="H225" s="1809"/>
      <c r="I225" s="1809"/>
      <c r="J225" s="1809"/>
      <c r="K225" s="1809"/>
      <c r="L225" s="1809"/>
      <c r="M225" s="1809"/>
      <c r="N225" s="1809"/>
      <c r="O225" s="1809"/>
      <c r="P225" s="1809"/>
      <c r="Q225" s="1809"/>
      <c r="R225" s="1809"/>
      <c r="S225" s="1809"/>
      <c r="T225" s="1809"/>
    </row>
    <row r="226" spans="1:38" ht="16.149999999999999" customHeight="1" x14ac:dyDescent="0.25">
      <c r="E226" s="1811" t="s">
        <v>2293</v>
      </c>
      <c r="F226" s="1811"/>
      <c r="G226" s="1811"/>
      <c r="H226" s="1811"/>
      <c r="I226" s="1811"/>
      <c r="J226" s="1811"/>
      <c r="K226" s="1811"/>
      <c r="L226" s="1811"/>
      <c r="M226" s="1811"/>
      <c r="N226" s="1811"/>
      <c r="O226" s="1811"/>
      <c r="P226" s="1811"/>
      <c r="Q226" s="1811"/>
      <c r="R226" s="1811"/>
      <c r="S226" s="1811"/>
      <c r="T226" s="1811"/>
      <c r="U226" s="1811"/>
    </row>
    <row r="227" spans="1:38" ht="29.25" customHeight="1" x14ac:dyDescent="0.25">
      <c r="E227" s="1773" t="s">
        <v>2296</v>
      </c>
      <c r="F227" s="1773"/>
      <c r="G227" s="1773"/>
      <c r="H227" s="1773"/>
      <c r="I227" s="1773"/>
      <c r="J227" s="1773"/>
      <c r="K227" s="1773"/>
      <c r="L227" s="1773"/>
      <c r="M227" s="1773"/>
      <c r="N227" s="1773"/>
      <c r="O227" s="1773"/>
      <c r="P227" s="1773"/>
      <c r="Q227" s="1773"/>
      <c r="R227" s="1773"/>
      <c r="S227" s="1773"/>
      <c r="T227" s="1773"/>
      <c r="U227" s="1773"/>
    </row>
    <row r="228" spans="1:38" ht="15" customHeight="1" x14ac:dyDescent="0.25">
      <c r="E228" s="1053"/>
      <c r="F228" s="1053"/>
      <c r="G228" s="1053"/>
      <c r="H228" s="1053"/>
      <c r="I228" s="1053"/>
      <c r="J228" s="1053"/>
      <c r="K228" s="1053"/>
      <c r="L228" s="1053"/>
      <c r="M228" s="1053"/>
      <c r="N228" s="1053"/>
      <c r="O228" s="1053"/>
      <c r="P228" s="1053"/>
      <c r="Q228" s="1053"/>
      <c r="R228" s="1053"/>
      <c r="S228" s="1053"/>
      <c r="T228" s="1053"/>
    </row>
    <row r="229" spans="1:38" s="670" customFormat="1" ht="14.25" customHeight="1" x14ac:dyDescent="0.25">
      <c r="A229" s="363"/>
      <c r="B229" s="919"/>
      <c r="C229" s="374"/>
      <c r="D229" s="395"/>
      <c r="E229" s="376"/>
      <c r="F229" s="376"/>
      <c r="G229" s="376"/>
      <c r="H229" s="376"/>
      <c r="I229" s="376"/>
      <c r="J229" s="376"/>
      <c r="K229" s="376"/>
      <c r="L229" s="376"/>
      <c r="M229" s="376"/>
      <c r="N229" s="376"/>
      <c r="O229" s="376"/>
      <c r="P229" s="376"/>
      <c r="Q229" s="376"/>
      <c r="R229" s="376"/>
      <c r="S229" s="424"/>
      <c r="T229" s="424"/>
      <c r="U229" s="424"/>
      <c r="V229" s="424"/>
      <c r="W229" s="424"/>
      <c r="X229" s="424"/>
      <c r="Y229" s="424"/>
      <c r="Z229" s="424"/>
      <c r="AA229" s="424"/>
      <c r="AB229" s="424"/>
      <c r="AC229" s="424"/>
      <c r="AD229" s="424"/>
      <c r="AE229" s="424"/>
      <c r="AF229" s="424"/>
      <c r="AG229" s="376"/>
      <c r="AH229" s="376"/>
      <c r="AI229" s="376"/>
      <c r="AJ229" s="376"/>
      <c r="AK229" s="376"/>
      <c r="AL229" s="376"/>
    </row>
    <row r="230" spans="1:38" ht="15" customHeight="1" x14ac:dyDescent="0.25">
      <c r="D230" s="371" t="s">
        <v>1806</v>
      </c>
      <c r="E230" s="361"/>
      <c r="F230" s="370"/>
      <c r="G230" s="370"/>
      <c r="H230" s="368"/>
      <c r="I230" s="368"/>
      <c r="J230" s="368"/>
      <c r="K230" s="368"/>
      <c r="L230" s="368"/>
      <c r="M230" s="368"/>
      <c r="N230" s="361"/>
      <c r="O230" s="371"/>
      <c r="P230" s="371"/>
      <c r="Q230" s="371"/>
      <c r="R230" s="371"/>
      <c r="S230" s="371"/>
    </row>
    <row r="231" spans="1:38" ht="15" customHeight="1" x14ac:dyDescent="0.25">
      <c r="D231" s="236"/>
      <c r="E231" s="236"/>
      <c r="F231" s="236"/>
      <c r="G231" s="236"/>
      <c r="H231" s="236"/>
      <c r="I231" s="236"/>
      <c r="J231" s="236"/>
      <c r="K231" s="236"/>
      <c r="L231" s="236"/>
      <c r="M231" s="236"/>
      <c r="N231" s="236"/>
      <c r="O231" s="236"/>
      <c r="P231" s="236"/>
      <c r="Q231" s="236"/>
      <c r="R231" s="236"/>
      <c r="S231" s="236"/>
      <c r="T231" s="236"/>
    </row>
    <row r="232" spans="1:38" ht="15" customHeight="1" x14ac:dyDescent="0.25">
      <c r="D232" s="236"/>
      <c r="E232" s="1609" t="s">
        <v>1247</v>
      </c>
      <c r="F232" s="1609"/>
      <c r="G232" s="1609"/>
      <c r="H232" s="1609"/>
      <c r="I232" s="1609"/>
      <c r="J232" s="1609"/>
      <c r="K232" s="1609"/>
      <c r="L232" s="1609"/>
      <c r="M232" s="1609"/>
      <c r="N232" s="1609"/>
      <c r="O232" s="1609"/>
      <c r="P232" s="1609"/>
      <c r="Q232" s="1609"/>
      <c r="R232" s="1609"/>
      <c r="S232" s="1609"/>
      <c r="T232" s="236"/>
    </row>
    <row r="233" spans="1:38" ht="15" customHeight="1" x14ac:dyDescent="0.25">
      <c r="D233" s="236"/>
      <c r="E233" s="587"/>
      <c r="F233" s="587"/>
      <c r="G233" s="587"/>
      <c r="H233" s="587"/>
      <c r="I233" s="587"/>
      <c r="J233" s="587"/>
      <c r="K233" s="587"/>
      <c r="L233" s="587"/>
      <c r="M233" s="587"/>
      <c r="N233" s="587"/>
      <c r="O233" s="587"/>
      <c r="P233" s="587"/>
      <c r="Q233" s="587"/>
      <c r="R233" s="587"/>
      <c r="S233" s="587"/>
      <c r="T233" s="236"/>
    </row>
    <row r="234" spans="1:38" ht="15" customHeight="1" x14ac:dyDescent="0.25">
      <c r="D234" s="236"/>
      <c r="E234" s="1609" t="s">
        <v>1664</v>
      </c>
      <c r="F234" s="1609"/>
      <c r="G234" s="1609"/>
      <c r="H234" s="1609"/>
      <c r="I234" s="1609"/>
      <c r="J234" s="1609"/>
      <c r="K234" s="1609"/>
      <c r="L234" s="1609"/>
      <c r="M234" s="1609"/>
      <c r="N234" s="1609"/>
      <c r="O234" s="1609"/>
      <c r="P234" s="1609"/>
      <c r="Q234" s="1609"/>
      <c r="R234" s="1609"/>
      <c r="S234" s="1609"/>
      <c r="T234" s="236"/>
    </row>
    <row r="235" spans="1:38" ht="15" customHeight="1" x14ac:dyDescent="0.25">
      <c r="D235" s="236"/>
      <c r="E235" s="582"/>
      <c r="F235" s="582"/>
      <c r="G235" s="582"/>
      <c r="H235" s="582"/>
      <c r="I235" s="582"/>
      <c r="J235" s="582"/>
      <c r="K235" s="582"/>
      <c r="L235" s="582"/>
      <c r="M235" s="582"/>
      <c r="N235" s="582"/>
      <c r="O235" s="582"/>
      <c r="P235" s="582"/>
      <c r="Q235" s="582"/>
      <c r="R235" s="582"/>
      <c r="S235" s="582"/>
      <c r="T235" s="236"/>
    </row>
    <row r="236" spans="1:38" ht="15" customHeight="1" x14ac:dyDescent="0.25">
      <c r="D236" s="236"/>
      <c r="E236" s="1609" t="s">
        <v>1959</v>
      </c>
      <c r="F236" s="1609"/>
      <c r="G236" s="1609"/>
      <c r="H236" s="1609"/>
      <c r="I236" s="1609"/>
      <c r="J236" s="1609"/>
      <c r="K236" s="1609"/>
      <c r="L236" s="1609"/>
      <c r="M236" s="1609"/>
      <c r="N236" s="1609"/>
      <c r="O236" s="1609"/>
      <c r="P236" s="1609"/>
      <c r="Q236" s="1609"/>
      <c r="R236" s="1609"/>
      <c r="S236" s="1609"/>
      <c r="T236" s="236"/>
    </row>
    <row r="237" spans="1:38" ht="15" customHeight="1" x14ac:dyDescent="0.25">
      <c r="D237" s="236"/>
      <c r="E237" s="315"/>
      <c r="F237" s="236"/>
      <c r="G237" s="236"/>
      <c r="H237" s="239"/>
      <c r="I237" s="236"/>
      <c r="J237" s="236"/>
      <c r="K237" s="236"/>
      <c r="L237" s="236"/>
      <c r="M237" s="236"/>
      <c r="N237" s="236"/>
      <c r="O237" s="236"/>
      <c r="P237" s="236"/>
      <c r="Q237" s="236"/>
      <c r="R237" s="236"/>
      <c r="S237" s="236"/>
    </row>
    <row r="238" spans="1:38" s="347" customFormat="1" ht="15" customHeight="1" x14ac:dyDescent="0.25">
      <c r="A238" s="363"/>
      <c r="B238" s="919"/>
      <c r="C238" s="236"/>
      <c r="D238" s="297"/>
      <c r="E238" s="1762" t="s">
        <v>908</v>
      </c>
      <c r="F238" s="1786" t="s">
        <v>705</v>
      </c>
      <c r="G238" s="1786" t="s">
        <v>659</v>
      </c>
      <c r="H238" s="1774" t="s">
        <v>660</v>
      </c>
      <c r="I238" s="1774" t="s">
        <v>1036</v>
      </c>
      <c r="J238" s="1774"/>
      <c r="K238" s="1774"/>
      <c r="L238" s="1774"/>
      <c r="M238" s="1774"/>
      <c r="N238" s="1774"/>
      <c r="O238" s="1780" t="s">
        <v>940</v>
      </c>
      <c r="P238" s="1781"/>
      <c r="Q238" s="1782"/>
      <c r="R238" s="1806" t="s">
        <v>941</v>
      </c>
      <c r="S238" s="346"/>
      <c r="T238" s="346"/>
      <c r="U238" s="346"/>
      <c r="V238" s="346"/>
      <c r="W238" s="346"/>
    </row>
    <row r="239" spans="1:38" s="347" customFormat="1" ht="15" customHeight="1" x14ac:dyDescent="0.25">
      <c r="A239" s="363"/>
      <c r="B239" s="919"/>
      <c r="C239" s="236"/>
      <c r="D239" s="297"/>
      <c r="E239" s="1763"/>
      <c r="F239" s="1787"/>
      <c r="G239" s="1787"/>
      <c r="H239" s="1775"/>
      <c r="I239" s="1775" t="s">
        <v>70</v>
      </c>
      <c r="J239" s="1775"/>
      <c r="K239" s="1775"/>
      <c r="L239" s="1775" t="s">
        <v>1039</v>
      </c>
      <c r="M239" s="1775"/>
      <c r="N239" s="1775"/>
      <c r="O239" s="1783"/>
      <c r="P239" s="1784"/>
      <c r="Q239" s="1785"/>
      <c r="R239" s="1807"/>
      <c r="W239" s="346"/>
    </row>
    <row r="240" spans="1:38" s="347" customFormat="1" ht="15" customHeight="1" x14ac:dyDescent="0.25">
      <c r="A240" s="363"/>
      <c r="B240" s="919"/>
      <c r="C240" s="236"/>
      <c r="D240" s="297"/>
      <c r="E240" s="1764"/>
      <c r="F240" s="1788"/>
      <c r="G240" s="1788"/>
      <c r="H240" s="1776"/>
      <c r="I240" s="676" t="s">
        <v>697</v>
      </c>
      <c r="J240" s="676" t="s">
        <v>698</v>
      </c>
      <c r="K240" s="676" t="s">
        <v>699</v>
      </c>
      <c r="L240" s="676" t="s">
        <v>697</v>
      </c>
      <c r="M240" s="676" t="s">
        <v>698</v>
      </c>
      <c r="N240" s="676" t="s">
        <v>699</v>
      </c>
      <c r="O240" s="676" t="s">
        <v>700</v>
      </c>
      <c r="P240" s="676" t="s">
        <v>701</v>
      </c>
      <c r="Q240" s="676" t="s">
        <v>702</v>
      </c>
      <c r="R240" s="1808"/>
      <c r="W240" s="346"/>
    </row>
    <row r="241" spans="1:38" s="345" customFormat="1" ht="15" customHeight="1" x14ac:dyDescent="0.3">
      <c r="A241" s="363"/>
      <c r="B241" s="919"/>
      <c r="C241" s="236"/>
      <c r="D241" s="297"/>
      <c r="E241" s="1135"/>
      <c r="F241" s="430"/>
      <c r="G241" s="592"/>
      <c r="H241" s="7"/>
      <c r="I241" s="1121" t="str">
        <f>Datos!G1914</f>
        <v/>
      </c>
      <c r="J241" s="1121" t="str">
        <f>Datos!H1914</f>
        <v/>
      </c>
      <c r="K241" s="1121" t="str">
        <f>Datos!I1914</f>
        <v/>
      </c>
      <c r="L241" s="1028"/>
      <c r="M241" s="1028"/>
      <c r="N241" s="1028"/>
      <c r="O241" s="783" t="str">
        <f>Datos!M1914</f>
        <v/>
      </c>
      <c r="P241" s="783" t="str">
        <f>Datos!N1914</f>
        <v/>
      </c>
      <c r="Q241" s="783" t="str">
        <f>Datos!O1914</f>
        <v/>
      </c>
      <c r="R241" s="782" t="str">
        <f>Datos!P1914</f>
        <v/>
      </c>
      <c r="W241" s="346"/>
    </row>
    <row r="242" spans="1:38" s="345" customFormat="1" ht="15" customHeight="1" x14ac:dyDescent="0.3">
      <c r="A242" s="363"/>
      <c r="B242" s="919"/>
      <c r="C242" s="236"/>
      <c r="D242" s="297"/>
      <c r="E242" s="1135"/>
      <c r="F242" s="430"/>
      <c r="G242" s="1"/>
      <c r="H242" s="7"/>
      <c r="I242" s="1121" t="str">
        <f>Datos!G1915</f>
        <v/>
      </c>
      <c r="J242" s="1121" t="str">
        <f>Datos!H1915</f>
        <v/>
      </c>
      <c r="K242" s="1121" t="str">
        <f>Datos!I1915</f>
        <v/>
      </c>
      <c r="L242" s="1028"/>
      <c r="M242" s="1028"/>
      <c r="N242" s="1028"/>
      <c r="O242" s="784" t="str">
        <f>Datos!M1915</f>
        <v/>
      </c>
      <c r="P242" s="784" t="str">
        <f>Datos!N1915</f>
        <v/>
      </c>
      <c r="Q242" s="784" t="str">
        <f>Datos!O1915</f>
        <v/>
      </c>
      <c r="R242" s="782" t="str">
        <f>Datos!P1915</f>
        <v/>
      </c>
      <c r="W242" s="346"/>
    </row>
    <row r="243" spans="1:38" s="345" customFormat="1" ht="15" customHeight="1" x14ac:dyDescent="0.3">
      <c r="A243" s="363"/>
      <c r="B243" s="919"/>
      <c r="C243" s="236"/>
      <c r="D243" s="297"/>
      <c r="E243" s="1135"/>
      <c r="F243" s="430"/>
      <c r="G243" s="1"/>
      <c r="H243" s="7"/>
      <c r="I243" s="1121" t="str">
        <f>Datos!G1916</f>
        <v/>
      </c>
      <c r="J243" s="1121" t="str">
        <f>Datos!H1916</f>
        <v/>
      </c>
      <c r="K243" s="1121" t="str">
        <f>Datos!I1916</f>
        <v/>
      </c>
      <c r="L243" s="1028"/>
      <c r="M243" s="1028"/>
      <c r="N243" s="1028"/>
      <c r="O243" s="784" t="str">
        <f>Datos!M1916</f>
        <v/>
      </c>
      <c r="P243" s="784" t="str">
        <f>Datos!N1916</f>
        <v/>
      </c>
      <c r="Q243" s="784" t="str">
        <f>Datos!O1916</f>
        <v/>
      </c>
      <c r="R243" s="782" t="str">
        <f>Datos!P1916</f>
        <v/>
      </c>
      <c r="W243" s="346"/>
    </row>
    <row r="244" spans="1:38" s="345" customFormat="1" ht="15" customHeight="1" x14ac:dyDescent="0.3">
      <c r="A244" s="363"/>
      <c r="B244" s="919"/>
      <c r="C244" s="236"/>
      <c r="D244" s="297"/>
      <c r="E244" s="1135"/>
      <c r="F244" s="430"/>
      <c r="G244" s="1"/>
      <c r="H244" s="7"/>
      <c r="I244" s="1121" t="str">
        <f>Datos!G1917</f>
        <v/>
      </c>
      <c r="J244" s="1121" t="str">
        <f>Datos!H1917</f>
        <v/>
      </c>
      <c r="K244" s="1121" t="str">
        <f>Datos!I1917</f>
        <v/>
      </c>
      <c r="L244" s="1028"/>
      <c r="M244" s="1028"/>
      <c r="N244" s="1028"/>
      <c r="O244" s="784" t="str">
        <f>Datos!M1917</f>
        <v/>
      </c>
      <c r="P244" s="784" t="str">
        <f>Datos!N1917</f>
        <v/>
      </c>
      <c r="Q244" s="784" t="str">
        <f>Datos!O1917</f>
        <v/>
      </c>
      <c r="R244" s="782" t="str">
        <f>Datos!P1917</f>
        <v/>
      </c>
      <c r="W244" s="346"/>
    </row>
    <row r="245" spans="1:38" s="345" customFormat="1" ht="15" customHeight="1" x14ac:dyDescent="0.3">
      <c r="A245" s="363"/>
      <c r="B245" s="919"/>
      <c r="C245" s="236"/>
      <c r="D245" s="297"/>
      <c r="E245" s="1135"/>
      <c r="F245" s="430"/>
      <c r="G245" s="1"/>
      <c r="H245" s="7"/>
      <c r="I245" s="1121" t="str">
        <f>Datos!G1918</f>
        <v/>
      </c>
      <c r="J245" s="1121" t="str">
        <f>Datos!H1918</f>
        <v/>
      </c>
      <c r="K245" s="1121" t="str">
        <f>Datos!I1918</f>
        <v/>
      </c>
      <c r="L245" s="1028"/>
      <c r="M245" s="1028"/>
      <c r="N245" s="1028"/>
      <c r="O245" s="784" t="str">
        <f>Datos!M1918</f>
        <v/>
      </c>
      <c r="P245" s="784" t="str">
        <f>Datos!N1918</f>
        <v/>
      </c>
      <c r="Q245" s="784" t="str">
        <f>Datos!O1918</f>
        <v/>
      </c>
      <c r="R245" s="782" t="str">
        <f>Datos!P1918</f>
        <v/>
      </c>
      <c r="W245" s="346"/>
    </row>
    <row r="246" spans="1:38" ht="15" customHeight="1" x14ac:dyDescent="0.25">
      <c r="E246" s="315"/>
      <c r="F246" s="315"/>
    </row>
    <row r="247" spans="1:38" s="670" customFormat="1" ht="14.25" customHeight="1" x14ac:dyDescent="0.25">
      <c r="A247" s="363"/>
      <c r="B247" s="919"/>
      <c r="C247" s="374"/>
      <c r="D247" s="395"/>
      <c r="E247" s="1771" t="s">
        <v>2279</v>
      </c>
      <c r="F247" s="1771"/>
      <c r="G247" s="1771"/>
      <c r="H247" s="1771"/>
      <c r="I247" s="1771"/>
      <c r="J247" s="1771"/>
      <c r="K247" s="1771"/>
      <c r="L247" s="1771"/>
      <c r="M247" s="1771"/>
      <c r="N247" s="1771"/>
      <c r="O247" s="1771"/>
      <c r="P247" s="1771"/>
      <c r="Q247" s="1771"/>
      <c r="R247" s="1771"/>
      <c r="S247" s="424"/>
      <c r="T247" s="424"/>
      <c r="U247" s="424"/>
      <c r="V247" s="424"/>
      <c r="W247" s="424"/>
      <c r="X247" s="424"/>
      <c r="Y247" s="424"/>
      <c r="Z247" s="424"/>
      <c r="AA247" s="424"/>
      <c r="AB247" s="424"/>
      <c r="AC247" s="424"/>
      <c r="AD247" s="424"/>
      <c r="AE247" s="424"/>
      <c r="AF247" s="424"/>
      <c r="AG247" s="376"/>
      <c r="AH247" s="376"/>
      <c r="AI247" s="376"/>
      <c r="AJ247" s="376"/>
      <c r="AK247" s="376"/>
      <c r="AL247" s="376"/>
    </row>
    <row r="248" spans="1:38" s="670" customFormat="1" ht="14.25" customHeight="1" x14ac:dyDescent="0.25">
      <c r="A248" s="363"/>
      <c r="B248" s="919"/>
      <c r="C248" s="374"/>
      <c r="D248" s="395"/>
      <c r="E248" s="1771"/>
      <c r="F248" s="1771"/>
      <c r="G248" s="1771"/>
      <c r="H248" s="1771"/>
      <c r="I248" s="1771"/>
      <c r="J248" s="1771"/>
      <c r="K248" s="1771"/>
      <c r="L248" s="1771"/>
      <c r="M248" s="1771"/>
      <c r="N248" s="1771"/>
      <c r="O248" s="1771"/>
      <c r="P248" s="1771"/>
      <c r="Q248" s="1771"/>
      <c r="R248" s="1771"/>
      <c r="S248" s="424"/>
      <c r="T248" s="424"/>
      <c r="U248" s="424"/>
      <c r="V248" s="424"/>
      <c r="W248" s="424"/>
      <c r="X248" s="424"/>
      <c r="Y248" s="424"/>
      <c r="Z248" s="424"/>
      <c r="AA248" s="424"/>
      <c r="AB248" s="424"/>
      <c r="AC248" s="424"/>
      <c r="AD248" s="424"/>
      <c r="AE248" s="424"/>
      <c r="AF248" s="424"/>
      <c r="AG248" s="376"/>
      <c r="AH248" s="376"/>
      <c r="AI248" s="376"/>
      <c r="AJ248" s="376"/>
      <c r="AK248" s="376"/>
      <c r="AL248" s="376"/>
    </row>
    <row r="249" spans="1:38" s="670" customFormat="1" ht="14.25" customHeight="1" x14ac:dyDescent="0.25">
      <c r="A249" s="363"/>
      <c r="B249" s="919"/>
      <c r="C249" s="374"/>
      <c r="D249" s="376"/>
      <c r="E249" s="376"/>
      <c r="F249" s="376"/>
      <c r="G249" s="376"/>
      <c r="H249" s="376"/>
      <c r="I249" s="376"/>
      <c r="J249" s="376"/>
      <c r="K249" s="376"/>
      <c r="L249" s="376"/>
      <c r="M249" s="376"/>
      <c r="N249" s="376"/>
      <c r="O249" s="376"/>
      <c r="P249" s="376"/>
      <c r="Q249" s="376"/>
      <c r="R249" s="376"/>
      <c r="S249" s="424"/>
      <c r="T249" s="424"/>
      <c r="U249" s="424"/>
      <c r="V249" s="424"/>
      <c r="W249" s="424"/>
      <c r="X249" s="424"/>
      <c r="Y249" s="424"/>
      <c r="Z249" s="424"/>
      <c r="AA249" s="424"/>
      <c r="AB249" s="424"/>
      <c r="AC249" s="424"/>
      <c r="AD249" s="424"/>
      <c r="AE249" s="424"/>
      <c r="AF249" s="424"/>
      <c r="AG249" s="424"/>
      <c r="AH249" s="424"/>
      <c r="AI249" s="424"/>
      <c r="AJ249" s="376"/>
      <c r="AK249" s="376"/>
      <c r="AL249" s="376"/>
    </row>
    <row r="250" spans="1:38" s="670" customFormat="1" ht="14.25" customHeight="1" x14ac:dyDescent="0.25">
      <c r="A250" s="363"/>
      <c r="B250" s="919"/>
      <c r="C250" s="374"/>
      <c r="D250" s="376"/>
      <c r="E250" s="376"/>
      <c r="F250" s="376"/>
      <c r="G250" s="376"/>
      <c r="H250" s="376"/>
      <c r="I250" s="376"/>
      <c r="J250" s="376"/>
      <c r="K250" s="376"/>
      <c r="L250" s="376"/>
      <c r="M250" s="376"/>
      <c r="N250" s="376"/>
      <c r="O250" s="376"/>
      <c r="P250" s="376"/>
      <c r="Q250" s="376"/>
      <c r="R250" s="376"/>
      <c r="S250" s="424"/>
      <c r="T250" s="424"/>
      <c r="U250" s="424"/>
      <c r="V250" s="424"/>
      <c r="W250" s="424"/>
      <c r="X250" s="424"/>
      <c r="Y250" s="424"/>
      <c r="Z250" s="424"/>
      <c r="AA250" s="424"/>
      <c r="AB250" s="424"/>
      <c r="AC250" s="424"/>
      <c r="AD250" s="424"/>
      <c r="AE250" s="424"/>
      <c r="AF250" s="424"/>
      <c r="AG250" s="424"/>
      <c r="AH250" s="424"/>
      <c r="AI250" s="424"/>
      <c r="AJ250" s="376"/>
      <c r="AK250" s="376"/>
      <c r="AL250" s="376"/>
    </row>
    <row r="251" spans="1:38" s="670" customFormat="1" ht="14.25" customHeight="1" x14ac:dyDescent="0.25">
      <c r="A251" s="363"/>
      <c r="B251" s="919"/>
      <c r="C251" s="374"/>
      <c r="D251" s="376"/>
      <c r="E251" s="376"/>
      <c r="F251" s="376"/>
      <c r="G251" s="376"/>
      <c r="H251" s="376"/>
      <c r="I251" s="376"/>
      <c r="J251" s="376"/>
      <c r="K251" s="376"/>
      <c r="L251" s="376"/>
      <c r="M251" s="376"/>
      <c r="N251" s="376"/>
      <c r="O251" s="376"/>
      <c r="P251" s="376"/>
      <c r="Q251" s="376"/>
      <c r="R251" s="376"/>
      <c r="S251" s="424"/>
      <c r="T251" s="424"/>
      <c r="U251" s="424"/>
      <c r="V251" s="424"/>
      <c r="W251" s="424"/>
      <c r="X251" s="424"/>
      <c r="Y251" s="424"/>
      <c r="Z251" s="424"/>
      <c r="AA251" s="424"/>
      <c r="AB251" s="424"/>
      <c r="AC251" s="424"/>
      <c r="AD251" s="424"/>
      <c r="AE251" s="424"/>
      <c r="AF251" s="424"/>
      <c r="AG251" s="424"/>
      <c r="AH251" s="424"/>
      <c r="AI251" s="424"/>
      <c r="AJ251" s="376"/>
      <c r="AK251" s="376"/>
      <c r="AL251" s="376"/>
    </row>
    <row r="252" spans="1:38" s="670" customFormat="1" ht="14.25" customHeight="1" x14ac:dyDescent="0.25">
      <c r="A252" s="363"/>
      <c r="B252" s="919"/>
      <c r="C252" s="37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424"/>
      <c r="AG252" s="424"/>
      <c r="AH252" s="424"/>
      <c r="AI252" s="424"/>
      <c r="AJ252" s="376"/>
      <c r="AK252" s="376"/>
      <c r="AL252" s="376"/>
    </row>
    <row r="253" spans="1:38" s="670" customFormat="1" ht="14.25" customHeight="1" x14ac:dyDescent="0.25">
      <c r="A253" s="363"/>
      <c r="B253" s="919"/>
      <c r="C253" s="37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424"/>
      <c r="AG253" s="424"/>
      <c r="AH253" s="424"/>
      <c r="AI253" s="424"/>
      <c r="AJ253" s="376"/>
      <c r="AK253" s="376"/>
      <c r="AL253" s="376"/>
    </row>
    <row r="254" spans="1:38" s="670" customFormat="1" ht="14.25" customHeight="1" x14ac:dyDescent="0.25">
      <c r="A254" s="363"/>
      <c r="B254" s="919"/>
      <c r="C254" s="37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424"/>
      <c r="AG254" s="424"/>
      <c r="AH254" s="424"/>
      <c r="AI254" s="424"/>
      <c r="AJ254" s="376"/>
      <c r="AK254" s="376"/>
      <c r="AL254" s="376"/>
    </row>
    <row r="255" spans="1:38" s="670" customFormat="1" ht="14.25" customHeight="1" x14ac:dyDescent="0.25">
      <c r="A255" s="363"/>
      <c r="B255" s="919"/>
      <c r="C255" s="37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424"/>
      <c r="AG255" s="424"/>
      <c r="AH255" s="424"/>
      <c r="AI255" s="424"/>
      <c r="AJ255" s="376"/>
      <c r="AK255" s="376"/>
      <c r="AL255" s="376"/>
    </row>
    <row r="256" spans="1:38" s="670" customFormat="1" ht="14.25" customHeight="1" x14ac:dyDescent="0.25">
      <c r="A256" s="363"/>
      <c r="B256" s="919"/>
      <c r="C256" s="37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424"/>
      <c r="AG256" s="424"/>
      <c r="AH256" s="424"/>
      <c r="AI256" s="424"/>
      <c r="AJ256" s="376"/>
      <c r="AK256" s="376"/>
      <c r="AL256" s="376"/>
    </row>
    <row r="257" spans="1:38" s="670" customFormat="1" ht="14.25" customHeight="1" x14ac:dyDescent="0.25">
      <c r="A257" s="363"/>
      <c r="B257" s="919"/>
      <c r="C257" s="37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c r="AF257" s="424"/>
      <c r="AG257" s="424"/>
      <c r="AH257" s="424"/>
      <c r="AI257" s="424"/>
      <c r="AJ257" s="376"/>
      <c r="AK257" s="376"/>
      <c r="AL257" s="376"/>
    </row>
    <row r="258" spans="1:38" s="670" customFormat="1" ht="14.25" customHeight="1" x14ac:dyDescent="0.25">
      <c r="A258" s="363"/>
      <c r="B258" s="919"/>
      <c r="C258" s="37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c r="AF258" s="424"/>
      <c r="AG258" s="424"/>
      <c r="AH258" s="424"/>
      <c r="AI258" s="424"/>
      <c r="AJ258" s="376"/>
      <c r="AK258" s="376"/>
      <c r="AL258" s="376"/>
    </row>
    <row r="259" spans="1:38" s="670" customFormat="1" ht="14.25" customHeight="1" x14ac:dyDescent="0.25">
      <c r="A259" s="363"/>
      <c r="B259" s="919"/>
      <c r="C259" s="37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c r="AF259" s="424"/>
      <c r="AG259" s="424"/>
      <c r="AH259" s="424"/>
      <c r="AI259" s="424"/>
      <c r="AJ259" s="376"/>
      <c r="AK259" s="376"/>
      <c r="AL259" s="376"/>
    </row>
    <row r="260" spans="1:38" s="670" customFormat="1" ht="14.25" customHeight="1" x14ac:dyDescent="0.25">
      <c r="A260" s="363"/>
      <c r="B260" s="919"/>
      <c r="C260" s="37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424"/>
      <c r="AG260" s="424"/>
      <c r="AH260" s="424"/>
      <c r="AI260" s="424"/>
      <c r="AJ260" s="376"/>
      <c r="AK260" s="376"/>
      <c r="AL260" s="376"/>
    </row>
    <row r="261" spans="1:38" s="670" customFormat="1" ht="14.25" customHeight="1" x14ac:dyDescent="0.25">
      <c r="A261" s="363"/>
      <c r="B261" s="919"/>
      <c r="C261" s="37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c r="AF261" s="424"/>
      <c r="AG261" s="424"/>
      <c r="AH261" s="424"/>
      <c r="AI261" s="424"/>
      <c r="AJ261" s="376"/>
      <c r="AK261" s="376"/>
      <c r="AL261" s="376"/>
    </row>
    <row r="262" spans="1:38" s="670" customFormat="1" ht="14.25" customHeight="1" x14ac:dyDescent="0.25">
      <c r="A262" s="363"/>
      <c r="B262" s="919"/>
      <c r="C262" s="37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424"/>
      <c r="AG262" s="424"/>
      <c r="AH262" s="424"/>
      <c r="AI262" s="424"/>
      <c r="AJ262" s="376"/>
      <c r="AK262" s="376"/>
      <c r="AL262" s="376"/>
    </row>
    <row r="263" spans="1:38" s="670" customFormat="1" ht="14.25" customHeight="1" x14ac:dyDescent="0.25">
      <c r="A263" s="363"/>
      <c r="B263" s="919"/>
      <c r="C263" s="37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424"/>
      <c r="AG263" s="424"/>
      <c r="AH263" s="424"/>
      <c r="AI263" s="424"/>
      <c r="AJ263" s="376"/>
      <c r="AK263" s="376"/>
      <c r="AL263" s="376"/>
    </row>
    <row r="264" spans="1:38" s="670" customFormat="1" ht="14.25" customHeight="1" x14ac:dyDescent="0.25">
      <c r="A264" s="363"/>
      <c r="B264" s="919"/>
      <c r="C264" s="37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424"/>
      <c r="AG264" s="424"/>
      <c r="AH264" s="424"/>
      <c r="AI264" s="424"/>
      <c r="AJ264" s="376"/>
      <c r="AK264" s="376"/>
      <c r="AL264" s="376"/>
    </row>
    <row r="265" spans="1:38" s="670" customFormat="1" ht="14.25" customHeight="1" x14ac:dyDescent="0.25">
      <c r="A265" s="363"/>
      <c r="B265" s="919"/>
      <c r="C265" s="37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c r="AF265" s="424"/>
      <c r="AG265" s="424"/>
      <c r="AH265" s="424"/>
      <c r="AI265" s="424"/>
      <c r="AJ265" s="376"/>
      <c r="AK265" s="376"/>
      <c r="AL265" s="376"/>
    </row>
    <row r="266" spans="1:38" s="670" customFormat="1" ht="14.25" customHeight="1" x14ac:dyDescent="0.25">
      <c r="A266" s="363"/>
      <c r="B266" s="919"/>
      <c r="C266" s="37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c r="AF266" s="424"/>
      <c r="AG266" s="424"/>
      <c r="AH266" s="424"/>
      <c r="AI266" s="424"/>
      <c r="AJ266" s="376"/>
      <c r="AK266" s="376"/>
      <c r="AL266" s="376"/>
    </row>
    <row r="267" spans="1:38" s="670" customFormat="1" ht="14.25" customHeight="1" x14ac:dyDescent="0.25">
      <c r="A267" s="363"/>
      <c r="B267" s="919"/>
      <c r="C267" s="37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c r="AF267" s="424"/>
      <c r="AG267" s="424"/>
      <c r="AH267" s="424"/>
      <c r="AI267" s="424"/>
      <c r="AJ267" s="376"/>
      <c r="AK267" s="376"/>
      <c r="AL267" s="376"/>
    </row>
    <row r="268" spans="1:38" s="670" customFormat="1" ht="14.25" customHeight="1" x14ac:dyDescent="0.25">
      <c r="A268" s="363"/>
      <c r="B268" s="919"/>
      <c r="C268" s="37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c r="AF268" s="424"/>
      <c r="AG268" s="424"/>
      <c r="AH268" s="424"/>
      <c r="AI268" s="424"/>
      <c r="AJ268" s="376"/>
      <c r="AK268" s="376"/>
      <c r="AL268" s="376"/>
    </row>
    <row r="269" spans="1:38" s="670" customFormat="1" ht="14.25" customHeight="1" x14ac:dyDescent="0.25">
      <c r="A269" s="363"/>
      <c r="B269" s="919"/>
      <c r="C269" s="374"/>
      <c r="D269" s="376"/>
      <c r="E269" s="376"/>
      <c r="F269" s="376"/>
      <c r="G269" s="376"/>
      <c r="H269" s="376"/>
      <c r="I269" s="376"/>
      <c r="J269" s="376"/>
      <c r="K269" s="376"/>
      <c r="L269" s="376"/>
      <c r="M269" s="376"/>
      <c r="N269" s="376"/>
      <c r="O269" s="376"/>
      <c r="P269" s="376"/>
      <c r="Q269" s="376"/>
      <c r="R269" s="376"/>
      <c r="S269" s="424"/>
      <c r="T269" s="424"/>
      <c r="U269" s="424"/>
      <c r="V269" s="424"/>
      <c r="W269" s="424"/>
      <c r="X269" s="424"/>
      <c r="Y269" s="424"/>
      <c r="Z269" s="424"/>
      <c r="AA269" s="424"/>
      <c r="AB269" s="424"/>
      <c r="AC269" s="424"/>
      <c r="AD269" s="424"/>
      <c r="AE269" s="424"/>
      <c r="AF269" s="424"/>
      <c r="AG269" s="424"/>
      <c r="AH269" s="424"/>
      <c r="AI269" s="424"/>
      <c r="AJ269" s="376"/>
      <c r="AK269" s="376"/>
      <c r="AL269" s="376"/>
    </row>
    <row r="270" spans="1:38" s="670" customFormat="1" ht="14.25" customHeight="1" x14ac:dyDescent="0.25">
      <c r="A270" s="363"/>
      <c r="B270" s="919"/>
      <c r="C270" s="374"/>
      <c r="D270" s="376"/>
      <c r="E270" s="376"/>
      <c r="F270" s="376"/>
      <c r="G270" s="376"/>
      <c r="H270" s="376"/>
      <c r="I270" s="376"/>
      <c r="J270" s="376"/>
      <c r="K270" s="376"/>
      <c r="L270" s="376"/>
      <c r="M270" s="376"/>
      <c r="N270" s="376"/>
      <c r="O270" s="376"/>
      <c r="P270" s="376"/>
      <c r="Q270" s="376"/>
      <c r="R270" s="376"/>
      <c r="S270" s="424"/>
      <c r="T270" s="424"/>
      <c r="U270" s="424"/>
      <c r="V270" s="424"/>
      <c r="W270" s="424"/>
      <c r="X270" s="424"/>
      <c r="Y270" s="424"/>
      <c r="Z270" s="424"/>
      <c r="AA270" s="424"/>
      <c r="AB270" s="424"/>
      <c r="AC270" s="424"/>
      <c r="AD270" s="424"/>
      <c r="AE270" s="424"/>
      <c r="AF270" s="424"/>
      <c r="AG270" s="424"/>
      <c r="AH270" s="424"/>
      <c r="AI270" s="424"/>
      <c r="AJ270" s="376"/>
      <c r="AK270" s="376"/>
      <c r="AL270" s="376"/>
    </row>
    <row r="271" spans="1:38" s="670" customFormat="1" ht="14.25" customHeight="1" x14ac:dyDescent="0.25">
      <c r="A271" s="363"/>
      <c r="B271" s="919"/>
      <c r="C271" s="374"/>
      <c r="D271" s="376"/>
      <c r="E271" s="376"/>
      <c r="F271" s="376"/>
      <c r="G271" s="376"/>
      <c r="H271" s="376"/>
      <c r="I271" s="376"/>
      <c r="J271" s="376"/>
      <c r="K271" s="376"/>
      <c r="L271" s="376"/>
      <c r="M271" s="376"/>
      <c r="N271" s="376"/>
      <c r="O271" s="376"/>
      <c r="P271" s="376"/>
      <c r="Q271" s="376"/>
      <c r="R271" s="376"/>
      <c r="S271" s="424"/>
      <c r="T271" s="424"/>
      <c r="U271" s="424"/>
      <c r="V271" s="424"/>
      <c r="W271" s="424"/>
      <c r="X271" s="424"/>
      <c r="Y271" s="424"/>
      <c r="Z271" s="424"/>
      <c r="AA271" s="424"/>
      <c r="AB271" s="424"/>
      <c r="AC271" s="424"/>
      <c r="AD271" s="424"/>
      <c r="AE271" s="424"/>
      <c r="AF271" s="424"/>
      <c r="AG271" s="424"/>
      <c r="AH271" s="424"/>
      <c r="AI271" s="424"/>
      <c r="AJ271" s="376"/>
      <c r="AK271" s="376"/>
      <c r="AL271" s="376"/>
    </row>
    <row r="272" spans="1:38" s="670" customFormat="1" ht="14.25" customHeight="1" x14ac:dyDescent="0.25">
      <c r="A272" s="363"/>
      <c r="B272" s="919"/>
      <c r="C272" s="374"/>
      <c r="D272" s="376"/>
      <c r="E272" s="376"/>
      <c r="F272" s="376"/>
      <c r="G272" s="376"/>
      <c r="H272" s="376"/>
      <c r="I272" s="376"/>
      <c r="J272" s="376"/>
      <c r="K272" s="376"/>
      <c r="L272" s="376"/>
      <c r="M272" s="376"/>
      <c r="N272" s="376"/>
      <c r="O272" s="376"/>
      <c r="P272" s="376"/>
      <c r="Q272" s="376"/>
      <c r="R272" s="376"/>
      <c r="S272" s="424"/>
      <c r="T272" s="424"/>
      <c r="U272" s="424"/>
      <c r="V272" s="424"/>
      <c r="W272" s="424"/>
      <c r="X272" s="424"/>
      <c r="Y272" s="424"/>
      <c r="Z272" s="424"/>
      <c r="AA272" s="424"/>
      <c r="AB272" s="424"/>
      <c r="AC272" s="424"/>
      <c r="AD272" s="424"/>
      <c r="AE272" s="424"/>
      <c r="AF272" s="424"/>
      <c r="AG272" s="424"/>
      <c r="AH272" s="424"/>
      <c r="AI272" s="424"/>
      <c r="AJ272" s="376"/>
      <c r="AK272" s="376"/>
      <c r="AL272" s="376"/>
    </row>
    <row r="273" spans="1:38" s="670" customFormat="1" ht="14.25" customHeight="1" x14ac:dyDescent="0.25">
      <c r="A273" s="363"/>
      <c r="B273" s="919"/>
      <c r="C273" s="374"/>
      <c r="D273" s="376"/>
      <c r="E273" s="376"/>
      <c r="F273" s="376"/>
      <c r="G273" s="376"/>
      <c r="H273" s="376"/>
      <c r="I273" s="376"/>
      <c r="J273" s="376"/>
      <c r="K273" s="376"/>
      <c r="L273" s="376"/>
      <c r="M273" s="376"/>
      <c r="N273" s="376"/>
      <c r="O273" s="376"/>
      <c r="P273" s="376"/>
      <c r="Q273" s="376"/>
      <c r="R273" s="376"/>
      <c r="S273" s="424"/>
      <c r="T273" s="424"/>
      <c r="U273" s="424"/>
      <c r="V273" s="424"/>
      <c r="W273" s="424"/>
      <c r="X273" s="424"/>
      <c r="Y273" s="424"/>
      <c r="Z273" s="424"/>
      <c r="AA273" s="424"/>
      <c r="AB273" s="424"/>
      <c r="AC273" s="424"/>
      <c r="AD273" s="424"/>
      <c r="AE273" s="424"/>
      <c r="AF273" s="424"/>
      <c r="AG273" s="424"/>
      <c r="AH273" s="424"/>
      <c r="AI273" s="424"/>
      <c r="AJ273" s="376"/>
      <c r="AK273" s="376"/>
      <c r="AL273" s="376"/>
    </row>
    <row r="274" spans="1:38" s="670" customFormat="1" ht="14.25" customHeight="1" x14ac:dyDescent="0.25">
      <c r="A274" s="363"/>
      <c r="B274" s="919"/>
      <c r="C274" s="374"/>
      <c r="D274" s="376"/>
      <c r="E274" s="376"/>
      <c r="F274" s="376"/>
      <c r="G274" s="376"/>
      <c r="H274" s="376"/>
      <c r="I274" s="376"/>
      <c r="J274" s="376"/>
      <c r="K274" s="376"/>
      <c r="L274" s="376"/>
      <c r="M274" s="376"/>
      <c r="N274" s="376"/>
      <c r="O274" s="376"/>
      <c r="P274" s="376"/>
      <c r="Q274" s="376"/>
      <c r="R274" s="376"/>
      <c r="S274" s="424"/>
      <c r="T274" s="424"/>
      <c r="U274" s="424"/>
      <c r="V274" s="424"/>
      <c r="W274" s="424"/>
      <c r="X274" s="424"/>
      <c r="Y274" s="424"/>
      <c r="Z274" s="424"/>
      <c r="AA274" s="424"/>
      <c r="AB274" s="424"/>
      <c r="AC274" s="424"/>
      <c r="AD274" s="424"/>
      <c r="AE274" s="424"/>
      <c r="AF274" s="424"/>
      <c r="AG274" s="424"/>
      <c r="AH274" s="424"/>
      <c r="AI274" s="424"/>
      <c r="AJ274" s="376"/>
      <c r="AK274" s="376"/>
      <c r="AL274" s="376"/>
    </row>
    <row r="275" spans="1:38" s="670" customFormat="1" ht="14.25" customHeight="1" x14ac:dyDescent="0.25">
      <c r="A275" s="363"/>
      <c r="B275" s="919"/>
      <c r="C275" s="374"/>
      <c r="D275" s="376"/>
      <c r="E275" s="376"/>
      <c r="F275" s="376"/>
      <c r="G275" s="376"/>
      <c r="H275" s="376"/>
      <c r="I275" s="376"/>
      <c r="J275" s="376"/>
      <c r="K275" s="376"/>
      <c r="L275" s="376"/>
      <c r="M275" s="376"/>
      <c r="N275" s="376"/>
      <c r="O275" s="376"/>
      <c r="P275" s="376"/>
      <c r="Q275" s="376"/>
      <c r="R275" s="376"/>
      <c r="S275" s="424"/>
      <c r="T275" s="424"/>
      <c r="U275" s="424"/>
      <c r="V275" s="424"/>
      <c r="W275" s="424"/>
      <c r="X275" s="424"/>
      <c r="Y275" s="424"/>
      <c r="Z275" s="424"/>
      <c r="AA275" s="424"/>
      <c r="AB275" s="424"/>
      <c r="AC275" s="424"/>
      <c r="AD275" s="424"/>
      <c r="AE275" s="424"/>
      <c r="AF275" s="424"/>
      <c r="AG275" s="424"/>
      <c r="AH275" s="424"/>
      <c r="AI275" s="424"/>
      <c r="AJ275" s="376"/>
      <c r="AK275" s="376"/>
      <c r="AL275" s="376"/>
    </row>
    <row r="276" spans="1:38" s="670" customFormat="1" ht="14.25" customHeight="1" x14ac:dyDescent="0.25">
      <c r="A276" s="363"/>
      <c r="B276" s="919"/>
      <c r="C276" s="374"/>
      <c r="D276" s="376"/>
      <c r="E276" s="376"/>
      <c r="F276" s="376"/>
      <c r="G276" s="376"/>
      <c r="H276" s="376"/>
      <c r="I276" s="376"/>
      <c r="J276" s="376"/>
      <c r="K276" s="376"/>
      <c r="L276" s="376"/>
      <c r="M276" s="376"/>
      <c r="N276" s="376"/>
      <c r="O276" s="376"/>
      <c r="P276" s="376"/>
      <c r="Q276" s="376"/>
      <c r="R276" s="376"/>
      <c r="S276" s="424"/>
      <c r="T276" s="424"/>
      <c r="U276" s="424"/>
      <c r="V276" s="424"/>
      <c r="W276" s="424"/>
      <c r="X276" s="424"/>
      <c r="Y276" s="424"/>
      <c r="Z276" s="424"/>
      <c r="AA276" s="424"/>
      <c r="AB276" s="424"/>
      <c r="AC276" s="424"/>
      <c r="AD276" s="424"/>
      <c r="AE276" s="424"/>
      <c r="AF276" s="424"/>
      <c r="AG276" s="424"/>
      <c r="AH276" s="424"/>
      <c r="AI276" s="424"/>
      <c r="AJ276" s="376"/>
      <c r="AK276" s="376"/>
      <c r="AL276" s="376"/>
    </row>
    <row r="277" spans="1:38" s="670" customFormat="1" ht="14.25" customHeight="1" x14ac:dyDescent="0.25">
      <c r="A277" s="363"/>
      <c r="B277" s="919"/>
      <c r="C277" s="374"/>
      <c r="D277" s="376"/>
      <c r="E277" s="376"/>
      <c r="F277" s="376"/>
      <c r="G277" s="376"/>
      <c r="H277" s="376"/>
      <c r="I277" s="376"/>
      <c r="J277" s="376"/>
      <c r="K277" s="376"/>
      <c r="L277" s="376"/>
      <c r="M277" s="376"/>
      <c r="N277" s="376"/>
      <c r="O277" s="376"/>
      <c r="P277" s="376"/>
      <c r="Q277" s="376"/>
      <c r="R277" s="376"/>
      <c r="S277" s="424"/>
      <c r="T277" s="424"/>
      <c r="U277" s="424"/>
      <c r="V277" s="424"/>
      <c r="W277" s="424"/>
      <c r="X277" s="424"/>
      <c r="Y277" s="424"/>
      <c r="Z277" s="424"/>
      <c r="AA277" s="424"/>
      <c r="AB277" s="424"/>
      <c r="AC277" s="424"/>
      <c r="AD277" s="424"/>
      <c r="AE277" s="424"/>
      <c r="AF277" s="424"/>
      <c r="AG277" s="424"/>
      <c r="AH277" s="424"/>
      <c r="AI277" s="424"/>
      <c r="AJ277" s="376"/>
      <c r="AK277" s="376"/>
      <c r="AL277" s="376"/>
    </row>
    <row r="278" spans="1:38" s="670" customFormat="1" ht="14.25" customHeight="1" x14ac:dyDescent="0.25">
      <c r="A278" s="363"/>
      <c r="B278" s="919"/>
      <c r="C278" s="374"/>
      <c r="D278" s="376"/>
      <c r="E278" s="376"/>
      <c r="F278" s="376"/>
      <c r="G278" s="376"/>
      <c r="H278" s="376"/>
      <c r="I278" s="376"/>
      <c r="J278" s="376"/>
      <c r="K278" s="376"/>
      <c r="L278" s="376"/>
      <c r="M278" s="376"/>
      <c r="N278" s="376"/>
      <c r="O278" s="376"/>
      <c r="P278" s="376"/>
      <c r="Q278" s="376"/>
      <c r="R278" s="376"/>
      <c r="S278" s="424"/>
      <c r="T278" s="424"/>
      <c r="U278" s="424"/>
      <c r="V278" s="424"/>
      <c r="W278" s="424"/>
      <c r="X278" s="424"/>
      <c r="Y278" s="424"/>
      <c r="Z278" s="424"/>
      <c r="AA278" s="424"/>
      <c r="AB278" s="424"/>
      <c r="AC278" s="424"/>
      <c r="AD278" s="424"/>
      <c r="AE278" s="424"/>
      <c r="AF278" s="424"/>
      <c r="AG278" s="424"/>
      <c r="AH278" s="424"/>
      <c r="AI278" s="424"/>
      <c r="AJ278" s="376"/>
      <c r="AK278" s="376"/>
      <c r="AL278" s="376"/>
    </row>
    <row r="279" spans="1:38" s="670" customFormat="1" ht="14.25" customHeight="1" x14ac:dyDescent="0.25">
      <c r="A279" s="363"/>
      <c r="B279" s="919"/>
      <c r="C279" s="374"/>
      <c r="D279" s="376"/>
      <c r="E279" s="376"/>
      <c r="F279" s="376"/>
      <c r="G279" s="376"/>
      <c r="H279" s="376"/>
      <c r="I279" s="376"/>
      <c r="J279" s="376"/>
      <c r="K279" s="376"/>
      <c r="L279" s="376"/>
      <c r="M279" s="376"/>
      <c r="N279" s="376"/>
      <c r="O279" s="376"/>
      <c r="P279" s="376"/>
      <c r="Q279" s="376"/>
      <c r="R279" s="376"/>
      <c r="S279" s="424"/>
      <c r="T279" s="424"/>
      <c r="U279" s="424"/>
      <c r="V279" s="424"/>
      <c r="W279" s="424"/>
      <c r="X279" s="424"/>
      <c r="Y279" s="424"/>
      <c r="Z279" s="424"/>
      <c r="AA279" s="424"/>
      <c r="AB279" s="424"/>
      <c r="AC279" s="424"/>
      <c r="AD279" s="424"/>
      <c r="AE279" s="424"/>
      <c r="AF279" s="424"/>
      <c r="AG279" s="424"/>
      <c r="AH279" s="424"/>
      <c r="AI279" s="424"/>
      <c r="AJ279" s="376"/>
      <c r="AK279" s="376"/>
      <c r="AL279" s="376"/>
    </row>
    <row r="280" spans="1:38" s="670" customFormat="1" ht="14.25" customHeight="1" x14ac:dyDescent="0.25">
      <c r="A280" s="363"/>
      <c r="B280" s="919"/>
      <c r="C280" s="374"/>
      <c r="D280" s="376"/>
      <c r="E280" s="376"/>
      <c r="F280" s="376"/>
      <c r="G280" s="376"/>
      <c r="H280" s="376"/>
      <c r="I280" s="376"/>
      <c r="J280" s="376"/>
      <c r="K280" s="376"/>
      <c r="L280" s="376"/>
      <c r="M280" s="376"/>
      <c r="N280" s="376"/>
      <c r="O280" s="376"/>
      <c r="P280" s="376"/>
      <c r="Q280" s="376"/>
      <c r="R280" s="376"/>
      <c r="S280" s="424"/>
      <c r="T280" s="424"/>
      <c r="U280" s="424"/>
      <c r="V280" s="424"/>
      <c r="W280" s="424"/>
      <c r="X280" s="424"/>
      <c r="Y280" s="424"/>
      <c r="Z280" s="424"/>
      <c r="AA280" s="424"/>
      <c r="AB280" s="424"/>
      <c r="AC280" s="424"/>
      <c r="AD280" s="424"/>
      <c r="AE280" s="424"/>
      <c r="AF280" s="424"/>
      <c r="AG280" s="424"/>
      <c r="AH280" s="424"/>
      <c r="AI280" s="424"/>
      <c r="AJ280" s="376"/>
      <c r="AK280" s="376"/>
      <c r="AL280" s="376"/>
    </row>
    <row r="281" spans="1:38" s="670" customFormat="1" ht="14.25" customHeight="1" x14ac:dyDescent="0.25">
      <c r="A281" s="363"/>
      <c r="B281" s="919"/>
      <c r="C281" s="374"/>
      <c r="D281" s="376"/>
      <c r="E281" s="376"/>
      <c r="F281" s="376"/>
      <c r="G281" s="376"/>
      <c r="H281" s="376"/>
      <c r="I281" s="376"/>
      <c r="J281" s="376"/>
      <c r="K281" s="376"/>
      <c r="L281" s="376"/>
      <c r="M281" s="376"/>
      <c r="N281" s="376"/>
      <c r="O281" s="376"/>
      <c r="P281" s="376"/>
      <c r="Q281" s="376"/>
      <c r="R281" s="376"/>
      <c r="S281" s="424"/>
      <c r="T281" s="424"/>
      <c r="U281" s="424"/>
      <c r="V281" s="424"/>
      <c r="W281" s="424"/>
      <c r="X281" s="424"/>
      <c r="Y281" s="424"/>
      <c r="Z281" s="424"/>
      <c r="AA281" s="424"/>
      <c r="AB281" s="424"/>
      <c r="AC281" s="424"/>
      <c r="AD281" s="424"/>
      <c r="AE281" s="424"/>
      <c r="AF281" s="424"/>
      <c r="AG281" s="424"/>
      <c r="AH281" s="424"/>
      <c r="AI281" s="424"/>
      <c r="AJ281" s="376"/>
      <c r="AK281" s="376"/>
      <c r="AL281" s="376"/>
    </row>
    <row r="282" spans="1:38" s="670" customFormat="1" ht="14.25" customHeight="1" x14ac:dyDescent="0.25">
      <c r="A282" s="363"/>
      <c r="B282" s="919"/>
      <c r="C282" s="374"/>
      <c r="D282" s="376"/>
      <c r="E282" s="376"/>
      <c r="F282" s="376"/>
      <c r="G282" s="376"/>
      <c r="H282" s="376"/>
      <c r="I282" s="376"/>
      <c r="J282" s="376"/>
      <c r="K282" s="376"/>
      <c r="L282" s="376"/>
      <c r="M282" s="376"/>
      <c r="N282" s="376"/>
      <c r="O282" s="376"/>
      <c r="P282" s="376"/>
      <c r="Q282" s="376"/>
      <c r="R282" s="376"/>
      <c r="S282" s="424"/>
      <c r="T282" s="424"/>
      <c r="U282" s="424"/>
      <c r="V282" s="424"/>
      <c r="W282" s="424"/>
      <c r="X282" s="424"/>
      <c r="Y282" s="424"/>
      <c r="Z282" s="424"/>
      <c r="AA282" s="424"/>
      <c r="AB282" s="424"/>
      <c r="AC282" s="424"/>
      <c r="AD282" s="424"/>
      <c r="AE282" s="424"/>
      <c r="AF282" s="424"/>
      <c r="AG282" s="424"/>
      <c r="AH282" s="424"/>
      <c r="AI282" s="424"/>
      <c r="AJ282" s="376"/>
      <c r="AK282" s="376"/>
      <c r="AL282" s="376"/>
    </row>
    <row r="283" spans="1:38" s="670" customFormat="1" ht="14.25" customHeight="1" x14ac:dyDescent="0.25">
      <c r="A283" s="363"/>
      <c r="B283" s="919"/>
      <c r="C283" s="374"/>
      <c r="D283" s="376"/>
      <c r="E283" s="376"/>
      <c r="F283" s="376"/>
      <c r="G283" s="376"/>
      <c r="H283" s="376"/>
      <c r="I283" s="376"/>
      <c r="J283" s="376"/>
      <c r="K283" s="376"/>
      <c r="L283" s="376"/>
      <c r="M283" s="376"/>
      <c r="N283" s="376"/>
      <c r="O283" s="376"/>
      <c r="P283" s="376"/>
      <c r="Q283" s="376"/>
      <c r="R283" s="376"/>
      <c r="S283" s="424"/>
      <c r="T283" s="424"/>
      <c r="U283" s="424"/>
      <c r="V283" s="424"/>
      <c r="W283" s="424"/>
      <c r="X283" s="424"/>
      <c r="Y283" s="424"/>
      <c r="Z283" s="424"/>
      <c r="AA283" s="424"/>
      <c r="AB283" s="424"/>
      <c r="AC283" s="424"/>
      <c r="AD283" s="424"/>
      <c r="AE283" s="424"/>
      <c r="AF283" s="424"/>
      <c r="AG283" s="424"/>
      <c r="AH283" s="424"/>
      <c r="AI283" s="424"/>
      <c r="AJ283" s="376"/>
      <c r="AK283" s="376"/>
      <c r="AL283" s="376"/>
    </row>
    <row r="284" spans="1:38" s="670" customFormat="1" ht="14.25" customHeight="1" x14ac:dyDescent="0.25">
      <c r="A284" s="363"/>
      <c r="B284" s="919"/>
      <c r="C284" s="374"/>
      <c r="D284" s="376"/>
      <c r="E284" s="376"/>
      <c r="F284" s="376"/>
      <c r="G284" s="376"/>
      <c r="H284" s="376"/>
      <c r="I284" s="376"/>
      <c r="J284" s="376"/>
      <c r="K284" s="376"/>
      <c r="L284" s="376"/>
      <c r="M284" s="376"/>
      <c r="N284" s="376"/>
      <c r="O284" s="376"/>
      <c r="P284" s="376"/>
      <c r="Q284" s="376"/>
      <c r="R284" s="376"/>
      <c r="S284" s="424"/>
      <c r="T284" s="424"/>
      <c r="U284" s="424"/>
      <c r="V284" s="424"/>
      <c r="W284" s="424"/>
      <c r="X284" s="424"/>
      <c r="Y284" s="424"/>
      <c r="Z284" s="424"/>
      <c r="AA284" s="424"/>
      <c r="AB284" s="424"/>
      <c r="AC284" s="424"/>
      <c r="AD284" s="424"/>
      <c r="AE284" s="424"/>
      <c r="AF284" s="424"/>
      <c r="AG284" s="424"/>
      <c r="AH284" s="424"/>
      <c r="AI284" s="424"/>
      <c r="AJ284" s="376"/>
      <c r="AK284" s="376"/>
      <c r="AL284" s="376"/>
    </row>
    <row r="285" spans="1:38" s="670" customFormat="1" ht="14.25" customHeight="1" x14ac:dyDescent="0.25">
      <c r="A285" s="363"/>
      <c r="B285" s="919"/>
      <c r="C285" s="374"/>
      <c r="D285" s="376"/>
      <c r="E285" s="376"/>
      <c r="F285" s="376"/>
      <c r="G285" s="376"/>
      <c r="H285" s="376"/>
      <c r="I285" s="376"/>
      <c r="J285" s="376"/>
      <c r="K285" s="376"/>
      <c r="L285" s="376"/>
      <c r="M285" s="376"/>
      <c r="N285" s="376"/>
      <c r="O285" s="376"/>
      <c r="P285" s="376"/>
      <c r="Q285" s="376"/>
      <c r="R285" s="376"/>
      <c r="S285" s="424"/>
      <c r="T285" s="424"/>
      <c r="U285" s="424"/>
      <c r="V285" s="424"/>
      <c r="W285" s="424"/>
      <c r="X285" s="424"/>
      <c r="Y285" s="424"/>
      <c r="Z285" s="424"/>
      <c r="AA285" s="424"/>
      <c r="AB285" s="424"/>
      <c r="AC285" s="424"/>
      <c r="AD285" s="424"/>
      <c r="AE285" s="424"/>
      <c r="AF285" s="424"/>
      <c r="AG285" s="424"/>
      <c r="AH285" s="424"/>
      <c r="AI285" s="424"/>
      <c r="AJ285" s="376"/>
      <c r="AK285" s="376"/>
      <c r="AL285" s="376"/>
    </row>
    <row r="286" spans="1:38" s="670" customFormat="1" ht="14.25" customHeight="1" x14ac:dyDescent="0.25">
      <c r="A286" s="363"/>
      <c r="B286" s="919"/>
      <c r="C286" s="374"/>
      <c r="D286" s="376"/>
      <c r="E286" s="376"/>
      <c r="F286" s="376"/>
      <c r="G286" s="376"/>
      <c r="H286" s="376"/>
      <c r="I286" s="376"/>
      <c r="J286" s="376"/>
      <c r="K286" s="376"/>
      <c r="L286" s="376"/>
      <c r="M286" s="376"/>
      <c r="N286" s="376"/>
      <c r="O286" s="376"/>
      <c r="P286" s="376"/>
      <c r="Q286" s="376"/>
      <c r="R286" s="376"/>
      <c r="S286" s="424"/>
      <c r="T286" s="424"/>
      <c r="U286" s="424"/>
      <c r="V286" s="424"/>
      <c r="W286" s="424"/>
      <c r="X286" s="424"/>
      <c r="Y286" s="424"/>
      <c r="Z286" s="424"/>
      <c r="AA286" s="424"/>
      <c r="AB286" s="424"/>
      <c r="AC286" s="424"/>
      <c r="AD286" s="424"/>
      <c r="AE286" s="424"/>
      <c r="AF286" s="424"/>
      <c r="AG286" s="424"/>
      <c r="AH286" s="424"/>
      <c r="AI286" s="424"/>
      <c r="AJ286" s="376"/>
      <c r="AK286" s="376"/>
      <c r="AL286" s="376"/>
    </row>
    <row r="287" spans="1:38" s="670" customFormat="1" ht="14.25" customHeight="1" x14ac:dyDescent="0.25">
      <c r="A287" s="363"/>
      <c r="B287" s="919"/>
      <c r="C287" s="374"/>
      <c r="D287" s="376"/>
      <c r="E287" s="376"/>
      <c r="F287" s="376"/>
      <c r="G287" s="376"/>
      <c r="H287" s="376"/>
      <c r="I287" s="376"/>
      <c r="J287" s="376"/>
      <c r="K287" s="376"/>
      <c r="L287" s="376"/>
      <c r="M287" s="376"/>
      <c r="N287" s="376"/>
      <c r="O287" s="376"/>
      <c r="P287" s="376"/>
      <c r="Q287" s="376"/>
      <c r="R287" s="376"/>
      <c r="S287" s="424"/>
      <c r="T287" s="424"/>
      <c r="U287" s="424"/>
      <c r="V287" s="424"/>
      <c r="W287" s="424"/>
      <c r="X287" s="424"/>
      <c r="Y287" s="424"/>
      <c r="Z287" s="424"/>
      <c r="AA287" s="424"/>
      <c r="AB287" s="424"/>
      <c r="AC287" s="424"/>
      <c r="AD287" s="424"/>
      <c r="AE287" s="424"/>
      <c r="AF287" s="424"/>
      <c r="AG287" s="424"/>
      <c r="AH287" s="424"/>
      <c r="AI287" s="424"/>
      <c r="AJ287" s="376"/>
      <c r="AK287" s="376"/>
      <c r="AL287" s="376"/>
    </row>
    <row r="288" spans="1:38" s="670" customFormat="1" ht="14.25" customHeight="1" x14ac:dyDescent="0.25">
      <c r="A288" s="363"/>
      <c r="B288" s="919"/>
      <c r="C288" s="374"/>
      <c r="D288" s="376"/>
      <c r="E288" s="376"/>
      <c r="F288" s="376"/>
      <c r="G288" s="376"/>
      <c r="H288" s="376"/>
      <c r="I288" s="376"/>
      <c r="J288" s="376"/>
      <c r="K288" s="376"/>
      <c r="L288" s="376"/>
      <c r="M288" s="376"/>
      <c r="N288" s="376"/>
      <c r="O288" s="376"/>
      <c r="P288" s="376"/>
      <c r="Q288" s="376"/>
      <c r="R288" s="376"/>
      <c r="S288" s="424"/>
      <c r="T288" s="424"/>
      <c r="U288" s="424"/>
      <c r="V288" s="424"/>
      <c r="W288" s="424"/>
      <c r="X288" s="424"/>
      <c r="Y288" s="424"/>
      <c r="Z288" s="424"/>
      <c r="AA288" s="424"/>
      <c r="AB288" s="424"/>
      <c r="AC288" s="424"/>
      <c r="AD288" s="424"/>
      <c r="AE288" s="424"/>
      <c r="AF288" s="424"/>
      <c r="AG288" s="424"/>
      <c r="AH288" s="424"/>
      <c r="AI288" s="424"/>
      <c r="AJ288" s="376"/>
      <c r="AK288" s="376"/>
      <c r="AL288" s="376"/>
    </row>
    <row r="289" spans="1:38" s="670" customFormat="1" ht="14.25" customHeight="1" x14ac:dyDescent="0.25">
      <c r="A289" s="363"/>
      <c r="B289" s="919"/>
      <c r="C289" s="374"/>
      <c r="D289" s="376"/>
      <c r="E289" s="376"/>
      <c r="F289" s="376"/>
      <c r="G289" s="376"/>
      <c r="H289" s="376"/>
      <c r="I289" s="376"/>
      <c r="J289" s="376"/>
      <c r="K289" s="376"/>
      <c r="L289" s="376"/>
      <c r="M289" s="376"/>
      <c r="N289" s="376"/>
      <c r="O289" s="376"/>
      <c r="P289" s="376"/>
      <c r="Q289" s="376"/>
      <c r="R289" s="376"/>
      <c r="S289" s="424"/>
      <c r="T289" s="424"/>
      <c r="U289" s="424"/>
      <c r="V289" s="424"/>
      <c r="W289" s="424"/>
      <c r="X289" s="424"/>
      <c r="Y289" s="424"/>
      <c r="Z289" s="424"/>
      <c r="AA289" s="424"/>
      <c r="AB289" s="424"/>
      <c r="AC289" s="424"/>
      <c r="AD289" s="424"/>
      <c r="AE289" s="424"/>
      <c r="AF289" s="424"/>
      <c r="AG289" s="424"/>
      <c r="AH289" s="424"/>
      <c r="AI289" s="424"/>
      <c r="AJ289" s="376"/>
      <c r="AK289" s="376"/>
      <c r="AL289" s="376"/>
    </row>
    <row r="290" spans="1:38" s="670" customFormat="1" ht="14.25" customHeight="1" x14ac:dyDescent="0.25">
      <c r="A290" s="363"/>
      <c r="B290" s="919"/>
      <c r="C290" s="374"/>
      <c r="D290" s="376"/>
      <c r="E290" s="376"/>
      <c r="F290" s="376"/>
      <c r="G290" s="376"/>
      <c r="H290" s="376"/>
      <c r="I290" s="376"/>
      <c r="J290" s="376"/>
      <c r="K290" s="376"/>
      <c r="L290" s="376"/>
      <c r="M290" s="376"/>
      <c r="N290" s="376"/>
      <c r="O290" s="376"/>
      <c r="P290" s="376"/>
      <c r="Q290" s="376"/>
      <c r="R290" s="376"/>
      <c r="S290" s="424"/>
      <c r="T290" s="424"/>
      <c r="U290" s="424"/>
      <c r="V290" s="424"/>
      <c r="W290" s="424"/>
      <c r="X290" s="424"/>
      <c r="Y290" s="424"/>
      <c r="Z290" s="424"/>
      <c r="AA290" s="424"/>
      <c r="AB290" s="424"/>
      <c r="AC290" s="424"/>
      <c r="AD290" s="424"/>
      <c r="AE290" s="424"/>
      <c r="AF290" s="424"/>
      <c r="AG290" s="424"/>
      <c r="AH290" s="424"/>
      <c r="AI290" s="424"/>
      <c r="AJ290" s="376"/>
      <c r="AK290" s="376"/>
      <c r="AL290" s="376"/>
    </row>
    <row r="291" spans="1:38" s="670" customFormat="1" ht="14.25" customHeight="1" x14ac:dyDescent="0.25">
      <c r="A291" s="363"/>
      <c r="B291" s="919"/>
      <c r="C291" s="374"/>
      <c r="D291" s="376"/>
      <c r="E291" s="376"/>
      <c r="F291" s="376"/>
      <c r="G291" s="376"/>
      <c r="H291" s="376"/>
      <c r="I291" s="376"/>
      <c r="J291" s="376"/>
      <c r="K291" s="376"/>
      <c r="L291" s="376"/>
      <c r="M291" s="376"/>
      <c r="N291" s="376"/>
      <c r="O291" s="376"/>
      <c r="P291" s="376"/>
      <c r="Q291" s="376"/>
      <c r="R291" s="376"/>
      <c r="S291" s="424"/>
      <c r="T291" s="424"/>
      <c r="U291" s="424"/>
      <c r="V291" s="424"/>
      <c r="W291" s="424"/>
      <c r="X291" s="424"/>
      <c r="Y291" s="424"/>
      <c r="Z291" s="424"/>
      <c r="AA291" s="424"/>
      <c r="AB291" s="424"/>
      <c r="AC291" s="424"/>
      <c r="AD291" s="424"/>
      <c r="AE291" s="424"/>
      <c r="AF291" s="424"/>
      <c r="AG291" s="424"/>
      <c r="AH291" s="424"/>
      <c r="AI291" s="424"/>
      <c r="AJ291" s="376"/>
      <c r="AK291" s="376"/>
      <c r="AL291" s="376"/>
    </row>
    <row r="292" spans="1:38" s="670" customFormat="1" ht="14.25" customHeight="1" x14ac:dyDescent="0.25">
      <c r="A292" s="363"/>
      <c r="B292" s="919"/>
      <c r="C292" s="374"/>
      <c r="D292" s="376"/>
      <c r="E292" s="376"/>
      <c r="F292" s="376"/>
      <c r="G292" s="376"/>
      <c r="H292" s="376"/>
      <c r="I292" s="376"/>
      <c r="J292" s="376"/>
      <c r="K292" s="376"/>
      <c r="L292" s="376"/>
      <c r="M292" s="376"/>
      <c r="N292" s="376"/>
      <c r="O292" s="376"/>
      <c r="P292" s="376"/>
      <c r="Q292" s="376"/>
      <c r="R292" s="376"/>
      <c r="S292" s="424"/>
      <c r="T292" s="424"/>
      <c r="U292" s="424"/>
      <c r="V292" s="424"/>
      <c r="W292" s="424"/>
      <c r="X292" s="424"/>
      <c r="Y292" s="424"/>
      <c r="Z292" s="424"/>
      <c r="AA292" s="424"/>
      <c r="AB292" s="424"/>
      <c r="AC292" s="424"/>
      <c r="AD292" s="424"/>
      <c r="AE292" s="424"/>
      <c r="AF292" s="424"/>
      <c r="AG292" s="424"/>
      <c r="AH292" s="424"/>
      <c r="AI292" s="424"/>
      <c r="AJ292" s="376"/>
      <c r="AK292" s="376"/>
      <c r="AL292" s="376"/>
    </row>
    <row r="293" spans="1:38" s="670" customFormat="1" ht="14.25" customHeight="1" x14ac:dyDescent="0.25">
      <c r="A293" s="363"/>
      <c r="B293" s="919"/>
      <c r="C293" s="374"/>
      <c r="D293" s="376"/>
      <c r="E293" s="376"/>
      <c r="F293" s="376"/>
      <c r="G293" s="376"/>
      <c r="H293" s="376"/>
      <c r="I293" s="376"/>
      <c r="J293" s="376"/>
      <c r="K293" s="376"/>
      <c r="L293" s="376"/>
      <c r="M293" s="376"/>
      <c r="N293" s="376"/>
      <c r="O293" s="376"/>
      <c r="P293" s="376"/>
      <c r="Q293" s="376"/>
      <c r="R293" s="376"/>
      <c r="S293" s="424"/>
      <c r="T293" s="424"/>
      <c r="U293" s="424"/>
      <c r="V293" s="424"/>
      <c r="W293" s="424"/>
      <c r="X293" s="424"/>
      <c r="Y293" s="424"/>
      <c r="Z293" s="424"/>
      <c r="AA293" s="424"/>
      <c r="AB293" s="424"/>
      <c r="AC293" s="424"/>
      <c r="AD293" s="424"/>
      <c r="AE293" s="424"/>
      <c r="AF293" s="424"/>
      <c r="AG293" s="424"/>
      <c r="AH293" s="424"/>
      <c r="AI293" s="424"/>
      <c r="AJ293" s="376"/>
      <c r="AK293" s="376"/>
      <c r="AL293" s="376"/>
    </row>
    <row r="294" spans="1:38" s="670" customFormat="1" ht="14.25" customHeight="1" x14ac:dyDescent="0.25">
      <c r="A294" s="363"/>
      <c r="B294" s="919"/>
      <c r="C294" s="374"/>
      <c r="D294" s="376"/>
      <c r="E294" s="376"/>
      <c r="F294" s="376"/>
      <c r="G294" s="376"/>
      <c r="H294" s="376"/>
      <c r="I294" s="376"/>
      <c r="J294" s="376"/>
      <c r="K294" s="376"/>
      <c r="L294" s="376"/>
      <c r="M294" s="376"/>
      <c r="N294" s="376"/>
      <c r="O294" s="376"/>
      <c r="P294" s="376"/>
      <c r="Q294" s="376"/>
      <c r="R294" s="376"/>
      <c r="S294" s="424"/>
      <c r="T294" s="424"/>
      <c r="U294" s="424"/>
      <c r="V294" s="424"/>
      <c r="W294" s="424"/>
      <c r="X294" s="424"/>
      <c r="Y294" s="424"/>
      <c r="Z294" s="424"/>
      <c r="AA294" s="424"/>
      <c r="AB294" s="424"/>
      <c r="AC294" s="424"/>
      <c r="AD294" s="424"/>
      <c r="AE294" s="424"/>
      <c r="AF294" s="424"/>
      <c r="AG294" s="424"/>
      <c r="AH294" s="424"/>
      <c r="AI294" s="424"/>
      <c r="AJ294" s="376"/>
      <c r="AK294" s="376"/>
      <c r="AL294" s="376"/>
    </row>
    <row r="295" spans="1:38" s="670" customFormat="1" ht="14.25" customHeight="1" x14ac:dyDescent="0.25">
      <c r="A295" s="363"/>
      <c r="B295" s="919"/>
      <c r="C295" s="374"/>
      <c r="D295" s="376"/>
      <c r="E295" s="376"/>
      <c r="F295" s="376"/>
      <c r="G295" s="376"/>
      <c r="H295" s="376"/>
      <c r="I295" s="376"/>
      <c r="J295" s="376"/>
      <c r="K295" s="376"/>
      <c r="L295" s="376"/>
      <c r="M295" s="376"/>
      <c r="N295" s="376"/>
      <c r="O295" s="376"/>
      <c r="P295" s="376"/>
      <c r="Q295" s="376"/>
      <c r="R295" s="376"/>
      <c r="S295" s="424"/>
      <c r="T295" s="424"/>
      <c r="U295" s="424"/>
      <c r="V295" s="424"/>
      <c r="W295" s="424"/>
      <c r="X295" s="424"/>
      <c r="Y295" s="424"/>
      <c r="Z295" s="424"/>
      <c r="AA295" s="424"/>
      <c r="AB295" s="424"/>
      <c r="AC295" s="424"/>
      <c r="AD295" s="424"/>
      <c r="AE295" s="424"/>
      <c r="AF295" s="424"/>
      <c r="AG295" s="424"/>
      <c r="AH295" s="424"/>
      <c r="AI295" s="424"/>
      <c r="AJ295" s="376"/>
      <c r="AK295" s="376"/>
      <c r="AL295" s="376"/>
    </row>
    <row r="296" spans="1:38" s="670" customFormat="1" ht="14.25" customHeight="1" x14ac:dyDescent="0.25">
      <c r="A296" s="363"/>
      <c r="B296" s="919"/>
      <c r="C296" s="374"/>
      <c r="D296" s="376"/>
      <c r="E296" s="376"/>
      <c r="F296" s="376"/>
      <c r="G296" s="376"/>
      <c r="H296" s="376"/>
      <c r="I296" s="376"/>
      <c r="J296" s="376"/>
      <c r="K296" s="376"/>
      <c r="L296" s="376"/>
      <c r="M296" s="376"/>
      <c r="N296" s="376"/>
      <c r="O296" s="376"/>
      <c r="P296" s="376"/>
      <c r="Q296" s="376"/>
      <c r="R296" s="376"/>
      <c r="S296" s="424"/>
      <c r="T296" s="424"/>
      <c r="U296" s="424"/>
      <c r="V296" s="424"/>
      <c r="W296" s="424"/>
      <c r="X296" s="424"/>
      <c r="Y296" s="424"/>
      <c r="Z296" s="424"/>
      <c r="AA296" s="424"/>
      <c r="AB296" s="424"/>
      <c r="AC296" s="424"/>
      <c r="AD296" s="424"/>
      <c r="AE296" s="424"/>
      <c r="AF296" s="424"/>
      <c r="AG296" s="424"/>
      <c r="AH296" s="424"/>
      <c r="AI296" s="424"/>
      <c r="AJ296" s="376"/>
      <c r="AK296" s="376"/>
      <c r="AL296" s="376"/>
    </row>
    <row r="297" spans="1:38" s="670" customFormat="1" ht="14.25" customHeight="1" x14ac:dyDescent="0.25">
      <c r="A297" s="363"/>
      <c r="B297" s="919"/>
      <c r="C297" s="374"/>
      <c r="D297" s="376"/>
      <c r="E297" s="376"/>
      <c r="F297" s="376"/>
      <c r="G297" s="376"/>
      <c r="H297" s="376"/>
      <c r="I297" s="376"/>
      <c r="J297" s="376"/>
      <c r="K297" s="376"/>
      <c r="L297" s="376"/>
      <c r="M297" s="376"/>
      <c r="N297" s="376"/>
      <c r="O297" s="376"/>
      <c r="P297" s="376"/>
      <c r="Q297" s="376"/>
      <c r="R297" s="376"/>
      <c r="S297" s="424"/>
      <c r="T297" s="424"/>
      <c r="U297" s="424"/>
      <c r="V297" s="424"/>
      <c r="W297" s="424"/>
      <c r="X297" s="424"/>
      <c r="Y297" s="424"/>
      <c r="Z297" s="424"/>
      <c r="AA297" s="424"/>
      <c r="AB297" s="424"/>
      <c r="AC297" s="424"/>
      <c r="AD297" s="424"/>
      <c r="AE297" s="424"/>
      <c r="AF297" s="424"/>
      <c r="AG297" s="424"/>
      <c r="AH297" s="424"/>
      <c r="AI297" s="424"/>
      <c r="AJ297" s="376"/>
      <c r="AK297" s="376"/>
      <c r="AL297" s="376"/>
    </row>
    <row r="298" spans="1:38" s="670" customFormat="1" ht="14.25" customHeight="1" x14ac:dyDescent="0.25">
      <c r="A298" s="363"/>
      <c r="B298" s="919"/>
      <c r="C298" s="374"/>
      <c r="D298" s="376"/>
      <c r="E298" s="376"/>
      <c r="F298" s="376"/>
      <c r="G298" s="376"/>
      <c r="H298" s="376"/>
      <c r="I298" s="376"/>
      <c r="J298" s="376"/>
      <c r="K298" s="376"/>
      <c r="L298" s="376"/>
      <c r="M298" s="376"/>
      <c r="N298" s="376"/>
      <c r="O298" s="376"/>
      <c r="P298" s="376"/>
      <c r="Q298" s="376"/>
      <c r="R298" s="376"/>
      <c r="S298" s="424"/>
      <c r="T298" s="424"/>
      <c r="U298" s="424"/>
      <c r="V298" s="424"/>
      <c r="W298" s="424"/>
      <c r="X298" s="424"/>
      <c r="Y298" s="424"/>
      <c r="Z298" s="424"/>
      <c r="AA298" s="424"/>
      <c r="AB298" s="424"/>
      <c r="AC298" s="424"/>
      <c r="AD298" s="424"/>
      <c r="AE298" s="424"/>
      <c r="AF298" s="424"/>
      <c r="AG298" s="424"/>
      <c r="AH298" s="424"/>
      <c r="AI298" s="424"/>
      <c r="AJ298" s="376"/>
      <c r="AK298" s="376"/>
      <c r="AL298" s="376"/>
    </row>
    <row r="299" spans="1:38" s="670" customFormat="1" ht="14.25" customHeight="1" x14ac:dyDescent="0.25">
      <c r="A299" s="363"/>
      <c r="B299" s="919"/>
      <c r="C299" s="374"/>
      <c r="D299" s="376"/>
      <c r="E299" s="376"/>
      <c r="F299" s="376"/>
      <c r="G299" s="376"/>
      <c r="H299" s="376"/>
      <c r="I299" s="376"/>
      <c r="J299" s="376"/>
      <c r="K299" s="376"/>
      <c r="L299" s="376"/>
      <c r="M299" s="376"/>
      <c r="N299" s="376"/>
      <c r="O299" s="376"/>
      <c r="P299" s="376"/>
      <c r="Q299" s="376"/>
      <c r="R299" s="376"/>
      <c r="S299" s="424"/>
      <c r="T299" s="424"/>
      <c r="U299" s="424"/>
      <c r="V299" s="424"/>
      <c r="W299" s="424"/>
      <c r="X299" s="424"/>
      <c r="Y299" s="424"/>
      <c r="Z299" s="424"/>
      <c r="AA299" s="424"/>
      <c r="AB299" s="424"/>
      <c r="AC299" s="424"/>
      <c r="AD299" s="424"/>
      <c r="AE299" s="424"/>
      <c r="AF299" s="424"/>
      <c r="AG299" s="424"/>
      <c r="AH299" s="424"/>
      <c r="AI299" s="424"/>
      <c r="AJ299" s="376"/>
      <c r="AK299" s="376"/>
      <c r="AL299" s="376"/>
    </row>
    <row r="300" spans="1:38" s="670" customFormat="1" ht="14.25" customHeight="1" x14ac:dyDescent="0.25">
      <c r="A300" s="363"/>
      <c r="B300" s="919"/>
      <c r="C300" s="374"/>
      <c r="D300" s="376"/>
      <c r="E300" s="376"/>
      <c r="F300" s="376"/>
      <c r="G300" s="376"/>
      <c r="H300" s="376"/>
      <c r="I300" s="376"/>
      <c r="J300" s="376"/>
      <c r="K300" s="376"/>
      <c r="L300" s="376"/>
      <c r="M300" s="376"/>
      <c r="N300" s="376"/>
      <c r="O300" s="376"/>
      <c r="P300" s="376"/>
      <c r="Q300" s="376"/>
      <c r="R300" s="376"/>
      <c r="S300" s="424"/>
      <c r="T300" s="424"/>
      <c r="U300" s="424"/>
      <c r="V300" s="424"/>
      <c r="W300" s="424"/>
      <c r="X300" s="424"/>
      <c r="Y300" s="424"/>
      <c r="Z300" s="424"/>
      <c r="AA300" s="424"/>
      <c r="AB300" s="424"/>
      <c r="AC300" s="424"/>
      <c r="AD300" s="424"/>
      <c r="AE300" s="424"/>
      <c r="AF300" s="424"/>
      <c r="AG300" s="424"/>
      <c r="AH300" s="424"/>
      <c r="AI300" s="424"/>
      <c r="AJ300" s="376"/>
      <c r="AK300" s="376"/>
      <c r="AL300" s="376"/>
    </row>
    <row r="301" spans="1:38" s="670" customFormat="1" ht="14.25" customHeight="1" x14ac:dyDescent="0.25">
      <c r="A301" s="363"/>
      <c r="B301" s="919"/>
      <c r="C301" s="374"/>
      <c r="D301" s="376"/>
      <c r="E301" s="376"/>
      <c r="F301" s="376"/>
      <c r="G301" s="376"/>
      <c r="H301" s="376"/>
      <c r="I301" s="376"/>
      <c r="J301" s="376"/>
      <c r="K301" s="376"/>
      <c r="L301" s="376"/>
      <c r="M301" s="376"/>
      <c r="N301" s="376"/>
      <c r="O301" s="376"/>
      <c r="P301" s="376"/>
      <c r="Q301" s="376"/>
      <c r="R301" s="376"/>
      <c r="S301" s="424"/>
      <c r="T301" s="424"/>
      <c r="U301" s="424"/>
      <c r="V301" s="424"/>
      <c r="W301" s="424"/>
      <c r="X301" s="424"/>
      <c r="Y301" s="424"/>
      <c r="Z301" s="424"/>
      <c r="AA301" s="424"/>
      <c r="AB301" s="424"/>
      <c r="AC301" s="424"/>
      <c r="AD301" s="424"/>
      <c r="AE301" s="424"/>
      <c r="AF301" s="424"/>
      <c r="AG301" s="424"/>
      <c r="AH301" s="424"/>
      <c r="AI301" s="424"/>
      <c r="AJ301" s="376"/>
      <c r="AK301" s="376"/>
      <c r="AL301" s="376"/>
    </row>
    <row r="302" spans="1:38" s="670" customFormat="1" ht="14.25" customHeight="1" x14ac:dyDescent="0.25">
      <c r="A302" s="363"/>
      <c r="B302" s="919"/>
      <c r="C302" s="374"/>
      <c r="D302" s="376"/>
      <c r="E302" s="376"/>
      <c r="F302" s="376"/>
      <c r="G302" s="376"/>
      <c r="H302" s="376"/>
      <c r="I302" s="376"/>
      <c r="J302" s="376"/>
      <c r="K302" s="376"/>
      <c r="L302" s="376"/>
      <c r="M302" s="376"/>
      <c r="N302" s="376"/>
      <c r="O302" s="376"/>
      <c r="P302" s="376"/>
      <c r="Q302" s="376"/>
      <c r="R302" s="376"/>
      <c r="S302" s="424"/>
      <c r="T302" s="424"/>
      <c r="U302" s="424"/>
      <c r="V302" s="424"/>
      <c r="W302" s="424"/>
      <c r="X302" s="424"/>
      <c r="Y302" s="424"/>
      <c r="Z302" s="424"/>
      <c r="AA302" s="424"/>
      <c r="AB302" s="424"/>
      <c r="AC302" s="424"/>
      <c r="AD302" s="424"/>
      <c r="AE302" s="424"/>
      <c r="AF302" s="424"/>
      <c r="AG302" s="424"/>
      <c r="AH302" s="424"/>
      <c r="AI302" s="424"/>
      <c r="AJ302" s="376"/>
      <c r="AK302" s="376"/>
      <c r="AL302" s="376"/>
    </row>
    <row r="303" spans="1:38" s="670" customFormat="1" ht="14.25" customHeight="1" x14ac:dyDescent="0.25">
      <c r="A303" s="363"/>
      <c r="B303" s="919"/>
      <c r="C303" s="374"/>
      <c r="D303" s="376"/>
      <c r="E303" s="376"/>
      <c r="F303" s="376"/>
      <c r="G303" s="376"/>
      <c r="H303" s="376"/>
      <c r="I303" s="376"/>
      <c r="J303" s="376"/>
      <c r="K303" s="376"/>
      <c r="L303" s="376"/>
      <c r="M303" s="376"/>
      <c r="N303" s="376"/>
      <c r="O303" s="376"/>
      <c r="P303" s="376"/>
      <c r="Q303" s="376"/>
      <c r="R303" s="376"/>
      <c r="S303" s="424"/>
      <c r="T303" s="424"/>
      <c r="U303" s="424"/>
      <c r="V303" s="424"/>
      <c r="W303" s="424"/>
      <c r="X303" s="424"/>
      <c r="Y303" s="424"/>
      <c r="Z303" s="424"/>
      <c r="AA303" s="424"/>
      <c r="AB303" s="424"/>
      <c r="AC303" s="424"/>
      <c r="AD303" s="424"/>
      <c r="AE303" s="424"/>
      <c r="AF303" s="424"/>
      <c r="AG303" s="424"/>
      <c r="AH303" s="424"/>
      <c r="AI303" s="424"/>
      <c r="AJ303" s="376"/>
      <c r="AK303" s="376"/>
      <c r="AL303" s="376"/>
    </row>
    <row r="304" spans="1:38" s="670" customFormat="1" ht="14.25" customHeight="1" x14ac:dyDescent="0.25">
      <c r="A304" s="363"/>
      <c r="B304" s="919"/>
      <c r="C304" s="374"/>
      <c r="D304" s="376"/>
      <c r="E304" s="376"/>
      <c r="F304" s="376"/>
      <c r="G304" s="376"/>
      <c r="H304" s="376"/>
      <c r="I304" s="376"/>
      <c r="J304" s="376"/>
      <c r="K304" s="376"/>
      <c r="L304" s="376"/>
      <c r="M304" s="376"/>
      <c r="N304" s="376"/>
      <c r="O304" s="376"/>
      <c r="P304" s="376"/>
      <c r="Q304" s="376"/>
      <c r="R304" s="376"/>
      <c r="S304" s="424"/>
      <c r="T304" s="424"/>
      <c r="U304" s="424"/>
      <c r="V304" s="424"/>
      <c r="W304" s="424"/>
      <c r="X304" s="424"/>
      <c r="Y304" s="424"/>
      <c r="Z304" s="424"/>
      <c r="AA304" s="424"/>
      <c r="AB304" s="424"/>
      <c r="AC304" s="424"/>
      <c r="AD304" s="424"/>
      <c r="AE304" s="424"/>
      <c r="AF304" s="424"/>
      <c r="AG304" s="424"/>
      <c r="AH304" s="424"/>
      <c r="AI304" s="424"/>
      <c r="AJ304" s="376"/>
      <c r="AK304" s="376"/>
      <c r="AL304" s="376"/>
    </row>
    <row r="305" spans="5:18" ht="14.25" customHeight="1" x14ac:dyDescent="0.25">
      <c r="E305" s="350"/>
      <c r="F305" s="349"/>
      <c r="G305" s="349"/>
      <c r="H305" s="349"/>
      <c r="I305" s="349"/>
      <c r="J305" s="349"/>
      <c r="K305" s="349"/>
      <c r="L305" s="349"/>
      <c r="M305" s="349"/>
      <c r="N305" s="349"/>
      <c r="O305" s="349"/>
      <c r="P305" s="349"/>
      <c r="Q305" s="349"/>
      <c r="R305" s="349"/>
    </row>
    <row r="306" spans="5:18" ht="14.25" customHeight="1" x14ac:dyDescent="0.25"/>
    <row r="307" spans="5:18" ht="14.25" customHeight="1" x14ac:dyDescent="0.25"/>
    <row r="308" spans="5:18" ht="14.25" customHeight="1" x14ac:dyDescent="0.25"/>
    <row r="309" spans="5:18" ht="14.25" customHeight="1" x14ac:dyDescent="0.25">
      <c r="E309" s="349"/>
    </row>
    <row r="310" spans="5:18" ht="14.25" customHeight="1" x14ac:dyDescent="0.25"/>
    <row r="311" spans="5:18" ht="14.25" customHeight="1" x14ac:dyDescent="0.25"/>
    <row r="312" spans="5:18" ht="14.25" customHeight="1" x14ac:dyDescent="0.25"/>
    <row r="313" spans="5:18" ht="14.25" customHeight="1" x14ac:dyDescent="0.25"/>
    <row r="314" spans="5:18" ht="14.25" customHeight="1" x14ac:dyDescent="0.25"/>
    <row r="315" spans="5:18" ht="14.25" customHeight="1" x14ac:dyDescent="0.25"/>
    <row r="316" spans="5:18" ht="14.25" customHeight="1" x14ac:dyDescent="0.25"/>
    <row r="317" spans="5:18" ht="14.25" customHeight="1" x14ac:dyDescent="0.25"/>
    <row r="318" spans="5:18" ht="14.25" customHeight="1" x14ac:dyDescent="0.25"/>
    <row r="319" spans="5:18" ht="14.25" customHeight="1" x14ac:dyDescent="0.25"/>
    <row r="320" spans="5:18"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spans="7:21" ht="14.25" customHeight="1" x14ac:dyDescent="0.25"/>
    <row r="354" spans="7:21" ht="14.25" customHeight="1" x14ac:dyDescent="0.25"/>
    <row r="355" spans="7:21" ht="14.25" customHeight="1" x14ac:dyDescent="0.25"/>
    <row r="356" spans="7:21" ht="14.25" customHeight="1" x14ac:dyDescent="0.25"/>
    <row r="357" spans="7:21" ht="14.25" customHeight="1" x14ac:dyDescent="0.25"/>
    <row r="358" spans="7:21" ht="15" customHeight="1" x14ac:dyDescent="0.25"/>
    <row r="359" spans="7:21" ht="15" customHeight="1" x14ac:dyDescent="0.25"/>
    <row r="360" spans="7:21" ht="15" customHeight="1" x14ac:dyDescent="0.25"/>
    <row r="361" spans="7:21" ht="15" customHeight="1" x14ac:dyDescent="0.25"/>
    <row r="362" spans="7:21" ht="15" customHeight="1" x14ac:dyDescent="0.25"/>
    <row r="364" spans="7:21" ht="16.5" x14ac:dyDescent="0.25">
      <c r="G364" s="351"/>
      <c r="H364" s="351"/>
      <c r="I364" s="351"/>
      <c r="J364" s="351"/>
      <c r="K364" s="351"/>
      <c r="L364" s="351"/>
      <c r="M364" s="351"/>
      <c r="N364" s="351"/>
      <c r="O364" s="351"/>
      <c r="P364" s="351"/>
      <c r="Q364" s="351"/>
      <c r="R364" s="351"/>
      <c r="S364" s="351"/>
      <c r="T364" s="351"/>
      <c r="U364" s="351"/>
    </row>
    <row r="365" spans="7:21" ht="16.5" x14ac:dyDescent="0.25">
      <c r="G365" s="351"/>
      <c r="H365" s="351"/>
      <c r="I365" s="351"/>
      <c r="J365" s="351"/>
      <c r="K365" s="351"/>
      <c r="L365" s="351"/>
      <c r="M365" s="351"/>
      <c r="N365" s="351"/>
      <c r="O365" s="351"/>
      <c r="P365" s="351"/>
      <c r="Q365" s="351"/>
      <c r="R365" s="351"/>
      <c r="S365" s="351"/>
      <c r="T365" s="351"/>
      <c r="U365" s="351"/>
    </row>
  </sheetData>
  <sheetProtection algorithmName="SHA-512" hashValue="i6PNcDRTbDBzZav4QgcJxtpUabWqamlhBmgi82L0hoWVuxmAO/Z/SHjNiNI22PD96Z/aThni3FTrZRje6etKyw==" saltValue="t7g+fWnNGct0CSAopJA5Jg==" spinCount="100000" sheet="1" objects="1" scenarios="1"/>
  <protectedRanges>
    <protectedRange sqref="E168:G177 I168:J177 O168:Q177 E192:G201 I192:J201 O192:Q201 E214:G223 I214:J223 O214:Q223" name="Rango2"/>
    <protectedRange sqref="L39:N58 E87:H106 L87:N106 E136:H146 L136:N146 E241:H245 L241:N245 E39:H58" name="Rango1"/>
  </protectedRanges>
  <mergeCells count="104">
    <mergeCell ref="E204:U204"/>
    <mergeCell ref="R165:T166"/>
    <mergeCell ref="U189:U191"/>
    <mergeCell ref="U165:U167"/>
    <mergeCell ref="E180:T180"/>
    <mergeCell ref="E181:T181"/>
    <mergeCell ref="H189:I189"/>
    <mergeCell ref="E152:S153"/>
    <mergeCell ref="F238:F240"/>
    <mergeCell ref="G238:G240"/>
    <mergeCell ref="E205:U205"/>
    <mergeCell ref="R133:R135"/>
    <mergeCell ref="E148:R148"/>
    <mergeCell ref="E149:S150"/>
    <mergeCell ref="I238:N238"/>
    <mergeCell ref="F165:F167"/>
    <mergeCell ref="G165:G167"/>
    <mergeCell ref="E225:T225"/>
    <mergeCell ref="F211:F213"/>
    <mergeCell ref="G211:G213"/>
    <mergeCell ref="L166:N166"/>
    <mergeCell ref="R238:R240"/>
    <mergeCell ref="O238:Q239"/>
    <mergeCell ref="E232:S232"/>
    <mergeCell ref="E226:U226"/>
    <mergeCell ref="U211:U213"/>
    <mergeCell ref="E211:E213"/>
    <mergeCell ref="H211:I211"/>
    <mergeCell ref="E20:S23"/>
    <mergeCell ref="L37:N37"/>
    <mergeCell ref="E60:R60"/>
    <mergeCell ref="E73:R74"/>
    <mergeCell ref="E70:R71"/>
    <mergeCell ref="E67:R67"/>
    <mergeCell ref="E36:E38"/>
    <mergeCell ref="F36:F38"/>
    <mergeCell ref="G36:G38"/>
    <mergeCell ref="H36:H38"/>
    <mergeCell ref="I37:K37"/>
    <mergeCell ref="I36:N36"/>
    <mergeCell ref="O36:Q37"/>
    <mergeCell ref="R36:R38"/>
    <mergeCell ref="E32:S33"/>
    <mergeCell ref="E115:R115"/>
    <mergeCell ref="O133:Q134"/>
    <mergeCell ref="F133:F135"/>
    <mergeCell ref="G133:G135"/>
    <mergeCell ref="H133:H135"/>
    <mergeCell ref="I133:N133"/>
    <mergeCell ref="I134:K134"/>
    <mergeCell ref="H84:H86"/>
    <mergeCell ref="O84:Q85"/>
    <mergeCell ref="I85:K85"/>
    <mergeCell ref="I84:N84"/>
    <mergeCell ref="E125:S125"/>
    <mergeCell ref="L134:N134"/>
    <mergeCell ref="E247:R248"/>
    <mergeCell ref="O190:Q190"/>
    <mergeCell ref="E203:T203"/>
    <mergeCell ref="E182:U182"/>
    <mergeCell ref="E183:U183"/>
    <mergeCell ref="E165:E167"/>
    <mergeCell ref="E189:E191"/>
    <mergeCell ref="J211:J213"/>
    <mergeCell ref="K211:K213"/>
    <mergeCell ref="L211:Q211"/>
    <mergeCell ref="R211:T212"/>
    <mergeCell ref="L212:N212"/>
    <mergeCell ref="H238:H240"/>
    <mergeCell ref="E236:S236"/>
    <mergeCell ref="E227:U227"/>
    <mergeCell ref="H165:I165"/>
    <mergeCell ref="I239:K239"/>
    <mergeCell ref="E238:E240"/>
    <mergeCell ref="L239:N239"/>
    <mergeCell ref="E234:S234"/>
    <mergeCell ref="E179:T179"/>
    <mergeCell ref="O166:Q166"/>
    <mergeCell ref="F189:F191"/>
    <mergeCell ref="G189:G191"/>
    <mergeCell ref="AG154:AT154"/>
    <mergeCell ref="AU154:BE154"/>
    <mergeCell ref="E154:S154"/>
    <mergeCell ref="E155:S156"/>
    <mergeCell ref="E16:S18"/>
    <mergeCell ref="E69:R69"/>
    <mergeCell ref="O212:Q212"/>
    <mergeCell ref="L189:Q189"/>
    <mergeCell ref="R189:T190"/>
    <mergeCell ref="J189:J191"/>
    <mergeCell ref="K189:K191"/>
    <mergeCell ref="J165:J167"/>
    <mergeCell ref="K165:K167"/>
    <mergeCell ref="L165:Q165"/>
    <mergeCell ref="E133:E135"/>
    <mergeCell ref="L190:N190"/>
    <mergeCell ref="E117:R118"/>
    <mergeCell ref="R84:R86"/>
    <mergeCell ref="E78:R79"/>
    <mergeCell ref="E108:R108"/>
    <mergeCell ref="L85:N85"/>
    <mergeCell ref="E84:E86"/>
    <mergeCell ref="F84:F86"/>
    <mergeCell ref="G84:G86"/>
  </mergeCells>
  <conditionalFormatting sqref="O39:R58">
    <cfRule type="expression" dxfId="1369" priority="268" stopIfTrue="1">
      <formula>ISNUMBER(O39)</formula>
    </cfRule>
  </conditionalFormatting>
  <conditionalFormatting sqref="H39:H58">
    <cfRule type="expression" dxfId="1368" priority="270" stopIfTrue="1">
      <formula>AND(OR(ISTEXT(F39),ISTEXT(G39)),ISBLANK(H39))</formula>
    </cfRule>
  </conditionalFormatting>
  <conditionalFormatting sqref="L40 L42:L58">
    <cfRule type="expression" dxfId="1367" priority="274" stopIfTrue="1">
      <formula>ISNUMBER(L40)</formula>
    </cfRule>
  </conditionalFormatting>
  <conditionalFormatting sqref="M40:M58">
    <cfRule type="expression" dxfId="1366" priority="254" stopIfTrue="1">
      <formula>ISNUMBER(M40)</formula>
    </cfRule>
  </conditionalFormatting>
  <conditionalFormatting sqref="M39:M58">
    <cfRule type="expression" dxfId="1365" priority="255">
      <formula>ISNUMBER(M39)</formula>
    </cfRule>
    <cfRule type="expression" dxfId="1364" priority="256">
      <formula>$G39="Otro (ud)"</formula>
    </cfRule>
  </conditionalFormatting>
  <conditionalFormatting sqref="N40:N58">
    <cfRule type="expression" dxfId="1363" priority="251" stopIfTrue="1">
      <formula>ISNUMBER(N40)</formula>
    </cfRule>
  </conditionalFormatting>
  <conditionalFormatting sqref="N39:N58">
    <cfRule type="expression" dxfId="1362" priority="252">
      <formula>ISNUMBER(N39)</formula>
    </cfRule>
    <cfRule type="expression" dxfId="1361" priority="253">
      <formula>$G39="Otro (ud)"</formula>
    </cfRule>
  </conditionalFormatting>
  <conditionalFormatting sqref="O241:R245">
    <cfRule type="expression" dxfId="1360" priority="226" stopIfTrue="1">
      <formula>ISNUMBER(O241)</formula>
    </cfRule>
  </conditionalFormatting>
  <conditionalFormatting sqref="H136:H146">
    <cfRule type="expression" dxfId="1359" priority="214" stopIfTrue="1">
      <formula>AND(OR(ISTEXT(F136),ISTEXT(G136)),ISBLANK(H136))</formula>
    </cfRule>
  </conditionalFormatting>
  <conditionalFormatting sqref="I137:K146 J136:K136">
    <cfRule type="expression" dxfId="1358" priority="211" stopIfTrue="1">
      <formula>ISNUMBER(I136)</formula>
    </cfRule>
    <cfRule type="expression" dxfId="1357" priority="212" stopIfTrue="1">
      <formula>ISTEXT($G136)</formula>
    </cfRule>
  </conditionalFormatting>
  <conditionalFormatting sqref="O136:R146 O147:Q147">
    <cfRule type="expression" dxfId="1356" priority="209" stopIfTrue="1">
      <formula>ISNUMBER(O136)</formula>
    </cfRule>
  </conditionalFormatting>
  <conditionalFormatting sqref="E39:E58">
    <cfRule type="expression" dxfId="1355" priority="204" stopIfTrue="1">
      <formula>E39=""</formula>
    </cfRule>
  </conditionalFormatting>
  <conditionalFormatting sqref="F136:F146">
    <cfRule type="expression" dxfId="1354" priority="198">
      <formula>F136&lt;&gt;""</formula>
    </cfRule>
    <cfRule type="expression" dxfId="1353" priority="199">
      <formula>ISTEXT(E136)</formula>
    </cfRule>
  </conditionalFormatting>
  <conditionalFormatting sqref="G136:G146">
    <cfRule type="expression" dxfId="1352" priority="196">
      <formula>G136&lt;&gt;""</formula>
    </cfRule>
    <cfRule type="expression" dxfId="1351" priority="197">
      <formula>ISTEXT(F136)</formula>
    </cfRule>
  </conditionalFormatting>
  <conditionalFormatting sqref="G241:G245">
    <cfRule type="expression" dxfId="1350" priority="195" stopIfTrue="1">
      <formula>AND(OR(ISTEXT(E241),ISTEXT(F241)),ISBLANK(G241))</formula>
    </cfRule>
  </conditionalFormatting>
  <conditionalFormatting sqref="F168:G177">
    <cfRule type="expression" dxfId="1349" priority="186" stopIfTrue="1">
      <formula>F168&lt;&gt;""</formula>
    </cfRule>
  </conditionalFormatting>
  <conditionalFormatting sqref="K168:K177">
    <cfRule type="expression" dxfId="1348" priority="194" stopIfTrue="1">
      <formula>K168&lt;&gt;""</formula>
    </cfRule>
  </conditionalFormatting>
  <conditionalFormatting sqref="H168:H177">
    <cfRule type="expression" dxfId="1347" priority="168" stopIfTrue="1">
      <formula>H168&lt;&gt;""</formula>
    </cfRule>
  </conditionalFormatting>
  <conditionalFormatting sqref="H168:H177">
    <cfRule type="expression" dxfId="1346" priority="166" stopIfTrue="1">
      <formula>F168="Otros"</formula>
    </cfRule>
    <cfRule type="expression" dxfId="1345" priority="167" stopIfTrue="1">
      <formula>G168=""</formula>
    </cfRule>
  </conditionalFormatting>
  <conditionalFormatting sqref="J168:J177">
    <cfRule type="expression" dxfId="1344" priority="161" stopIfTrue="1">
      <formula>J168&lt;&gt;""</formula>
    </cfRule>
    <cfRule type="expression" dxfId="1343" priority="162" stopIfTrue="1">
      <formula>F168&lt;&gt;""</formula>
    </cfRule>
  </conditionalFormatting>
  <conditionalFormatting sqref="R168:T178">
    <cfRule type="expression" dxfId="1342" priority="158" stopIfTrue="1">
      <formula>ISNUMBER(R168)</formula>
    </cfRule>
  </conditionalFormatting>
  <conditionalFormatting sqref="F192:G201">
    <cfRule type="expression" dxfId="1341" priority="148" stopIfTrue="1">
      <formula>F192&lt;&gt;""</formula>
    </cfRule>
  </conditionalFormatting>
  <conditionalFormatting sqref="K192:K201">
    <cfRule type="expression" dxfId="1340" priority="156" stopIfTrue="1">
      <formula>K192&lt;&gt;""</formula>
    </cfRule>
  </conditionalFormatting>
  <conditionalFormatting sqref="J192:J201">
    <cfRule type="expression" dxfId="1339" priority="140" stopIfTrue="1">
      <formula>J192&lt;&gt;""</formula>
    </cfRule>
    <cfRule type="expression" dxfId="1338" priority="141" stopIfTrue="1">
      <formula>F192&lt;&gt;""</formula>
    </cfRule>
  </conditionalFormatting>
  <conditionalFormatting sqref="O193:Q201 P192:Q192">
    <cfRule type="expression" dxfId="1337" priority="138" stopIfTrue="1">
      <formula>O192&lt;&gt;""</formula>
    </cfRule>
  </conditionalFormatting>
  <conditionalFormatting sqref="R192:T202">
    <cfRule type="expression" dxfId="1336" priority="137" stopIfTrue="1">
      <formula>ISNUMBER(R192)</formula>
    </cfRule>
  </conditionalFormatting>
  <conditionalFormatting sqref="R214:T224">
    <cfRule type="expression" dxfId="1335" priority="123" stopIfTrue="1">
      <formula>ISNUMBER(R214)</formula>
    </cfRule>
  </conditionalFormatting>
  <conditionalFormatting sqref="F214:G223">
    <cfRule type="expression" dxfId="1334" priority="134" stopIfTrue="1">
      <formula>F214&lt;&gt;""</formula>
    </cfRule>
  </conditionalFormatting>
  <conditionalFormatting sqref="K214:K223">
    <cfRule type="expression" dxfId="1333" priority="135" stopIfTrue="1">
      <formula>K214&lt;&gt;""</formula>
    </cfRule>
  </conditionalFormatting>
  <conditionalFormatting sqref="J214:J223">
    <cfRule type="expression" dxfId="1332" priority="126" stopIfTrue="1">
      <formula>J214&lt;&gt;""</formula>
    </cfRule>
    <cfRule type="expression" dxfId="1331" priority="127" stopIfTrue="1">
      <formula>F214&lt;&gt;""</formula>
    </cfRule>
  </conditionalFormatting>
  <conditionalFormatting sqref="U168:U177">
    <cfRule type="expression" dxfId="1330" priority="113" stopIfTrue="1">
      <formula>ISNUMBER(U168)</formula>
    </cfRule>
  </conditionalFormatting>
  <conditionalFormatting sqref="U192:U201">
    <cfRule type="expression" dxfId="1329" priority="112" stopIfTrue="1">
      <formula>ISNUMBER(U192)</formula>
    </cfRule>
  </conditionalFormatting>
  <conditionalFormatting sqref="U214:U223">
    <cfRule type="expression" dxfId="1328" priority="111" stopIfTrue="1">
      <formula>ISNUMBER(U214)</formula>
    </cfRule>
  </conditionalFormatting>
  <conditionalFormatting sqref="L39:L58">
    <cfRule type="expression" dxfId="1327" priority="101" stopIfTrue="1">
      <formula>ISNUMBER(L39)</formula>
    </cfRule>
  </conditionalFormatting>
  <conditionalFormatting sqref="L39:L58">
    <cfRule type="expression" dxfId="1326" priority="102">
      <formula>ISNUMBER(L39)</formula>
    </cfRule>
    <cfRule type="expression" dxfId="1325" priority="103">
      <formula>$G39="Otro (ud)"</formula>
    </cfRule>
  </conditionalFormatting>
  <conditionalFormatting sqref="M136:M146">
    <cfRule type="expression" dxfId="1324" priority="99">
      <formula>ISNUMBER(M136)</formula>
    </cfRule>
    <cfRule type="expression" dxfId="1323" priority="100">
      <formula>$G136="Otro (ud)"</formula>
    </cfRule>
  </conditionalFormatting>
  <conditionalFormatting sqref="N136:N146">
    <cfRule type="expression" dxfId="1322" priority="97">
      <formula>ISNUMBER(N136)</formula>
    </cfRule>
    <cfRule type="expression" dxfId="1321" priority="98">
      <formula>$G136="Otro (ud)"</formula>
    </cfRule>
  </conditionalFormatting>
  <conditionalFormatting sqref="L136:L146">
    <cfRule type="expression" dxfId="1320" priority="94" stopIfTrue="1">
      <formula>ISNUMBER(L136)</formula>
    </cfRule>
  </conditionalFormatting>
  <conditionalFormatting sqref="L136:L146">
    <cfRule type="expression" dxfId="1319" priority="95">
      <formula>ISNUMBER(L136)</formula>
    </cfRule>
    <cfRule type="expression" dxfId="1318" priority="96">
      <formula>$G136="Otro (ud)"</formula>
    </cfRule>
  </conditionalFormatting>
  <conditionalFormatting sqref="I168:I177">
    <cfRule type="expression" dxfId="1317" priority="91" stopIfTrue="1">
      <formula>ISNUMBER(I168)</formula>
    </cfRule>
    <cfRule type="expression" dxfId="1316" priority="93">
      <formula>$F168="Otros"</formula>
    </cfRule>
  </conditionalFormatting>
  <conditionalFormatting sqref="O168:O177">
    <cfRule type="expression" dxfId="1315" priority="81" stopIfTrue="1">
      <formula>ISNUMBER(O168)</formula>
    </cfRule>
  </conditionalFormatting>
  <conditionalFormatting sqref="O168:O177">
    <cfRule type="expression" dxfId="1314" priority="83">
      <formula>$F168="Otros"</formula>
    </cfRule>
  </conditionalFormatting>
  <conditionalFormatting sqref="P168:P177">
    <cfRule type="expression" dxfId="1313" priority="79" stopIfTrue="1">
      <formula>ISNUMBER(P168)</formula>
    </cfRule>
  </conditionalFormatting>
  <conditionalFormatting sqref="P168:P177">
    <cfRule type="expression" dxfId="1312" priority="80">
      <formula>$F168="Otros"</formula>
    </cfRule>
  </conditionalFormatting>
  <conditionalFormatting sqref="Q168:Q177">
    <cfRule type="expression" dxfId="1311" priority="77" stopIfTrue="1">
      <formula>ISNUMBER(Q168)</formula>
    </cfRule>
  </conditionalFormatting>
  <conditionalFormatting sqref="Q168:Q177">
    <cfRule type="expression" dxfId="1310" priority="78">
      <formula>$F168="Otros"</formula>
    </cfRule>
  </conditionalFormatting>
  <conditionalFormatting sqref="I192:I201">
    <cfRule type="expression" dxfId="1309" priority="75" stopIfTrue="1">
      <formula>ISNUMBER(I192)</formula>
    </cfRule>
    <cfRule type="expression" dxfId="1308" priority="76">
      <formula>$F192="Otros"</formula>
    </cfRule>
  </conditionalFormatting>
  <conditionalFormatting sqref="I214:I223">
    <cfRule type="expression" dxfId="1307" priority="71" stopIfTrue="1">
      <formula>ISNUMBER(I214)</formula>
    </cfRule>
    <cfRule type="expression" dxfId="1306" priority="72">
      <formula>$F214="Otros"</formula>
    </cfRule>
  </conditionalFormatting>
  <conditionalFormatting sqref="I242:K245 J241:K241">
    <cfRule type="expression" dxfId="1305" priority="66">
      <formula>I241&lt;&gt;""</formula>
    </cfRule>
  </conditionalFormatting>
  <conditionalFormatting sqref="F39:F58">
    <cfRule type="expression" dxfId="1304" priority="64">
      <formula>F39&lt;&gt;""</formula>
    </cfRule>
  </conditionalFormatting>
  <conditionalFormatting sqref="G39:G58">
    <cfRule type="expression" dxfId="1303" priority="63">
      <formula>G39&lt;&gt;""</formula>
    </cfRule>
  </conditionalFormatting>
  <conditionalFormatting sqref="H241:H245">
    <cfRule type="expression" dxfId="1302" priority="62" stopIfTrue="1">
      <formula>AND(OR(ISTEXT(F241),ISTEXT(G241)),ISBLANK(H241))</formula>
    </cfRule>
  </conditionalFormatting>
  <conditionalFormatting sqref="F241:F245">
    <cfRule type="expression" dxfId="1301" priority="61" stopIfTrue="1">
      <formula>F241&lt;&gt;""</formula>
    </cfRule>
  </conditionalFormatting>
  <conditionalFormatting sqref="L168:N177">
    <cfRule type="expression" dxfId="1300" priority="55" stopIfTrue="1">
      <formula>$F168="Otros"</formula>
    </cfRule>
    <cfRule type="expression" dxfId="1299" priority="56" stopIfTrue="1">
      <formula>L168=""</formula>
    </cfRule>
    <cfRule type="expression" dxfId="1298" priority="57" stopIfTrue="1">
      <formula>L168&lt;&gt;""</formula>
    </cfRule>
  </conditionalFormatting>
  <conditionalFormatting sqref="I136:K146">
    <cfRule type="expression" dxfId="1297" priority="52" stopIfTrue="1">
      <formula>$G136="Otro (ud)"</formula>
    </cfRule>
    <cfRule type="expression" dxfId="1296" priority="53" stopIfTrue="1">
      <formula>I136=""</formula>
    </cfRule>
    <cfRule type="expression" dxfId="1295" priority="54" stopIfTrue="1">
      <formula>I136&lt;&gt;""</formula>
    </cfRule>
  </conditionalFormatting>
  <conditionalFormatting sqref="H192:H201">
    <cfRule type="expression" dxfId="1294" priority="51" stopIfTrue="1">
      <formula>H192&lt;&gt;""</formula>
    </cfRule>
  </conditionalFormatting>
  <conditionalFormatting sqref="H192:H201">
    <cfRule type="expression" dxfId="1293" priority="49" stopIfTrue="1">
      <formula>F192="Otros"</formula>
    </cfRule>
    <cfRule type="expression" dxfId="1292" priority="50" stopIfTrue="1">
      <formula>G192=""</formula>
    </cfRule>
  </conditionalFormatting>
  <conditionalFormatting sqref="L192:N201">
    <cfRule type="expression" dxfId="1291" priority="46" stopIfTrue="1">
      <formula>$F192="Otros"</formula>
    </cfRule>
    <cfRule type="expression" dxfId="1290" priority="47" stopIfTrue="1">
      <formula>L192=""</formula>
    </cfRule>
    <cfRule type="expression" dxfId="1289" priority="48" stopIfTrue="1">
      <formula>L192&lt;&gt;""</formula>
    </cfRule>
  </conditionalFormatting>
  <conditionalFormatting sqref="O192:Q201">
    <cfRule type="expression" dxfId="1288" priority="41" stopIfTrue="1">
      <formula>ISNUMBER(O192)</formula>
    </cfRule>
    <cfRule type="expression" dxfId="1287" priority="42">
      <formula>$F192="Otros"</formula>
    </cfRule>
  </conditionalFormatting>
  <conditionalFormatting sqref="H214:H223">
    <cfRule type="expression" dxfId="1286" priority="40" stopIfTrue="1">
      <formula>H214&lt;&gt;""</formula>
    </cfRule>
  </conditionalFormatting>
  <conditionalFormatting sqref="H214:H223">
    <cfRule type="expression" dxfId="1285" priority="38" stopIfTrue="1">
      <formula>F214="Otros"</formula>
    </cfRule>
    <cfRule type="expression" dxfId="1284" priority="39" stopIfTrue="1">
      <formula>G214=""</formula>
    </cfRule>
  </conditionalFormatting>
  <conditionalFormatting sqref="L214:N223">
    <cfRule type="expression" dxfId="1283" priority="35" stopIfTrue="1">
      <formula>$F214="Otros"</formula>
    </cfRule>
    <cfRule type="expression" dxfId="1282" priority="36" stopIfTrue="1">
      <formula>L214=""</formula>
    </cfRule>
    <cfRule type="expression" dxfId="1281" priority="37" stopIfTrue="1">
      <formula>L214&lt;&gt;""</formula>
    </cfRule>
  </conditionalFormatting>
  <conditionalFormatting sqref="I241:K245">
    <cfRule type="expression" dxfId="1280" priority="32" stopIfTrue="1">
      <formula>$G241="Otro (ud)"</formula>
    </cfRule>
    <cfRule type="expression" dxfId="1279" priority="33" stopIfTrue="1">
      <formula>I241=""</formula>
    </cfRule>
    <cfRule type="expression" dxfId="1278" priority="34" stopIfTrue="1">
      <formula>I241&lt;&gt;""</formula>
    </cfRule>
  </conditionalFormatting>
  <conditionalFormatting sqref="O214:Q223">
    <cfRule type="expression" dxfId="1277" priority="30" stopIfTrue="1">
      <formula>ISNUMBER(O214)</formula>
    </cfRule>
    <cfRule type="expression" dxfId="1276" priority="31">
      <formula>$F214="Otros"</formula>
    </cfRule>
  </conditionalFormatting>
  <conditionalFormatting sqref="L241:N245">
    <cfRule type="expression" dxfId="1275" priority="28" stopIfTrue="1">
      <formula>ISNUMBER(L241)</formula>
    </cfRule>
    <cfRule type="expression" dxfId="1274" priority="29">
      <formula>$G241="Otro (ud)"</formula>
    </cfRule>
  </conditionalFormatting>
  <conditionalFormatting sqref="I39:K58">
    <cfRule type="expression" dxfId="1273" priority="25" stopIfTrue="1">
      <formula>$G39="Otro (ud)"</formula>
    </cfRule>
    <cfRule type="expression" dxfId="1272" priority="26" stopIfTrue="1">
      <formula>I39=""</formula>
    </cfRule>
    <cfRule type="expression" dxfId="1271" priority="27" stopIfTrue="1">
      <formula>I39&lt;&gt;""</formula>
    </cfRule>
  </conditionalFormatting>
  <conditionalFormatting sqref="E136:E146">
    <cfRule type="expression" dxfId="1270" priority="23" stopIfTrue="1">
      <formula>E136=""</formula>
    </cfRule>
  </conditionalFormatting>
  <conditionalFormatting sqref="E168:E177">
    <cfRule type="expression" dxfId="1269" priority="22" stopIfTrue="1">
      <formula>E168=""</formula>
    </cfRule>
  </conditionalFormatting>
  <conditionalFormatting sqref="E192:E201">
    <cfRule type="expression" dxfId="1268" priority="21" stopIfTrue="1">
      <formula>E192=""</formula>
    </cfRule>
  </conditionalFormatting>
  <conditionalFormatting sqref="E214:E223">
    <cfRule type="expression" dxfId="1267" priority="20" stopIfTrue="1">
      <formula>E214=""</formula>
    </cfRule>
  </conditionalFormatting>
  <conditionalFormatting sqref="E241:E245">
    <cfRule type="expression" dxfId="1266" priority="19" stopIfTrue="1">
      <formula>E241=""</formula>
    </cfRule>
  </conditionalFormatting>
  <conditionalFormatting sqref="I87:K106">
    <cfRule type="expression" dxfId="1265" priority="1" stopIfTrue="1">
      <formula>$G87="Otro (ud)"</formula>
    </cfRule>
    <cfRule type="expression" dxfId="1264" priority="2" stopIfTrue="1">
      <formula>I87=""</formula>
    </cfRule>
    <cfRule type="expression" dxfId="1263" priority="3" stopIfTrue="1">
      <formula>I87&lt;&gt;""</formula>
    </cfRule>
  </conditionalFormatting>
  <conditionalFormatting sqref="O87:R106">
    <cfRule type="expression" dxfId="1262" priority="16" stopIfTrue="1">
      <formula>ISNUMBER(O87)</formula>
    </cfRule>
  </conditionalFormatting>
  <conditionalFormatting sqref="H87:H106">
    <cfRule type="expression" dxfId="1261" priority="17" stopIfTrue="1">
      <formula>AND(OR(ISTEXT(F87),ISTEXT(G87)),ISBLANK(H87))</formula>
    </cfRule>
  </conditionalFormatting>
  <conditionalFormatting sqref="L88 L90:L106">
    <cfRule type="expression" dxfId="1260" priority="18" stopIfTrue="1">
      <formula>ISNUMBER(L88)</formula>
    </cfRule>
  </conditionalFormatting>
  <conditionalFormatting sqref="M88:M106">
    <cfRule type="expression" dxfId="1259" priority="13" stopIfTrue="1">
      <formula>ISNUMBER(M88)</formula>
    </cfRule>
  </conditionalFormatting>
  <conditionalFormatting sqref="M87:M106">
    <cfRule type="expression" dxfId="1258" priority="14">
      <formula>ISNUMBER(M87)</formula>
    </cfRule>
    <cfRule type="expression" dxfId="1257" priority="15">
      <formula>$G87="Otro (ud)"</formula>
    </cfRule>
  </conditionalFormatting>
  <conditionalFormatting sqref="N88:N106">
    <cfRule type="expression" dxfId="1256" priority="10" stopIfTrue="1">
      <formula>ISNUMBER(N88)</formula>
    </cfRule>
  </conditionalFormatting>
  <conditionalFormatting sqref="N87:N106">
    <cfRule type="expression" dxfId="1255" priority="11">
      <formula>ISNUMBER(N87)</formula>
    </cfRule>
    <cfRule type="expression" dxfId="1254" priority="12">
      <formula>$G87="Otro (ud)"</formula>
    </cfRule>
  </conditionalFormatting>
  <conditionalFormatting sqref="E87:E106">
    <cfRule type="expression" dxfId="1253" priority="9" stopIfTrue="1">
      <formula>E87=""</formula>
    </cfRule>
  </conditionalFormatting>
  <conditionalFormatting sqref="L87:L106">
    <cfRule type="expression" dxfId="1252" priority="6" stopIfTrue="1">
      <formula>ISNUMBER(L87)</formula>
    </cfRule>
  </conditionalFormatting>
  <conditionalFormatting sqref="L87:L106">
    <cfRule type="expression" dxfId="1251" priority="7">
      <formula>ISNUMBER(L87)</formula>
    </cfRule>
    <cfRule type="expression" dxfId="1250" priority="8">
      <formula>$G87="Otro (ud)"</formula>
    </cfRule>
  </conditionalFormatting>
  <conditionalFormatting sqref="F87:F106">
    <cfRule type="expression" dxfId="1249" priority="5">
      <formula>F87&lt;&gt;""</formula>
    </cfRule>
  </conditionalFormatting>
  <conditionalFormatting sqref="G87:G106">
    <cfRule type="expression" dxfId="1248" priority="4">
      <formula>G87&lt;&gt;""</formula>
    </cfRule>
  </conditionalFormatting>
  <dataValidations count="14">
    <dataValidation type="decimal" allowBlank="1" showInputMessage="1" showErrorMessage="1" sqref="L39:N58 L241:N245 L136:N146">
      <formula1>0</formula1>
      <formula2>10</formula2>
    </dataValidation>
    <dataValidation type="decimal" operator="greaterThan" allowBlank="1" showInputMessage="1" showErrorMessage="1" sqref="H39:H58 H241:H245 H136:H146">
      <formula1>0</formula1>
    </dataValidation>
    <dataValidation type="decimal" allowBlank="1" showInputMessage="1" showErrorMessage="1" sqref="H87:H107">
      <formula1>0</formula1>
      <formula2>100000000</formula2>
    </dataValidation>
    <dataValidation type="decimal" allowBlank="1" showInputMessage="1" showErrorMessage="1" sqref="I107">
      <formula1>0</formula1>
      <formula2>500</formula2>
    </dataValidation>
    <dataValidation type="list" allowBlank="1" showInputMessage="1" showErrorMessage="1" sqref="F241:F245">
      <formula1>Tipo_transporte</formula1>
    </dataValidation>
    <dataValidation type="list" allowBlank="1" showInputMessage="1" showErrorMessage="1" sqref="F136:F146">
      <formula1>Tipo_Maquinaria</formula1>
    </dataValidation>
    <dataValidation type="list" allowBlank="1" showInputMessage="1" showErrorMessage="1" sqref="F39:F58 F87:F106">
      <formula1>Categoría_Veh</formula1>
    </dataValidation>
    <dataValidation type="list" allowBlank="1" showErrorMessage="1" sqref="G214:G223">
      <formula1>Capacidad</formula1>
    </dataValidation>
    <dataValidation type="list" allowBlank="1" showErrorMessage="1" sqref="F214:F223">
      <formula1>Maquinaria</formula1>
    </dataValidation>
    <dataValidation type="list" allowBlank="1" showErrorMessage="1" sqref="G192:G201">
      <formula1>Anchura</formula1>
    </dataValidation>
    <dataValidation type="list" allowBlank="1" showErrorMessage="1" sqref="F192:F201">
      <formula1>Maquinaria_aperos</formula1>
    </dataValidation>
    <dataValidation type="list" allowBlank="1" showErrorMessage="1" sqref="G168:G177">
      <formula1>Textura_profundidad</formula1>
    </dataValidation>
    <dataValidation type="list" allowBlank="1" showErrorMessage="1" sqref="F168:F177">
      <formula1>Tipo_de_apero</formula1>
    </dataValidation>
    <dataValidation type="decimal" allowBlank="1" showErrorMessage="1" sqref="J168:J177 J192:J201 J214:J223">
      <formula1>0</formula1>
      <formula2>100000000</formula2>
    </dataValidation>
  </dataValidations>
  <hyperlinks>
    <hyperlink ref="E60:R60" r:id="rId1" display="(1)Categoría de vehículo según la clasificación de vehículos la UNECE (United Nations Economic Commission for Europe): https://unece.org/classification-and-definition-vehicles"/>
    <hyperlink ref="E70:R71" r:id="rId2" display="(3) Cantidad de combustible expresada en las unidades indicadas en la columna “Tipo de combustible”. Si solo dispone del dato en euros gastados en combustible en ese periodo, se recomienda realizar la conversión a litros consumidos a partir de los precios"/>
    <hyperlink ref="E148:R148" r:id="rId3" display="https://www.miteco.gob.es/es/calidad-y-evaluacion-ambiental/temas/sistema-espanol-de-inventario-sei-/08060708-maquinaria-movil_tcm30-456063.pdf"/>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3" location="'1.Datos generales organización '!A1" display="1. Datos de la organización"/>
    <hyperlink ref="A4" location="'2. Hoja de trabajo. Consumos'!A1" display="2. Hoja de trabajo. Consumos"/>
    <hyperlink ref="A6" location="'4. Emisiones cultivos'!A1" display="4. Emisiones cultivos"/>
    <hyperlink ref="E108:R108" r:id="rId4" display="(1)Categoría de vehículo según la clasificación de vehículos la UNECE (United Nations Economic Commission for Europe): https://unece.org/classification-and-definition-vehicles"/>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INDIRECT("Combustible_No_Carr_"&amp;Datos!$E1902)</xm:f>
          </x14:formula1>
          <xm:sqref>G241:G245</xm:sqref>
        </x14:dataValidation>
        <x14:dataValidation type="list" allowBlank="1" showInputMessage="1" showErrorMessage="1">
          <x14:formula1>
            <xm:f>INDIRECT("Comb_VehA2_"&amp;Datos!E1517&amp;"_"&amp;Datos!$D$6)</xm:f>
          </x14:formula1>
          <xm:sqref>G87:G106</xm:sqref>
        </x14:dataValidation>
        <x14:dataValidation type="list" allowBlank="1" showInputMessage="1" showErrorMessage="1">
          <x14:formula1>
            <xm:f>INDIRECT("Comb_VehA1_"&amp;Datos!E1420&amp;"_"&amp;Datos!$D$6)</xm:f>
          </x14:formula1>
          <xm:sqref>G39:G58</xm:sqref>
        </x14:dataValidation>
        <x14:dataValidation type="list" allowBlank="1" showInputMessage="1" showErrorMessage="1">
          <x14:formula1>
            <xm:f>INDIRECT("Comb_Maq_"&amp;Datos!$E1638&amp;"_"&amp;Datos!$D$6)</xm:f>
          </x14:formula1>
          <xm:sqref>G136:G146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98"/>
  <sheetViews>
    <sheetView showRowColHeaders="0" zoomScaleNormal="100" zoomScaleSheetLayoutView="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63" customWidth="1"/>
    <col min="2" max="2" width="0.5703125" style="919" customWidth="1"/>
    <col min="3" max="3" width="1" style="236" customWidth="1"/>
    <col min="4" max="4" width="1.5703125" style="215" customWidth="1"/>
    <col min="5" max="5" width="24.7109375" style="215" customWidth="1"/>
    <col min="6" max="6" width="14.7109375" style="215" customWidth="1"/>
    <col min="7" max="7" width="19.85546875" style="215" customWidth="1"/>
    <col min="8" max="8" width="8.28515625" style="215" customWidth="1"/>
    <col min="9" max="9" width="14.7109375" style="215" customWidth="1"/>
    <col min="10" max="10" width="8.28515625" style="226" customWidth="1"/>
    <col min="11" max="11" width="17.28515625" style="215" customWidth="1"/>
    <col min="12" max="12" width="12.28515625" style="215" customWidth="1"/>
    <col min="13" max="13" width="11.7109375" style="215" customWidth="1"/>
    <col min="14" max="14" width="12" style="215" customWidth="1"/>
    <col min="15" max="15" width="12.7109375" style="215" customWidth="1"/>
    <col min="16" max="16" width="3.5703125" style="215" customWidth="1"/>
    <col min="17" max="17" width="11.85546875" style="215" customWidth="1"/>
    <col min="18" max="20" width="11.42578125" style="215" customWidth="1"/>
    <col min="21" max="16384" width="11.42578125" style="215"/>
  </cols>
  <sheetData>
    <row r="1" spans="1:22" ht="36" customHeight="1" x14ac:dyDescent="0.3">
      <c r="A1" s="234"/>
      <c r="C1" s="1574" t="s">
        <v>1756</v>
      </c>
      <c r="D1" s="1575"/>
      <c r="E1" s="1575"/>
      <c r="F1" s="1575"/>
      <c r="G1" s="1575"/>
      <c r="H1" s="1575"/>
      <c r="I1" s="1575"/>
      <c r="J1" s="1575"/>
      <c r="K1" s="1575"/>
      <c r="L1" s="1575"/>
      <c r="M1" s="1575"/>
      <c r="N1" s="1575"/>
      <c r="O1" s="1575"/>
      <c r="P1" s="1608"/>
      <c r="Q1" s="242"/>
    </row>
    <row r="2" spans="1:22" s="242" customFormat="1" ht="36" customHeight="1" x14ac:dyDescent="0.25">
      <c r="A2" s="363"/>
      <c r="B2" s="920"/>
      <c r="C2" s="236"/>
      <c r="D2" s="236"/>
      <c r="E2" s="236"/>
      <c r="F2" s="236"/>
      <c r="G2" s="341"/>
      <c r="J2" s="243"/>
      <c r="K2" s="243"/>
      <c r="L2" s="243"/>
      <c r="M2" s="243"/>
      <c r="N2" s="243"/>
      <c r="O2" s="243"/>
      <c r="P2" s="243"/>
      <c r="Q2" s="243"/>
    </row>
    <row r="3" spans="1:22" s="242" customFormat="1" ht="15" customHeight="1" x14ac:dyDescent="0.25">
      <c r="A3" s="364" t="s">
        <v>49</v>
      </c>
      <c r="B3" s="921"/>
      <c r="C3" s="236"/>
      <c r="E3" s="1609" t="s">
        <v>729</v>
      </c>
      <c r="F3" s="1609"/>
      <c r="G3" s="1609"/>
      <c r="H3" s="1609"/>
      <c r="I3" s="1609"/>
      <c r="J3" s="1609"/>
      <c r="K3" s="1609"/>
      <c r="L3" s="1609"/>
      <c r="M3" s="1609"/>
      <c r="N3" s="1609"/>
      <c r="O3" s="1609"/>
      <c r="P3" s="225"/>
      <c r="Q3" s="225"/>
      <c r="R3" s="225"/>
      <c r="S3" s="225"/>
      <c r="T3" s="315"/>
      <c r="U3" s="315"/>
      <c r="V3" s="316"/>
    </row>
    <row r="4" spans="1:22" s="242" customFormat="1" ht="15" customHeight="1" x14ac:dyDescent="0.25">
      <c r="A4" s="364" t="s">
        <v>1054</v>
      </c>
      <c r="B4" s="921"/>
      <c r="C4" s="236"/>
      <c r="E4" s="1609"/>
      <c r="F4" s="1609"/>
      <c r="G4" s="1609"/>
      <c r="H4" s="1609"/>
      <c r="I4" s="1609"/>
      <c r="J4" s="1609"/>
      <c r="K4" s="1609"/>
      <c r="L4" s="1609"/>
      <c r="M4" s="1609"/>
      <c r="N4" s="1609"/>
      <c r="O4" s="1609"/>
      <c r="P4" s="225"/>
      <c r="Q4" s="225"/>
      <c r="R4" s="225"/>
      <c r="S4" s="225"/>
      <c r="T4" s="315"/>
      <c r="U4" s="315"/>
      <c r="V4" s="316"/>
    </row>
    <row r="5" spans="1:22" s="242" customFormat="1" ht="15" customHeight="1" x14ac:dyDescent="0.25">
      <c r="A5" s="364" t="s">
        <v>1636</v>
      </c>
      <c r="B5" s="921"/>
      <c r="C5" s="236"/>
      <c r="E5" s="713"/>
      <c r="F5" s="713"/>
      <c r="G5" s="713"/>
      <c r="H5" s="713"/>
      <c r="I5" s="713"/>
      <c r="J5" s="713"/>
      <c r="K5" s="713"/>
      <c r="L5" s="713"/>
      <c r="M5" s="713"/>
      <c r="N5" s="713"/>
      <c r="O5" s="315"/>
      <c r="P5" s="315"/>
      <c r="Q5" s="315"/>
      <c r="R5" s="315"/>
      <c r="S5" s="315"/>
      <c r="T5" s="315"/>
      <c r="U5" s="315"/>
      <c r="V5" s="316"/>
    </row>
    <row r="6" spans="1:22" s="242" customFormat="1" ht="15" customHeight="1" x14ac:dyDescent="0.25">
      <c r="A6" s="364" t="s">
        <v>1931</v>
      </c>
      <c r="B6" s="921"/>
      <c r="C6" s="236"/>
      <c r="E6" s="1613" t="s">
        <v>1748</v>
      </c>
      <c r="F6" s="1613"/>
      <c r="G6" s="1613"/>
      <c r="H6" s="1613"/>
      <c r="I6" s="1613"/>
      <c r="J6" s="1613"/>
      <c r="K6" s="1613"/>
      <c r="L6" s="1613"/>
      <c r="M6" s="1613"/>
      <c r="N6" s="1613"/>
      <c r="O6" s="1613"/>
      <c r="P6" s="317"/>
      <c r="Q6" s="317"/>
      <c r="R6" s="317"/>
      <c r="S6" s="317"/>
      <c r="T6" s="315"/>
      <c r="U6" s="315"/>
      <c r="V6" s="316"/>
    </row>
    <row r="7" spans="1:22" s="242" customFormat="1" ht="16.5" customHeight="1" x14ac:dyDescent="0.25">
      <c r="A7" s="364" t="s">
        <v>1840</v>
      </c>
      <c r="B7" s="919"/>
      <c r="C7" s="236"/>
      <c r="E7" s="1613"/>
      <c r="F7" s="1613"/>
      <c r="G7" s="1613"/>
      <c r="H7" s="1613"/>
      <c r="I7" s="1613"/>
      <c r="J7" s="1613"/>
      <c r="K7" s="1613"/>
      <c r="L7" s="1613"/>
      <c r="M7" s="1613"/>
      <c r="N7" s="1613"/>
      <c r="O7" s="1613"/>
      <c r="P7" s="315"/>
      <c r="Q7" s="315"/>
      <c r="R7" s="315"/>
      <c r="S7" s="315"/>
      <c r="T7" s="315"/>
      <c r="U7" s="315"/>
      <c r="V7" s="316"/>
    </row>
    <row r="8" spans="1:22" s="242" customFormat="1" ht="15" customHeight="1" x14ac:dyDescent="0.25">
      <c r="A8" s="364" t="s">
        <v>1841</v>
      </c>
      <c r="B8" s="919"/>
      <c r="C8" s="236"/>
      <c r="P8" s="315"/>
      <c r="Q8" s="315"/>
      <c r="R8" s="315"/>
      <c r="S8" s="315"/>
      <c r="T8" s="315"/>
      <c r="U8" s="315"/>
      <c r="V8" s="316"/>
    </row>
    <row r="9" spans="1:22" s="242" customFormat="1" ht="15" customHeight="1" x14ac:dyDescent="0.25">
      <c r="A9" s="923" t="s">
        <v>1842</v>
      </c>
      <c r="B9" s="919"/>
      <c r="C9" s="236"/>
      <c r="E9" s="583" t="s">
        <v>726</v>
      </c>
      <c r="F9" s="315"/>
      <c r="G9" s="315"/>
      <c r="H9" s="315"/>
      <c r="I9" s="315"/>
      <c r="J9" s="315"/>
      <c r="K9" s="315"/>
      <c r="L9" s="319"/>
      <c r="M9" s="315"/>
      <c r="N9" s="315"/>
      <c r="O9" s="315"/>
      <c r="P9" s="315"/>
      <c r="Q9" s="315"/>
      <c r="R9" s="315"/>
      <c r="S9" s="315"/>
      <c r="T9" s="315"/>
      <c r="U9" s="315"/>
    </row>
    <row r="10" spans="1:22" s="242" customFormat="1" ht="15" customHeight="1" x14ac:dyDescent="0.25">
      <c r="A10" s="364" t="s">
        <v>1843</v>
      </c>
      <c r="B10" s="919"/>
      <c r="C10" s="236"/>
      <c r="E10" s="584" t="s">
        <v>731</v>
      </c>
      <c r="F10" s="225"/>
      <c r="G10" s="225"/>
      <c r="H10" s="225"/>
      <c r="I10" s="225"/>
      <c r="J10" s="225"/>
      <c r="K10" s="225"/>
      <c r="L10" s="225"/>
      <c r="M10" s="225"/>
      <c r="N10" s="225"/>
      <c r="O10" s="225"/>
      <c r="P10" s="321"/>
      <c r="Q10" s="321"/>
      <c r="R10" s="321"/>
      <c r="S10" s="321"/>
      <c r="T10" s="322"/>
      <c r="U10" s="321"/>
    </row>
    <row r="11" spans="1:22" s="242" customFormat="1" ht="15" customHeight="1" x14ac:dyDescent="0.25">
      <c r="A11" s="364" t="s">
        <v>1844</v>
      </c>
      <c r="B11" s="919"/>
      <c r="C11" s="236"/>
      <c r="E11" s="583" t="s">
        <v>727</v>
      </c>
      <c r="F11" s="225"/>
      <c r="G11" s="225"/>
      <c r="H11" s="225"/>
      <c r="I11" s="225"/>
      <c r="J11" s="225"/>
      <c r="K11" s="225"/>
      <c r="L11" s="225"/>
      <c r="M11" s="225"/>
      <c r="N11" s="225"/>
      <c r="O11" s="225"/>
      <c r="P11" s="321"/>
      <c r="Q11" s="321"/>
      <c r="R11" s="321"/>
      <c r="S11" s="321"/>
      <c r="T11" s="322"/>
      <c r="U11" s="321"/>
    </row>
    <row r="12" spans="1:22" s="242" customFormat="1" ht="15" customHeight="1" x14ac:dyDescent="0.25">
      <c r="A12" s="364" t="s">
        <v>1845</v>
      </c>
      <c r="B12" s="919"/>
      <c r="C12" s="236"/>
      <c r="E12" s="584" t="s">
        <v>728</v>
      </c>
      <c r="F12" s="225"/>
      <c r="G12" s="225"/>
      <c r="H12" s="225"/>
      <c r="I12" s="225"/>
      <c r="J12" s="225"/>
      <c r="K12" s="225"/>
      <c r="L12" s="225"/>
      <c r="M12" s="225"/>
      <c r="N12" s="225"/>
      <c r="O12" s="225"/>
      <c r="P12" s="321"/>
      <c r="Q12" s="321"/>
      <c r="R12" s="321"/>
      <c r="S12" s="321"/>
      <c r="T12" s="322"/>
      <c r="U12" s="321"/>
    </row>
    <row r="13" spans="1:22" s="242" customFormat="1" ht="15" customHeight="1" x14ac:dyDescent="0.25">
      <c r="A13" s="364" t="s">
        <v>1846</v>
      </c>
      <c r="B13" s="919"/>
      <c r="C13" s="236"/>
      <c r="P13" s="321"/>
      <c r="Q13" s="321"/>
      <c r="R13" s="321"/>
      <c r="S13" s="321"/>
      <c r="T13" s="322"/>
    </row>
    <row r="14" spans="1:22" s="242" customFormat="1" ht="15" customHeight="1" x14ac:dyDescent="0.25">
      <c r="A14" s="364" t="s">
        <v>1847</v>
      </c>
      <c r="B14" s="919"/>
      <c r="C14" s="236"/>
      <c r="E14" s="371" t="s">
        <v>730</v>
      </c>
      <c r="F14" s="371"/>
      <c r="G14" s="371"/>
      <c r="H14" s="371"/>
      <c r="I14" s="371"/>
      <c r="J14" s="371"/>
      <c r="K14" s="371"/>
      <c r="L14" s="371"/>
      <c r="M14" s="371"/>
      <c r="N14" s="371"/>
      <c r="O14" s="371"/>
      <c r="P14" s="321"/>
      <c r="Q14" s="321"/>
      <c r="R14" s="321"/>
      <c r="S14" s="321"/>
      <c r="T14" s="322"/>
      <c r="U14" s="321"/>
    </row>
    <row r="15" spans="1:22" s="242" customFormat="1" ht="15" customHeight="1" x14ac:dyDescent="0.25">
      <c r="A15" s="364" t="s">
        <v>1848</v>
      </c>
      <c r="B15" s="919"/>
      <c r="C15" s="236"/>
      <c r="E15" s="318"/>
      <c r="F15" s="225"/>
      <c r="G15" s="225"/>
      <c r="H15" s="225"/>
      <c r="I15" s="225"/>
      <c r="J15" s="225"/>
      <c r="K15" s="225"/>
      <c r="L15" s="225"/>
      <c r="M15" s="225"/>
      <c r="N15" s="225"/>
      <c r="O15" s="225"/>
      <c r="P15" s="321"/>
      <c r="Q15" s="321"/>
      <c r="R15" s="321"/>
      <c r="S15" s="321"/>
      <c r="T15" s="322"/>
      <c r="U15" s="321"/>
    </row>
    <row r="16" spans="1:22" s="242" customFormat="1" ht="15" customHeight="1" x14ac:dyDescent="0.3">
      <c r="A16" s="365"/>
      <c r="B16" s="919"/>
      <c r="C16" s="236"/>
      <c r="E16" s="716" t="s">
        <v>925</v>
      </c>
      <c r="F16" s="225"/>
      <c r="G16" s="225"/>
      <c r="H16" s="225"/>
      <c r="I16" s="225"/>
      <c r="J16" s="225"/>
      <c r="K16" s="225"/>
      <c r="L16" s="225"/>
      <c r="M16" s="225"/>
      <c r="N16" s="225"/>
      <c r="O16" s="225"/>
      <c r="P16" s="321"/>
      <c r="Q16" s="321"/>
      <c r="R16" s="321"/>
      <c r="S16" s="321"/>
      <c r="T16" s="322"/>
      <c r="U16" s="321"/>
    </row>
    <row r="17" spans="1:29" s="242" customFormat="1" ht="15" customHeight="1" x14ac:dyDescent="0.3">
      <c r="A17" s="365"/>
      <c r="B17" s="919"/>
      <c r="C17" s="236"/>
      <c r="E17" s="779" t="s">
        <v>927</v>
      </c>
      <c r="F17" s="225"/>
      <c r="G17" s="225"/>
      <c r="H17" s="225"/>
      <c r="I17" s="225"/>
      <c r="J17" s="225"/>
      <c r="K17" s="225"/>
      <c r="L17" s="225"/>
      <c r="M17" s="225"/>
      <c r="N17" s="225"/>
      <c r="O17" s="225"/>
      <c r="P17" s="321"/>
      <c r="Q17" s="321"/>
      <c r="R17" s="321"/>
      <c r="S17" s="321"/>
      <c r="T17" s="322"/>
      <c r="U17" s="321"/>
    </row>
    <row r="18" spans="1:29" s="242" customFormat="1" ht="15" customHeight="1" x14ac:dyDescent="0.3">
      <c r="A18" s="365"/>
      <c r="B18" s="922"/>
      <c r="C18" s="236"/>
      <c r="E18" s="779" t="s">
        <v>926</v>
      </c>
      <c r="F18" s="225"/>
      <c r="G18" s="225"/>
      <c r="H18" s="225"/>
      <c r="I18" s="225"/>
      <c r="J18" s="225"/>
      <c r="K18" s="225"/>
      <c r="L18" s="225"/>
      <c r="M18" s="225"/>
      <c r="N18" s="225"/>
      <c r="O18" s="225"/>
      <c r="P18" s="321"/>
      <c r="Q18" s="321"/>
      <c r="R18" s="321"/>
      <c r="S18" s="321"/>
      <c r="T18" s="322"/>
      <c r="U18" s="321"/>
    </row>
    <row r="19" spans="1:29" s="297" customFormat="1" ht="15" customHeight="1" x14ac:dyDescent="0.3">
      <c r="A19" s="363"/>
      <c r="B19" s="919"/>
      <c r="C19" s="236"/>
      <c r="E19" s="318"/>
      <c r="F19" s="318"/>
      <c r="G19" s="318"/>
      <c r="H19" s="318"/>
      <c r="I19" s="318"/>
      <c r="J19" s="318"/>
      <c r="P19" s="215"/>
      <c r="R19" s="242"/>
      <c r="T19" s="242"/>
      <c r="U19" s="242"/>
      <c r="V19" s="242"/>
      <c r="W19" s="242"/>
      <c r="X19" s="242"/>
      <c r="Y19" s="242"/>
      <c r="Z19" s="242"/>
      <c r="AA19" s="242"/>
      <c r="AB19" s="242"/>
      <c r="AC19" s="242"/>
    </row>
    <row r="20" spans="1:29" s="297" customFormat="1" ht="15" customHeight="1" x14ac:dyDescent="0.3">
      <c r="A20" s="363"/>
      <c r="B20" s="922"/>
      <c r="C20" s="236"/>
      <c r="E20" s="1818" t="s">
        <v>908</v>
      </c>
      <c r="F20" s="1816" t="s">
        <v>929</v>
      </c>
      <c r="G20" s="1822" t="s">
        <v>111</v>
      </c>
      <c r="H20" s="1820" t="s">
        <v>536</v>
      </c>
      <c r="I20" s="1828" t="s">
        <v>928</v>
      </c>
      <c r="J20" s="1829"/>
      <c r="K20" s="1822" t="s">
        <v>163</v>
      </c>
      <c r="L20" s="1822" t="s">
        <v>930</v>
      </c>
      <c r="M20" s="1824" t="s">
        <v>1043</v>
      </c>
      <c r="N20" s="1826" t="s">
        <v>947</v>
      </c>
      <c r="P20" s="215"/>
      <c r="R20" s="242"/>
      <c r="T20" s="242"/>
      <c r="U20" s="242"/>
      <c r="V20" s="242"/>
      <c r="W20" s="242"/>
      <c r="X20" s="242"/>
      <c r="Y20" s="242"/>
      <c r="Z20" s="242"/>
      <c r="AA20" s="242"/>
      <c r="AB20" s="242"/>
      <c r="AC20" s="242"/>
    </row>
    <row r="21" spans="1:29" s="297" customFormat="1" ht="15" customHeight="1" x14ac:dyDescent="0.3">
      <c r="A21" s="363"/>
      <c r="B21" s="922"/>
      <c r="C21" s="236"/>
      <c r="E21" s="1819"/>
      <c r="F21" s="1817"/>
      <c r="G21" s="1823"/>
      <c r="H21" s="1821"/>
      <c r="I21" s="714" t="s">
        <v>156</v>
      </c>
      <c r="J21" s="714" t="s">
        <v>536</v>
      </c>
      <c r="K21" s="1823"/>
      <c r="L21" s="1823"/>
      <c r="M21" s="1825"/>
      <c r="N21" s="1827"/>
      <c r="P21" s="215"/>
      <c r="R21" s="242"/>
      <c r="T21" s="242"/>
      <c r="U21" s="242"/>
      <c r="V21" s="242"/>
      <c r="W21" s="242"/>
      <c r="X21" s="242"/>
      <c r="Y21" s="242"/>
      <c r="Z21" s="242"/>
      <c r="AA21" s="242"/>
      <c r="AB21" s="242"/>
      <c r="AC21" s="242"/>
    </row>
    <row r="22" spans="1:29" ht="15" customHeight="1" x14ac:dyDescent="0.3">
      <c r="A22" s="366"/>
      <c r="B22" s="922"/>
      <c r="E22" s="725"/>
      <c r="F22" s="398"/>
      <c r="G22" s="1122" t="str">
        <f>Datos!E1983</f>
        <v/>
      </c>
      <c r="H22" s="1554" t="str">
        <f>Datos!F1983</f>
        <v/>
      </c>
      <c r="I22" s="1"/>
      <c r="J22" s="1360"/>
      <c r="K22" s="1027"/>
      <c r="L22" s="1555"/>
      <c r="M22" s="1360"/>
      <c r="N22" s="780" t="str">
        <f>Datos!I1983</f>
        <v/>
      </c>
      <c r="R22" s="242"/>
      <c r="T22" s="242"/>
      <c r="U22" s="242"/>
      <c r="V22" s="242"/>
      <c r="W22" s="242"/>
      <c r="X22" s="242"/>
      <c r="Y22" s="242"/>
      <c r="Z22" s="242"/>
      <c r="AA22" s="242"/>
      <c r="AB22" s="242"/>
      <c r="AC22" s="242"/>
    </row>
    <row r="23" spans="1:29" ht="15" customHeight="1" x14ac:dyDescent="0.3">
      <c r="A23" s="366"/>
      <c r="B23" s="922"/>
      <c r="E23" s="725"/>
      <c r="F23" s="398"/>
      <c r="G23" s="1122" t="str">
        <f>Datos!E1984</f>
        <v/>
      </c>
      <c r="H23" s="1554" t="str">
        <f>Datos!F1984</f>
        <v/>
      </c>
      <c r="I23" s="715"/>
      <c r="J23" s="1360"/>
      <c r="K23" s="1029"/>
      <c r="L23" s="1556"/>
      <c r="M23" s="1360"/>
      <c r="N23" s="780" t="str">
        <f>Datos!I1984</f>
        <v/>
      </c>
      <c r="R23" s="242"/>
      <c r="T23" s="242"/>
      <c r="U23" s="242"/>
      <c r="V23" s="242"/>
      <c r="W23" s="242"/>
      <c r="X23" s="242"/>
      <c r="Y23" s="242"/>
      <c r="Z23" s="242"/>
      <c r="AA23" s="242"/>
      <c r="AB23" s="242"/>
      <c r="AC23" s="242"/>
    </row>
    <row r="24" spans="1:29" ht="15" customHeight="1" x14ac:dyDescent="0.3">
      <c r="A24" s="365"/>
      <c r="E24" s="725"/>
      <c r="F24" s="398"/>
      <c r="G24" s="1122" t="str">
        <f>Datos!E1985</f>
        <v/>
      </c>
      <c r="H24" s="1554" t="str">
        <f>Datos!F1985</f>
        <v/>
      </c>
      <c r="I24" s="715"/>
      <c r="J24" s="1360"/>
      <c r="K24" s="1029"/>
      <c r="L24" s="1556"/>
      <c r="M24" s="1360"/>
      <c r="N24" s="780" t="str">
        <f>Datos!I1985</f>
        <v/>
      </c>
      <c r="R24" s="242"/>
      <c r="T24" s="242"/>
      <c r="U24" s="242"/>
      <c r="V24" s="242"/>
      <c r="W24" s="242"/>
      <c r="X24" s="242"/>
      <c r="Y24" s="242"/>
      <c r="Z24" s="242"/>
      <c r="AA24" s="242"/>
      <c r="AB24" s="242"/>
      <c r="AC24" s="242"/>
    </row>
    <row r="25" spans="1:29" ht="15" customHeight="1" x14ac:dyDescent="0.3">
      <c r="A25" s="366"/>
      <c r="B25" s="922"/>
      <c r="E25" s="725"/>
      <c r="F25" s="398"/>
      <c r="G25" s="1122" t="str">
        <f>Datos!E1986</f>
        <v/>
      </c>
      <c r="H25" s="1554" t="str">
        <f>Datos!F1986</f>
        <v/>
      </c>
      <c r="I25" s="715"/>
      <c r="J25" s="1360"/>
      <c r="K25" s="1029"/>
      <c r="L25" s="1556"/>
      <c r="M25" s="1360"/>
      <c r="N25" s="780" t="str">
        <f>Datos!I1986</f>
        <v/>
      </c>
      <c r="R25" s="242"/>
      <c r="T25" s="242"/>
      <c r="U25" s="242"/>
      <c r="V25" s="242"/>
      <c r="W25" s="242"/>
      <c r="X25" s="242"/>
      <c r="Y25" s="242"/>
      <c r="Z25" s="242"/>
      <c r="AA25" s="242"/>
      <c r="AB25" s="242"/>
      <c r="AC25" s="242"/>
    </row>
    <row r="26" spans="1:29" ht="15" customHeight="1" x14ac:dyDescent="0.3">
      <c r="E26" s="725"/>
      <c r="F26" s="398"/>
      <c r="G26" s="1122" t="str">
        <f>Datos!E1987</f>
        <v/>
      </c>
      <c r="H26" s="1554" t="str">
        <f>Datos!F1987</f>
        <v/>
      </c>
      <c r="I26" s="715"/>
      <c r="J26" s="1360"/>
      <c r="K26" s="1029"/>
      <c r="L26" s="1556"/>
      <c r="M26" s="1360"/>
      <c r="N26" s="780" t="str">
        <f>Datos!I1987</f>
        <v/>
      </c>
      <c r="R26" s="242"/>
      <c r="T26" s="242"/>
      <c r="U26" s="242"/>
      <c r="V26" s="242"/>
      <c r="W26" s="242"/>
      <c r="X26" s="242"/>
      <c r="Y26" s="242"/>
      <c r="Z26" s="242"/>
      <c r="AA26" s="242"/>
      <c r="AB26" s="242"/>
      <c r="AC26" s="242"/>
    </row>
    <row r="27" spans="1:29" ht="15" customHeight="1" x14ac:dyDescent="0.3">
      <c r="E27" s="725"/>
      <c r="F27" s="398"/>
      <c r="G27" s="1122" t="str">
        <f>Datos!E1988</f>
        <v/>
      </c>
      <c r="H27" s="1554" t="str">
        <f>Datos!F1988</f>
        <v/>
      </c>
      <c r="I27" s="715"/>
      <c r="J27" s="1360"/>
      <c r="K27" s="1029"/>
      <c r="L27" s="1556"/>
      <c r="M27" s="1360"/>
      <c r="N27" s="780" t="str">
        <f>Datos!I1988</f>
        <v/>
      </c>
      <c r="R27" s="242"/>
      <c r="T27" s="242"/>
      <c r="U27" s="242"/>
      <c r="V27" s="242"/>
      <c r="W27" s="242"/>
      <c r="X27" s="242"/>
      <c r="Y27" s="242"/>
      <c r="Z27" s="242"/>
      <c r="AA27" s="242"/>
      <c r="AB27" s="242"/>
      <c r="AC27" s="242"/>
    </row>
    <row r="28" spans="1:29" ht="15" customHeight="1" x14ac:dyDescent="0.3">
      <c r="E28" s="725"/>
      <c r="F28" s="398"/>
      <c r="G28" s="1122" t="str">
        <f>Datos!E1989</f>
        <v/>
      </c>
      <c r="H28" s="1554" t="str">
        <f>Datos!F1989</f>
        <v/>
      </c>
      <c r="I28" s="715"/>
      <c r="J28" s="1360"/>
      <c r="K28" s="1029"/>
      <c r="L28" s="1556"/>
      <c r="M28" s="1360"/>
      <c r="N28" s="780" t="str">
        <f>Datos!I1989</f>
        <v/>
      </c>
      <c r="R28" s="242"/>
      <c r="T28" s="242"/>
      <c r="U28" s="242"/>
      <c r="V28" s="242"/>
      <c r="W28" s="242"/>
      <c r="X28" s="242"/>
      <c r="Y28" s="242"/>
      <c r="Z28" s="242"/>
      <c r="AA28" s="242"/>
      <c r="AB28" s="242"/>
      <c r="AC28" s="242"/>
    </row>
    <row r="29" spans="1:29" ht="15" customHeight="1" x14ac:dyDescent="0.3">
      <c r="A29" s="365"/>
      <c r="E29" s="725"/>
      <c r="F29" s="398"/>
      <c r="G29" s="1122" t="str">
        <f>Datos!E1990</f>
        <v/>
      </c>
      <c r="H29" s="1554" t="str">
        <f>Datos!F1990</f>
        <v/>
      </c>
      <c r="I29" s="715"/>
      <c r="J29" s="1360"/>
      <c r="K29" s="1029"/>
      <c r="L29" s="1556"/>
      <c r="M29" s="1360"/>
      <c r="N29" s="780" t="str">
        <f>Datos!I1990</f>
        <v/>
      </c>
      <c r="R29" s="242"/>
      <c r="T29" s="242"/>
      <c r="U29" s="242"/>
      <c r="V29" s="242"/>
      <c r="W29" s="242"/>
      <c r="X29" s="242"/>
      <c r="Y29" s="242"/>
      <c r="Z29" s="242"/>
      <c r="AA29" s="242"/>
      <c r="AB29" s="242"/>
      <c r="AC29" s="242"/>
    </row>
    <row r="30" spans="1:29" ht="15" customHeight="1" x14ac:dyDescent="0.3">
      <c r="A30" s="365"/>
      <c r="E30" s="725"/>
      <c r="F30" s="398"/>
      <c r="G30" s="1122" t="str">
        <f>Datos!E1991</f>
        <v/>
      </c>
      <c r="H30" s="1554" t="str">
        <f>Datos!F1991</f>
        <v/>
      </c>
      <c r="I30" s="715"/>
      <c r="J30" s="1360"/>
      <c r="K30" s="1029"/>
      <c r="L30" s="1556"/>
      <c r="M30" s="1360"/>
      <c r="N30" s="780" t="str">
        <f>Datos!I1991</f>
        <v/>
      </c>
      <c r="R30" s="242"/>
      <c r="T30" s="242"/>
      <c r="U30" s="242"/>
      <c r="V30" s="242"/>
      <c r="W30" s="242"/>
      <c r="X30" s="242"/>
      <c r="Y30" s="242"/>
      <c r="Z30" s="242"/>
      <c r="AA30" s="242"/>
      <c r="AB30" s="242"/>
      <c r="AC30" s="242"/>
    </row>
    <row r="31" spans="1:29" ht="15" customHeight="1" x14ac:dyDescent="0.3">
      <c r="A31" s="365"/>
      <c r="E31" s="725"/>
      <c r="F31" s="398"/>
      <c r="G31" s="1122" t="str">
        <f>Datos!E1992</f>
        <v/>
      </c>
      <c r="H31" s="1554" t="str">
        <f>Datos!F1992</f>
        <v/>
      </c>
      <c r="I31" s="715"/>
      <c r="J31" s="1360"/>
      <c r="K31" s="1029"/>
      <c r="L31" s="1556"/>
      <c r="M31" s="1360"/>
      <c r="N31" s="780" t="str">
        <f>Datos!I1992</f>
        <v/>
      </c>
      <c r="R31" s="242"/>
      <c r="T31" s="242"/>
      <c r="U31" s="242"/>
      <c r="V31" s="242"/>
      <c r="W31" s="242"/>
      <c r="X31" s="242"/>
      <c r="Y31" s="242"/>
      <c r="Z31" s="242"/>
      <c r="AA31" s="242"/>
      <c r="AB31" s="242"/>
      <c r="AC31" s="242"/>
    </row>
    <row r="32" spans="1:29" ht="15" customHeight="1" x14ac:dyDescent="0.3">
      <c r="A32" s="365"/>
      <c r="E32" s="725"/>
      <c r="F32" s="398"/>
      <c r="G32" s="1122" t="str">
        <f>Datos!E1993</f>
        <v/>
      </c>
      <c r="H32" s="1554" t="str">
        <f>Datos!F1993</f>
        <v/>
      </c>
      <c r="I32" s="715"/>
      <c r="J32" s="1360"/>
      <c r="K32" s="1029"/>
      <c r="L32" s="1556"/>
      <c r="M32" s="1360"/>
      <c r="N32" s="780" t="str">
        <f>Datos!I1993</f>
        <v/>
      </c>
      <c r="R32" s="242"/>
      <c r="T32" s="242"/>
      <c r="U32" s="242"/>
      <c r="V32" s="242"/>
      <c r="W32" s="242"/>
      <c r="X32" s="242"/>
      <c r="Y32" s="242"/>
      <c r="Z32" s="242"/>
      <c r="AA32" s="242"/>
      <c r="AB32" s="242"/>
      <c r="AC32" s="242"/>
    </row>
    <row r="33" spans="1:29" ht="15" customHeight="1" x14ac:dyDescent="0.3">
      <c r="A33" s="365"/>
      <c r="E33" s="725"/>
      <c r="F33" s="398"/>
      <c r="G33" s="1122" t="str">
        <f>Datos!E1994</f>
        <v/>
      </c>
      <c r="H33" s="1554" t="str">
        <f>Datos!F1994</f>
        <v/>
      </c>
      <c r="I33" s="715"/>
      <c r="J33" s="1360"/>
      <c r="K33" s="1030"/>
      <c r="L33" s="1556"/>
      <c r="M33" s="1360"/>
      <c r="N33" s="780" t="str">
        <f>Datos!I1994</f>
        <v/>
      </c>
      <c r="R33" s="242"/>
      <c r="T33" s="242"/>
      <c r="U33" s="242"/>
      <c r="V33" s="242"/>
      <c r="W33" s="242"/>
      <c r="X33" s="242"/>
      <c r="Y33" s="242"/>
      <c r="Z33" s="242"/>
      <c r="AA33" s="242"/>
      <c r="AB33" s="242"/>
      <c r="AC33" s="242"/>
    </row>
    <row r="34" spans="1:29" ht="15" customHeight="1" x14ac:dyDescent="0.3">
      <c r="E34" s="725"/>
      <c r="F34" s="398"/>
      <c r="G34" s="1122" t="str">
        <f>Datos!E1995</f>
        <v/>
      </c>
      <c r="H34" s="1554" t="str">
        <f>Datos!F1995</f>
        <v/>
      </c>
      <c r="I34" s="715"/>
      <c r="J34" s="1360"/>
      <c r="K34" s="1030"/>
      <c r="L34" s="1556"/>
      <c r="M34" s="1360"/>
      <c r="N34" s="780" t="str">
        <f>Datos!I1995</f>
        <v/>
      </c>
      <c r="R34" s="242"/>
      <c r="T34" s="242"/>
      <c r="U34" s="242"/>
      <c r="V34" s="242"/>
      <c r="W34" s="242"/>
      <c r="X34" s="242"/>
      <c r="Y34" s="242"/>
      <c r="Z34" s="242"/>
      <c r="AA34" s="242"/>
      <c r="AB34" s="242"/>
      <c r="AC34" s="242"/>
    </row>
    <row r="35" spans="1:29" ht="15" customHeight="1" x14ac:dyDescent="0.3">
      <c r="E35" s="725"/>
      <c r="F35" s="398"/>
      <c r="G35" s="1122" t="str">
        <f>Datos!E1996</f>
        <v/>
      </c>
      <c r="H35" s="1554" t="str">
        <f>Datos!F1996</f>
        <v/>
      </c>
      <c r="I35" s="715"/>
      <c r="J35" s="1360"/>
      <c r="K35" s="1030"/>
      <c r="L35" s="1556"/>
      <c r="M35" s="1360"/>
      <c r="N35" s="780" t="str">
        <f>Datos!I1996</f>
        <v/>
      </c>
      <c r="R35" s="242"/>
      <c r="T35" s="242"/>
      <c r="U35" s="242"/>
      <c r="V35" s="242"/>
      <c r="W35" s="242"/>
      <c r="X35" s="242"/>
      <c r="Y35" s="242"/>
      <c r="Z35" s="242"/>
      <c r="AA35" s="242"/>
      <c r="AB35" s="242"/>
      <c r="AC35" s="242"/>
    </row>
    <row r="36" spans="1:29" ht="15" customHeight="1" x14ac:dyDescent="0.3">
      <c r="E36" s="725"/>
      <c r="F36" s="398"/>
      <c r="G36" s="1122" t="str">
        <f>Datos!E1997</f>
        <v/>
      </c>
      <c r="H36" s="1554" t="str">
        <f>Datos!F1997</f>
        <v/>
      </c>
      <c r="I36" s="715"/>
      <c r="J36" s="1360"/>
      <c r="K36" s="1030"/>
      <c r="L36" s="1556"/>
      <c r="M36" s="1360"/>
      <c r="N36" s="780" t="str">
        <f>Datos!I1997</f>
        <v/>
      </c>
      <c r="R36" s="242"/>
      <c r="T36" s="242"/>
      <c r="U36" s="242"/>
      <c r="V36" s="242"/>
      <c r="W36" s="242"/>
      <c r="X36" s="242"/>
      <c r="Y36" s="242"/>
      <c r="Z36" s="242"/>
      <c r="AA36" s="242"/>
      <c r="AB36" s="242"/>
      <c r="AC36" s="242"/>
    </row>
    <row r="37" spans="1:29" ht="15" customHeight="1" x14ac:dyDescent="0.3">
      <c r="E37" s="725"/>
      <c r="F37" s="398"/>
      <c r="G37" s="1122" t="str">
        <f>Datos!E1998</f>
        <v/>
      </c>
      <c r="H37" s="1554" t="str">
        <f>Datos!F1998</f>
        <v/>
      </c>
      <c r="I37" s="715"/>
      <c r="J37" s="1360"/>
      <c r="K37" s="1030"/>
      <c r="L37" s="1556"/>
      <c r="M37" s="1360"/>
      <c r="N37" s="780" t="str">
        <f>Datos!I1998</f>
        <v/>
      </c>
      <c r="R37" s="242"/>
      <c r="T37" s="242"/>
      <c r="U37" s="242"/>
      <c r="V37" s="242"/>
      <c r="W37" s="242"/>
      <c r="X37" s="242"/>
      <c r="Y37" s="242"/>
      <c r="Z37" s="242"/>
      <c r="AA37" s="242"/>
      <c r="AB37" s="242"/>
      <c r="AC37" s="242"/>
    </row>
    <row r="38" spans="1:29" ht="15" customHeight="1" x14ac:dyDescent="0.3">
      <c r="E38" s="725"/>
      <c r="F38" s="398"/>
      <c r="G38" s="1122" t="str">
        <f>Datos!E1999</f>
        <v/>
      </c>
      <c r="H38" s="1554" t="str">
        <f>Datos!F1999</f>
        <v/>
      </c>
      <c r="I38" s="715"/>
      <c r="J38" s="1360"/>
      <c r="K38" s="1030"/>
      <c r="L38" s="1556"/>
      <c r="M38" s="1360"/>
      <c r="N38" s="780" t="str">
        <f>Datos!I1999</f>
        <v/>
      </c>
      <c r="R38" s="242"/>
      <c r="T38" s="242"/>
      <c r="U38" s="242"/>
      <c r="V38" s="242"/>
      <c r="W38" s="242"/>
      <c r="X38" s="242"/>
      <c r="Y38" s="242"/>
      <c r="Z38" s="242"/>
      <c r="AA38" s="242"/>
      <c r="AB38" s="242"/>
      <c r="AC38" s="242"/>
    </row>
    <row r="39" spans="1:29" ht="15" customHeight="1" x14ac:dyDescent="0.3">
      <c r="E39" s="725"/>
      <c r="F39" s="398"/>
      <c r="G39" s="1122" t="str">
        <f>Datos!E2000</f>
        <v/>
      </c>
      <c r="H39" s="1554" t="str">
        <f>Datos!F2000</f>
        <v/>
      </c>
      <c r="I39" s="715"/>
      <c r="J39" s="1360"/>
      <c r="K39" s="1030"/>
      <c r="L39" s="1556"/>
      <c r="M39" s="1360"/>
      <c r="N39" s="780" t="str">
        <f>Datos!I2000</f>
        <v/>
      </c>
      <c r="R39" s="242"/>
      <c r="T39" s="242"/>
      <c r="U39" s="242"/>
      <c r="V39" s="242"/>
      <c r="W39" s="242"/>
      <c r="X39" s="242"/>
      <c r="Y39" s="242"/>
      <c r="Z39" s="242"/>
      <c r="AA39" s="242"/>
      <c r="AB39" s="242"/>
      <c r="AC39" s="242"/>
    </row>
    <row r="40" spans="1:29" ht="15" customHeight="1" x14ac:dyDescent="0.3">
      <c r="E40" s="725"/>
      <c r="F40" s="398"/>
      <c r="G40" s="1122" t="str">
        <f>Datos!E2001</f>
        <v/>
      </c>
      <c r="H40" s="1554" t="str">
        <f>Datos!F2001</f>
        <v/>
      </c>
      <c r="I40" s="715"/>
      <c r="J40" s="1360"/>
      <c r="K40" s="1030"/>
      <c r="L40" s="1556"/>
      <c r="M40" s="1360"/>
      <c r="N40" s="780" t="str">
        <f>Datos!I2001</f>
        <v/>
      </c>
      <c r="R40" s="242"/>
      <c r="T40" s="242"/>
      <c r="U40" s="242"/>
      <c r="V40" s="242"/>
      <c r="W40" s="242"/>
      <c r="X40" s="242"/>
      <c r="Y40" s="242"/>
      <c r="Z40" s="242"/>
      <c r="AA40" s="242"/>
      <c r="AB40" s="242"/>
      <c r="AC40" s="242"/>
    </row>
    <row r="41" spans="1:29" ht="15" customHeight="1" x14ac:dyDescent="0.3">
      <c r="E41" s="725"/>
      <c r="F41" s="398"/>
      <c r="G41" s="1122" t="str">
        <f>Datos!E2002</f>
        <v/>
      </c>
      <c r="H41" s="1554" t="str">
        <f>Datos!F2002</f>
        <v/>
      </c>
      <c r="I41" s="715"/>
      <c r="J41" s="1360"/>
      <c r="K41" s="1030"/>
      <c r="L41" s="1556"/>
      <c r="M41" s="1360"/>
      <c r="N41" s="780" t="str">
        <f>Datos!I2002</f>
        <v/>
      </c>
      <c r="R41" s="242"/>
      <c r="T41" s="242"/>
      <c r="U41" s="242"/>
      <c r="V41" s="242"/>
      <c r="W41" s="242"/>
      <c r="X41" s="242"/>
      <c r="Y41" s="242"/>
      <c r="Z41" s="242"/>
      <c r="AA41" s="242"/>
      <c r="AB41" s="242"/>
      <c r="AC41" s="242"/>
    </row>
    <row r="42" spans="1:29" ht="15" customHeight="1" x14ac:dyDescent="0.3">
      <c r="E42" s="725"/>
      <c r="F42" s="398"/>
      <c r="G42" s="1122" t="str">
        <f>Datos!E2003</f>
        <v/>
      </c>
      <c r="H42" s="1554" t="str">
        <f>Datos!F2003</f>
        <v/>
      </c>
      <c r="I42" s="715"/>
      <c r="J42" s="1360"/>
      <c r="K42" s="1030"/>
      <c r="L42" s="1556"/>
      <c r="M42" s="1360"/>
      <c r="N42" s="780" t="str">
        <f>Datos!I2003</f>
        <v/>
      </c>
      <c r="R42" s="242"/>
      <c r="T42" s="242"/>
      <c r="U42" s="242"/>
      <c r="V42" s="242"/>
      <c r="W42" s="242"/>
      <c r="X42" s="242"/>
      <c r="Y42" s="242"/>
      <c r="Z42" s="242"/>
      <c r="AA42" s="242"/>
      <c r="AB42" s="242"/>
      <c r="AC42" s="242"/>
    </row>
    <row r="43" spans="1:29" ht="15" customHeight="1" x14ac:dyDescent="0.3">
      <c r="E43" s="725"/>
      <c r="F43" s="398"/>
      <c r="G43" s="1122" t="str">
        <f>Datos!E2004</f>
        <v/>
      </c>
      <c r="H43" s="1554" t="str">
        <f>Datos!F2004</f>
        <v/>
      </c>
      <c r="I43" s="715"/>
      <c r="J43" s="1360"/>
      <c r="K43" s="1030"/>
      <c r="L43" s="1556"/>
      <c r="M43" s="1360"/>
      <c r="N43" s="780" t="str">
        <f>Datos!I2004</f>
        <v/>
      </c>
      <c r="R43" s="242"/>
      <c r="T43" s="242"/>
      <c r="U43" s="242"/>
      <c r="V43" s="242"/>
      <c r="W43" s="242"/>
      <c r="X43" s="242"/>
      <c r="Y43" s="242"/>
      <c r="Z43" s="242"/>
      <c r="AA43" s="242"/>
      <c r="AB43" s="242"/>
      <c r="AC43" s="242"/>
    </row>
    <row r="44" spans="1:29" ht="15" customHeight="1" x14ac:dyDescent="0.3">
      <c r="J44" s="215"/>
      <c r="N44" s="787">
        <f>SUM(N22:N43)</f>
        <v>0</v>
      </c>
      <c r="R44" s="242"/>
      <c r="T44" s="242"/>
      <c r="U44" s="242"/>
      <c r="V44" s="242"/>
      <c r="W44" s="242"/>
      <c r="X44" s="242"/>
      <c r="Y44" s="242"/>
      <c r="Z44" s="242"/>
      <c r="AA44" s="242"/>
      <c r="AB44" s="242"/>
      <c r="AC44" s="242"/>
    </row>
    <row r="45" spans="1:29" ht="21.95" customHeight="1" x14ac:dyDescent="0.3">
      <c r="E45" s="1815" t="s">
        <v>2412</v>
      </c>
      <c r="F45" s="1815"/>
      <c r="G45" s="1815"/>
      <c r="H45" s="1815"/>
      <c r="I45" s="1815"/>
      <c r="J45" s="1815"/>
      <c r="K45" s="1815"/>
      <c r="L45" s="1815"/>
      <c r="M45" s="1815"/>
      <c r="N45" s="1815"/>
      <c r="O45" s="1815"/>
      <c r="R45" s="242"/>
      <c r="T45" s="242"/>
      <c r="U45" s="242"/>
      <c r="V45" s="242"/>
      <c r="W45" s="242"/>
      <c r="X45" s="242"/>
      <c r="Y45" s="242"/>
      <c r="Z45" s="242"/>
      <c r="AA45" s="242"/>
      <c r="AB45" s="242"/>
      <c r="AC45" s="242"/>
    </row>
    <row r="46" spans="1:29" ht="21.95" customHeight="1" x14ac:dyDescent="0.3">
      <c r="E46" s="1815"/>
      <c r="F46" s="1815"/>
      <c r="G46" s="1815"/>
      <c r="H46" s="1815"/>
      <c r="I46" s="1815"/>
      <c r="J46" s="1815"/>
      <c r="K46" s="1815"/>
      <c r="L46" s="1815"/>
      <c r="M46" s="1815"/>
      <c r="N46" s="1815"/>
      <c r="O46" s="1815"/>
      <c r="R46" s="242"/>
    </row>
    <row r="47" spans="1:29" ht="15" customHeight="1" x14ac:dyDescent="0.3">
      <c r="E47" s="299" t="s">
        <v>2414</v>
      </c>
      <c r="F47" s="299"/>
      <c r="G47" s="299"/>
      <c r="H47" s="299"/>
      <c r="I47" s="299"/>
      <c r="J47" s="299"/>
      <c r="K47" s="299"/>
      <c r="L47" s="299"/>
      <c r="M47" s="299"/>
      <c r="N47" s="299"/>
      <c r="O47" s="299"/>
      <c r="P47" s="333"/>
    </row>
    <row r="48" spans="1:29" ht="15" customHeight="1" x14ac:dyDescent="0.3">
      <c r="E48" s="342"/>
      <c r="F48" s="342"/>
      <c r="G48" s="342"/>
      <c r="H48" s="342"/>
      <c r="I48" s="342"/>
      <c r="J48" s="342"/>
      <c r="K48" s="342"/>
      <c r="L48" s="342"/>
      <c r="M48" s="342"/>
      <c r="N48" s="342"/>
      <c r="O48" s="342"/>
      <c r="R48" s="242"/>
    </row>
    <row r="49" spans="1:29" s="242" customFormat="1" ht="15" customHeight="1" x14ac:dyDescent="0.25">
      <c r="A49" s="363"/>
      <c r="B49" s="919"/>
      <c r="C49" s="236"/>
      <c r="E49" s="371" t="s">
        <v>732</v>
      </c>
      <c r="F49" s="371"/>
      <c r="G49" s="371"/>
      <c r="H49" s="371"/>
      <c r="I49" s="371"/>
      <c r="J49" s="371"/>
      <c r="K49" s="371"/>
      <c r="L49" s="371"/>
      <c r="M49" s="371"/>
      <c r="N49" s="371"/>
      <c r="O49" s="371"/>
      <c r="P49" s="321"/>
      <c r="Q49" s="321"/>
      <c r="R49" s="321"/>
      <c r="S49" s="321"/>
      <c r="T49" s="322"/>
      <c r="U49" s="321"/>
    </row>
    <row r="50" spans="1:29" s="242" customFormat="1" ht="15" customHeight="1" x14ac:dyDescent="0.25">
      <c r="A50" s="363"/>
      <c r="B50" s="919"/>
      <c r="C50" s="236"/>
      <c r="E50" s="318"/>
      <c r="F50" s="225"/>
      <c r="G50" s="225"/>
      <c r="H50" s="225"/>
      <c r="I50" s="225"/>
      <c r="J50" s="225"/>
      <c r="K50" s="225"/>
      <c r="L50" s="225"/>
      <c r="M50" s="225"/>
      <c r="N50" s="225"/>
      <c r="O50" s="225"/>
      <c r="P50" s="321"/>
      <c r="Q50" s="321"/>
      <c r="R50" s="321"/>
      <c r="S50" s="321"/>
      <c r="T50" s="322"/>
      <c r="U50" s="321"/>
    </row>
    <row r="51" spans="1:29" s="242" customFormat="1" ht="15" customHeight="1" x14ac:dyDescent="0.25">
      <c r="A51" s="363"/>
      <c r="B51" s="919"/>
      <c r="C51" s="236"/>
      <c r="E51" s="716" t="s">
        <v>728</v>
      </c>
      <c r="F51" s="717"/>
      <c r="G51" s="717"/>
      <c r="H51" s="717"/>
      <c r="I51" s="717"/>
      <c r="J51" s="717"/>
      <c r="K51" s="717"/>
      <c r="L51" s="717"/>
      <c r="M51" s="717"/>
      <c r="N51" s="717"/>
      <c r="O51" s="717"/>
      <c r="P51" s="321"/>
      <c r="Q51" s="321"/>
      <c r="R51" s="321"/>
      <c r="S51" s="321"/>
      <c r="T51" s="322"/>
      <c r="U51" s="321"/>
    </row>
    <row r="52" spans="1:29" s="242" customFormat="1" ht="15" customHeight="1" x14ac:dyDescent="0.25">
      <c r="A52" s="363"/>
      <c r="B52" s="919"/>
      <c r="C52" s="236"/>
      <c r="E52" s="688"/>
      <c r="F52" s="717"/>
      <c r="G52" s="717"/>
      <c r="H52" s="717"/>
      <c r="I52" s="717"/>
      <c r="J52" s="717"/>
      <c r="K52" s="717"/>
      <c r="L52" s="717"/>
      <c r="M52" s="717"/>
      <c r="N52" s="717"/>
      <c r="O52" s="717"/>
      <c r="P52" s="321"/>
      <c r="Q52" s="321"/>
      <c r="R52" s="321"/>
      <c r="S52" s="321"/>
      <c r="T52" s="322"/>
      <c r="U52" s="321"/>
    </row>
    <row r="53" spans="1:29" s="242" customFormat="1" ht="15" customHeight="1" x14ac:dyDescent="0.25">
      <c r="A53" s="363"/>
      <c r="B53" s="919"/>
      <c r="C53" s="236"/>
      <c r="E53" s="1609" t="s">
        <v>2413</v>
      </c>
      <c r="F53" s="1609"/>
      <c r="G53" s="1609"/>
      <c r="H53" s="1609"/>
      <c r="I53" s="1609"/>
      <c r="J53" s="1609"/>
      <c r="K53" s="1609"/>
      <c r="L53" s="1609"/>
      <c r="M53" s="1609"/>
      <c r="N53" s="1609"/>
      <c r="O53" s="1609"/>
      <c r="P53" s="321"/>
      <c r="Q53" s="321"/>
      <c r="R53" s="321"/>
      <c r="S53" s="321"/>
      <c r="T53" s="322"/>
      <c r="U53" s="321"/>
    </row>
    <row r="54" spans="1:29" s="242" customFormat="1" ht="19.5" customHeight="1" x14ac:dyDescent="0.25">
      <c r="A54" s="363"/>
      <c r="B54" s="919"/>
      <c r="C54" s="236"/>
      <c r="E54" s="1609"/>
      <c r="F54" s="1609"/>
      <c r="G54" s="1609"/>
      <c r="H54" s="1609"/>
      <c r="I54" s="1609"/>
      <c r="J54" s="1609"/>
      <c r="K54" s="1609"/>
      <c r="L54" s="1609"/>
      <c r="M54" s="1609"/>
      <c r="N54" s="1609"/>
      <c r="O54" s="1609"/>
      <c r="P54" s="321"/>
      <c r="Q54" s="321"/>
      <c r="R54" s="321"/>
      <c r="S54" s="321"/>
      <c r="T54" s="322"/>
      <c r="U54" s="321"/>
    </row>
    <row r="55" spans="1:29" s="242" customFormat="1" ht="15" customHeight="1" x14ac:dyDescent="0.25">
      <c r="A55" s="363"/>
      <c r="B55" s="919"/>
      <c r="C55" s="236"/>
      <c r="E55" s="1609"/>
      <c r="F55" s="1609"/>
      <c r="G55" s="1609"/>
      <c r="H55" s="1609"/>
      <c r="I55" s="1609"/>
      <c r="J55" s="1609"/>
      <c r="K55" s="1609"/>
      <c r="L55" s="1609"/>
      <c r="M55" s="1609"/>
      <c r="N55" s="1609"/>
      <c r="O55" s="1609"/>
      <c r="P55" s="321"/>
      <c r="Q55" s="321"/>
      <c r="R55" s="321"/>
      <c r="S55" s="321"/>
      <c r="T55" s="322"/>
      <c r="U55" s="321"/>
    </row>
    <row r="56" spans="1:29" s="297" customFormat="1" ht="15" customHeight="1" x14ac:dyDescent="0.3">
      <c r="A56" s="363"/>
      <c r="B56" s="919"/>
      <c r="C56" s="236"/>
      <c r="F56" s="318"/>
      <c r="G56" s="318"/>
      <c r="H56" s="318"/>
      <c r="I56" s="318"/>
      <c r="J56" s="318"/>
      <c r="P56" s="215"/>
      <c r="R56" s="242"/>
      <c r="T56" s="242"/>
      <c r="U56" s="242"/>
      <c r="V56" s="242"/>
      <c r="W56" s="242"/>
      <c r="X56" s="242"/>
      <c r="Y56" s="242"/>
      <c r="Z56" s="242"/>
      <c r="AA56" s="242"/>
      <c r="AB56" s="242"/>
      <c r="AC56" s="242"/>
    </row>
    <row r="57" spans="1:29" s="297" customFormat="1" ht="15" customHeight="1" x14ac:dyDescent="0.3">
      <c r="A57" s="363"/>
      <c r="B57" s="919"/>
      <c r="C57" s="236"/>
      <c r="E57" s="1818" t="s">
        <v>908</v>
      </c>
      <c r="F57" s="1816" t="s">
        <v>157</v>
      </c>
      <c r="G57" s="1816" t="s">
        <v>823</v>
      </c>
      <c r="H57" s="1830" t="s">
        <v>536</v>
      </c>
      <c r="I57" s="1828" t="s">
        <v>928</v>
      </c>
      <c r="J57" s="1829"/>
      <c r="K57" s="1822" t="s">
        <v>163</v>
      </c>
      <c r="L57" s="1824" t="s">
        <v>1042</v>
      </c>
      <c r="M57" s="1826" t="s">
        <v>946</v>
      </c>
      <c r="P57" s="215"/>
      <c r="R57" s="242"/>
      <c r="T57" s="242"/>
      <c r="U57" s="242"/>
      <c r="V57" s="242"/>
      <c r="W57" s="242"/>
      <c r="X57" s="242"/>
      <c r="Y57" s="242"/>
      <c r="Z57" s="242"/>
      <c r="AA57" s="242"/>
      <c r="AB57" s="242"/>
      <c r="AC57" s="242"/>
    </row>
    <row r="58" spans="1:29" s="297" customFormat="1" ht="15" customHeight="1" x14ac:dyDescent="0.3">
      <c r="A58" s="363"/>
      <c r="B58" s="919"/>
      <c r="C58" s="236"/>
      <c r="E58" s="1819"/>
      <c r="F58" s="1817"/>
      <c r="G58" s="1817"/>
      <c r="H58" s="1817"/>
      <c r="I58" s="714" t="s">
        <v>156</v>
      </c>
      <c r="J58" s="714" t="s">
        <v>536</v>
      </c>
      <c r="K58" s="1823"/>
      <c r="L58" s="1825"/>
      <c r="M58" s="1827"/>
      <c r="P58" s="215"/>
      <c r="R58" s="242"/>
      <c r="T58" s="242"/>
      <c r="U58" s="242"/>
      <c r="V58" s="242"/>
      <c r="W58" s="242"/>
      <c r="X58" s="242"/>
      <c r="Y58" s="242"/>
      <c r="Z58" s="242"/>
      <c r="AA58" s="242"/>
      <c r="AB58" s="242"/>
      <c r="AC58" s="242"/>
    </row>
    <row r="59" spans="1:29" ht="15" customHeight="1" x14ac:dyDescent="0.3">
      <c r="E59" s="725"/>
      <c r="F59" s="398"/>
      <c r="G59" s="1122" t="str">
        <f>Datos!E2033</f>
        <v/>
      </c>
      <c r="H59" s="1554" t="str">
        <f>Datos!F2033</f>
        <v/>
      </c>
      <c r="I59" s="1"/>
      <c r="J59" s="1360"/>
      <c r="K59" s="1030"/>
      <c r="L59" s="1360"/>
      <c r="M59" s="780" t="str">
        <f>Datos!I2033</f>
        <v/>
      </c>
      <c r="N59" s="297"/>
      <c r="R59" s="242"/>
      <c r="T59" s="242"/>
      <c r="U59" s="242"/>
      <c r="V59" s="242"/>
      <c r="W59" s="242"/>
      <c r="X59" s="242"/>
      <c r="Y59" s="242"/>
      <c r="Z59" s="242"/>
      <c r="AA59" s="242"/>
      <c r="AB59" s="242"/>
      <c r="AC59" s="242"/>
    </row>
    <row r="60" spans="1:29" ht="15" customHeight="1" x14ac:dyDescent="0.3">
      <c r="E60" s="725"/>
      <c r="F60" s="398"/>
      <c r="G60" s="1122" t="str">
        <f>Datos!E2034</f>
        <v/>
      </c>
      <c r="H60" s="1554" t="str">
        <f>Datos!F2034</f>
        <v/>
      </c>
      <c r="I60" s="715"/>
      <c r="J60" s="1360"/>
      <c r="K60" s="1030"/>
      <c r="L60" s="1360"/>
      <c r="M60" s="780" t="str">
        <f>Datos!I2034</f>
        <v/>
      </c>
      <c r="N60" s="297"/>
      <c r="R60" s="242"/>
      <c r="T60" s="242"/>
      <c r="U60" s="242"/>
      <c r="V60" s="242"/>
      <c r="W60" s="242"/>
      <c r="X60" s="242"/>
      <c r="Y60" s="242"/>
      <c r="Z60" s="242"/>
      <c r="AA60" s="242"/>
      <c r="AB60" s="242"/>
      <c r="AC60" s="242"/>
    </row>
    <row r="61" spans="1:29" ht="15" customHeight="1" x14ac:dyDescent="0.3">
      <c r="E61" s="725"/>
      <c r="F61" s="398"/>
      <c r="G61" s="1122" t="str">
        <f>Datos!E2035</f>
        <v/>
      </c>
      <c r="H61" s="1554" t="str">
        <f>Datos!F2035</f>
        <v/>
      </c>
      <c r="I61" s="715"/>
      <c r="J61" s="1360"/>
      <c r="K61" s="1030"/>
      <c r="L61" s="1360"/>
      <c r="M61" s="780" t="str">
        <f>Datos!I2035</f>
        <v/>
      </c>
      <c r="N61" s="297"/>
      <c r="R61" s="242"/>
      <c r="T61" s="242"/>
      <c r="U61" s="242"/>
      <c r="V61" s="242"/>
      <c r="W61" s="242"/>
      <c r="X61" s="242"/>
      <c r="Y61" s="242"/>
      <c r="Z61" s="242"/>
      <c r="AA61" s="242"/>
      <c r="AB61" s="242"/>
      <c r="AC61" s="242"/>
    </row>
    <row r="62" spans="1:29" ht="15" customHeight="1" x14ac:dyDescent="0.3">
      <c r="E62" s="725"/>
      <c r="F62" s="398"/>
      <c r="G62" s="1122" t="str">
        <f>Datos!E2036</f>
        <v/>
      </c>
      <c r="H62" s="1554" t="str">
        <f>Datos!F2036</f>
        <v/>
      </c>
      <c r="I62" s="715"/>
      <c r="J62" s="1360"/>
      <c r="K62" s="1030"/>
      <c r="L62" s="1360"/>
      <c r="M62" s="780" t="str">
        <f>Datos!I2036</f>
        <v/>
      </c>
      <c r="N62" s="343"/>
      <c r="R62" s="242"/>
      <c r="T62" s="242"/>
      <c r="U62" s="242"/>
      <c r="V62" s="242"/>
      <c r="W62" s="242"/>
      <c r="X62" s="242"/>
      <c r="Y62" s="242"/>
      <c r="Z62" s="242"/>
      <c r="AA62" s="242"/>
      <c r="AB62" s="242"/>
      <c r="AC62" s="242"/>
    </row>
    <row r="63" spans="1:29" ht="15" customHeight="1" x14ac:dyDescent="0.3">
      <c r="E63" s="725"/>
      <c r="F63" s="398"/>
      <c r="G63" s="1122" t="str">
        <f>Datos!E2037</f>
        <v/>
      </c>
      <c r="H63" s="1554" t="str">
        <f>Datos!F2037</f>
        <v/>
      </c>
      <c r="I63" s="715"/>
      <c r="J63" s="1360"/>
      <c r="K63" s="1030"/>
      <c r="L63" s="1360"/>
      <c r="M63" s="780" t="str">
        <f>Datos!I2037</f>
        <v/>
      </c>
      <c r="N63" s="343"/>
      <c r="R63" s="242"/>
      <c r="T63" s="242"/>
      <c r="U63" s="242"/>
      <c r="V63" s="242"/>
      <c r="W63" s="242"/>
      <c r="X63" s="242"/>
      <c r="Y63" s="242"/>
      <c r="Z63" s="242"/>
      <c r="AA63" s="242"/>
      <c r="AB63" s="242"/>
      <c r="AC63" s="242"/>
    </row>
    <row r="64" spans="1:29" ht="15" customHeight="1" x14ac:dyDescent="0.3">
      <c r="E64" s="725"/>
      <c r="F64" s="398"/>
      <c r="G64" s="1122" t="str">
        <f>Datos!E2038</f>
        <v/>
      </c>
      <c r="H64" s="1554" t="str">
        <f>Datos!F2038</f>
        <v/>
      </c>
      <c r="I64" s="715"/>
      <c r="J64" s="1360"/>
      <c r="K64" s="1030"/>
      <c r="L64" s="1360"/>
      <c r="M64" s="780" t="str">
        <f>Datos!I2038</f>
        <v/>
      </c>
      <c r="N64" s="343"/>
      <c r="R64" s="242"/>
      <c r="T64" s="242"/>
      <c r="U64" s="242"/>
      <c r="V64" s="242"/>
      <c r="W64" s="242"/>
      <c r="X64" s="242"/>
      <c r="Y64" s="242"/>
      <c r="Z64" s="242"/>
      <c r="AA64" s="242"/>
      <c r="AB64" s="242"/>
      <c r="AC64" s="242"/>
    </row>
    <row r="65" spans="5:29" ht="15" customHeight="1" x14ac:dyDescent="0.3">
      <c r="E65" s="725"/>
      <c r="F65" s="398"/>
      <c r="G65" s="1122" t="str">
        <f>Datos!E2039</f>
        <v/>
      </c>
      <c r="H65" s="1554" t="str">
        <f>Datos!F2039</f>
        <v/>
      </c>
      <c r="I65" s="715"/>
      <c r="J65" s="1360"/>
      <c r="K65" s="1030"/>
      <c r="L65" s="1360"/>
      <c r="M65" s="780" t="str">
        <f>Datos!I2039</f>
        <v/>
      </c>
      <c r="N65" s="343"/>
      <c r="R65" s="242"/>
      <c r="T65" s="242"/>
      <c r="U65" s="242"/>
      <c r="V65" s="242"/>
      <c r="W65" s="242"/>
      <c r="X65" s="242"/>
      <c r="Y65" s="242"/>
      <c r="Z65" s="242"/>
      <c r="AA65" s="242"/>
      <c r="AB65" s="242"/>
      <c r="AC65" s="242"/>
    </row>
    <row r="66" spans="5:29" ht="15" customHeight="1" x14ac:dyDescent="0.3">
      <c r="E66" s="725"/>
      <c r="F66" s="398"/>
      <c r="G66" s="1122" t="str">
        <f>Datos!E2040</f>
        <v/>
      </c>
      <c r="H66" s="1554" t="str">
        <f>Datos!F2040</f>
        <v/>
      </c>
      <c r="I66" s="715"/>
      <c r="J66" s="1360"/>
      <c r="K66" s="1030"/>
      <c r="L66" s="1360"/>
      <c r="M66" s="780" t="str">
        <f>Datos!I2040</f>
        <v/>
      </c>
      <c r="N66" s="343"/>
      <c r="R66" s="242"/>
      <c r="T66" s="242"/>
      <c r="U66" s="242"/>
      <c r="V66" s="242"/>
      <c r="W66" s="242"/>
      <c r="X66" s="242"/>
      <c r="Y66" s="242"/>
      <c r="Z66" s="242"/>
      <c r="AA66" s="242"/>
      <c r="AB66" s="242"/>
      <c r="AC66" s="242"/>
    </row>
    <row r="67" spans="5:29" ht="15" customHeight="1" x14ac:dyDescent="0.3">
      <c r="G67" s="302"/>
      <c r="H67" s="302"/>
      <c r="I67" s="302"/>
      <c r="J67" s="302"/>
      <c r="M67" s="787">
        <f>SUM(M59:M66)</f>
        <v>0</v>
      </c>
    </row>
    <row r="68" spans="5:29" ht="25.5" customHeight="1" x14ac:dyDescent="0.3">
      <c r="E68" s="1815" t="s">
        <v>2412</v>
      </c>
      <c r="F68" s="1815"/>
      <c r="G68" s="1815"/>
      <c r="H68" s="1815"/>
      <c r="I68" s="1815"/>
      <c r="J68" s="1815"/>
      <c r="K68" s="1815"/>
      <c r="L68" s="1815"/>
      <c r="M68" s="1815"/>
      <c r="N68" s="1815"/>
      <c r="O68" s="1815"/>
    </row>
    <row r="69" spans="5:29" ht="18" customHeight="1" x14ac:dyDescent="0.3">
      <c r="E69" s="1815"/>
      <c r="F69" s="1815"/>
      <c r="G69" s="1815"/>
      <c r="H69" s="1815"/>
      <c r="I69" s="1815"/>
      <c r="J69" s="1815"/>
      <c r="K69" s="1815"/>
      <c r="L69" s="1815"/>
      <c r="M69" s="1815"/>
      <c r="N69" s="1815"/>
      <c r="O69" s="1815"/>
    </row>
    <row r="70" spans="5:29" ht="18.75" customHeight="1" x14ac:dyDescent="0.3">
      <c r="E70" s="718" t="s">
        <v>2415</v>
      </c>
      <c r="F70" s="299"/>
      <c r="G70" s="299"/>
      <c r="H70" s="299"/>
      <c r="I70" s="299"/>
      <c r="J70" s="299"/>
      <c r="K70" s="299"/>
      <c r="L70" s="299"/>
      <c r="M70" s="299"/>
      <c r="N70" s="299"/>
      <c r="O70" s="299"/>
      <c r="P70" s="333"/>
    </row>
    <row r="71" spans="5:29" ht="15" customHeight="1" x14ac:dyDescent="0.3">
      <c r="E71" s="281"/>
      <c r="F71" s="281"/>
      <c r="G71" s="281"/>
      <c r="H71" s="281"/>
      <c r="I71" s="281"/>
      <c r="J71" s="719"/>
      <c r="K71" s="281"/>
      <c r="L71" s="281"/>
      <c r="M71" s="281"/>
      <c r="N71" s="281"/>
      <c r="O71" s="281"/>
    </row>
    <row r="72" spans="5:29" ht="15" customHeight="1" x14ac:dyDescent="0.3">
      <c r="G72" s="302"/>
      <c r="H72" s="302"/>
    </row>
    <row r="73" spans="5:29" ht="15" customHeight="1" x14ac:dyDescent="0.3">
      <c r="J73" s="215"/>
    </row>
    <row r="74" spans="5:29" ht="15" customHeight="1" x14ac:dyDescent="0.3">
      <c r="G74" s="302"/>
      <c r="H74" s="302"/>
    </row>
    <row r="75" spans="5:29" ht="15" customHeight="1" x14ac:dyDescent="0.3"/>
    <row r="76" spans="5:29" ht="15" customHeight="1" x14ac:dyDescent="0.3"/>
    <row r="77" spans="5:29" ht="15" customHeight="1" x14ac:dyDescent="0.3"/>
    <row r="78" spans="5:29" ht="15" customHeight="1" x14ac:dyDescent="0.3"/>
    <row r="79" spans="5:29" ht="15" customHeight="1" x14ac:dyDescent="0.3"/>
    <row r="80" spans="5:29"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7" hidden="1" x14ac:dyDescent="0.3"/>
    <row r="98" hidden="1" x14ac:dyDescent="0.3"/>
  </sheetData>
  <sheetProtection algorithmName="SHA-512" hashValue="5n/Gh95m2DRLzcJScuYxSrezlZBKya6BW677JwsTD5Uir0MVB2dCEl2JYEWoNfKZb0fEFIa/Uyeo6SiprPziTQ==" saltValue="i7p9i4rELXxJBibFa0AU3w==" spinCount="100000" sheet="1" objects="1" scenarios="1"/>
  <protectedRanges>
    <protectedRange sqref="I22:M43 E22:F43" name="Rango1"/>
    <protectedRange sqref="E59:F66 I59:L66" name="Rango2"/>
  </protectedRanges>
  <dataConsolidate/>
  <mergeCells count="23">
    <mergeCell ref="L57:L58"/>
    <mergeCell ref="M57:M58"/>
    <mergeCell ref="F57:F58"/>
    <mergeCell ref="H57:H58"/>
    <mergeCell ref="I57:J57"/>
    <mergeCell ref="G57:G58"/>
    <mergeCell ref="K57:K58"/>
    <mergeCell ref="E68:O69"/>
    <mergeCell ref="C1:P1"/>
    <mergeCell ref="F20:F21"/>
    <mergeCell ref="E20:E21"/>
    <mergeCell ref="H20:H21"/>
    <mergeCell ref="E3:O4"/>
    <mergeCell ref="K20:K21"/>
    <mergeCell ref="L20:L21"/>
    <mergeCell ref="M20:M21"/>
    <mergeCell ref="N20:N21"/>
    <mergeCell ref="G20:G21"/>
    <mergeCell ref="I20:J20"/>
    <mergeCell ref="E45:O46"/>
    <mergeCell ref="E53:O55"/>
    <mergeCell ref="E57:E58"/>
    <mergeCell ref="E6:O7"/>
  </mergeCells>
  <phoneticPr fontId="3" type="noConversion"/>
  <conditionalFormatting sqref="M33:M43">
    <cfRule type="expression" dxfId="1247" priority="222" stopIfTrue="1">
      <formula>AND(ISTEXT(F33),M33="")</formula>
    </cfRule>
  </conditionalFormatting>
  <conditionalFormatting sqref="J23:J43">
    <cfRule type="expression" dxfId="1246" priority="57" stopIfTrue="1">
      <formula>AND(I23="Preparado",J23="")</formula>
    </cfRule>
  </conditionalFormatting>
  <conditionalFormatting sqref="N23:N43">
    <cfRule type="expression" dxfId="1245" priority="51" stopIfTrue="1">
      <formula>ISNUMBER(N23)</formula>
    </cfRule>
  </conditionalFormatting>
  <conditionalFormatting sqref="M22:M43">
    <cfRule type="expression" dxfId="1244" priority="47" stopIfTrue="1">
      <formula>AND(OR(E22&lt;&gt;"",ISTEXT(F22)),M22="")</formula>
    </cfRule>
  </conditionalFormatting>
  <conditionalFormatting sqref="L22:L43">
    <cfRule type="expression" dxfId="1243" priority="43" stopIfTrue="1">
      <formula>ISNUMBER(L22)</formula>
    </cfRule>
  </conditionalFormatting>
  <conditionalFormatting sqref="E22:E43">
    <cfRule type="expression" dxfId="1242" priority="41" stopIfTrue="1">
      <formula>E22=""</formula>
    </cfRule>
  </conditionalFormatting>
  <conditionalFormatting sqref="I22:I43">
    <cfRule type="expression" dxfId="1241" priority="564" stopIfTrue="1">
      <formula>AND(F22="Otro",ISBLANK(I22))</formula>
    </cfRule>
  </conditionalFormatting>
  <conditionalFormatting sqref="J22:J43">
    <cfRule type="expression" dxfId="1240" priority="565" stopIfTrue="1">
      <formula>AND($F22="Otro",ISBLANK(J22))</formula>
    </cfRule>
  </conditionalFormatting>
  <conditionalFormatting sqref="J60:J66">
    <cfRule type="expression" dxfId="1239" priority="36" stopIfTrue="1">
      <formula>AND(I60="Preparado",J60="")</formula>
    </cfRule>
  </conditionalFormatting>
  <conditionalFormatting sqref="M59:M66">
    <cfRule type="expression" dxfId="1238" priority="35" stopIfTrue="1">
      <formula>ISNUMBER(M59)</formula>
    </cfRule>
  </conditionalFormatting>
  <conditionalFormatting sqref="E59:E66">
    <cfRule type="expression" dxfId="1237" priority="30" stopIfTrue="1">
      <formula>E59=""</formula>
    </cfRule>
  </conditionalFormatting>
  <conditionalFormatting sqref="I59:I66">
    <cfRule type="expression" dxfId="1236" priority="39" stopIfTrue="1">
      <formula>AND(F59="Otro",ISBLANK(I59))</formula>
    </cfRule>
  </conditionalFormatting>
  <conditionalFormatting sqref="J59:J66">
    <cfRule type="expression" dxfId="1235" priority="40" stopIfTrue="1">
      <formula>AND($F59="Otro",ISBLANK(J59))</formula>
    </cfRule>
  </conditionalFormatting>
  <conditionalFormatting sqref="N22:N43">
    <cfRule type="expression" dxfId="1234" priority="22" stopIfTrue="1">
      <formula>ISNUMBER(N22)</formula>
    </cfRule>
  </conditionalFormatting>
  <conditionalFormatting sqref="F22:F43">
    <cfRule type="expression" dxfId="1233" priority="21" stopIfTrue="1">
      <formula>F22&lt;&gt;""</formula>
    </cfRule>
  </conditionalFormatting>
  <conditionalFormatting sqref="F59:F66">
    <cfRule type="expression" dxfId="1232" priority="20" stopIfTrue="1">
      <formula>F59&lt;&gt;""</formula>
    </cfRule>
  </conditionalFormatting>
  <conditionalFormatting sqref="G22:G43">
    <cfRule type="expression" dxfId="1231" priority="18" stopIfTrue="1">
      <formula>G22&lt;&gt;""</formula>
    </cfRule>
  </conditionalFormatting>
  <conditionalFormatting sqref="G22:G43">
    <cfRule type="expression" dxfId="1230" priority="16" stopIfTrue="1">
      <formula>$F22="Otro"</formula>
    </cfRule>
    <cfRule type="expression" dxfId="1229" priority="17" stopIfTrue="1">
      <formula>$F22=""</formula>
    </cfRule>
  </conditionalFormatting>
  <conditionalFormatting sqref="H22:H43">
    <cfRule type="expression" dxfId="1228" priority="15" stopIfTrue="1">
      <formula>H22&lt;&gt;""</formula>
    </cfRule>
  </conditionalFormatting>
  <conditionalFormatting sqref="H22:H43">
    <cfRule type="expression" dxfId="1227" priority="13" stopIfTrue="1">
      <formula>$F22="Otro"</formula>
    </cfRule>
    <cfRule type="expression" dxfId="1226" priority="14" stopIfTrue="1">
      <formula>$F22=""</formula>
    </cfRule>
  </conditionalFormatting>
  <conditionalFormatting sqref="K22:K43">
    <cfRule type="expression" dxfId="1225" priority="12">
      <formula>ISTEXT(K22)</formula>
    </cfRule>
  </conditionalFormatting>
  <conditionalFormatting sqref="G59:G66">
    <cfRule type="expression" dxfId="1224" priority="11" stopIfTrue="1">
      <formula>G59&lt;&gt;""</formula>
    </cfRule>
  </conditionalFormatting>
  <conditionalFormatting sqref="G59:G66">
    <cfRule type="expression" dxfId="1223" priority="9" stopIfTrue="1">
      <formula>$F59="Otro"</formula>
    </cfRule>
    <cfRule type="expression" dxfId="1222" priority="10" stopIfTrue="1">
      <formula>$F59=""</formula>
    </cfRule>
  </conditionalFormatting>
  <conditionalFormatting sqref="H59:H66">
    <cfRule type="expression" dxfId="1221" priority="8" stopIfTrue="1">
      <formula>H59&lt;&gt;""</formula>
    </cfRule>
  </conditionalFormatting>
  <conditionalFormatting sqref="H59:H66">
    <cfRule type="expression" dxfId="1220" priority="6" stopIfTrue="1">
      <formula>$F59="Otro"</formula>
    </cfRule>
    <cfRule type="expression" dxfId="1219" priority="7" stopIfTrue="1">
      <formula>$F59=""</formula>
    </cfRule>
  </conditionalFormatting>
  <conditionalFormatting sqref="K59:K66">
    <cfRule type="expression" dxfId="1218" priority="3">
      <formula>ISTEXT(K59)</formula>
    </cfRule>
  </conditionalFormatting>
  <conditionalFormatting sqref="L59:L66">
    <cfRule type="expression" dxfId="1217" priority="1" stopIfTrue="1">
      <formula>AND(OR(E59&lt;&gt;"",ISTEXT(F59)),L59="")</formula>
    </cfRule>
  </conditionalFormatting>
  <dataValidations count="6">
    <dataValidation type="decimal" operator="greaterThanOrEqual" allowBlank="1" showInputMessage="1" showErrorMessage="1" sqref="L22:L43">
      <formula1>0</formula1>
    </dataValidation>
    <dataValidation type="decimal" allowBlank="1" showInputMessage="1" showErrorMessage="1" error="El valor ha de estar entre 0% y 100%" sqref="I67">
      <formula1>#REF!</formula1>
      <formula2>#REF!</formula2>
    </dataValidation>
    <dataValidation type="whole" operator="greaterThan" allowBlank="1" showInputMessage="1" showErrorMessage="1" sqref="J59:J66 J22:J43">
      <formula1>0</formula1>
    </dataValidation>
    <dataValidation type="decimal" allowBlank="1" showInputMessage="1" showErrorMessage="1" error="Este valor ha de ser igual o inferior al de la carga inicial del equipo." sqref="M22:M43">
      <formula1>-0.1</formula1>
      <formula2>L22</formula2>
    </dataValidation>
    <dataValidation type="list" allowBlank="1" showInputMessage="1" showErrorMessage="1" sqref="F22:F43">
      <formula1>Refrigerante</formula1>
    </dataValidation>
    <dataValidation type="list" allowBlank="1" showInputMessage="1" showErrorMessage="1" sqref="F59:F66">
      <formula1>Fugitivas_otros</formula1>
    </dataValidation>
  </dataValidations>
  <hyperlinks>
    <hyperlink ref="A5" location="'3. Datos Cultivos'!A1" display="3. Datos cultivos"/>
    <hyperlink ref="A7" location="'5. Instalaciones fijas'!A1" display="5. Instalaciones fij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 ref="E68:O69" r:id="rId1" display="https://www.ipcc.ch/report/ar6/wg1/downloads/report/IPCC_AR6_WGI_Chapter07_SM.pdf"/>
    <hyperlink ref="E45:O46" r:id="rId2" display="https://www.ipcc.ch/report/ar6/wg1/downloads/report/IPCC_AR6_WGI_Chapter07_SM.pdf"/>
  </hyperlinks>
  <pageMargins left="0.75" right="0.75" top="1" bottom="1" header="0" footer="0"/>
  <pageSetup paperSize="256" scale="32"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63" customWidth="1"/>
    <col min="2" max="2" width="0.5703125" style="919" customWidth="1"/>
    <col min="3" max="3" width="1" style="236" customWidth="1"/>
    <col min="4" max="4" width="1.42578125" style="242" customWidth="1"/>
    <col min="5" max="5" width="24.7109375" style="242" customWidth="1"/>
    <col min="6" max="6" width="36.42578125" style="242" customWidth="1"/>
    <col min="7" max="7" width="13.42578125" style="242" customWidth="1"/>
    <col min="8" max="8" width="25.140625" style="242" customWidth="1"/>
    <col min="9" max="11" width="14.5703125" style="242" customWidth="1"/>
    <col min="12" max="12" width="18.7109375" style="242" customWidth="1"/>
    <col min="13" max="13" width="12.28515625" style="242" customWidth="1"/>
    <col min="14" max="14" width="3.42578125" style="242" customWidth="1"/>
    <col min="15" max="16384" width="11.42578125" style="242"/>
  </cols>
  <sheetData>
    <row r="1" spans="1:18" s="236" customFormat="1" ht="36" customHeight="1" x14ac:dyDescent="0.25">
      <c r="A1" s="234"/>
      <c r="B1" s="919"/>
      <c r="C1" s="1575" t="s">
        <v>733</v>
      </c>
      <c r="D1" s="1575"/>
      <c r="E1" s="1575"/>
      <c r="F1" s="1575"/>
      <c r="G1" s="1575"/>
      <c r="H1" s="1575"/>
      <c r="I1" s="1575"/>
      <c r="J1" s="1575"/>
      <c r="K1" s="1575"/>
      <c r="L1" s="1575"/>
      <c r="M1" s="1575"/>
      <c r="N1" s="1575"/>
      <c r="O1" s="234"/>
    </row>
    <row r="2" spans="1:18" ht="36" customHeight="1" x14ac:dyDescent="0.25">
      <c r="B2" s="920"/>
    </row>
    <row r="3" spans="1:18" ht="15" customHeight="1" x14ac:dyDescent="0.25">
      <c r="A3" s="364" t="s">
        <v>49</v>
      </c>
      <c r="B3" s="921"/>
      <c r="E3" s="1835" t="s">
        <v>1749</v>
      </c>
      <c r="F3" s="1835"/>
      <c r="G3" s="1835"/>
      <c r="H3" s="1835"/>
      <c r="I3" s="1835"/>
      <c r="J3" s="1835"/>
      <c r="K3" s="1835"/>
      <c r="L3" s="1835"/>
      <c r="M3" s="1835"/>
      <c r="N3" s="316"/>
    </row>
    <row r="4" spans="1:18" ht="15" customHeight="1" x14ac:dyDescent="0.25">
      <c r="A4" s="364" t="s">
        <v>1054</v>
      </c>
      <c r="B4" s="921"/>
      <c r="E4" s="1835"/>
      <c r="F4" s="1835"/>
      <c r="G4" s="1835"/>
      <c r="H4" s="1835"/>
      <c r="I4" s="1835"/>
      <c r="J4" s="1835"/>
      <c r="K4" s="1835"/>
      <c r="L4" s="1835"/>
      <c r="M4" s="1835"/>
      <c r="N4" s="316"/>
    </row>
    <row r="5" spans="1:18" ht="15" customHeight="1" x14ac:dyDescent="0.25">
      <c r="A5" s="364" t="s">
        <v>1636</v>
      </c>
      <c r="B5" s="921"/>
      <c r="E5" s="1835"/>
      <c r="F5" s="1835"/>
      <c r="G5" s="1835"/>
      <c r="H5" s="1835"/>
      <c r="I5" s="1835"/>
      <c r="J5" s="1835"/>
      <c r="K5" s="1835"/>
      <c r="L5" s="1835"/>
      <c r="M5" s="1835"/>
      <c r="N5" s="316"/>
    </row>
    <row r="6" spans="1:18" ht="15" customHeight="1" x14ac:dyDescent="0.25">
      <c r="A6" s="364" t="s">
        <v>1931</v>
      </c>
      <c r="B6" s="921"/>
      <c r="E6" s="1835"/>
      <c r="F6" s="1835"/>
      <c r="G6" s="1835"/>
      <c r="H6" s="1835"/>
      <c r="I6" s="1835"/>
      <c r="J6" s="1835"/>
      <c r="K6" s="1835"/>
      <c r="L6" s="1835"/>
      <c r="M6" s="1835"/>
      <c r="N6" s="316"/>
    </row>
    <row r="7" spans="1:18" ht="15" customHeight="1" x14ac:dyDescent="0.25">
      <c r="A7" s="364" t="s">
        <v>1840</v>
      </c>
      <c r="E7" s="1835"/>
      <c r="F7" s="1835"/>
      <c r="G7" s="1835"/>
      <c r="H7" s="1835"/>
      <c r="I7" s="1835"/>
      <c r="J7" s="1835"/>
      <c r="K7" s="1835"/>
      <c r="L7" s="1835"/>
      <c r="M7" s="1835"/>
      <c r="N7" s="316"/>
    </row>
    <row r="8" spans="1:18" ht="15" customHeight="1" x14ac:dyDescent="0.25">
      <c r="A8" s="364" t="s">
        <v>1841</v>
      </c>
      <c r="E8" s="1835"/>
      <c r="F8" s="1835"/>
      <c r="G8" s="1835"/>
      <c r="H8" s="1835"/>
      <c r="I8" s="1835"/>
      <c r="J8" s="1835"/>
      <c r="K8" s="1835"/>
      <c r="L8" s="1835"/>
      <c r="M8" s="1835"/>
      <c r="N8" s="316"/>
    </row>
    <row r="9" spans="1:18" ht="15" customHeight="1" x14ac:dyDescent="0.3">
      <c r="A9" s="364" t="s">
        <v>1842</v>
      </c>
      <c r="E9" s="724"/>
      <c r="F9" s="338"/>
      <c r="G9" s="338"/>
      <c r="H9" s="338"/>
      <c r="I9" s="338"/>
      <c r="J9" s="338"/>
      <c r="K9" s="338"/>
      <c r="L9" s="338"/>
      <c r="M9" s="338"/>
      <c r="N9" s="316"/>
    </row>
    <row r="10" spans="1:18" ht="16.5" x14ac:dyDescent="0.25">
      <c r="A10" s="923" t="s">
        <v>1843</v>
      </c>
      <c r="E10" s="1609" t="s">
        <v>735</v>
      </c>
      <c r="F10" s="1609"/>
      <c r="G10" s="1609"/>
      <c r="H10" s="1609"/>
      <c r="I10" s="1609"/>
      <c r="J10" s="1609"/>
      <c r="K10" s="1609"/>
      <c r="L10" s="1609"/>
      <c r="M10" s="1609"/>
      <c r="N10" s="316"/>
    </row>
    <row r="11" spans="1:18" ht="15" customHeight="1" x14ac:dyDescent="0.3">
      <c r="A11" s="364" t="s">
        <v>1844</v>
      </c>
      <c r="E11" s="716"/>
      <c r="F11" s="338"/>
      <c r="G11" s="338"/>
      <c r="H11" s="338"/>
      <c r="I11" s="338"/>
      <c r="J11" s="338"/>
      <c r="K11" s="338"/>
      <c r="L11" s="338"/>
      <c r="M11" s="338"/>
      <c r="N11" s="316"/>
    </row>
    <row r="12" spans="1:18" ht="15" customHeight="1" x14ac:dyDescent="0.25">
      <c r="A12" s="364" t="s">
        <v>1845</v>
      </c>
      <c r="E12" s="689" t="s">
        <v>1750</v>
      </c>
      <c r="F12" s="481"/>
      <c r="G12" s="481"/>
      <c r="H12" s="481"/>
      <c r="I12" s="481"/>
      <c r="J12" s="481"/>
      <c r="K12" s="481"/>
      <c r="L12" s="481"/>
      <c r="M12" s="481"/>
      <c r="N12" s="317"/>
      <c r="O12" s="317"/>
      <c r="P12" s="317"/>
      <c r="Q12" s="317"/>
      <c r="R12" s="317"/>
    </row>
    <row r="13" spans="1:18" ht="15" customHeight="1" x14ac:dyDescent="0.25">
      <c r="A13" s="364" t="s">
        <v>1846</v>
      </c>
      <c r="J13" s="317"/>
      <c r="K13" s="317"/>
      <c r="L13" s="317"/>
      <c r="M13" s="317"/>
      <c r="N13" s="317"/>
      <c r="O13" s="317"/>
    </row>
    <row r="14" spans="1:18" ht="15" customHeight="1" x14ac:dyDescent="0.25">
      <c r="A14" s="364" t="s">
        <v>1847</v>
      </c>
      <c r="E14" s="1831" t="s">
        <v>737</v>
      </c>
      <c r="F14" s="1833" t="s">
        <v>734</v>
      </c>
      <c r="G14" s="1786" t="s">
        <v>738</v>
      </c>
      <c r="H14" s="1786"/>
      <c r="I14" s="1836" t="s">
        <v>653</v>
      </c>
      <c r="J14" s="1837"/>
      <c r="K14" s="1837"/>
      <c r="L14" s="1838" t="s">
        <v>948</v>
      </c>
      <c r="M14" s="317"/>
    </row>
    <row r="15" spans="1:18" ht="15" customHeight="1" x14ac:dyDescent="0.25">
      <c r="A15" s="364" t="s">
        <v>1848</v>
      </c>
      <c r="E15" s="1832"/>
      <c r="F15" s="1834"/>
      <c r="G15" s="720" t="s">
        <v>739</v>
      </c>
      <c r="H15" s="720" t="s">
        <v>740</v>
      </c>
      <c r="I15" s="721" t="s">
        <v>700</v>
      </c>
      <c r="J15" s="721" t="s">
        <v>701</v>
      </c>
      <c r="K15" s="722" t="s">
        <v>702</v>
      </c>
      <c r="L15" s="1839"/>
      <c r="M15" s="317"/>
    </row>
    <row r="16" spans="1:18" ht="15" customHeight="1" x14ac:dyDescent="0.3">
      <c r="A16" s="365"/>
      <c r="E16" s="691"/>
      <c r="F16" s="789"/>
      <c r="G16" s="1"/>
      <c r="H16" s="1"/>
      <c r="I16" s="1"/>
      <c r="J16" s="1"/>
      <c r="K16" s="1"/>
      <c r="L16" s="782" t="str">
        <f>Datos!J2069</f>
        <v/>
      </c>
      <c r="M16" s="317"/>
    </row>
    <row r="17" spans="1:13" ht="15" customHeight="1" x14ac:dyDescent="0.3">
      <c r="A17" s="365"/>
      <c r="E17" s="691"/>
      <c r="F17" s="789"/>
      <c r="G17" s="1"/>
      <c r="H17" s="1"/>
      <c r="I17" s="1"/>
      <c r="J17" s="1"/>
      <c r="K17" s="1"/>
      <c r="L17" s="782" t="str">
        <f>Datos!J2070</f>
        <v/>
      </c>
      <c r="M17" s="317"/>
    </row>
    <row r="18" spans="1:13" ht="15" customHeight="1" x14ac:dyDescent="0.3">
      <c r="A18" s="365"/>
      <c r="B18" s="922"/>
      <c r="E18" s="691"/>
      <c r="F18" s="789"/>
      <c r="G18" s="1"/>
      <c r="H18" s="1"/>
      <c r="I18" s="1"/>
      <c r="J18" s="1"/>
      <c r="K18" s="1"/>
      <c r="L18" s="782" t="str">
        <f>Datos!J2071</f>
        <v/>
      </c>
      <c r="M18" s="317"/>
    </row>
    <row r="19" spans="1:13" ht="15" customHeight="1" x14ac:dyDescent="0.25">
      <c r="E19" s="691"/>
      <c r="F19" s="789"/>
      <c r="G19" s="1"/>
      <c r="H19" s="1"/>
      <c r="I19" s="1"/>
      <c r="J19" s="1"/>
      <c r="K19" s="1"/>
      <c r="L19" s="782" t="str">
        <f>Datos!J2072</f>
        <v/>
      </c>
      <c r="M19" s="317"/>
    </row>
    <row r="20" spans="1:13" ht="15" customHeight="1" x14ac:dyDescent="0.25">
      <c r="B20" s="922"/>
      <c r="E20" s="691"/>
      <c r="F20" s="789"/>
      <c r="G20" s="1"/>
      <c r="H20" s="1"/>
      <c r="I20" s="1"/>
      <c r="J20" s="1"/>
      <c r="K20" s="1"/>
      <c r="L20" s="782" t="str">
        <f>Datos!J2073</f>
        <v/>
      </c>
      <c r="M20" s="317"/>
    </row>
    <row r="21" spans="1:13" ht="15" customHeight="1" x14ac:dyDescent="0.25">
      <c r="B21" s="922"/>
      <c r="E21" s="691"/>
      <c r="F21" s="789"/>
      <c r="G21" s="1"/>
      <c r="H21" s="1"/>
      <c r="I21" s="1"/>
      <c r="J21" s="1"/>
      <c r="K21" s="1"/>
      <c r="L21" s="782" t="str">
        <f>Datos!J2074</f>
        <v/>
      </c>
      <c r="M21" s="317"/>
    </row>
    <row r="22" spans="1:13" ht="15" customHeight="1" x14ac:dyDescent="0.25">
      <c r="A22" s="366"/>
      <c r="B22" s="922"/>
      <c r="E22" s="691"/>
      <c r="F22" s="789"/>
      <c r="G22" s="1"/>
      <c r="H22" s="1"/>
      <c r="I22" s="1"/>
      <c r="J22" s="1"/>
      <c r="K22" s="1"/>
      <c r="L22" s="782" t="str">
        <f>Datos!J2075</f>
        <v/>
      </c>
      <c r="M22" s="317"/>
    </row>
    <row r="23" spans="1:13" ht="15" customHeight="1" x14ac:dyDescent="0.25">
      <c r="A23" s="366"/>
      <c r="B23" s="922"/>
      <c r="E23" s="691"/>
      <c r="F23" s="789"/>
      <c r="G23" s="1"/>
      <c r="H23" s="1"/>
      <c r="I23" s="1"/>
      <c r="J23" s="1"/>
      <c r="K23" s="1"/>
      <c r="L23" s="782" t="str">
        <f>Datos!J2076</f>
        <v/>
      </c>
      <c r="M23" s="317"/>
    </row>
    <row r="24" spans="1:13" ht="15" customHeight="1" x14ac:dyDescent="0.3">
      <c r="A24" s="365"/>
      <c r="E24" s="691"/>
      <c r="F24" s="789"/>
      <c r="G24" s="1"/>
      <c r="H24" s="1"/>
      <c r="I24" s="1"/>
      <c r="J24" s="1"/>
      <c r="K24" s="1"/>
      <c r="L24" s="782" t="str">
        <f>Datos!J2077</f>
        <v/>
      </c>
    </row>
    <row r="25" spans="1:13" ht="15" customHeight="1" x14ac:dyDescent="0.25">
      <c r="A25" s="366"/>
      <c r="B25" s="922"/>
      <c r="E25" s="691"/>
      <c r="F25" s="789"/>
      <c r="G25" s="1"/>
      <c r="H25" s="1"/>
      <c r="I25" s="1"/>
      <c r="J25" s="1"/>
      <c r="K25" s="1"/>
      <c r="L25" s="782" t="str">
        <f>Datos!J2078</f>
        <v/>
      </c>
    </row>
    <row r="26" spans="1:13" ht="15" customHeight="1" x14ac:dyDescent="0.25">
      <c r="E26" s="691"/>
      <c r="F26" s="789"/>
      <c r="G26" s="1"/>
      <c r="H26" s="1"/>
      <c r="I26" s="1"/>
      <c r="J26" s="1"/>
      <c r="K26" s="1"/>
      <c r="L26" s="782" t="str">
        <f>Datos!J2079</f>
        <v/>
      </c>
    </row>
    <row r="27" spans="1:13" ht="15" customHeight="1" x14ac:dyDescent="0.25">
      <c r="E27" s="691"/>
      <c r="F27" s="789"/>
      <c r="G27" s="1"/>
      <c r="H27" s="1"/>
      <c r="I27" s="1"/>
      <c r="J27" s="1"/>
      <c r="K27" s="1"/>
      <c r="L27" s="782" t="str">
        <f>Datos!J2080</f>
        <v/>
      </c>
    </row>
    <row r="28" spans="1:13" ht="15" customHeight="1" x14ac:dyDescent="0.25">
      <c r="E28" s="691"/>
      <c r="F28" s="789"/>
      <c r="G28" s="1"/>
      <c r="H28" s="1"/>
      <c r="I28" s="1"/>
      <c r="J28" s="1"/>
      <c r="K28" s="1"/>
      <c r="L28" s="782" t="str">
        <f>Datos!J2081</f>
        <v/>
      </c>
    </row>
    <row r="29" spans="1:13" ht="15" customHeight="1" x14ac:dyDescent="0.3">
      <c r="A29" s="365"/>
      <c r="E29" s="691"/>
      <c r="F29" s="789"/>
      <c r="G29" s="1"/>
      <c r="H29" s="1"/>
      <c r="I29" s="1"/>
      <c r="J29" s="1"/>
      <c r="K29" s="1"/>
      <c r="L29" s="782" t="str">
        <f>Datos!J2082</f>
        <v/>
      </c>
    </row>
    <row r="30" spans="1:13" ht="15" customHeight="1" x14ac:dyDescent="0.3">
      <c r="A30" s="365"/>
      <c r="E30" s="691"/>
      <c r="F30" s="789"/>
      <c r="G30" s="1"/>
      <c r="H30" s="1"/>
      <c r="I30" s="1"/>
      <c r="J30" s="1"/>
      <c r="K30" s="1"/>
      <c r="L30" s="782" t="str">
        <f>Datos!J2083</f>
        <v/>
      </c>
    </row>
    <row r="31" spans="1:13" ht="15" customHeight="1" x14ac:dyDescent="0.3">
      <c r="A31" s="365"/>
      <c r="C31" s="242"/>
      <c r="E31" s="339"/>
      <c r="F31" s="339"/>
      <c r="G31" s="339"/>
      <c r="H31" s="339"/>
      <c r="I31" s="1154">
        <f>SUM(I16:I30)</f>
        <v>0</v>
      </c>
      <c r="J31" s="1154">
        <f>SUM(J16:J30)</f>
        <v>0</v>
      </c>
      <c r="K31" s="1154">
        <f>SUM(K16:K30)</f>
        <v>0</v>
      </c>
      <c r="L31" s="787">
        <f>SUM(L16:L30)</f>
        <v>0</v>
      </c>
      <c r="M31" s="339"/>
    </row>
    <row r="32" spans="1:13" ht="15" customHeight="1" x14ac:dyDescent="0.3">
      <c r="A32" s="365"/>
      <c r="C32" s="242"/>
      <c r="E32" s="340"/>
      <c r="F32" s="340"/>
      <c r="G32" s="340"/>
      <c r="H32" s="340"/>
      <c r="I32" s="340"/>
      <c r="J32" s="340"/>
      <c r="K32" s="340"/>
      <c r="L32" s="340"/>
      <c r="M32" s="340"/>
    </row>
    <row r="33" spans="1:15" s="297" customFormat="1" ht="15" customHeight="1" x14ac:dyDescent="0.3">
      <c r="A33" s="365"/>
      <c r="B33" s="919"/>
      <c r="C33" s="242"/>
      <c r="D33" s="242"/>
      <c r="E33" s="242"/>
      <c r="F33" s="242"/>
      <c r="G33" s="242"/>
      <c r="H33" s="242"/>
      <c r="I33" s="242"/>
      <c r="J33" s="242"/>
      <c r="K33" s="242"/>
      <c r="L33" s="242"/>
      <c r="M33" s="242"/>
      <c r="N33" s="242"/>
      <c r="O33" s="242"/>
    </row>
    <row r="34" spans="1:15" s="297" customFormat="1" ht="15" customHeight="1" x14ac:dyDescent="0.25">
      <c r="A34" s="363"/>
      <c r="B34" s="919"/>
      <c r="C34" s="242"/>
      <c r="D34" s="242"/>
      <c r="E34" s="242"/>
      <c r="F34" s="242"/>
      <c r="G34" s="242"/>
      <c r="H34" s="242"/>
      <c r="I34" s="242"/>
      <c r="J34" s="242"/>
      <c r="K34" s="242"/>
      <c r="L34" s="242"/>
      <c r="M34" s="242"/>
      <c r="N34" s="242"/>
      <c r="O34" s="242"/>
    </row>
    <row r="35" spans="1:15" s="297" customFormat="1" ht="15" customHeight="1" x14ac:dyDescent="0.25">
      <c r="A35" s="363"/>
      <c r="B35" s="919"/>
      <c r="C35" s="242"/>
      <c r="D35" s="242"/>
      <c r="E35" s="242"/>
      <c r="F35" s="242"/>
      <c r="G35" s="242"/>
      <c r="H35" s="242"/>
      <c r="I35" s="242"/>
      <c r="J35" s="242"/>
      <c r="K35" s="242"/>
      <c r="L35" s="242"/>
      <c r="M35" s="242"/>
      <c r="N35" s="242"/>
      <c r="O35" s="242"/>
    </row>
    <row r="36" spans="1:15" s="297" customFormat="1" ht="15" customHeight="1" x14ac:dyDescent="0.25">
      <c r="A36" s="363"/>
      <c r="B36" s="919"/>
      <c r="C36" s="242"/>
      <c r="D36" s="242"/>
      <c r="E36" s="242"/>
      <c r="F36" s="242"/>
      <c r="G36" s="242"/>
      <c r="H36" s="242"/>
      <c r="I36" s="242"/>
      <c r="J36" s="242"/>
      <c r="K36" s="242"/>
      <c r="L36" s="242"/>
      <c r="M36" s="242"/>
      <c r="N36" s="242"/>
      <c r="O36" s="242"/>
    </row>
    <row r="37" spans="1:15" s="297" customFormat="1" ht="15" customHeight="1" x14ac:dyDescent="0.25">
      <c r="A37" s="363"/>
      <c r="B37" s="919"/>
      <c r="C37" s="242"/>
      <c r="D37" s="242"/>
      <c r="E37" s="242"/>
      <c r="F37" s="242"/>
      <c r="G37" s="242"/>
      <c r="H37" s="242"/>
      <c r="I37" s="242"/>
      <c r="J37" s="242"/>
      <c r="K37" s="242"/>
      <c r="L37" s="242"/>
      <c r="M37" s="242"/>
      <c r="N37" s="242"/>
      <c r="O37" s="242"/>
    </row>
    <row r="38" spans="1:15" s="297" customFormat="1" ht="15" customHeight="1" x14ac:dyDescent="0.25">
      <c r="A38" s="363"/>
      <c r="B38" s="919"/>
      <c r="C38" s="242"/>
      <c r="D38" s="242"/>
      <c r="E38" s="242"/>
      <c r="F38" s="242"/>
      <c r="G38" s="242"/>
      <c r="H38" s="242"/>
      <c r="I38" s="242"/>
      <c r="J38" s="242"/>
      <c r="K38" s="242"/>
      <c r="L38" s="242"/>
      <c r="M38" s="242"/>
      <c r="N38" s="242"/>
      <c r="O38" s="242"/>
    </row>
    <row r="39" spans="1:15" s="297" customFormat="1" ht="15" customHeight="1" x14ac:dyDescent="0.25">
      <c r="A39" s="363"/>
      <c r="B39" s="919"/>
      <c r="C39" s="242"/>
      <c r="D39" s="242"/>
      <c r="E39" s="242"/>
      <c r="F39" s="242"/>
      <c r="G39" s="242"/>
      <c r="H39" s="242"/>
      <c r="I39" s="242"/>
      <c r="J39" s="242"/>
      <c r="K39" s="242"/>
      <c r="L39" s="242"/>
      <c r="M39" s="242"/>
      <c r="N39" s="242"/>
      <c r="O39" s="242"/>
    </row>
    <row r="40" spans="1:15" s="297" customFormat="1" ht="15" customHeight="1" x14ac:dyDescent="0.25">
      <c r="A40" s="363"/>
      <c r="B40" s="919"/>
      <c r="C40" s="242"/>
      <c r="D40" s="242"/>
      <c r="E40" s="242"/>
      <c r="F40" s="242"/>
      <c r="G40" s="242"/>
      <c r="H40" s="242"/>
      <c r="I40" s="242"/>
      <c r="J40" s="242"/>
      <c r="K40" s="242"/>
      <c r="L40" s="242"/>
      <c r="M40" s="242"/>
      <c r="N40" s="242"/>
      <c r="O40" s="242"/>
    </row>
    <row r="41" spans="1:15" s="297" customFormat="1" ht="15" customHeight="1" x14ac:dyDescent="0.25">
      <c r="A41" s="363"/>
      <c r="B41" s="919"/>
      <c r="C41" s="242"/>
      <c r="D41" s="242"/>
      <c r="E41" s="242"/>
      <c r="F41" s="242"/>
      <c r="G41" s="242"/>
      <c r="H41" s="242"/>
      <c r="I41" s="242"/>
      <c r="J41" s="242"/>
      <c r="K41" s="242"/>
      <c r="L41" s="242"/>
      <c r="M41" s="242"/>
      <c r="N41" s="242"/>
      <c r="O41" s="242"/>
    </row>
    <row r="42" spans="1:15" s="297" customFormat="1" ht="15" customHeight="1" x14ac:dyDescent="0.25">
      <c r="A42" s="363"/>
      <c r="B42" s="919"/>
      <c r="C42" s="242"/>
      <c r="D42" s="242"/>
      <c r="E42" s="242"/>
      <c r="F42" s="242"/>
      <c r="G42" s="242"/>
      <c r="H42" s="242"/>
      <c r="I42" s="242"/>
      <c r="J42" s="242"/>
      <c r="K42" s="242"/>
      <c r="L42" s="242"/>
      <c r="M42" s="242"/>
      <c r="N42" s="242"/>
      <c r="O42" s="242"/>
    </row>
    <row r="43" spans="1:15" s="297" customFormat="1" ht="15" customHeight="1" x14ac:dyDescent="0.25">
      <c r="A43" s="363"/>
      <c r="B43" s="919"/>
      <c r="C43" s="242"/>
      <c r="D43" s="242"/>
      <c r="E43" s="242"/>
      <c r="F43" s="242"/>
      <c r="G43" s="242"/>
      <c r="H43" s="242"/>
      <c r="I43" s="242"/>
      <c r="J43" s="242"/>
      <c r="K43" s="242"/>
      <c r="L43" s="242"/>
      <c r="M43" s="242"/>
      <c r="N43" s="242"/>
      <c r="O43" s="242"/>
    </row>
    <row r="44" spans="1:15" s="297" customFormat="1" ht="15" customHeight="1" x14ac:dyDescent="0.25">
      <c r="A44" s="363"/>
      <c r="B44" s="919"/>
      <c r="C44" s="242"/>
      <c r="D44" s="242"/>
      <c r="E44" s="242"/>
      <c r="F44" s="242"/>
      <c r="G44" s="242"/>
      <c r="H44" s="242"/>
      <c r="I44" s="242"/>
      <c r="J44" s="242"/>
      <c r="K44" s="242"/>
      <c r="L44" s="242"/>
      <c r="M44" s="242"/>
      <c r="N44" s="242"/>
      <c r="O44" s="242"/>
    </row>
    <row r="45" spans="1:15" s="297" customFormat="1" ht="15" customHeight="1" x14ac:dyDescent="0.25">
      <c r="A45" s="363"/>
      <c r="B45" s="919"/>
      <c r="C45" s="242"/>
      <c r="D45" s="242"/>
      <c r="E45" s="242"/>
      <c r="F45" s="242"/>
      <c r="G45" s="242"/>
      <c r="H45" s="242"/>
      <c r="I45" s="242"/>
      <c r="J45" s="242"/>
      <c r="K45" s="242"/>
      <c r="L45" s="242"/>
      <c r="M45" s="242"/>
      <c r="N45" s="242"/>
      <c r="O45" s="242"/>
    </row>
    <row r="46" spans="1:15" s="297" customFormat="1" ht="15" customHeight="1" x14ac:dyDescent="0.25">
      <c r="A46" s="363"/>
      <c r="B46" s="919"/>
      <c r="C46" s="242"/>
      <c r="D46" s="242"/>
      <c r="E46" s="242"/>
      <c r="F46" s="242"/>
      <c r="G46" s="242"/>
      <c r="H46" s="242"/>
      <c r="I46" s="242"/>
      <c r="J46" s="242"/>
      <c r="K46" s="242"/>
      <c r="L46" s="242"/>
      <c r="M46" s="242"/>
      <c r="N46" s="242"/>
      <c r="O46" s="242"/>
    </row>
    <row r="47" spans="1:15" s="297" customFormat="1" ht="15" customHeight="1" x14ac:dyDescent="0.25">
      <c r="A47" s="363"/>
      <c r="B47" s="919"/>
      <c r="C47" s="242"/>
      <c r="D47" s="242"/>
      <c r="E47" s="242"/>
      <c r="F47" s="242"/>
      <c r="G47" s="242"/>
      <c r="H47" s="242"/>
      <c r="I47" s="242"/>
      <c r="J47" s="242"/>
      <c r="K47" s="242"/>
      <c r="L47" s="242"/>
      <c r="M47" s="242"/>
      <c r="N47" s="242"/>
      <c r="O47" s="242"/>
    </row>
    <row r="48" spans="1:15" s="297" customFormat="1" ht="15" customHeight="1" x14ac:dyDescent="0.25">
      <c r="A48" s="363"/>
      <c r="B48" s="919"/>
      <c r="C48" s="242"/>
      <c r="D48" s="242"/>
      <c r="E48" s="242"/>
      <c r="F48" s="242"/>
      <c r="G48" s="242"/>
      <c r="H48" s="242"/>
      <c r="I48" s="242"/>
      <c r="J48" s="242"/>
      <c r="K48" s="242"/>
      <c r="L48" s="242"/>
      <c r="M48" s="242"/>
      <c r="N48" s="242"/>
      <c r="O48" s="242"/>
    </row>
    <row r="49" spans="1:15" s="297" customFormat="1" ht="15" customHeight="1" x14ac:dyDescent="0.25">
      <c r="A49" s="363"/>
      <c r="B49" s="919"/>
      <c r="C49" s="242"/>
      <c r="D49" s="242"/>
      <c r="E49" s="242"/>
      <c r="F49" s="242"/>
      <c r="G49" s="242"/>
      <c r="H49" s="242"/>
      <c r="I49" s="242"/>
      <c r="J49" s="242"/>
      <c r="K49" s="242"/>
      <c r="L49" s="242"/>
      <c r="M49" s="242"/>
      <c r="N49" s="242"/>
      <c r="O49" s="242"/>
    </row>
    <row r="50" spans="1:15" s="297" customFormat="1" ht="15" customHeight="1" x14ac:dyDescent="0.25">
      <c r="A50" s="363"/>
      <c r="B50" s="919"/>
      <c r="C50" s="242"/>
      <c r="D50" s="242"/>
      <c r="E50" s="242"/>
      <c r="F50" s="242"/>
      <c r="G50" s="242"/>
      <c r="H50" s="242"/>
      <c r="I50" s="242"/>
      <c r="J50" s="242"/>
      <c r="K50" s="242"/>
      <c r="L50" s="242"/>
      <c r="M50" s="242"/>
      <c r="N50" s="242"/>
      <c r="O50" s="242"/>
    </row>
    <row r="51" spans="1:15" s="297" customFormat="1" ht="15" customHeight="1" x14ac:dyDescent="0.25">
      <c r="A51" s="363"/>
      <c r="B51" s="919"/>
      <c r="C51" s="242"/>
      <c r="D51" s="242"/>
      <c r="E51" s="242"/>
      <c r="F51" s="242"/>
      <c r="G51" s="242"/>
      <c r="H51" s="242"/>
      <c r="I51" s="242"/>
      <c r="J51" s="242"/>
      <c r="K51" s="242"/>
      <c r="L51" s="242"/>
      <c r="M51" s="242"/>
      <c r="N51" s="242"/>
      <c r="O51" s="242"/>
    </row>
    <row r="52" spans="1:15" s="297" customFormat="1" ht="15" customHeight="1" x14ac:dyDescent="0.25">
      <c r="A52" s="363"/>
      <c r="B52" s="919"/>
      <c r="C52" s="242"/>
      <c r="D52" s="242"/>
      <c r="E52" s="242"/>
      <c r="F52" s="242"/>
      <c r="G52" s="242"/>
      <c r="H52" s="242"/>
      <c r="I52" s="242"/>
      <c r="J52" s="242"/>
      <c r="K52" s="242"/>
      <c r="L52" s="242"/>
      <c r="M52" s="242"/>
      <c r="N52" s="242"/>
      <c r="O52" s="242"/>
    </row>
    <row r="53" spans="1:15" s="297" customFormat="1" ht="15" customHeight="1" x14ac:dyDescent="0.25">
      <c r="A53" s="363"/>
      <c r="B53" s="919"/>
      <c r="C53" s="242"/>
      <c r="D53" s="242"/>
      <c r="E53" s="242"/>
      <c r="F53" s="242"/>
      <c r="G53" s="242"/>
      <c r="H53" s="242"/>
      <c r="I53" s="242"/>
      <c r="J53" s="242"/>
      <c r="K53" s="242"/>
      <c r="L53" s="242"/>
      <c r="M53" s="242"/>
      <c r="N53" s="242"/>
      <c r="O53" s="242"/>
    </row>
    <row r="54" spans="1:15" s="297" customFormat="1" ht="15" customHeight="1" x14ac:dyDescent="0.25">
      <c r="A54" s="363"/>
      <c r="B54" s="919"/>
      <c r="C54" s="242"/>
      <c r="D54" s="242"/>
      <c r="E54" s="242"/>
      <c r="F54" s="242"/>
      <c r="G54" s="242"/>
      <c r="H54" s="242"/>
      <c r="I54" s="242"/>
      <c r="J54" s="242"/>
      <c r="K54" s="242"/>
      <c r="L54" s="242"/>
      <c r="M54" s="242"/>
      <c r="N54" s="242"/>
      <c r="O54" s="242"/>
    </row>
    <row r="55" spans="1:15" s="297" customFormat="1" ht="15" customHeight="1" x14ac:dyDescent="0.25">
      <c r="A55" s="363"/>
      <c r="B55" s="919"/>
      <c r="C55" s="242"/>
      <c r="D55" s="242"/>
      <c r="E55" s="242"/>
      <c r="F55" s="242"/>
      <c r="G55" s="242"/>
      <c r="H55" s="242"/>
      <c r="I55" s="242"/>
      <c r="J55" s="242"/>
      <c r="K55" s="242"/>
      <c r="L55" s="242"/>
      <c r="M55" s="242"/>
      <c r="N55" s="242"/>
      <c r="O55" s="242"/>
    </row>
    <row r="56" spans="1:15" s="297" customFormat="1" ht="15" customHeight="1" x14ac:dyDescent="0.25">
      <c r="A56" s="363"/>
      <c r="B56" s="919"/>
      <c r="C56" s="242"/>
      <c r="D56" s="242"/>
      <c r="E56" s="242"/>
      <c r="F56" s="242"/>
      <c r="G56" s="242"/>
      <c r="H56" s="242"/>
      <c r="I56" s="242"/>
      <c r="J56" s="242"/>
      <c r="K56" s="242"/>
      <c r="L56" s="242"/>
      <c r="M56" s="242"/>
      <c r="N56" s="242"/>
      <c r="O56" s="242"/>
    </row>
    <row r="57" spans="1:15" s="297" customFormat="1" ht="15" customHeight="1" x14ac:dyDescent="0.25">
      <c r="A57" s="363"/>
      <c r="B57" s="919"/>
      <c r="C57" s="242"/>
      <c r="D57" s="242"/>
      <c r="E57" s="242"/>
      <c r="F57" s="242"/>
      <c r="G57" s="242"/>
      <c r="H57" s="242"/>
      <c r="I57" s="242"/>
      <c r="J57" s="242"/>
      <c r="K57" s="242"/>
      <c r="L57" s="242"/>
      <c r="M57" s="242"/>
      <c r="N57" s="242"/>
      <c r="O57" s="242"/>
    </row>
    <row r="58" spans="1:15" s="297" customFormat="1" ht="15" customHeight="1" x14ac:dyDescent="0.25">
      <c r="A58" s="363"/>
      <c r="B58" s="919"/>
      <c r="C58" s="242"/>
      <c r="D58" s="242"/>
      <c r="E58" s="242"/>
      <c r="F58" s="242"/>
      <c r="G58" s="242"/>
      <c r="H58" s="242"/>
      <c r="I58" s="242"/>
      <c r="J58" s="242"/>
      <c r="K58" s="242"/>
      <c r="L58" s="242"/>
      <c r="M58" s="242"/>
      <c r="N58" s="242"/>
      <c r="O58" s="242"/>
    </row>
    <row r="59" spans="1:15" s="297" customFormat="1" ht="15" customHeight="1" x14ac:dyDescent="0.25">
      <c r="A59" s="363"/>
      <c r="B59" s="919"/>
      <c r="C59" s="242"/>
      <c r="D59" s="242"/>
      <c r="E59" s="242"/>
      <c r="F59" s="242"/>
      <c r="G59" s="242"/>
      <c r="H59" s="242"/>
      <c r="I59" s="242"/>
      <c r="J59" s="242"/>
      <c r="K59" s="242"/>
      <c r="L59" s="242"/>
      <c r="M59" s="242"/>
      <c r="N59" s="242"/>
      <c r="O59" s="242"/>
    </row>
    <row r="60" spans="1:15" s="297" customFormat="1" ht="15" customHeight="1" x14ac:dyDescent="0.25">
      <c r="A60" s="363"/>
      <c r="B60" s="919"/>
      <c r="C60" s="242"/>
      <c r="D60" s="242"/>
      <c r="E60" s="242"/>
      <c r="F60" s="242"/>
      <c r="G60" s="242"/>
      <c r="H60" s="242"/>
      <c r="I60" s="242"/>
      <c r="J60" s="242"/>
      <c r="K60" s="242"/>
      <c r="L60" s="242"/>
      <c r="M60" s="242"/>
      <c r="N60" s="242"/>
      <c r="O60" s="242"/>
    </row>
    <row r="61" spans="1:15" s="297" customFormat="1" ht="15" customHeight="1" x14ac:dyDescent="0.25">
      <c r="A61" s="363"/>
      <c r="B61" s="919"/>
      <c r="C61" s="242"/>
      <c r="D61" s="242"/>
      <c r="E61" s="242"/>
      <c r="F61" s="242"/>
      <c r="G61" s="242"/>
      <c r="H61" s="242"/>
      <c r="I61" s="242"/>
      <c r="J61" s="242"/>
      <c r="K61" s="242"/>
      <c r="L61" s="242"/>
      <c r="M61" s="242"/>
      <c r="N61" s="242"/>
      <c r="O61" s="242"/>
    </row>
    <row r="62" spans="1:15" s="297" customFormat="1" ht="15" customHeight="1" x14ac:dyDescent="0.25">
      <c r="A62" s="363"/>
      <c r="B62" s="919"/>
      <c r="C62" s="242"/>
      <c r="D62" s="242"/>
      <c r="E62" s="242"/>
      <c r="F62" s="242"/>
      <c r="G62" s="242"/>
      <c r="H62" s="242"/>
      <c r="I62" s="242"/>
      <c r="J62" s="242"/>
      <c r="K62" s="242"/>
      <c r="L62" s="242"/>
      <c r="M62" s="242"/>
      <c r="N62" s="242"/>
      <c r="O62" s="242"/>
    </row>
    <row r="63" spans="1:15" s="297" customFormat="1" ht="15" customHeight="1" x14ac:dyDescent="0.25">
      <c r="A63" s="363"/>
      <c r="B63" s="919"/>
      <c r="C63" s="242"/>
      <c r="D63" s="242"/>
      <c r="E63" s="242"/>
      <c r="F63" s="242"/>
      <c r="G63" s="242"/>
      <c r="H63" s="242"/>
      <c r="I63" s="242"/>
      <c r="J63" s="242"/>
      <c r="K63" s="242"/>
      <c r="L63" s="242"/>
      <c r="M63" s="242"/>
      <c r="N63" s="242"/>
      <c r="O63" s="242"/>
    </row>
    <row r="64" spans="1:15" s="297" customFormat="1" ht="15" customHeight="1" x14ac:dyDescent="0.25">
      <c r="A64" s="363"/>
      <c r="B64" s="919"/>
      <c r="C64" s="242"/>
      <c r="D64" s="242"/>
      <c r="E64" s="242"/>
      <c r="F64" s="242"/>
      <c r="G64" s="242"/>
      <c r="H64" s="242"/>
      <c r="I64" s="242"/>
      <c r="J64" s="242"/>
      <c r="K64" s="242"/>
      <c r="L64" s="242"/>
      <c r="M64" s="242"/>
      <c r="N64" s="242"/>
      <c r="O64" s="242"/>
    </row>
    <row r="65" spans="1:15" s="297" customFormat="1" ht="15" customHeight="1" x14ac:dyDescent="0.25">
      <c r="A65" s="363"/>
      <c r="B65" s="919"/>
      <c r="C65" s="242"/>
      <c r="D65" s="242"/>
      <c r="E65" s="242"/>
      <c r="F65" s="242"/>
      <c r="G65" s="242"/>
      <c r="H65" s="242"/>
      <c r="I65" s="242"/>
      <c r="J65" s="242"/>
      <c r="K65" s="242"/>
      <c r="L65" s="242"/>
      <c r="M65" s="242"/>
      <c r="N65" s="242"/>
      <c r="O65" s="242"/>
    </row>
    <row r="66" spans="1:15" s="297" customFormat="1" ht="15" customHeight="1" x14ac:dyDescent="0.25">
      <c r="A66" s="363"/>
      <c r="B66" s="919"/>
      <c r="C66" s="242"/>
      <c r="D66" s="242"/>
      <c r="E66" s="242"/>
      <c r="F66" s="242"/>
      <c r="G66" s="242"/>
      <c r="H66" s="242"/>
      <c r="I66" s="242"/>
      <c r="J66" s="242"/>
      <c r="K66" s="242"/>
      <c r="L66" s="242"/>
      <c r="M66" s="242"/>
      <c r="N66" s="242"/>
      <c r="O66" s="242"/>
    </row>
    <row r="67" spans="1:15" s="297" customFormat="1" ht="15" customHeight="1" x14ac:dyDescent="0.25">
      <c r="A67" s="363"/>
      <c r="B67" s="919"/>
      <c r="C67" s="242"/>
      <c r="D67" s="242"/>
      <c r="E67" s="242"/>
      <c r="F67" s="242"/>
      <c r="G67" s="242"/>
      <c r="H67" s="242"/>
      <c r="I67" s="242"/>
      <c r="J67" s="242"/>
      <c r="K67" s="242"/>
      <c r="L67" s="242"/>
      <c r="M67" s="242"/>
      <c r="N67" s="242"/>
      <c r="O67" s="242"/>
    </row>
    <row r="68" spans="1:15" s="297" customFormat="1" ht="15" customHeight="1" x14ac:dyDescent="0.25">
      <c r="A68" s="363"/>
      <c r="B68" s="919"/>
      <c r="C68" s="242"/>
      <c r="D68" s="242"/>
      <c r="E68" s="242"/>
      <c r="F68" s="242"/>
      <c r="G68" s="242"/>
      <c r="H68" s="242"/>
      <c r="I68" s="242"/>
      <c r="J68" s="242"/>
      <c r="K68" s="242"/>
      <c r="L68" s="242"/>
      <c r="M68" s="242"/>
      <c r="N68" s="242"/>
      <c r="O68" s="242"/>
    </row>
    <row r="69" spans="1:15" s="297" customFormat="1" ht="15" customHeight="1" x14ac:dyDescent="0.25">
      <c r="A69" s="363"/>
      <c r="B69" s="919"/>
      <c r="C69" s="242"/>
      <c r="D69" s="242"/>
      <c r="E69" s="242"/>
      <c r="F69" s="242"/>
      <c r="G69" s="242"/>
      <c r="H69" s="242"/>
      <c r="I69" s="242"/>
      <c r="J69" s="242"/>
      <c r="K69" s="242"/>
      <c r="L69" s="242"/>
      <c r="M69" s="242"/>
      <c r="N69" s="242"/>
      <c r="O69" s="242"/>
    </row>
    <row r="70" spans="1:15" s="297" customFormat="1" ht="15" customHeight="1" x14ac:dyDescent="0.25">
      <c r="A70" s="363"/>
      <c r="B70" s="919"/>
      <c r="C70" s="242"/>
      <c r="D70" s="242"/>
      <c r="E70" s="242"/>
      <c r="F70" s="242"/>
      <c r="G70" s="242"/>
      <c r="H70" s="242"/>
      <c r="I70" s="242"/>
      <c r="J70" s="242"/>
      <c r="K70" s="242"/>
      <c r="L70" s="242"/>
      <c r="M70" s="242"/>
      <c r="N70" s="242"/>
      <c r="O70" s="242"/>
    </row>
    <row r="71" spans="1:15" s="297" customFormat="1" ht="15" customHeight="1" x14ac:dyDescent="0.25">
      <c r="A71" s="363"/>
      <c r="B71" s="919"/>
      <c r="C71" s="242"/>
      <c r="D71" s="242"/>
      <c r="E71" s="242"/>
      <c r="F71" s="242"/>
      <c r="G71" s="242"/>
      <c r="H71" s="242"/>
      <c r="I71" s="242"/>
      <c r="J71" s="242"/>
      <c r="K71" s="242"/>
      <c r="L71" s="242"/>
      <c r="M71" s="242"/>
      <c r="N71" s="242"/>
      <c r="O71" s="242"/>
    </row>
    <row r="72" spans="1:15" s="297" customFormat="1" ht="15" customHeight="1" x14ac:dyDescent="0.25">
      <c r="A72" s="363"/>
      <c r="B72" s="919"/>
      <c r="C72" s="242"/>
      <c r="D72" s="242"/>
      <c r="E72" s="242"/>
      <c r="F72" s="242"/>
      <c r="G72" s="242"/>
      <c r="H72" s="242"/>
      <c r="I72" s="242"/>
      <c r="J72" s="242"/>
      <c r="K72" s="242"/>
      <c r="L72" s="242"/>
      <c r="M72" s="242"/>
      <c r="N72" s="242"/>
      <c r="O72" s="242"/>
    </row>
    <row r="73" spans="1:15" s="297" customFormat="1" ht="15" customHeight="1" x14ac:dyDescent="0.25">
      <c r="A73" s="363"/>
      <c r="B73" s="919"/>
      <c r="C73" s="242"/>
      <c r="D73" s="242"/>
      <c r="E73" s="242"/>
      <c r="F73" s="242"/>
      <c r="G73" s="242"/>
      <c r="H73" s="242"/>
      <c r="I73" s="242"/>
      <c r="J73" s="242"/>
      <c r="K73" s="242"/>
      <c r="L73" s="242"/>
      <c r="M73" s="242"/>
      <c r="N73" s="242"/>
      <c r="O73" s="242"/>
    </row>
    <row r="74" spans="1:15" s="297" customFormat="1" ht="15" customHeight="1" x14ac:dyDescent="0.25">
      <c r="A74" s="363"/>
      <c r="B74" s="919"/>
      <c r="C74" s="242"/>
      <c r="D74" s="242"/>
      <c r="E74" s="242"/>
      <c r="F74" s="242"/>
      <c r="G74" s="242"/>
      <c r="H74" s="242"/>
      <c r="I74" s="242"/>
      <c r="J74" s="242"/>
      <c r="K74" s="242"/>
      <c r="L74" s="242"/>
      <c r="M74" s="242"/>
      <c r="N74" s="242"/>
      <c r="O74" s="242"/>
    </row>
    <row r="75" spans="1:15" s="297" customFormat="1" ht="15" customHeight="1" x14ac:dyDescent="0.25">
      <c r="A75" s="363"/>
      <c r="B75" s="919"/>
      <c r="C75" s="242"/>
      <c r="D75" s="242"/>
      <c r="E75" s="242"/>
      <c r="F75" s="242"/>
      <c r="G75" s="242"/>
      <c r="H75" s="242"/>
      <c r="I75" s="242"/>
      <c r="J75" s="242"/>
      <c r="K75" s="242"/>
      <c r="L75" s="242"/>
      <c r="M75" s="242"/>
      <c r="N75" s="242"/>
      <c r="O75" s="242"/>
    </row>
    <row r="76" spans="1:15" s="297" customFormat="1" ht="15" customHeight="1" x14ac:dyDescent="0.25">
      <c r="A76" s="363"/>
      <c r="B76" s="919"/>
      <c r="C76" s="242"/>
      <c r="D76" s="242"/>
      <c r="E76" s="242"/>
      <c r="F76" s="242"/>
      <c r="G76" s="242"/>
      <c r="H76" s="242"/>
      <c r="I76" s="242"/>
      <c r="J76" s="242"/>
      <c r="K76" s="242"/>
      <c r="L76" s="242"/>
      <c r="M76" s="242"/>
      <c r="N76" s="242"/>
      <c r="O76" s="242"/>
    </row>
    <row r="77" spans="1:15" s="297" customFormat="1" ht="15" customHeight="1" x14ac:dyDescent="0.25">
      <c r="A77" s="363"/>
      <c r="B77" s="919"/>
      <c r="C77" s="242"/>
      <c r="D77" s="242"/>
      <c r="E77" s="242"/>
      <c r="F77" s="242"/>
      <c r="G77" s="242"/>
      <c r="H77" s="242"/>
      <c r="I77" s="242"/>
      <c r="J77" s="242"/>
      <c r="K77" s="242"/>
      <c r="L77" s="242"/>
      <c r="M77" s="242"/>
      <c r="N77" s="242"/>
      <c r="O77" s="242"/>
    </row>
    <row r="78" spans="1:15" s="297" customFormat="1" ht="15" customHeight="1" x14ac:dyDescent="0.25">
      <c r="A78" s="363"/>
      <c r="B78" s="919"/>
      <c r="C78" s="242"/>
      <c r="D78" s="242"/>
      <c r="E78" s="242"/>
      <c r="F78" s="242"/>
      <c r="G78" s="242"/>
      <c r="H78" s="242"/>
      <c r="I78" s="242"/>
      <c r="J78" s="242"/>
      <c r="K78" s="242"/>
      <c r="L78" s="242"/>
      <c r="M78" s="242"/>
      <c r="N78" s="242"/>
      <c r="O78" s="242"/>
    </row>
    <row r="79" spans="1:15" s="297" customFormat="1" ht="15" customHeight="1" x14ac:dyDescent="0.25">
      <c r="A79" s="363"/>
      <c r="B79" s="919"/>
      <c r="C79" s="242"/>
      <c r="D79" s="242"/>
      <c r="E79" s="242"/>
      <c r="F79" s="242"/>
      <c r="G79" s="242"/>
      <c r="H79" s="242"/>
      <c r="I79" s="242"/>
      <c r="J79" s="242"/>
      <c r="K79" s="242"/>
      <c r="L79" s="242"/>
      <c r="M79" s="242"/>
      <c r="N79" s="242"/>
      <c r="O79" s="242"/>
    </row>
    <row r="80" spans="1:15" s="297" customFormat="1" ht="15" customHeight="1" x14ac:dyDescent="0.25">
      <c r="A80" s="363"/>
      <c r="B80" s="919"/>
      <c r="C80" s="242"/>
      <c r="D80" s="242"/>
      <c r="E80" s="242"/>
      <c r="F80" s="242"/>
      <c r="G80" s="242"/>
      <c r="H80" s="242"/>
      <c r="I80" s="242"/>
      <c r="J80" s="242"/>
      <c r="K80" s="242"/>
      <c r="L80" s="242"/>
      <c r="M80" s="242"/>
      <c r="N80" s="242"/>
      <c r="O80" s="242"/>
    </row>
    <row r="81" spans="1:15" s="297" customFormat="1" ht="15" customHeight="1" x14ac:dyDescent="0.25">
      <c r="A81" s="363"/>
      <c r="B81" s="919"/>
      <c r="C81" s="242"/>
      <c r="D81" s="242"/>
      <c r="E81" s="242"/>
      <c r="F81" s="242"/>
      <c r="G81" s="242"/>
      <c r="H81" s="242"/>
      <c r="I81" s="242"/>
      <c r="J81" s="242"/>
      <c r="K81" s="242"/>
      <c r="L81" s="242"/>
      <c r="M81" s="242"/>
      <c r="N81" s="242"/>
      <c r="O81" s="242"/>
    </row>
    <row r="82" spans="1:15" s="297" customFormat="1" ht="15" customHeight="1" x14ac:dyDescent="0.25">
      <c r="A82" s="363"/>
      <c r="B82" s="919"/>
      <c r="C82" s="242"/>
      <c r="D82" s="242"/>
      <c r="E82" s="242"/>
      <c r="F82" s="242"/>
      <c r="G82" s="242"/>
      <c r="H82" s="242"/>
      <c r="I82" s="242"/>
      <c r="J82" s="242"/>
      <c r="K82" s="242"/>
      <c r="L82" s="242"/>
      <c r="M82" s="242"/>
      <c r="N82" s="242"/>
      <c r="O82" s="242"/>
    </row>
    <row r="83" spans="1:15" s="297" customFormat="1" ht="15" customHeight="1" x14ac:dyDescent="0.25">
      <c r="A83" s="363"/>
      <c r="B83" s="919"/>
      <c r="C83" s="242"/>
      <c r="D83" s="242"/>
      <c r="E83" s="242"/>
      <c r="F83" s="242"/>
      <c r="G83" s="242"/>
      <c r="H83" s="242"/>
      <c r="I83" s="242"/>
      <c r="J83" s="242"/>
      <c r="K83" s="242"/>
      <c r="L83" s="242"/>
      <c r="M83" s="242"/>
      <c r="N83" s="242"/>
      <c r="O83" s="242"/>
    </row>
    <row r="84" spans="1:15" s="297" customFormat="1" ht="15" customHeight="1" x14ac:dyDescent="0.25">
      <c r="A84" s="363"/>
      <c r="B84" s="919"/>
      <c r="C84" s="242"/>
      <c r="D84" s="242"/>
      <c r="E84" s="242"/>
      <c r="F84" s="242"/>
      <c r="G84" s="242"/>
      <c r="H84" s="242"/>
      <c r="I84" s="242"/>
      <c r="J84" s="242"/>
      <c r="K84" s="242"/>
      <c r="L84" s="242"/>
      <c r="M84" s="242"/>
      <c r="N84" s="242"/>
      <c r="O84" s="242"/>
    </row>
    <row r="85" spans="1:15" s="297" customFormat="1" ht="15" customHeight="1" x14ac:dyDescent="0.25">
      <c r="A85" s="363"/>
      <c r="B85" s="919"/>
      <c r="C85" s="242"/>
      <c r="D85" s="242"/>
      <c r="E85" s="242"/>
      <c r="F85" s="242"/>
      <c r="G85" s="242"/>
      <c r="H85" s="242"/>
      <c r="I85" s="242"/>
      <c r="J85" s="242"/>
      <c r="K85" s="242"/>
      <c r="L85" s="242"/>
      <c r="M85" s="242"/>
      <c r="N85" s="242"/>
      <c r="O85" s="242"/>
    </row>
    <row r="86" spans="1:15" s="297" customFormat="1" ht="15" customHeight="1" x14ac:dyDescent="0.25">
      <c r="A86" s="363"/>
      <c r="B86" s="919"/>
      <c r="C86" s="242"/>
      <c r="D86" s="242"/>
      <c r="E86" s="242"/>
      <c r="F86" s="242"/>
      <c r="G86" s="242"/>
      <c r="H86" s="242"/>
      <c r="I86" s="242"/>
      <c r="J86" s="242"/>
      <c r="K86" s="242"/>
      <c r="L86" s="242"/>
      <c r="M86" s="242"/>
      <c r="N86" s="242"/>
      <c r="O86" s="242"/>
    </row>
    <row r="87" spans="1:15" s="297" customFormat="1" ht="15" customHeight="1" x14ac:dyDescent="0.25">
      <c r="A87" s="363"/>
      <c r="B87" s="919"/>
      <c r="C87" s="242"/>
      <c r="D87" s="242"/>
      <c r="E87" s="242"/>
      <c r="F87" s="242"/>
      <c r="G87" s="242"/>
      <c r="H87" s="242"/>
      <c r="I87" s="242"/>
      <c r="J87" s="242"/>
      <c r="K87" s="242"/>
      <c r="L87" s="242"/>
      <c r="M87" s="242"/>
      <c r="N87" s="242"/>
      <c r="O87" s="242"/>
    </row>
    <row r="88" spans="1:15" s="297" customFormat="1" ht="15" customHeight="1" x14ac:dyDescent="0.25">
      <c r="A88" s="363"/>
      <c r="B88" s="919"/>
      <c r="C88" s="242"/>
      <c r="D88" s="242"/>
      <c r="E88" s="242"/>
      <c r="F88" s="242"/>
      <c r="G88" s="242"/>
      <c r="H88" s="242"/>
      <c r="I88" s="242"/>
      <c r="J88" s="242"/>
      <c r="K88" s="242"/>
      <c r="L88" s="242"/>
      <c r="M88" s="242"/>
      <c r="N88" s="242"/>
      <c r="O88" s="242"/>
    </row>
    <row r="89" spans="1:15" s="297" customFormat="1" ht="15" customHeight="1" x14ac:dyDescent="0.25">
      <c r="A89" s="363"/>
      <c r="B89" s="919"/>
      <c r="C89" s="242"/>
      <c r="D89" s="242"/>
      <c r="E89" s="242"/>
      <c r="F89" s="242"/>
      <c r="G89" s="242"/>
      <c r="H89" s="242"/>
      <c r="I89" s="242"/>
      <c r="J89" s="242"/>
      <c r="K89" s="242"/>
      <c r="L89" s="242"/>
      <c r="M89" s="242"/>
      <c r="N89" s="242"/>
      <c r="O89" s="242"/>
    </row>
    <row r="90" spans="1:15" s="297" customFormat="1" ht="15" customHeight="1" x14ac:dyDescent="0.25">
      <c r="A90" s="363"/>
      <c r="B90" s="919"/>
      <c r="C90" s="242"/>
      <c r="D90" s="242"/>
      <c r="E90" s="242"/>
      <c r="F90" s="242"/>
      <c r="G90" s="242"/>
      <c r="H90" s="242"/>
      <c r="I90" s="242"/>
      <c r="J90" s="242"/>
      <c r="K90" s="242"/>
      <c r="L90" s="242"/>
      <c r="M90" s="242"/>
      <c r="N90" s="242"/>
      <c r="O90" s="242"/>
    </row>
    <row r="91" spans="1:15" s="297" customFormat="1" ht="15" customHeight="1" x14ac:dyDescent="0.25">
      <c r="A91" s="363"/>
      <c r="B91" s="919"/>
      <c r="C91" s="242"/>
      <c r="D91" s="242"/>
      <c r="E91" s="242"/>
      <c r="F91" s="242"/>
      <c r="G91" s="242"/>
      <c r="H91" s="242"/>
      <c r="I91" s="242"/>
      <c r="J91" s="242"/>
      <c r="K91" s="242"/>
      <c r="L91" s="242"/>
      <c r="M91" s="242"/>
      <c r="N91" s="242"/>
      <c r="O91" s="242"/>
    </row>
    <row r="92" spans="1:15" s="297" customFormat="1" ht="15" customHeight="1" x14ac:dyDescent="0.25">
      <c r="A92" s="363"/>
      <c r="B92" s="919"/>
      <c r="C92" s="242"/>
      <c r="D92" s="242"/>
      <c r="E92" s="242"/>
      <c r="F92" s="242"/>
      <c r="G92" s="242"/>
      <c r="H92" s="242"/>
      <c r="I92" s="242"/>
      <c r="J92" s="242"/>
      <c r="K92" s="242"/>
      <c r="L92" s="242"/>
      <c r="M92" s="242"/>
      <c r="N92" s="242"/>
      <c r="O92" s="242"/>
    </row>
    <row r="93" spans="1:15" s="297" customFormat="1" ht="15" customHeight="1" x14ac:dyDescent="0.25">
      <c r="A93" s="363"/>
      <c r="B93" s="919"/>
      <c r="C93" s="242"/>
      <c r="D93" s="242"/>
      <c r="E93" s="242"/>
      <c r="F93" s="242"/>
      <c r="G93" s="242"/>
      <c r="H93" s="242"/>
      <c r="I93" s="242"/>
      <c r="J93" s="242"/>
      <c r="K93" s="242"/>
      <c r="L93" s="242"/>
      <c r="M93" s="242"/>
      <c r="N93" s="242"/>
      <c r="O93" s="242"/>
    </row>
    <row r="94" spans="1:15" s="297" customFormat="1" ht="15" customHeight="1" x14ac:dyDescent="0.25">
      <c r="A94" s="363"/>
      <c r="B94" s="919"/>
      <c r="C94" s="242"/>
      <c r="D94" s="242"/>
      <c r="E94" s="242"/>
      <c r="F94" s="242"/>
      <c r="G94" s="242"/>
      <c r="H94" s="242"/>
      <c r="I94" s="242"/>
      <c r="J94" s="242"/>
      <c r="K94" s="242"/>
      <c r="L94" s="242"/>
      <c r="M94" s="242"/>
      <c r="N94" s="242"/>
      <c r="O94" s="242"/>
    </row>
    <row r="95" spans="1:15" s="297" customFormat="1" ht="15" customHeight="1" x14ac:dyDescent="0.25">
      <c r="A95" s="363"/>
      <c r="B95" s="919"/>
      <c r="C95" s="242"/>
      <c r="D95" s="242"/>
      <c r="E95" s="242"/>
      <c r="F95" s="242"/>
      <c r="G95" s="242"/>
      <c r="H95" s="242"/>
      <c r="I95" s="242"/>
      <c r="J95" s="242"/>
      <c r="K95" s="242"/>
      <c r="L95" s="242"/>
      <c r="M95" s="242"/>
      <c r="N95" s="242"/>
      <c r="O95" s="242"/>
    </row>
    <row r="96" spans="1:15" s="297" customFormat="1" ht="15" customHeight="1" x14ac:dyDescent="0.25">
      <c r="A96" s="363"/>
      <c r="B96" s="919"/>
      <c r="C96" s="242"/>
      <c r="D96" s="242"/>
      <c r="E96" s="242"/>
      <c r="F96" s="242"/>
      <c r="G96" s="242"/>
      <c r="H96" s="242"/>
      <c r="I96" s="242"/>
      <c r="J96" s="242"/>
      <c r="K96" s="242"/>
      <c r="L96" s="242"/>
      <c r="M96" s="242"/>
      <c r="N96" s="242"/>
      <c r="O96" s="242"/>
    </row>
    <row r="97" spans="1:15" s="297" customFormat="1" ht="15" customHeight="1" x14ac:dyDescent="0.25">
      <c r="A97" s="363"/>
      <c r="B97" s="919"/>
      <c r="C97" s="242"/>
      <c r="D97" s="242"/>
      <c r="E97" s="242"/>
      <c r="F97" s="242"/>
      <c r="G97" s="242"/>
      <c r="H97" s="242"/>
      <c r="I97" s="242"/>
      <c r="J97" s="242"/>
      <c r="K97" s="242"/>
      <c r="L97" s="242"/>
      <c r="M97" s="242"/>
      <c r="N97" s="242"/>
      <c r="O97" s="242"/>
    </row>
    <row r="98" spans="1:15" s="297" customFormat="1" ht="15" customHeight="1" x14ac:dyDescent="0.25">
      <c r="A98" s="363"/>
      <c r="B98" s="919"/>
      <c r="C98" s="242"/>
      <c r="D98" s="242"/>
      <c r="E98" s="242"/>
      <c r="F98" s="242"/>
      <c r="G98" s="242"/>
      <c r="H98" s="242"/>
      <c r="I98" s="242"/>
      <c r="J98" s="242"/>
      <c r="K98" s="242"/>
      <c r="L98" s="242"/>
      <c r="M98" s="242"/>
      <c r="N98" s="242"/>
      <c r="O98" s="242"/>
    </row>
    <row r="99" spans="1:15" s="297" customFormat="1" ht="15" customHeight="1" x14ac:dyDescent="0.25">
      <c r="A99" s="363"/>
      <c r="B99" s="919"/>
      <c r="C99" s="242"/>
      <c r="D99" s="242"/>
      <c r="E99" s="242"/>
      <c r="F99" s="242"/>
      <c r="G99" s="242"/>
      <c r="H99" s="242"/>
      <c r="I99" s="242"/>
      <c r="J99" s="242"/>
      <c r="K99" s="242"/>
      <c r="L99" s="242"/>
      <c r="M99" s="242"/>
      <c r="N99" s="242"/>
      <c r="O99" s="242"/>
    </row>
    <row r="100" spans="1:15" s="297" customFormat="1" ht="15" customHeight="1" x14ac:dyDescent="0.25">
      <c r="A100" s="363"/>
      <c r="B100" s="919"/>
      <c r="C100" s="242"/>
      <c r="D100" s="242"/>
      <c r="E100" s="242"/>
      <c r="F100" s="242"/>
      <c r="G100" s="242"/>
      <c r="H100" s="242"/>
      <c r="I100" s="242"/>
      <c r="J100" s="242"/>
      <c r="K100" s="242"/>
      <c r="L100" s="242"/>
      <c r="M100" s="242"/>
      <c r="N100" s="242"/>
      <c r="O100" s="242"/>
    </row>
    <row r="101" spans="1:15" s="297" customFormat="1" ht="15" customHeight="1" x14ac:dyDescent="0.25">
      <c r="A101" s="363"/>
      <c r="B101" s="919"/>
      <c r="C101" s="242"/>
      <c r="D101" s="242"/>
      <c r="E101" s="242"/>
      <c r="F101" s="242"/>
      <c r="G101" s="242"/>
      <c r="H101" s="242"/>
      <c r="I101" s="242"/>
      <c r="J101" s="242"/>
      <c r="K101" s="242"/>
      <c r="L101" s="242"/>
      <c r="M101" s="242"/>
      <c r="N101" s="242"/>
      <c r="O101" s="242"/>
    </row>
    <row r="102" spans="1:15" s="297" customFormat="1" ht="15" customHeight="1" x14ac:dyDescent="0.25">
      <c r="A102" s="363"/>
      <c r="B102" s="919"/>
      <c r="C102" s="242"/>
      <c r="D102" s="242"/>
      <c r="E102" s="242"/>
      <c r="F102" s="242"/>
      <c r="G102" s="242"/>
      <c r="H102" s="242"/>
      <c r="I102" s="242"/>
      <c r="J102" s="242"/>
      <c r="K102" s="242"/>
      <c r="L102" s="242"/>
      <c r="M102" s="242"/>
      <c r="N102" s="242"/>
      <c r="O102" s="242"/>
    </row>
    <row r="103" spans="1:15" s="297" customFormat="1" ht="15" customHeight="1" x14ac:dyDescent="0.25">
      <c r="A103" s="363"/>
      <c r="B103" s="919"/>
      <c r="C103" s="242"/>
      <c r="D103" s="242"/>
      <c r="E103" s="242"/>
      <c r="F103" s="242"/>
      <c r="G103" s="242"/>
      <c r="H103" s="242"/>
      <c r="I103" s="242"/>
      <c r="J103" s="242"/>
      <c r="K103" s="242"/>
      <c r="L103" s="242"/>
      <c r="M103" s="242"/>
      <c r="N103" s="242"/>
      <c r="O103" s="242"/>
    </row>
    <row r="104" spans="1:15" s="297" customFormat="1" ht="15" customHeight="1" x14ac:dyDescent="0.25">
      <c r="A104" s="363"/>
      <c r="B104" s="919"/>
      <c r="C104" s="242"/>
      <c r="D104" s="242"/>
      <c r="E104" s="242"/>
      <c r="F104" s="242"/>
      <c r="G104" s="242"/>
      <c r="H104" s="242"/>
      <c r="I104" s="242"/>
      <c r="J104" s="242"/>
      <c r="K104" s="242"/>
      <c r="L104" s="242"/>
      <c r="M104" s="242"/>
      <c r="N104" s="242"/>
      <c r="O104" s="242"/>
    </row>
    <row r="105" spans="1:15" s="297" customFormat="1" ht="15" customHeight="1" x14ac:dyDescent="0.25">
      <c r="A105" s="363"/>
      <c r="B105" s="919"/>
      <c r="C105" s="242"/>
      <c r="D105" s="242"/>
      <c r="E105" s="242"/>
      <c r="F105" s="242"/>
      <c r="G105" s="242"/>
      <c r="H105" s="242"/>
      <c r="I105" s="242"/>
      <c r="J105" s="242"/>
      <c r="K105" s="242"/>
      <c r="L105" s="242"/>
      <c r="M105" s="242"/>
      <c r="N105" s="242"/>
      <c r="O105" s="242"/>
    </row>
    <row r="106" spans="1:15" s="297" customFormat="1" ht="15.75" customHeight="1" x14ac:dyDescent="0.25">
      <c r="A106" s="363"/>
      <c r="B106" s="919"/>
      <c r="C106" s="242"/>
      <c r="D106" s="242"/>
      <c r="E106" s="242"/>
      <c r="F106" s="242"/>
      <c r="G106" s="242"/>
      <c r="H106" s="242"/>
      <c r="I106" s="242"/>
      <c r="J106" s="242"/>
      <c r="K106" s="242"/>
      <c r="L106" s="242"/>
      <c r="M106" s="242"/>
      <c r="N106" s="242"/>
      <c r="O106" s="242"/>
    </row>
    <row r="107" spans="1:15" s="297" customFormat="1" ht="15.75" customHeight="1" x14ac:dyDescent="0.25">
      <c r="A107" s="363"/>
      <c r="B107" s="919"/>
      <c r="C107" s="242"/>
      <c r="D107" s="242"/>
      <c r="E107" s="242"/>
      <c r="F107" s="242"/>
      <c r="G107" s="242"/>
      <c r="H107" s="242"/>
      <c r="I107" s="242"/>
      <c r="J107" s="242"/>
      <c r="K107" s="242"/>
      <c r="L107" s="242"/>
      <c r="M107" s="242"/>
      <c r="N107" s="242"/>
      <c r="O107" s="242"/>
    </row>
    <row r="108" spans="1:15" s="297" customFormat="1" ht="15.75" customHeight="1" x14ac:dyDescent="0.25">
      <c r="A108" s="363"/>
      <c r="B108" s="919"/>
      <c r="C108" s="242"/>
      <c r="D108" s="242"/>
      <c r="E108" s="242"/>
      <c r="F108" s="242"/>
      <c r="G108" s="242"/>
      <c r="H108" s="242"/>
      <c r="I108" s="242"/>
      <c r="J108" s="242"/>
      <c r="K108" s="242"/>
      <c r="L108" s="242"/>
      <c r="M108" s="242"/>
      <c r="N108" s="242"/>
      <c r="O108" s="242"/>
    </row>
    <row r="109" spans="1:15" s="297" customFormat="1" ht="15.75" customHeight="1" x14ac:dyDescent="0.25">
      <c r="A109" s="363"/>
      <c r="B109" s="919"/>
      <c r="C109" s="242"/>
      <c r="D109" s="242"/>
      <c r="E109" s="242"/>
      <c r="F109" s="242"/>
      <c r="G109" s="242"/>
      <c r="H109" s="242"/>
      <c r="I109" s="242"/>
      <c r="J109" s="242"/>
      <c r="K109" s="242"/>
      <c r="L109" s="242"/>
      <c r="M109" s="242"/>
      <c r="N109" s="242"/>
      <c r="O109" s="242"/>
    </row>
    <row r="110" spans="1:15" s="297" customFormat="1" ht="15.75" customHeight="1" x14ac:dyDescent="0.25">
      <c r="A110" s="363"/>
      <c r="B110" s="919"/>
      <c r="C110" s="242"/>
      <c r="D110" s="242"/>
      <c r="E110" s="242"/>
      <c r="F110" s="242"/>
      <c r="G110" s="242"/>
      <c r="H110" s="242"/>
      <c r="I110" s="242"/>
      <c r="J110" s="242"/>
      <c r="K110" s="242"/>
      <c r="L110" s="242"/>
      <c r="M110" s="242"/>
      <c r="N110" s="242"/>
      <c r="O110" s="242"/>
    </row>
    <row r="111" spans="1:15" s="297" customFormat="1" ht="15.75" customHeight="1" x14ac:dyDescent="0.25">
      <c r="A111" s="363"/>
      <c r="B111" s="919"/>
      <c r="C111" s="242"/>
      <c r="D111" s="242"/>
      <c r="E111" s="242"/>
      <c r="F111" s="242"/>
      <c r="G111" s="242"/>
      <c r="H111" s="242"/>
      <c r="I111" s="242"/>
      <c r="J111" s="242"/>
      <c r="K111" s="242"/>
      <c r="L111" s="242"/>
      <c r="M111" s="242"/>
      <c r="N111" s="242"/>
      <c r="O111" s="242"/>
    </row>
  </sheetData>
  <sheetProtection algorithmName="SHA-512" hashValue="cjUMxm/Fx7drFXk+3Vf/vmR8sdhSXdRm5JzVT5YPuAIhpBJHC9vDwaUPAWlsAKnR+zv++S9lBKyEaa+X6n5i/g==" saltValue="J8YQ3GhqCMVnkbN2u9cGnA=="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E16:E30">
    <cfRule type="expression" dxfId="1216" priority="58" stopIfTrue="1">
      <formula>E16=""</formula>
    </cfRule>
  </conditionalFormatting>
  <conditionalFormatting sqref="I31:K31">
    <cfRule type="expression" dxfId="1215" priority="7" stopIfTrue="1">
      <formula>ISNUMBER(I31)</formula>
    </cfRule>
  </conditionalFormatting>
  <conditionalFormatting sqref="L16:L30">
    <cfRule type="expression" dxfId="1214" priority="6" stopIfTrue="1">
      <formula>ISNUMBER(L16)</formula>
    </cfRule>
  </conditionalFormatting>
  <conditionalFormatting sqref="F16:F30">
    <cfRule type="expression" dxfId="1213" priority="4">
      <formula>ISTEXT(F16)</formula>
    </cfRule>
  </conditionalFormatting>
  <conditionalFormatting sqref="G16:K30">
    <cfRule type="expression" dxfId="1212" priority="1" stopIfTrue="1">
      <formula>AND(ISTEXT($F16),ISBLANK(G16))</formula>
    </cfRule>
  </conditionalFormatting>
  <dataValidations count="1">
    <dataValidation type="list" allowBlank="1" showInputMessage="1" showErrorMessage="1" sqref="F16:F30">
      <formula1>Sector_Industrial</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4803149606299213" right="0.74803149606299213" top="0.98425196850393704" bottom="0.98425196850393704" header="0" footer="0"/>
  <pageSetup paperSize="256" scale="47"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8" ma:contentTypeDescription="Crear nuevo documento." ma:contentTypeScope="" ma:versionID="c655512a557efa07561d515e76a49ca2">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88f8deedc52f091c9f7ad89529083fc5"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Props1.xml><?xml version="1.0" encoding="utf-8"?>
<ds:datastoreItem xmlns:ds="http://schemas.openxmlformats.org/officeDocument/2006/customXml" ds:itemID="{949C3C0A-D23B-44CD-B614-0CBE4BB92541}"/>
</file>

<file path=customXml/itemProps2.xml><?xml version="1.0" encoding="utf-8"?>
<ds:datastoreItem xmlns:ds="http://schemas.openxmlformats.org/officeDocument/2006/customXml" ds:itemID="{B16CADA7-510C-4A64-A188-10826F604895}"/>
</file>

<file path=customXml/itemProps3.xml><?xml version="1.0" encoding="utf-8"?>
<ds:datastoreItem xmlns:ds="http://schemas.openxmlformats.org/officeDocument/2006/customXml" ds:itemID="{CEFCBCB6-AB71-4002-AE8E-DFE97E8D73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347</vt:i4>
      </vt:variant>
    </vt:vector>
  </HeadingPairs>
  <TitlesOfParts>
    <vt:vector size="362" baseType="lpstr">
      <vt:lpstr>CONTENIDO</vt:lpstr>
      <vt:lpstr>1.Datos generales organización </vt:lpstr>
      <vt:lpstr>2. Hoja de trabajo. Consumos</vt:lpstr>
      <vt:lpstr>3. Datos cultivos</vt:lpstr>
      <vt:lpstr>4. Emisiones cultivos</vt:lpstr>
      <vt:lpstr>5. Instalaciones fijas</vt:lpstr>
      <vt:lpstr>6. Vehículos y maquinaria</vt:lpstr>
      <vt:lpstr>7. Emisiones Fugitivas</vt:lpstr>
      <vt:lpstr>8. Emisiones de proceso</vt:lpstr>
      <vt:lpstr>9. Información adicional</vt:lpstr>
      <vt:lpstr>10. Electricidad y otras energ.</vt:lpstr>
      <vt:lpstr>11. Informe final. Resultados</vt:lpstr>
      <vt:lpstr>12. Factores de emisión</vt:lpstr>
      <vt:lpstr>13.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_Com2023</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_Mix2023</vt:lpstr>
      <vt:lpstr>Anchura</vt:lpstr>
      <vt:lpstr>Año</vt:lpstr>
      <vt:lpstr>Capacidad</vt:lpstr>
      <vt:lpstr>Categoría_actividades</vt:lpstr>
      <vt:lpstr>Categoría_Veh</vt:lpstr>
      <vt:lpstr>Comb_fijas_2007</vt:lpstr>
      <vt:lpstr>Comb_fijas_2008</vt:lpstr>
      <vt:lpstr>Comb_fijas_2009</vt:lpstr>
      <vt:lpstr>Comb_fijas_2010</vt:lpstr>
      <vt:lpstr>Comb_fijas_2011</vt:lpstr>
      <vt:lpstr>Comb_fijas_2012</vt:lpstr>
      <vt:lpstr>Comb_fijas_2013</vt:lpstr>
      <vt:lpstr>Comb_fijas_2014</vt:lpstr>
      <vt:lpstr>Comb_fijas_2015</vt:lpstr>
      <vt:lpstr>Comb_fijas_2016</vt:lpstr>
      <vt:lpstr>Comb_fijas_2017</vt:lpstr>
      <vt:lpstr>Comb_fijas_2018</vt:lpstr>
      <vt:lpstr>Comb_fijas_2019</vt:lpstr>
      <vt:lpstr>Comb_fijas_2020</vt:lpstr>
      <vt:lpstr>Comb_fijas_2021</vt:lpstr>
      <vt:lpstr>Comb_fijas_2022</vt:lpstr>
      <vt:lpstr>Comb_fijas_2023</vt:lpstr>
      <vt:lpstr>Comb_fijas_2024</vt:lpstr>
      <vt:lpstr>Comb_fijas_2025</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Comb_Maq_1_2023</vt:lpstr>
      <vt:lpstr>Comb_Maq_1_2024</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Comb_Maq_2_2023</vt:lpstr>
      <vt:lpstr>Comb_Maq_2_2024</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Comb_Maq_3_2023</vt:lpstr>
      <vt:lpstr>Comb_Maq_3_2024</vt:lpstr>
      <vt:lpstr>Comb_Veh_Turismos_2007</vt:lpstr>
      <vt:lpstr>Comb_Veh_Vehículoscomercialesligeros_2007</vt:lpstr>
      <vt:lpstr>Comb_VehA1_1_2007</vt:lpstr>
      <vt:lpstr>Comb_VehA1_1_2008</vt:lpstr>
      <vt:lpstr>Comb_VehA1_1_2009</vt:lpstr>
      <vt:lpstr>Comb_VehA1_1_2010</vt:lpstr>
      <vt:lpstr>Comb_VehA1_1_2011</vt:lpstr>
      <vt:lpstr>Comb_VehA1_1_2012</vt:lpstr>
      <vt:lpstr>Comb_VehA1_1_2013</vt:lpstr>
      <vt:lpstr>Comb_VehA1_1_2014</vt:lpstr>
      <vt:lpstr>Comb_VehA1_1_2015</vt:lpstr>
      <vt:lpstr>Comb_VehA1_1_2016</vt:lpstr>
      <vt:lpstr>Comb_VehA1_1_2017</vt:lpstr>
      <vt:lpstr>Comb_VehA1_1_2018</vt:lpstr>
      <vt:lpstr>Comb_VehA1_1_2019</vt:lpstr>
      <vt:lpstr>Comb_VehA1_1_2020</vt:lpstr>
      <vt:lpstr>Comb_VehA1_1_2021</vt:lpstr>
      <vt:lpstr>Comb_VehA1_1_2022</vt:lpstr>
      <vt:lpstr>Comb_VehA1_1_2023</vt:lpstr>
      <vt:lpstr>Comb_VehA1_2_2007</vt:lpstr>
      <vt:lpstr>Comb_VehA1_2_2008</vt:lpstr>
      <vt:lpstr>Comb_VehA1_2_2009</vt:lpstr>
      <vt:lpstr>Comb_VehA1_2_2010</vt:lpstr>
      <vt:lpstr>Comb_VehA1_2_2011</vt:lpstr>
      <vt:lpstr>Comb_VehA1_2_2012</vt:lpstr>
      <vt:lpstr>Comb_VehA1_2_2013</vt:lpstr>
      <vt:lpstr>Comb_VehA1_2_2014</vt:lpstr>
      <vt:lpstr>Comb_VehA1_2_2015</vt:lpstr>
      <vt:lpstr>Comb_VehA1_2_2016</vt:lpstr>
      <vt:lpstr>Comb_VehA1_2_2017</vt:lpstr>
      <vt:lpstr>Comb_VehA1_2_2018</vt:lpstr>
      <vt:lpstr>Comb_VehA1_2_2019</vt:lpstr>
      <vt:lpstr>Comb_VehA1_2_2020</vt:lpstr>
      <vt:lpstr>Comb_VehA1_2_2021</vt:lpstr>
      <vt:lpstr>Comb_VehA1_2_2022</vt:lpstr>
      <vt:lpstr>Comb_VehA1_2_2023</vt:lpstr>
      <vt:lpstr>Comb_VehA1_3_2007</vt:lpstr>
      <vt:lpstr>Comb_VehA1_3_2008</vt:lpstr>
      <vt:lpstr>Comb_VehA1_3_2009</vt:lpstr>
      <vt:lpstr>Comb_VehA1_3_2010</vt:lpstr>
      <vt:lpstr>Comb_VehA1_3_2011</vt:lpstr>
      <vt:lpstr>Comb_VehA1_3_2012</vt:lpstr>
      <vt:lpstr>Comb_VehA1_3_2013</vt:lpstr>
      <vt:lpstr>Comb_VehA1_3_2014</vt:lpstr>
      <vt:lpstr>Comb_VehA1_3_2015</vt:lpstr>
      <vt:lpstr>Comb_VehA1_3_2016</vt:lpstr>
      <vt:lpstr>Comb_VehA1_3_2017</vt:lpstr>
      <vt:lpstr>Comb_VehA1_3_2018</vt:lpstr>
      <vt:lpstr>Comb_VehA1_3_2019</vt:lpstr>
      <vt:lpstr>Comb_VehA1_3_2020</vt:lpstr>
      <vt:lpstr>Comb_VehA1_3_2021</vt:lpstr>
      <vt:lpstr>Comb_VehA1_3_2022</vt:lpstr>
      <vt:lpstr>Comb_VehA1_3_2023</vt:lpstr>
      <vt:lpstr>Comb_VehA1_4_2007</vt:lpstr>
      <vt:lpstr>Comb_VehA1_4_2008</vt:lpstr>
      <vt:lpstr>Comb_VehA1_4_2009</vt:lpstr>
      <vt:lpstr>Comb_VehA1_4_2010</vt:lpstr>
      <vt:lpstr>Comb_VehA1_4_2011</vt:lpstr>
      <vt:lpstr>Comb_VehA1_4_2012</vt:lpstr>
      <vt:lpstr>Comb_VehA1_4_2013</vt:lpstr>
      <vt:lpstr>Comb_VehA1_4_2014</vt:lpstr>
      <vt:lpstr>Comb_VehA1_4_2015</vt:lpstr>
      <vt:lpstr>Comb_VehA1_4_2016</vt:lpstr>
      <vt:lpstr>Comb_VehA1_4_2017</vt:lpstr>
      <vt:lpstr>Comb_VehA1_4_2018</vt:lpstr>
      <vt:lpstr>Comb_VehA1_4_2019</vt:lpstr>
      <vt:lpstr>Comb_VehA1_4_2020</vt:lpstr>
      <vt:lpstr>Comb_VehA1_4_2021</vt:lpstr>
      <vt:lpstr>Comb_VehA1_4_2022</vt:lpstr>
      <vt:lpstr>Comb_VehA1_4_2023</vt:lpstr>
      <vt:lpstr>Comb_VehA1_5_2007</vt:lpstr>
      <vt:lpstr>Comb_VehA1_5_2008</vt:lpstr>
      <vt:lpstr>Comb_VehA1_5_2009</vt:lpstr>
      <vt:lpstr>Comb_VehA1_5_2010</vt:lpstr>
      <vt:lpstr>Comb_VehA1_5_2011</vt:lpstr>
      <vt:lpstr>Comb_VehA1_5_2012</vt:lpstr>
      <vt:lpstr>Comb_VehA1_5_2013</vt:lpstr>
      <vt:lpstr>Comb_VehA1_5_2014</vt:lpstr>
      <vt:lpstr>Comb_VehA1_5_2015</vt:lpstr>
      <vt:lpstr>Comb_VehA1_5_2016</vt:lpstr>
      <vt:lpstr>Comb_VehA1_5_2017</vt:lpstr>
      <vt:lpstr>Comb_VehA1_5_2018</vt:lpstr>
      <vt:lpstr>Comb_VehA1_5_2019</vt:lpstr>
      <vt:lpstr>Comb_VehA1_5_2020</vt:lpstr>
      <vt:lpstr>Comb_VehA1_5_2021</vt:lpstr>
      <vt:lpstr>Comb_VehA1_5_2022</vt:lpstr>
      <vt:lpstr>Comb_VehA1_5_2023</vt:lpstr>
      <vt:lpstr>Comb_VehA1_6_2007</vt:lpstr>
      <vt:lpstr>Comb_VehA1_6_2008</vt:lpstr>
      <vt:lpstr>Comb_VehA1_6_2009</vt:lpstr>
      <vt:lpstr>Comb_VehA1_6_2010</vt:lpstr>
      <vt:lpstr>Comb_VehA1_6_2011</vt:lpstr>
      <vt:lpstr>Comb_VehA1_6_2012</vt:lpstr>
      <vt:lpstr>Comb_VehA1_6_2013</vt:lpstr>
      <vt:lpstr>Comb_VehA1_6_2014</vt:lpstr>
      <vt:lpstr>Comb_VehA1_6_2015</vt:lpstr>
      <vt:lpstr>Comb_VehA1_6_2016</vt:lpstr>
      <vt:lpstr>Comb_VehA1_6_2017</vt:lpstr>
      <vt:lpstr>Comb_VehA1_6_2018</vt:lpstr>
      <vt:lpstr>Comb_VehA1_6_2019</vt:lpstr>
      <vt:lpstr>Comb_VehA1_6_2020</vt:lpstr>
      <vt:lpstr>Comb_VehA1_6_2021</vt:lpstr>
      <vt:lpstr>Comb_VehA1_6_2022</vt:lpstr>
      <vt:lpstr>Comb_VehA1_6_2023</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Comb_VehA2_1_2023</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Comb_VehA2_2_2023</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Comb_VehA2_3_2023</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Comb_VehA2_4_2023</vt:lpstr>
      <vt:lpstr>Comb_VehA2_5_2007</vt:lpstr>
      <vt:lpstr>Comb_VehA2_5_2008</vt:lpstr>
      <vt:lpstr>Comb_VehA2_5_2009</vt:lpstr>
      <vt:lpstr>Comb_VehA2_5_2010</vt:lpstr>
      <vt:lpstr>Comb_VehA2_5_2011</vt:lpstr>
      <vt:lpstr>Comb_VehA2_5_2012</vt:lpstr>
      <vt:lpstr>Comb_VehA2_5_2013</vt:lpstr>
      <vt:lpstr>Comb_VehA2_5_2014</vt:lpstr>
      <vt:lpstr>Comb_VehA2_5_2015</vt:lpstr>
      <vt:lpstr>Comb_VehA2_5_2016</vt:lpstr>
      <vt:lpstr>Comb_VehA2_5_2017</vt:lpstr>
      <vt:lpstr>Comb_VehA2_5_2018</vt:lpstr>
      <vt:lpstr>Comb_VehA2_5_2019</vt:lpstr>
      <vt:lpstr>Comb_VehA2_5_2020</vt:lpstr>
      <vt:lpstr>Comb_VehA2_5_2021</vt:lpstr>
      <vt:lpstr>Comb_VehA2_5_2022</vt:lpstr>
      <vt:lpstr>Comb_VehA2_5_2023</vt:lpstr>
      <vt:lpstr>Comb_VehA2_6_2007</vt:lpstr>
      <vt:lpstr>Comb_VehA2_6_2008</vt:lpstr>
      <vt:lpstr>Comb_VehA2_6_2009</vt:lpstr>
      <vt:lpstr>Comb_VehA2_6_2010</vt:lpstr>
      <vt:lpstr>Comb_VehA2_6_2011</vt:lpstr>
      <vt:lpstr>Comb_VehA2_6_2012</vt:lpstr>
      <vt:lpstr>Comb_VehA2_6_2013</vt:lpstr>
      <vt:lpstr>Comb_VehA2_6_2014</vt:lpstr>
      <vt:lpstr>Comb_VehA2_6_2015</vt:lpstr>
      <vt:lpstr>Comb_VehA2_6_2016</vt:lpstr>
      <vt:lpstr>Comb_VehA2_6_2017</vt:lpstr>
      <vt:lpstr>Comb_VehA2_6_2018</vt:lpstr>
      <vt:lpstr>Comb_VehA2_6_2019</vt:lpstr>
      <vt:lpstr>Comb_VehA2_6_2020</vt:lpstr>
      <vt:lpstr>Comb_VehA2_6_2021</vt:lpstr>
      <vt:lpstr>Comb_VehA2_6_2022</vt:lpstr>
      <vt:lpstr>Comb_VehA2_6_2023</vt:lpstr>
      <vt:lpstr>Combustible_No_Carr_1</vt:lpstr>
      <vt:lpstr>Combustible_No_Carr_2</vt:lpstr>
      <vt:lpstr>Combustible_No_Carr_3</vt:lpstr>
      <vt:lpstr>Cultivos</vt:lpstr>
      <vt:lpstr>Fugitivas_otros</vt:lpstr>
      <vt:lpstr>GdO_1</vt:lpstr>
      <vt:lpstr>GdO_2</vt:lpstr>
      <vt:lpstr>Lista_fertilizantes</vt:lpstr>
      <vt:lpstr>Lista_Otros_orgánicos</vt:lpstr>
      <vt:lpstr>Maquinaria</vt:lpstr>
      <vt:lpstr>Maquinaria_aperos</vt:lpstr>
      <vt:lpstr>PCA_1</vt:lpstr>
      <vt:lpstr>PCA_2</vt:lpstr>
      <vt:lpstr>Provincia</vt:lpstr>
      <vt:lpstr>Refrigerante</vt:lpstr>
      <vt:lpstr>Sector</vt:lpstr>
      <vt:lpstr>Sector_Industrial</vt:lpstr>
      <vt:lpstr>Textura_profundidad</vt:lpstr>
      <vt:lpstr>Tipo_de_apero</vt:lpstr>
      <vt:lpstr>Tipo_EAdquirida</vt:lpstr>
      <vt:lpstr>Tipo_ER</vt:lpstr>
      <vt:lpstr>Tipo_estiércol</vt:lpstr>
      <vt:lpstr>Tipo_estiércol_1</vt:lpstr>
      <vt:lpstr>Tipo_estiércol_2</vt:lpstr>
      <vt:lpstr>Tipo_estiércol_3</vt:lpstr>
      <vt:lpstr>Tipo_Maquinaria</vt:lpstr>
      <vt:lpstr>Tipo_Org</vt:lpstr>
      <vt:lpstr>Tipo_transporte</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2024-06-04T13:59:16Z</dcterms:created>
  <dcterms:modified xsi:type="dcterms:W3CDTF">2024-06-05T12:31:10Z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